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. Noelia Botello\OneDrive\Escritorio\"/>
    </mc:Choice>
  </mc:AlternateContent>
  <xr:revisionPtr revIDLastSave="0" documentId="13_ncr:1_{05CD171F-C3F6-4B2F-8E03-076F1C16C5BA}" xr6:coauthVersionLast="45" xr6:coauthVersionMax="45" xr10:uidLastSave="{00000000-0000-0000-0000-000000000000}"/>
  <bookViews>
    <workbookView xWindow="-108" yWindow="-108" windowWidth="23256" windowHeight="12576" tabRatio="1000" xr2:uid="{00000000-000D-0000-FFFF-FFFF00000000}"/>
  </bookViews>
  <sheets>
    <sheet name="PRES PERAVIA no.01" sheetId="2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[2]Mezcla!$F$37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[3]Analisis!$D$63</definedName>
    <definedName name="___pu5">[4]Sheet5!$E:$E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[5]Sheet5!$E:$E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 PERAVIA no.01'!$A$6:$J$563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'[11]M.O.'!#REF!</definedName>
    <definedName name="AA">'[11]M.O.'!#REF!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 localSheetId="0">'[13]Listado Equipos a utilizar'!#REF!</definedName>
    <definedName name="acarreo">'[13]Listado Equipos a utilizar'!#REF!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[15]INSU!$D$9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[16]MATERIALES!$G$7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[17]INS!#REF!</definedName>
    <definedName name="ACUEDUCTO">[17]INS!#REF!</definedName>
    <definedName name="ACUEDUCTO_8" localSheetId="0">#REF!</definedName>
    <definedName name="ACUEDUCTO_8">#REF!</definedName>
    <definedName name="ADA" localSheetId="0">'[18]CUB-10181-3(Rescision)'!#REF!</definedName>
    <definedName name="ADA">'[18]CUB-10181-3(Rescision)'!#REF!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'[19]Resumen Precio Equipos'!$C$28</definedName>
    <definedName name="ADMINISTRATIVOS" localSheetId="0">#REF!</definedName>
    <definedName name="ADMINISTRATIVOS">#REF!</definedName>
    <definedName name="AG">[9]Precio!$F$21</definedName>
    <definedName name="Agregado_3">#N/A</definedName>
    <definedName name="agricola" localSheetId="0">'[13]Listado Equipos a utilizar'!#REF!</definedName>
    <definedName name="agricola">'[13]Listado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 localSheetId="0">#REF!</definedName>
    <definedName name="Alambre_Varilla">[15]INSU!$D$17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'[20]M.O.'!$C$12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[21]presupuesto!#REF!</definedName>
    <definedName name="altura">[21]presupuesto!#REF!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'[20]M.O.'!#REF!</definedName>
    <definedName name="analiis">'[20]M.O.'!#REF!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[21]presupuesto!#REF!</definedName>
    <definedName name="area">[21]presupuesto!#REF!</definedName>
    <definedName name="_xlnm.Extract" localSheetId="0">#REF!</definedName>
    <definedName name="_xlnm.Extract">#REF!</definedName>
    <definedName name="_xlnm.Print_Area" localSheetId="0">'PRES PERAVIA no.01'!$A$1:$F$584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[16]MATERIALES!$G$11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[16]MATERIALES!$G$13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'[13]Listado Equipos a utilizar'!#REF!</definedName>
    <definedName name="arranque">'[13]Listado Equipos a utilizar'!#REF!</definedName>
    <definedName name="as" localSheetId="0">'[23]M.O.'!#REF!</definedName>
    <definedName name="as">'[23]M.O.'!#REF!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[6]MOJornal!$D$20</definedName>
    <definedName name="AYCARP" localSheetId="0">[17]INS!#REF!</definedName>
    <definedName name="AYCARP">[17]INS!#REF!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[16]OBRAMANO!$F$67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[2]insumo!$D$9</definedName>
    <definedName name="BLOCK0.20M">[2]insumo!$D$10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loques4" localSheetId="0">[16]MATERIALES!#REF!</definedName>
    <definedName name="bloques4">[16]MATERIALES!#REF!</definedName>
    <definedName name="bloques6" localSheetId="0">[16]MATERIALES!#REF!</definedName>
    <definedName name="bloques6">[16]MATERIALES!#REF!</definedName>
    <definedName name="bloques8" localSheetId="0">[16]MATERIALES!#REF!</definedName>
    <definedName name="bloques8">[16]MATERIALES!#REF!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'[27]Cotz.'!$F$23:$F$800,'[27]Cotz.'!$K$280:$K$800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'[20]M.O.'!$C$9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'[29]M.O.'!#REF!</definedName>
    <definedName name="BVNBVNBV">'[29]M.O.'!#REF!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'[19]O.M. y Salarios'!#REF!</definedName>
    <definedName name="cadeneros">'[19]O.M.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'[13]Listado Equipos a utilizar'!#REF!</definedName>
    <definedName name="camioncama">'[13]Listado Equipos a utilizar'!#REF!</definedName>
    <definedName name="camioneta" localSheetId="0">'[13]Listado Equipos a utilizar'!#REF!</definedName>
    <definedName name="camioneta">'[13]Listado Equipos a utilizar'!#REF!</definedName>
    <definedName name="CAMIONVOLTEO">[16]EQUIPOS!$I$19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[16]OBRAMANO!$F$81</definedName>
    <definedName name="CAR.SOC">'[31]Cargas Sociales'!$G$23</definedName>
    <definedName name="CARACOL" localSheetId="0">'[20]M.O.'!#REF!</definedName>
    <definedName name="CARACOL">'[20]M.O.'!#REF!</definedName>
    <definedName name="CARANTEPECHO" localSheetId="0">'[20]M.O.'!#REF!</definedName>
    <definedName name="CARANTEPECHO">'[20]M.O.'!#REF!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'[20]M.O.'!#REF!</definedName>
    <definedName name="CARCOL30">'[20]M.O.'!#REF!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'[20]M.O.'!#REF!</definedName>
    <definedName name="CARCOL50">'[20]M.O.'!#REF!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'[20]M.O.'!#REF!</definedName>
    <definedName name="CARCOL51">'[20]M.O.'!#REF!</definedName>
    <definedName name="CARCOLAMARRE" localSheetId="0">'[20]M.O.'!#REF!</definedName>
    <definedName name="CARCOLAMARRE">'[20]M.O.'!#REF!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'[13]Listado Equipos a utilizar'!#REF!</definedName>
    <definedName name="cargador">'[13]Listado Equipos a utilizar'!#REF!</definedName>
    <definedName name="CARGADORB">[32]EQUIPOS!$D$13</definedName>
    <definedName name="CARLOSAPLA" localSheetId="0">'[20]M.O.'!#REF!</definedName>
    <definedName name="CARLOSAPLA">'[20]M.O.'!#REF!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'[20]M.O.'!#REF!</definedName>
    <definedName name="CARLOSAVARIASAGUAS">'[20]M.O.'!#REF!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'[20]M.O.'!#REF!</definedName>
    <definedName name="CARMURO">'[20]M.O.'!#REF!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[17]INS!#REF!</definedName>
    <definedName name="CARP1">[17]INS!#REF!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[17]INS!#REF!</definedName>
    <definedName name="CARP2">[17]INS!#REF!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'[20]M.O.'!#REF!</definedName>
    <definedName name="CARPDINTEL">'[20]M.O.'!#REF!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'[20]M.O.'!#REF!</definedName>
    <definedName name="CARPVIGA2040">'[20]M.O.'!#REF!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'[20]M.O.'!#REF!</definedName>
    <definedName name="CARPVIGA3050">'[20]M.O.'!#REF!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'[20]M.O.'!#REF!</definedName>
    <definedName name="CARPVIGA3060">'[20]M.O.'!#REF!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'[20]M.O.'!#REF!</definedName>
    <definedName name="CARPVIGA4080">'[20]M.O.'!#REF!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'[20]M.O.'!#REF!</definedName>
    <definedName name="CARRAMPA">'[20]M.O.'!#REF!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'[20]M.O.'!#REF!</definedName>
    <definedName name="CASABE">'[20]M.O.'!#REF!</definedName>
    <definedName name="CASABE_8" localSheetId="0">#REF!</definedName>
    <definedName name="CASABE_8">#REF!</definedName>
    <definedName name="CASBESTO" localSheetId="0">'[20]M.O.'!#REF!</definedName>
    <definedName name="CASBESTO">'[20]M.O.'!#REF!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 localSheetId="0">[17]INS!#REF!</definedName>
    <definedName name="CBLOCK10">[17]INS!#REF!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'[33]M.O.'!$C$26</definedName>
    <definedName name="cell">'[34]LISTADO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[16]MATERIALES!#REF!</definedName>
    <definedName name="cementoblanco">[16]MATERIALES!#REF!</definedName>
    <definedName name="cementogris">[16]MATERIALES!$G$17</definedName>
    <definedName name="CEMENTOP">[2]insumo!$D$13</definedName>
    <definedName name="CEN" localSheetId="0">#REF!</definedName>
    <definedName name="CEN">#REF!</definedName>
    <definedName name="ceramcr33" localSheetId="0">[16]MATERIALES!#REF!</definedName>
    <definedName name="ceramcr33">[16]MATERIALES!#REF!</definedName>
    <definedName name="ceramcriolla" localSheetId="0">[16]MATERIALES!#REF!</definedName>
    <definedName name="ceramcriolla">[16]MATERIALES!#REF!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[16]MATERIALES!#REF!</definedName>
    <definedName name="ceramicaitalia">[16]MATERIALES!#REF!</definedName>
    <definedName name="ceramicaitaliapared" localSheetId="0">[16]MATERIALES!#REF!</definedName>
    <definedName name="ceramicaitaliapared">[16]MATERIALES!#REF!</definedName>
    <definedName name="ceramicaitalipared" localSheetId="0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'[33]M.O.'!$C$126</definedName>
    <definedName name="cfrontal">'[19]Resumen Precio Equipos'!$I$16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 localSheetId="0">#REF!</definedName>
    <definedName name="CLAVO_ACERO">[15]INSU!$D$130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[15]INSU!$D$131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[17]INS!#REF!</definedName>
    <definedName name="COPIA">[17]INS!#REF!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'[20]M.O.'!#REF!</definedName>
    <definedName name="CZINC">'[20]M.O.'!#REF!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[16]EQUIPOS!$I$9</definedName>
    <definedName name="D8K">[16]EQUIPOS!$I$8</definedName>
    <definedName name="d8r" localSheetId="0">'[13]Listado Equipos a utilizar'!#REF!</definedName>
    <definedName name="d8r">'[13]Listado Equipos a utilizar'!#REF!</definedName>
    <definedName name="D8T">'[19]Resumen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'[23]M.O.'!#REF!</definedName>
    <definedName name="derop">'[23]M.O.'!#REF!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[15]MO!$B$256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'[13]Listado Equipos a utilizar'!$I$12</definedName>
    <definedName name="donatelo" localSheetId="0">[37]INS!#REF!</definedName>
    <definedName name="donatelo">[37]INS!#REF!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[16]EQUIPOS!$I$13</definedName>
    <definedName name="e" localSheetId="0">#REF!</definedName>
    <definedName name="e">#REF!</definedName>
    <definedName name="e214bft" localSheetId="0">'[13]Listado Equipos a utilizar'!#REF!</definedName>
    <definedName name="e214bft">'[13]Listado Equipos a utilizar'!#REF!</definedName>
    <definedName name="e320b" localSheetId="0">'[13]Listado Equipos a utilizar'!#REF!</definedName>
    <definedName name="e320b">'[13]Listado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#REF!</definedName>
    <definedName name="ENCOF_COLS_1">[15]MO!$B$247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'[13]Listado Equipos a utilizar'!#REF!</definedName>
    <definedName name="eqacero">'[13]Listado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'[13]Listado Equipos a utilizar'!#REF!</definedName>
    <definedName name="escobillones">'[13]Listado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320b" localSheetId="0">'[13]Listado Equipos a utilizar'!#REF!</definedName>
    <definedName name="ex320b">'[13]Listado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'[13]Listado Equipos a utilizar'!#REF!</definedName>
    <definedName name="excavadora">'[13]Listado Equipos a utilizar'!#REF!</definedName>
    <definedName name="excavadora235">[16]EQUIPOS!$I$16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'[38]ANALISIS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[39]FUNCION!$C$16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[17]INS!$D$561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'[31]Analisis Unit. '!$F$49</definedName>
    <definedName name="GRADER12G">[16]EQUIPOS!$I$11</definedName>
    <definedName name="graderm" localSheetId="0">'[13]Listado Equipos a utilizar'!#REF!</definedName>
    <definedName name="graderm">'[13]Listado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'[11]M.O.'!#REF!</definedName>
    <definedName name="H">'[11]M.O.'!#REF!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'[35]HORM. Y MORTEROS.'!$H$212</definedName>
    <definedName name="Hormigon" localSheetId="0">#REF!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[16]MATERIALES!#REF!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lma" localSheetId="0">'[20]M.O.'!#REF!</definedName>
    <definedName name="ilma">'[20]M.O.'!#REF!</definedName>
    <definedName name="impresion_2" localSheetId="0">[41]Directos!#REF!</definedName>
    <definedName name="impresion_2">[41]Directos!#REF!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'[23]M.O.'!$C$10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'[20]M.O.'!#REF!</definedName>
    <definedName name="k">'[20]M.O.'!#REF!</definedName>
    <definedName name="kerosene" localSheetId="0">#REF!</definedName>
    <definedName name="kerosene">#REF!</definedName>
    <definedName name="Kilometro">[16]EQUIPOS!$I$25</definedName>
    <definedName name="komatsu" localSheetId="0">'[13]Listado Equipos a utilizar'!#REF!</definedName>
    <definedName name="komatsu">'[13]Listado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hormigon" localSheetId="0">[16]OBRAMANO!#REF!</definedName>
    <definedName name="ligadohormigon">[16]OBRAMANO!#REF!</definedName>
    <definedName name="ligadora" localSheetId="0">'[13]Listado Equipos a utilizar'!#REF!</definedName>
    <definedName name="ligadora">'[13]Listado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 localSheetId="0">#REF!</definedName>
    <definedName name="MA">'[20]M.O.'!$C$10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[6]MOJornal!$D$31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[15]INSU!$D$132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[17]INS!#REF!</definedName>
    <definedName name="MAESTROCARP">[17]INS!#REF!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'[13]Listado Equipos a utilizar'!#REF!</definedName>
    <definedName name="maquito">'[13]Listado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[2]Mezcla!$F$10</definedName>
    <definedName name="MEZCLA14">[2]Mezcla!$F$17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[15]MO!$B$612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'[33]M.O.'!$C$203</definedName>
    <definedName name="MOCONTEN553015">'[33]M.O.'!$C$216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[17]INS!#REF!</definedName>
    <definedName name="MOPISOCERAMICA">[17]INS!#REF!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[43]Insumos!#REF!</definedName>
    <definedName name="NADA">[43]Insumos!#REF!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[43]Insumos!#REF!</definedName>
    <definedName name="NINGUNA">[43]Insumos!#REF!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'[13]Listado Equipos a utilizar'!#REF!</definedName>
    <definedName name="nissan">'[13]Listado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'[19]O.M. y Salarios'!#REF!</definedName>
    <definedName name="omencofrado">'[19]O.M. y Salarios'!#REF!</definedName>
    <definedName name="opala">[42]Salarios!$D$16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[35]SALARIOS!$C$10</definedName>
    <definedName name="otractor">[42]Salarios!$D$14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[44]peso!#REF!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[15]MO!$B$11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[17]INS!#REF!</definedName>
    <definedName name="PEONCARP">[17]INS!#REF!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[33]Ins!$E$627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 localSheetId="0">#REF!</definedName>
    <definedName name="PLIGADORA2_6">#REF!</definedName>
    <definedName name="PLOMERO" localSheetId="0">[17]INS!#REF!</definedName>
    <definedName name="PLOMERO">[17]INS!#REF!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[17]INS!#REF!</definedName>
    <definedName name="PLOMEROAYUDANTE">[17]INS!#REF!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[17]INS!#REF!</definedName>
    <definedName name="PLOMEROOFICIAL">[17]INS!#REF!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[15]INSU!$D$133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[46]PRESUPUESTO!$O$9:$O$236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[47]Precios!$A$4:$F$1576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'[33]M.O.'!$C$970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[48]INS!#REF!</definedName>
    <definedName name="QQ">[48]INS!#REF!</definedName>
    <definedName name="QQQ" localSheetId="0">'[11]M.O.'!#REF!</definedName>
    <definedName name="QQQ">'[11]M.O.'!#REF!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[46]PRESUPUESTO!$M$10:$AH$731</definedName>
    <definedName name="qwe">[49]INSU!$D$133</definedName>
    <definedName name="qwe_6" localSheetId="0">#REF!</definedName>
    <definedName name="qwe_6">#REF!</definedName>
    <definedName name="rastra" localSheetId="0">'[13]Listado Equipos a utilizar'!#REF!</definedName>
    <definedName name="rastra">'[13]Listado Equipos a utilizar'!#REF!</definedName>
    <definedName name="rastrapuas" localSheetId="0">'[13]Listado Equipos a utilizar'!#REF!</definedName>
    <definedName name="rastrapuas">'[13]Listado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 localSheetId="0">[50]COF!$G$733</definedName>
    <definedName name="REFERENCIA">[51]COF!$G$733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'[1]M.O.'!#REF!</definedName>
    <definedName name="RESISADO">'[1]M.O.'!#REF!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'[13]Listado Equipos a utilizar'!#REF!</definedName>
    <definedName name="rodillo">'[13]Listado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'[13]Listado Equipos a utilizar'!#REF!</definedName>
    <definedName name="rodneu">'[13]Listado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'[20]M.O.'!$C$12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[52]presupuesto!#REF!</definedName>
    <definedName name="SUB">[52]presupuesto!#REF!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[6]MOJornal!$D$63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 PERAVIA no.01'!$1:$5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[6]MOJornal!$D$73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[32]EQUIPOS!$D$14</definedName>
    <definedName name="tractorm" localSheetId="0">'[13]Listado Equipos a utilizar'!#REF!</definedName>
    <definedName name="tractorm">'[13]Listado Equipos a utilizar'!#REF!</definedName>
    <definedName name="TRANSESC">[33]Ins!$E$660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'[13]Listado Equipos a utilizar'!#REF!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'[53]Ins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[19]Materiales!#REF!</definedName>
    <definedName name="truct">[19]Materiales!#REF!</definedName>
    <definedName name="tub8x12">[7]analisis!$G$2313</definedName>
    <definedName name="tub8x516">[7]analisis!$G$2322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so.vibrador">'[36]Costos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'[13]Listado Equipos a utilizar'!#REF!</definedName>
    <definedName name="volteobote">'[13]Listado Equipos a utilizar'!#REF!</definedName>
    <definedName name="volteobotela" localSheetId="0">'[13]Listado Equipos a utilizar'!#REF!</definedName>
    <definedName name="volteobotela">'[13]Listado Equipos a utilizar'!#REF!</definedName>
    <definedName name="volteobotelargo" localSheetId="0">'[13]Listado Equipos a utilizar'!#REF!</definedName>
    <definedName name="volteobotelargo">'[13]Listado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[48]INS!$D$561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'[4]caseta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2" i="27" l="1"/>
  <c r="F191" i="27"/>
  <c r="F190" i="27"/>
  <c r="F189" i="27"/>
  <c r="F188" i="27"/>
  <c r="F187" i="27"/>
  <c r="F186" i="27"/>
  <c r="F185" i="27"/>
  <c r="F184" i="27"/>
  <c r="F183" i="27"/>
  <c r="F182" i="27"/>
  <c r="F181" i="27"/>
  <c r="F180" i="27"/>
  <c r="F179" i="27"/>
  <c r="F178" i="27"/>
  <c r="F177" i="27"/>
  <c r="F176" i="27"/>
  <c r="F175" i="27"/>
  <c r="F174" i="27"/>
  <c r="F173" i="27"/>
  <c r="F172" i="27"/>
  <c r="F171" i="27"/>
  <c r="F170" i="27"/>
  <c r="F169" i="27"/>
  <c r="F168" i="27"/>
  <c r="F167" i="27"/>
  <c r="F166" i="27"/>
  <c r="F162" i="27"/>
  <c r="F161" i="27"/>
  <c r="F160" i="27"/>
  <c r="F159" i="27"/>
  <c r="F158" i="27"/>
  <c r="F157" i="27"/>
  <c r="F156" i="27"/>
  <c r="F155" i="27"/>
  <c r="F154" i="27"/>
  <c r="F153" i="27"/>
  <c r="F152" i="27"/>
  <c r="F151" i="27"/>
  <c r="F150" i="27"/>
  <c r="F149" i="27"/>
  <c r="F145" i="27"/>
  <c r="F144" i="27"/>
  <c r="F143" i="27"/>
  <c r="F142" i="27"/>
  <c r="F141" i="27"/>
  <c r="F140" i="27"/>
  <c r="F139" i="27"/>
  <c r="F138" i="27"/>
  <c r="F137" i="27"/>
  <c r="F136" i="27"/>
  <c r="F135" i="27"/>
  <c r="F134" i="27"/>
  <c r="F133" i="27"/>
  <c r="F132" i="27"/>
  <c r="F131" i="27"/>
  <c r="F130" i="27"/>
  <c r="F288" i="27" l="1"/>
  <c r="F239" i="27"/>
  <c r="P482" i="27" l="1"/>
  <c r="J731" i="27"/>
  <c r="J732" i="27"/>
  <c r="J733" i="27"/>
  <c r="J734" i="27"/>
  <c r="J735" i="27"/>
  <c r="J736" i="27"/>
  <c r="J737" i="27"/>
  <c r="J738" i="27"/>
  <c r="S567" i="27" l="1"/>
  <c r="X565" i="27"/>
  <c r="Z565" i="27" s="1"/>
  <c r="V565" i="27"/>
  <c r="T565" i="27"/>
  <c r="AB564" i="27"/>
  <c r="X564" i="27"/>
  <c r="Z564" i="27" s="1"/>
  <c r="V564" i="27"/>
  <c r="Z563" i="27"/>
  <c r="V563" i="27"/>
  <c r="T563" i="27"/>
  <c r="F562" i="27"/>
  <c r="AB561" i="27"/>
  <c r="AB562" i="27" s="1"/>
  <c r="X561" i="27"/>
  <c r="X562" i="27" s="1"/>
  <c r="F561" i="27"/>
  <c r="V559" i="27"/>
  <c r="T559" i="27"/>
  <c r="F557" i="27"/>
  <c r="F556" i="27"/>
  <c r="F555" i="27"/>
  <c r="F554" i="27"/>
  <c r="F553" i="27"/>
  <c r="F552" i="27"/>
  <c r="F551" i="27"/>
  <c r="F550" i="27"/>
  <c r="F549" i="27"/>
  <c r="F548" i="27"/>
  <c r="F547" i="27"/>
  <c r="F546" i="27"/>
  <c r="F545" i="27"/>
  <c r="F544" i="27"/>
  <c r="F543" i="27"/>
  <c r="F540" i="27"/>
  <c r="F539" i="27"/>
  <c r="F538" i="27"/>
  <c r="F537" i="27"/>
  <c r="F536" i="27"/>
  <c r="F535" i="27"/>
  <c r="F534" i="27"/>
  <c r="F533" i="27"/>
  <c r="F532" i="27"/>
  <c r="F531" i="27"/>
  <c r="F530" i="27"/>
  <c r="F529" i="27"/>
  <c r="F528" i="27"/>
  <c r="F527" i="27"/>
  <c r="F526" i="27"/>
  <c r="F519" i="27"/>
  <c r="F518" i="27"/>
  <c r="F516" i="27"/>
  <c r="F515" i="27"/>
  <c r="F514" i="27"/>
  <c r="F513" i="27"/>
  <c r="F512" i="27"/>
  <c r="F511" i="27"/>
  <c r="F510" i="27"/>
  <c r="F509" i="27"/>
  <c r="F508" i="27"/>
  <c r="F507" i="27"/>
  <c r="F506" i="27"/>
  <c r="F505" i="27"/>
  <c r="F504" i="27"/>
  <c r="F503" i="27"/>
  <c r="F502" i="27"/>
  <c r="F501" i="27"/>
  <c r="F500" i="27"/>
  <c r="F499" i="27"/>
  <c r="F498" i="27"/>
  <c r="F497" i="27"/>
  <c r="F496" i="27"/>
  <c r="F493" i="27"/>
  <c r="F490" i="27"/>
  <c r="F489" i="27"/>
  <c r="F488" i="27"/>
  <c r="F487" i="27"/>
  <c r="F486" i="27"/>
  <c r="F484" i="27"/>
  <c r="F483" i="27"/>
  <c r="F482" i="27"/>
  <c r="F481" i="27"/>
  <c r="F480" i="27"/>
  <c r="F479" i="27"/>
  <c r="F478" i="27"/>
  <c r="F477" i="27"/>
  <c r="F476" i="27"/>
  <c r="F475" i="27"/>
  <c r="F474" i="27"/>
  <c r="F473" i="27"/>
  <c r="F472" i="27"/>
  <c r="F471" i="27"/>
  <c r="F470" i="27"/>
  <c r="F469" i="27"/>
  <c r="F468" i="27"/>
  <c r="F467" i="27"/>
  <c r="F466" i="27"/>
  <c r="F465" i="27"/>
  <c r="F464" i="27"/>
  <c r="F463" i="27"/>
  <c r="F462" i="27"/>
  <c r="F460" i="27"/>
  <c r="F459" i="27"/>
  <c r="X454" i="27"/>
  <c r="V454" i="27"/>
  <c r="T454" i="27"/>
  <c r="F453" i="27"/>
  <c r="F452" i="27"/>
  <c r="F451" i="27"/>
  <c r="X450" i="27"/>
  <c r="V450" i="27"/>
  <c r="T450" i="27"/>
  <c r="F450" i="27"/>
  <c r="F449" i="27"/>
  <c r="F448" i="27"/>
  <c r="F447" i="27"/>
  <c r="F446" i="27"/>
  <c r="F444" i="27"/>
  <c r="F443" i="27"/>
  <c r="F442" i="27"/>
  <c r="F441" i="27"/>
  <c r="F440" i="27"/>
  <c r="F439" i="27"/>
  <c r="F438" i="27"/>
  <c r="F437" i="27"/>
  <c r="F436" i="27"/>
  <c r="F435" i="27"/>
  <c r="F434" i="27"/>
  <c r="F433" i="27"/>
  <c r="F432" i="27"/>
  <c r="F431" i="27"/>
  <c r="F430" i="27"/>
  <c r="F429" i="27"/>
  <c r="F426" i="27"/>
  <c r="F425" i="27"/>
  <c r="F424" i="27"/>
  <c r="F423" i="27"/>
  <c r="F422" i="27"/>
  <c r="F421" i="27"/>
  <c r="F420" i="27"/>
  <c r="F419" i="27"/>
  <c r="F416" i="27"/>
  <c r="F415" i="27"/>
  <c r="F414" i="27"/>
  <c r="F413" i="27"/>
  <c r="F412" i="27"/>
  <c r="F411" i="27"/>
  <c r="F410" i="27"/>
  <c r="F409" i="27"/>
  <c r="F406" i="27"/>
  <c r="F405" i="27"/>
  <c r="F404" i="27"/>
  <c r="F403" i="27"/>
  <c r="F402" i="27"/>
  <c r="F401" i="27"/>
  <c r="F400" i="27"/>
  <c r="F399" i="27"/>
  <c r="F398" i="27"/>
  <c r="F397" i="27"/>
  <c r="F396" i="27"/>
  <c r="F395" i="27"/>
  <c r="F394" i="27"/>
  <c r="F393" i="27"/>
  <c r="F392" i="27"/>
  <c r="F391" i="27"/>
  <c r="F390" i="27"/>
  <c r="F389" i="27"/>
  <c r="F388" i="27"/>
  <c r="F387" i="27"/>
  <c r="F386" i="27"/>
  <c r="F385" i="27"/>
  <c r="F384" i="27"/>
  <c r="F383" i="27"/>
  <c r="F382" i="27"/>
  <c r="F381" i="27"/>
  <c r="F380" i="27"/>
  <c r="F379" i="27"/>
  <c r="F378" i="27"/>
  <c r="F377" i="27"/>
  <c r="F376" i="27"/>
  <c r="F375" i="27"/>
  <c r="F374" i="27"/>
  <c r="F373" i="27"/>
  <c r="F372" i="27"/>
  <c r="F371" i="27"/>
  <c r="F370" i="27"/>
  <c r="F369" i="27"/>
  <c r="F366" i="27"/>
  <c r="F365" i="27"/>
  <c r="F364" i="27"/>
  <c r="F361" i="27"/>
  <c r="F360" i="27"/>
  <c r="F359" i="27"/>
  <c r="F358" i="27"/>
  <c r="X357" i="27"/>
  <c r="V357" i="27"/>
  <c r="T357" i="27"/>
  <c r="F357" i="27"/>
  <c r="X355" i="27"/>
  <c r="V355" i="27"/>
  <c r="T355" i="27"/>
  <c r="F354" i="27"/>
  <c r="F353" i="27"/>
  <c r="F352" i="27"/>
  <c r="X349" i="27"/>
  <c r="V349" i="27"/>
  <c r="T349" i="27"/>
  <c r="F349" i="27"/>
  <c r="X347" i="27"/>
  <c r="X348" i="27" s="1"/>
  <c r="V347" i="27"/>
  <c r="V348" i="27" s="1"/>
  <c r="T347" i="27"/>
  <c r="T348" i="27" s="1"/>
  <c r="X346" i="27"/>
  <c r="V346" i="27"/>
  <c r="T346" i="27"/>
  <c r="F344" i="27"/>
  <c r="F343" i="27"/>
  <c r="F342" i="27"/>
  <c r="F341" i="27"/>
  <c r="F340" i="27"/>
  <c r="F339" i="27"/>
  <c r="F338" i="27"/>
  <c r="F336" i="27"/>
  <c r="F335" i="27"/>
  <c r="F334" i="27"/>
  <c r="F333" i="27"/>
  <c r="F332" i="27"/>
  <c r="F331" i="27"/>
  <c r="F330" i="27"/>
  <c r="F329" i="27"/>
  <c r="F326" i="27"/>
  <c r="F325" i="27"/>
  <c r="F324" i="27"/>
  <c r="F323" i="27"/>
  <c r="F322" i="27"/>
  <c r="F321" i="27"/>
  <c r="F320" i="27"/>
  <c r="F319" i="27"/>
  <c r="F316" i="27"/>
  <c r="F315" i="27"/>
  <c r="F314" i="27"/>
  <c r="F313" i="27"/>
  <c r="F312" i="27"/>
  <c r="F311" i="27"/>
  <c r="F310" i="27"/>
  <c r="F309" i="27"/>
  <c r="F308" i="27"/>
  <c r="F307" i="27"/>
  <c r="F306" i="27"/>
  <c r="F305" i="27"/>
  <c r="F304" i="27"/>
  <c r="F303" i="27"/>
  <c r="F302" i="27"/>
  <c r="F301" i="27"/>
  <c r="F300" i="27"/>
  <c r="F299" i="27"/>
  <c r="F298" i="27"/>
  <c r="F297" i="27"/>
  <c r="F296" i="27"/>
  <c r="F295" i="27"/>
  <c r="F294" i="27"/>
  <c r="F293" i="27"/>
  <c r="F292" i="27"/>
  <c r="F291" i="27"/>
  <c r="F290" i="27"/>
  <c r="F289" i="27"/>
  <c r="F287" i="27"/>
  <c r="F285" i="27"/>
  <c r="F284" i="27"/>
  <c r="F283" i="27"/>
  <c r="F282" i="27"/>
  <c r="F281" i="27"/>
  <c r="F280" i="27"/>
  <c r="F279" i="27"/>
  <c r="F278" i="27"/>
  <c r="F277" i="27"/>
  <c r="F276" i="27"/>
  <c r="F273" i="27"/>
  <c r="F272" i="27"/>
  <c r="S271" i="27"/>
  <c r="S272" i="27" s="1"/>
  <c r="U272" i="27" s="1"/>
  <c r="F271" i="27"/>
  <c r="S270" i="27"/>
  <c r="U270" i="27" s="1"/>
  <c r="F268" i="27"/>
  <c r="F261" i="27"/>
  <c r="T259" i="27"/>
  <c r="F259" i="27"/>
  <c r="X258" i="27"/>
  <c r="V258" i="27"/>
  <c r="X257" i="27"/>
  <c r="V257" i="27"/>
  <c r="F257" i="27"/>
  <c r="X256" i="27"/>
  <c r="V256" i="27"/>
  <c r="F256" i="27"/>
  <c r="F255" i="27"/>
  <c r="X254" i="27"/>
  <c r="X255" i="27" s="1"/>
  <c r="V254" i="27"/>
  <c r="V255" i="27" s="1"/>
  <c r="F254" i="27"/>
  <c r="X253" i="27"/>
  <c r="V253" i="27"/>
  <c r="F253" i="27"/>
  <c r="F250" i="27"/>
  <c r="F249" i="27"/>
  <c r="F246" i="27"/>
  <c r="F243" i="27"/>
  <c r="F242" i="27"/>
  <c r="F241" i="27"/>
  <c r="F240" i="27"/>
  <c r="F238" i="27"/>
  <c r="F237" i="27"/>
  <c r="F236" i="27"/>
  <c r="F235" i="27"/>
  <c r="F234" i="27"/>
  <c r="F233" i="27"/>
  <c r="F230" i="27"/>
  <c r="F228" i="27"/>
  <c r="F226" i="27"/>
  <c r="F225" i="27"/>
  <c r="F224" i="27"/>
  <c r="F223" i="27"/>
  <c r="F222" i="27"/>
  <c r="F221" i="27"/>
  <c r="F220" i="27"/>
  <c r="F217" i="27"/>
  <c r="F216" i="27"/>
  <c r="F215" i="27"/>
  <c r="F212" i="27"/>
  <c r="F211" i="27"/>
  <c r="F210" i="27"/>
  <c r="F207" i="27"/>
  <c r="F206" i="27"/>
  <c r="F200" i="27"/>
  <c r="F199" i="27"/>
  <c r="F198" i="27"/>
  <c r="F197" i="27"/>
  <c r="F196" i="27"/>
  <c r="F195" i="27"/>
  <c r="F148" i="27"/>
  <c r="F125" i="27"/>
  <c r="F123" i="27"/>
  <c r="F122" i="27"/>
  <c r="F121" i="27"/>
  <c r="F120" i="27"/>
  <c r="F119" i="27"/>
  <c r="F118" i="27"/>
  <c r="F117" i="27"/>
  <c r="F114" i="27"/>
  <c r="F113" i="27"/>
  <c r="F111" i="27"/>
  <c r="F110" i="27"/>
  <c r="F109" i="27"/>
  <c r="F108" i="27"/>
  <c r="F107" i="27"/>
  <c r="F106" i="27"/>
  <c r="F105" i="27"/>
  <c r="F104" i="27"/>
  <c r="F103" i="27"/>
  <c r="F102" i="27"/>
  <c r="F101" i="27"/>
  <c r="F100" i="27"/>
  <c r="F99" i="27"/>
  <c r="F98" i="27"/>
  <c r="F97" i="27"/>
  <c r="F96" i="27"/>
  <c r="F95" i="27"/>
  <c r="F94" i="27"/>
  <c r="F93" i="27"/>
  <c r="F92" i="27"/>
  <c r="F91" i="27"/>
  <c r="F90" i="27"/>
  <c r="F89" i="27"/>
  <c r="F87" i="27"/>
  <c r="F79" i="27"/>
  <c r="F78" i="27"/>
  <c r="F76" i="27"/>
  <c r="F75" i="27"/>
  <c r="F74" i="27"/>
  <c r="F72" i="27"/>
  <c r="F71" i="27"/>
  <c r="F70" i="27"/>
  <c r="F69" i="27"/>
  <c r="F68" i="27"/>
  <c r="F67" i="27"/>
  <c r="F66" i="27"/>
  <c r="F65" i="27"/>
  <c r="A65" i="27"/>
  <c r="A66" i="27" s="1"/>
  <c r="A67" i="27" s="1"/>
  <c r="A68" i="27" s="1"/>
  <c r="F62" i="27"/>
  <c r="F61" i="27"/>
  <c r="F60" i="27"/>
  <c r="F59" i="27"/>
  <c r="A59" i="27"/>
  <c r="A60" i="27" s="1"/>
  <c r="A61" i="27" s="1"/>
  <c r="A62" i="27" s="1"/>
  <c r="F58" i="27"/>
  <c r="F57" i="27"/>
  <c r="F56" i="27"/>
  <c r="F55" i="27"/>
  <c r="F54" i="27"/>
  <c r="A54" i="27"/>
  <c r="F53" i="27"/>
  <c r="F52" i="27"/>
  <c r="F51" i="27"/>
  <c r="F50" i="27"/>
  <c r="F49" i="27"/>
  <c r="F48" i="27"/>
  <c r="F47" i="27"/>
  <c r="F46" i="27"/>
  <c r="F44" i="27"/>
  <c r="F43" i="27"/>
  <c r="F42" i="27"/>
  <c r="F40" i="27"/>
  <c r="F37" i="27"/>
  <c r="F34" i="27"/>
  <c r="F33" i="27"/>
  <c r="F32" i="27"/>
  <c r="F31" i="27"/>
  <c r="F30" i="27"/>
  <c r="F27" i="27"/>
  <c r="F26" i="27"/>
  <c r="U26" i="27"/>
  <c r="F25" i="27"/>
  <c r="U24" i="27"/>
  <c r="F22" i="27"/>
  <c r="F20" i="27"/>
  <c r="F19" i="27"/>
  <c r="F18" i="27"/>
  <c r="F17" i="27"/>
  <c r="F16" i="27"/>
  <c r="F15" i="27"/>
  <c r="F14" i="27"/>
  <c r="F13" i="27"/>
  <c r="F12" i="27"/>
  <c r="F11" i="27"/>
  <c r="F10" i="27"/>
  <c r="F262" i="27" l="1"/>
  <c r="Z357" i="27"/>
  <c r="F163" i="27"/>
  <c r="F146" i="27"/>
  <c r="F558" i="27"/>
  <c r="F563" i="27"/>
  <c r="F126" i="27"/>
  <c r="Z256" i="27"/>
  <c r="Z255" i="27"/>
  <c r="Z257" i="27"/>
  <c r="Z349" i="27"/>
  <c r="Z454" i="27"/>
  <c r="Z258" i="27"/>
  <c r="U271" i="27"/>
  <c r="Z450" i="27"/>
  <c r="Z254" i="27"/>
  <c r="Z253" i="27"/>
  <c r="Z346" i="27"/>
  <c r="Z355" i="27"/>
  <c r="Z561" i="27"/>
  <c r="Z562" i="27" s="1"/>
  <c r="Z348" i="27"/>
  <c r="X559" i="27"/>
  <c r="Z559" i="27" s="1"/>
  <c r="F45" i="27"/>
  <c r="Z347" i="27"/>
  <c r="U25" i="27"/>
  <c r="F80" i="27" l="1"/>
  <c r="F193" i="27" l="1"/>
  <c r="F201" i="27" l="1"/>
  <c r="T359" i="27" l="1"/>
  <c r="F264" i="27" l="1"/>
  <c r="F345" i="27" l="1"/>
  <c r="F454" i="27" s="1"/>
  <c r="F520" i="27" l="1"/>
  <c r="F565" i="27" s="1"/>
  <c r="F566" i="27" l="1"/>
  <c r="F580" i="27" l="1"/>
  <c r="F579" i="27"/>
  <c r="F571" i="27"/>
  <c r="F578" i="27"/>
  <c r="F574" i="27"/>
  <c r="F570" i="27"/>
  <c r="F577" i="27"/>
  <c r="F573" i="27"/>
  <c r="F569" i="27"/>
  <c r="E575" i="27" s="1"/>
  <c r="F575" i="27" s="1"/>
  <c r="F576" i="27"/>
  <c r="F572" i="27"/>
  <c r="F581" i="27" l="1"/>
  <c r="F583" i="27" s="1"/>
</calcChain>
</file>

<file path=xl/sharedStrings.xml><?xml version="1.0" encoding="utf-8"?>
<sst xmlns="http://schemas.openxmlformats.org/spreadsheetml/2006/main" count="940" uniqueCount="471">
  <si>
    <t>ZONA: IV</t>
  </si>
  <si>
    <t>No</t>
  </si>
  <si>
    <t>P A R T I D A S</t>
  </si>
  <si>
    <t>CANTIDAD</t>
  </si>
  <si>
    <t>U</t>
  </si>
  <si>
    <t>P.U. (RD$)</t>
  </si>
  <si>
    <t xml:space="preserve"> VALOR (RD$)</t>
  </si>
  <si>
    <t>A</t>
  </si>
  <si>
    <t>PRELIMINARES</t>
  </si>
  <si>
    <t>REPLANTEO</t>
  </si>
  <si>
    <t>M</t>
  </si>
  <si>
    <t>MOVIMIENTO DE TIERRA</t>
  </si>
  <si>
    <t>M3</t>
  </si>
  <si>
    <t>ASIENTO DE ARENA</t>
  </si>
  <si>
    <t>ML</t>
  </si>
  <si>
    <t>M2</t>
  </si>
  <si>
    <t>REPARACION DE SERVICIOS EXISTENTES</t>
  </si>
  <si>
    <t>B</t>
  </si>
  <si>
    <t>C</t>
  </si>
  <si>
    <t>D</t>
  </si>
  <si>
    <t>VARIOS</t>
  </si>
  <si>
    <t>GASTOS INDIRECTOS</t>
  </si>
  <si>
    <t>HONORARIOS PROFESIONALES</t>
  </si>
  <si>
    <t>GASTOS ADMINISTRATIVOS</t>
  </si>
  <si>
    <t>TRANSPORTE</t>
  </si>
  <si>
    <t>LEY 6-86</t>
  </si>
  <si>
    <t>IMPREVISTOS</t>
  </si>
  <si>
    <t>PROVINCIA:PERAVIA</t>
  </si>
  <si>
    <t>MOVIMIENTO DE TIERRA:</t>
  </si>
  <si>
    <t>EXCAVACION MATERIAL COMPACTADO</t>
  </si>
  <si>
    <t>SUMINISTRO DE TUBERIA:</t>
  </si>
  <si>
    <t>COLOCACIÓN DE TUBERIA:</t>
  </si>
  <si>
    <t>SUMINISTRO Y COLOCACIÓN DE PIEZAS ESPECIALES:</t>
  </si>
  <si>
    <t xml:space="preserve">CAJA TELESCOPICA </t>
  </si>
  <si>
    <t>JUNTA DRESSER 4"</t>
  </si>
  <si>
    <t>ANCLAJE DE H.S.</t>
  </si>
  <si>
    <t>MANO DE OBRA</t>
  </si>
  <si>
    <t xml:space="preserve">DE Ø6" PVC SDR-26 C/J.G.+ 3% PERD. </t>
  </si>
  <si>
    <t xml:space="preserve">VALVULA DE AIRE  Ø 1" H.F. </t>
  </si>
  <si>
    <t xml:space="preserve">VALVULA DE AIRE COMBINADO Ø 1" H.F. </t>
  </si>
  <si>
    <t>REGISTRO P/VALVULAS DE AIRE</t>
  </si>
  <si>
    <t>PRUEBAS HIDROSTATICAS</t>
  </si>
  <si>
    <t>MANO DE OBRA (INCLUYE CORTE DE TUBERIA EXISTENTE)</t>
  </si>
  <si>
    <t>HR</t>
  </si>
  <si>
    <t>SUMINISTRO Y COLOCACIÓN DE VÁLVULAS EN LA LINEA</t>
  </si>
  <si>
    <t>SUMINISTRO Y COLOCACIÓN DE VÁLVULAS PARA CRUCES</t>
  </si>
  <si>
    <t xml:space="preserve">VALVULA DE AIRE  Ø 1" H.F, 200 PSI </t>
  </si>
  <si>
    <r>
      <t xml:space="preserve">LINEA DE IMPULSION EN TUBERIA DE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8" DESDE ESTACION DE BOMBEO HACIA LOS DEPOSITOS LAS TABLAS Y GALEON Y EN TUBERIA DE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6" DESDE EL NUDO No. 9, HASTA DEPOSITO REGULADOR H.A 150 M3 ELEVADO A CONSTRUIR COMUNIDAD DE GALEON</t>
    </r>
  </si>
  <si>
    <t>ANDAMIAJE</t>
  </si>
  <si>
    <t>CASETA P/MATERIALES</t>
  </si>
  <si>
    <t>MOV.DE TIERRA</t>
  </si>
  <si>
    <t>TERMINACION DE SUPERFICIE</t>
  </si>
  <si>
    <t>PAÑETE EXTERIOR</t>
  </si>
  <si>
    <t>PAÑETE INTERIOR PULIDO</t>
  </si>
  <si>
    <t>FINO CUPULA SUPERIOR</t>
  </si>
  <si>
    <t>PINTURA</t>
  </si>
  <si>
    <t>CANTOS</t>
  </si>
  <si>
    <t>VENTILACION</t>
  </si>
  <si>
    <t>GLS</t>
  </si>
  <si>
    <t>LOGO INAPA</t>
  </si>
  <si>
    <t>ABRAZADERA P/TUBERIA 6''</t>
  </si>
  <si>
    <t>MANO DE OBRA PLOMERO Y SOLDADOR</t>
  </si>
  <si>
    <t>PUNTALES P/CUPULA</t>
  </si>
  <si>
    <t>SUB.TOTAL FASE D</t>
  </si>
  <si>
    <t>SUB.TOTAL FASE A</t>
  </si>
  <si>
    <t>REPLANTEO Y CONTROL TOPOGRAFICO</t>
  </si>
  <si>
    <t>LIMPIEZA FINAL</t>
  </si>
  <si>
    <t>SUMI. Y COLOC. DE VÁLVULAS EN LA LINEA</t>
  </si>
  <si>
    <t xml:space="preserve">DE Ø3" PVC SDR-26 C/J.G.+ 2% PERD. </t>
  </si>
  <si>
    <t xml:space="preserve">DE Ø4" PVC SDR-26 C/J.G.+ 2% PERD. </t>
  </si>
  <si>
    <t>SUB.TOTAL FASE C</t>
  </si>
  <si>
    <t>REDES DE DISTRIBUCION COMUNIDAD DE LAS TABLAS</t>
  </si>
  <si>
    <t>ANCLAJES PARA TAPON H.S</t>
  </si>
  <si>
    <t>DE Ø3" PVC SDR-26 C/J.G.</t>
  </si>
  <si>
    <t>DE Ø6" PVC SDR-26 C/J.G.</t>
  </si>
  <si>
    <t>DE Ø4" PVC SDR-26 C/J.G.</t>
  </si>
  <si>
    <t>SUB-TOTAL GENERAL</t>
  </si>
  <si>
    <t xml:space="preserve"> SUPERVISION</t>
  </si>
  <si>
    <t>SEGURO, POLIZAS Y FIANZAS</t>
  </si>
  <si>
    <t>ITEBIS ( LEY 07-2007)</t>
  </si>
  <si>
    <t>TOTAL INDIRECTOS</t>
  </si>
  <si>
    <t>TOTAL A CONTRATAR  RD$</t>
  </si>
  <si>
    <t>HORMIGÓN ARMADO</t>
  </si>
  <si>
    <t>MANTENIMIENTO Y OPERACION DE SISTEMA INAPA</t>
  </si>
  <si>
    <t>DEPOSITO REGULADOR 200M3 ELEV.A 10.00MTS. A CONSTRUIR PARA LA COMUNIDAD DE LAS TABLAS</t>
  </si>
  <si>
    <t>UD</t>
  </si>
  <si>
    <t>INSTALACION SANITARIA</t>
  </si>
  <si>
    <t>P</t>
  </si>
  <si>
    <t>RELLENO COMPACTADO</t>
  </si>
  <si>
    <t>JUNTAS MECANICAS TIPO DRESSER</t>
  </si>
  <si>
    <t>JUNTAS MECANICAS TIPO DRESSER Ø6"</t>
  </si>
  <si>
    <t>ADAPTADOR  MACHO Ø1/2" ROSCADO A MANGUERA</t>
  </si>
  <si>
    <t>CEMENTO SOLVENTE Y TEFLON</t>
  </si>
  <si>
    <t>MANO DE OBRA PLOMERO</t>
  </si>
  <si>
    <t>TUBERIA DE POLIETILENO DE ALTA DENSIDAD Ø1/2" INTERNO L=6.00M (PROMEDIO)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</si>
  <si>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</si>
  <si>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</si>
  <si>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</si>
  <si>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</si>
  <si>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CHECK 1/2" HG</t>
  </si>
  <si>
    <t>ANCLAJES DE H.S.</t>
  </si>
  <si>
    <t>TAPON HEMBRA 1/2" PVC</t>
  </si>
  <si>
    <t>EXCAVACION Y TAPADO (240.23+70.16)</t>
  </si>
  <si>
    <t>ACOMETIDAS  URBANAS  (362 U)</t>
  </si>
  <si>
    <t>SUMI. DE MATERIAL DE MINA PARA RELLENO (SUJETO APROBACION DE SUPERVISION)</t>
  </si>
  <si>
    <t xml:space="preserve">BOTE DE ASFALTO e=35% ESPONJAMIENTO (0.41 M3) </t>
  </si>
  <si>
    <t>REPOSICION DE ASFALTO 2"</t>
  </si>
  <si>
    <t>COMPACTACION MATERIAL DE BASE</t>
  </si>
  <si>
    <t>EMPALME EN TUBERIA EXISTENTE DE Ø20"H.D</t>
  </si>
  <si>
    <t>longitudes que no hay asfalto en tub.3"</t>
  </si>
  <si>
    <t>las tablas</t>
  </si>
  <si>
    <t>VALVULA DE AIRE COMBINADO Ø 1" H.F,200 PSI, TUBERIA DE 6"</t>
  </si>
  <si>
    <t>VALVULA DE AIRE COMBINADO Ø 1" H.F,200 PSI, TUBERIA DE 8"</t>
  </si>
  <si>
    <t>VALVULA DE AIRE  Ø 1" H.F, 200 PSI, EN TUBERIA DE 6"</t>
  </si>
  <si>
    <t>VALVULA DE AIRE  Ø 1" H.F, 200 PSI , EN TUBERIA DE 8"</t>
  </si>
  <si>
    <t>en tuberia de 3"</t>
  </si>
  <si>
    <t>en tuberia de 4"</t>
  </si>
  <si>
    <t>en tuberia de 6"</t>
  </si>
  <si>
    <t>total asfalto red las tablas</t>
  </si>
  <si>
    <t>total asfalto red de galeon</t>
  </si>
  <si>
    <t>m3/km</t>
  </si>
  <si>
    <t>en tuberia de 8"</t>
  </si>
  <si>
    <t>TRANSPORTE DE ASFALTO +25% DE EXPONJAMIENTO, DISTANCIA =30KMS.</t>
  </si>
  <si>
    <t>IMPERMEABILIZANTE</t>
  </si>
  <si>
    <t>visita</t>
  </si>
  <si>
    <t>G</t>
  </si>
  <si>
    <t xml:space="preserve">MOVIMIENTO DE TIERRA </t>
  </si>
  <si>
    <t xml:space="preserve">MURO DE BLOCKS </t>
  </si>
  <si>
    <t xml:space="preserve">BLOCK CALADO </t>
  </si>
  <si>
    <t>TERMINACIÓN DE SUPERFICIE</t>
  </si>
  <si>
    <t xml:space="preserve">FRAGUACHE EN TECHO </t>
  </si>
  <si>
    <t>ACERA PERIMETRAL 0.80M</t>
  </si>
  <si>
    <t xml:space="preserve">CANTOS Y MOCHETAS </t>
  </si>
  <si>
    <t>IMPERMEABILIZANTE DE TECHO</t>
  </si>
  <si>
    <t>PISOS H.S PULIDO</t>
  </si>
  <si>
    <t>ZABALETA</t>
  </si>
  <si>
    <t>INODORO BLANCO SENCILLO</t>
  </si>
  <si>
    <t>LAVAMANO BLANCO PEQUEÑO</t>
  </si>
  <si>
    <t>CAMARA DE INSPECCION</t>
  </si>
  <si>
    <t>CAMARA SEPTICA</t>
  </si>
  <si>
    <t>FILTRANTE 4"</t>
  </si>
  <si>
    <t>TUBERIAS Y PIEZAS AGUAS RESIDUALES</t>
  </si>
  <si>
    <t>PINTURA ACRÍLICA</t>
  </si>
  <si>
    <t>PUERTAS Y VENTANAS</t>
  </si>
  <si>
    <t>INSTALACIONES ELÉCTRICAS</t>
  </si>
  <si>
    <t>SALIDA CENITAL</t>
  </si>
  <si>
    <t>PANEL DE DISTRIBUCION 4/8 CIRCUITOS (INC. BREAKERS)</t>
  </si>
  <si>
    <t>SUB-TOTAL I</t>
  </si>
  <si>
    <t xml:space="preserve">BLOCK 6" S.N.P  </t>
  </si>
  <si>
    <t>BLOCK 6" B.N.P; 2 LINEAS</t>
  </si>
  <si>
    <t>PAÑETE INTERIOR (INCLUYE PAÑETE DE TECHO)</t>
  </si>
  <si>
    <t xml:space="preserve">FINO DE TECHO </t>
  </si>
  <si>
    <t>CONTRUCCION GARITA PARA OPERADOR</t>
  </si>
  <si>
    <t>PIE</t>
  </si>
  <si>
    <t>TUBERIAS Y PIEZAS AGUAS POTABLE</t>
  </si>
  <si>
    <t>REVESTIMIENTO PARED BAÑO</t>
  </si>
  <si>
    <t>SUM. E INSTALACION TINACO 264GLS (INCL.PIEZAS)</t>
  </si>
  <si>
    <t>ESTACION DE BOMBEO</t>
  </si>
  <si>
    <t>I</t>
  </si>
  <si>
    <t>CASETA DE BOMBEO</t>
  </si>
  <si>
    <t>II</t>
  </si>
  <si>
    <t>ELECTRIFICACION Y EQUIPAMIENTO</t>
  </si>
  <si>
    <t>SUB-TOTAL II</t>
  </si>
  <si>
    <t>E</t>
  </si>
  <si>
    <t>SUB.TOTAL FASE E</t>
  </si>
  <si>
    <t>III</t>
  </si>
  <si>
    <t>SUB-TOTAL III</t>
  </si>
  <si>
    <t>F</t>
  </si>
  <si>
    <t>SUB-FASE B</t>
  </si>
  <si>
    <t>SALIDA INTERRUPTOR SENCILLO</t>
  </si>
  <si>
    <t>SALIDA TOMACORRIENTES DOBLE, 120V</t>
  </si>
  <si>
    <t>SALIDA INTERRUPTOR DOBLE</t>
  </si>
  <si>
    <t>COLUMNA DE VENTILACION 2"</t>
  </si>
  <si>
    <t>ZAPATA DE MUROS 0.45 X 0 .25 (0.77 QQ)</t>
  </si>
  <si>
    <t>H.A. VIGA DE AMARRE 0.15 X 0.20 (4.69 QQ)</t>
  </si>
  <si>
    <t>H.A. LOSA DE TECHO , E= 0.10 (1.93 QQ)</t>
  </si>
  <si>
    <t>PAÑETE INTERIOR (INCL. PAÑETE DE TECHO Y VUELO)</t>
  </si>
  <si>
    <r>
      <t xml:space="preserve">PUERTAS DE DOS (2) HOJAS EN BARRAS CUADRADAS DE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1/2" Y PERFILES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1/2" ( INCL. LLAVIN E INSTALACION ) ( 2.10 X 1.50 M)</t>
    </r>
  </si>
  <si>
    <t>PAÑETE EXTERIOR, INCL. MOCHETAS</t>
  </si>
  <si>
    <t>PUERTA</t>
  </si>
  <si>
    <t>BLOCK CALADO P/  HUECOS</t>
  </si>
  <si>
    <r>
      <t xml:space="preserve">JUNTAS TAPON </t>
    </r>
    <r>
      <rPr>
        <sz val="10"/>
        <rFont val="Calibri"/>
        <family val="2"/>
      </rPr>
      <t>Ø4</t>
    </r>
    <r>
      <rPr>
        <sz val="10"/>
        <rFont val="Arial"/>
        <family val="2"/>
      </rPr>
      <t xml:space="preserve">" ACERO SCH-80 CON PROTECCION ANTICORROSIVA    </t>
    </r>
  </si>
  <si>
    <r>
      <t xml:space="preserve">JUNTAS TAPON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3" ACERO SCH-80 CON PROTECCION ANTICORROSIVA    </t>
    </r>
  </si>
  <si>
    <t xml:space="preserve">TEE 4X4 ACERO SCH-80 CON PROTECCION ANTICORROSIVA    </t>
  </si>
  <si>
    <t xml:space="preserve">TEE 4X3 ACERO SCH-80 CON PROTECCION ANTICORROSIVA   </t>
  </si>
  <si>
    <t xml:space="preserve">TEE 3X3 ACERO SCH-80 CON PROTECCION ANTICORROSIVA    </t>
  </si>
  <si>
    <t xml:space="preserve">YEE 3X3 ACERO SCH-80 CON PROTECCION ANTICORROSIVA    </t>
  </si>
  <si>
    <t xml:space="preserve">MANO DE OBRA </t>
  </si>
  <si>
    <t>PANEL DE DISTRIBUCION 2/4CIRCUITOS (INC. BREAKERS)</t>
  </si>
  <si>
    <t>ZAPATAS 1.35 QQ/M3</t>
  </si>
  <si>
    <t>VIGA H.A ANILLO SUPERIOR 0.40X0.30-3.06-Q/M3</t>
  </si>
  <si>
    <t>VIGA H.A ANILLO INFERIOR 0.40X0.30-5.92-QQ/M3</t>
  </si>
  <si>
    <t>COLUMNAS 0.40X0.70-8.00 QQ/M3</t>
  </si>
  <si>
    <t>CUPULA SUPERIOR E=0.10-1.20QQ/M3</t>
  </si>
  <si>
    <t>PINTURA ACRILICA CON ANDAMIOS:</t>
  </si>
  <si>
    <r>
      <t xml:space="preserve">ESCALERA INTERIOR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3/4"</t>
    </r>
  </si>
  <si>
    <t>JUNTA HIDROFILICA</t>
  </si>
  <si>
    <t>PINTURA ANTICORROSIVA</t>
  </si>
  <si>
    <t>SUMINISTRO TUBERIA DE Ø6" ACERO SCH-40  SIN COSTURA INC. PROTECCION ANTICORROSIVA</t>
  </si>
  <si>
    <t>SUMINISTRO TUBERIA DE Ø8" ACERO SCH-40 SIN COSTURA INC. PROTECCION ANTICORROSIVA</t>
  </si>
  <si>
    <t xml:space="preserve">SUMINISTRO TUBERIA DE Ø6" ACERO SCH-40 SIN COSTURA INC. PROTECCION ANTICORROSIVA </t>
  </si>
  <si>
    <t>SUMI. TUBERIA DE Ø6" ACERO SCH-40 SIN COSTURA CON PROTECCION ANTICORROSIVA</t>
  </si>
  <si>
    <t xml:space="preserve">SUMI. TUBERIA DE Ø4" ACERO SCH-80 SIN COSTURA CON PROTECCION ANTICORROSIVA </t>
  </si>
  <si>
    <t>HORMIGON ARMADO FC' 280KG/CM2 (INDUSTRIAL)</t>
  </si>
  <si>
    <t>MURO PARED-2.20 QQ/M3</t>
  </si>
  <si>
    <t>CUPULA DE FONDO E=0.20-3.11 QQ/M3</t>
  </si>
  <si>
    <t xml:space="preserve">FINO PULIDO, LOSA DE FONDO </t>
  </si>
  <si>
    <t xml:space="preserve">APLICACION DE </t>
  </si>
  <si>
    <t xml:space="preserve">LBS </t>
  </si>
  <si>
    <t>SUMINISTRO E INSTALACION DE LAMPARA H.P.S TIPO COBRA DE 250 W, 220 V.</t>
  </si>
  <si>
    <t>POSTES H.A. 30´ 300 DAN</t>
  </si>
  <si>
    <t>ALIMENTADOR ELECTRICO PARA ILUMINACION CON ALAMBRE DE VINIL No. 10/2</t>
  </si>
  <si>
    <t>HOYO PARA POSTES</t>
  </si>
  <si>
    <t>INSTALACION DE POSTES</t>
  </si>
  <si>
    <t>ELECTRIFICACION PRIMARIA (ESTACION DE BOMBEO)</t>
  </si>
  <si>
    <t>POSTES EN H.A,V 35´ 800 DAM</t>
  </si>
  <si>
    <t>POSTES EN H.A,V 35´ 500 DAM</t>
  </si>
  <si>
    <t>ALAMBRE AAAC No. 2/0</t>
  </si>
  <si>
    <t>ESTRUCTURA MT-301</t>
  </si>
  <si>
    <t>ESTRUCTURA MT-302</t>
  </si>
  <si>
    <t>ESTRUCTURA MT-305</t>
  </si>
  <si>
    <t>ESTRUCTURA MT-307</t>
  </si>
  <si>
    <t>ESTRUCTURA MT-316</t>
  </si>
  <si>
    <t>ESTRUCTURA HA-100B</t>
  </si>
  <si>
    <t>ESTRUCTURA PR-101</t>
  </si>
  <si>
    <t>ESTRUCTURA PR-205</t>
  </si>
  <si>
    <t>ESTRUCTURA TR-306 (3 X 15 KVA)</t>
  </si>
  <si>
    <t>HOYO PARA VIENTOS</t>
  </si>
  <si>
    <t>ELECTRIFICACION SECUNDARIA</t>
  </si>
  <si>
    <t xml:space="preserve">ALIMENTADOR ELECTRICO DESDE TRANSFORMADORES HASTA MAIN BREAKER CON 3 CONDUCTORES THW No.4 Y 2 CONDUCTORES THW No.6 IMC DE 2". </t>
  </si>
  <si>
    <t xml:space="preserve">ALIMENTADOR ELECTRICO DESDE MAIN BREAKER HASTA REGISTRO DEBAJO DEL POSTE CON 3 CONDUCTORES THW No.4 Y 2 CONDUCTORES THW No.6 IMC DE 2". </t>
  </si>
  <si>
    <t xml:space="preserve">ALIMENTADOR ELECTRICO DESDE REGISTRO DEBAJO DE POSTE HASTA EL CCM CON ARRANCADORES, CON 3 CONDUCTORES THW No.4 Y 2 CONDUCTORES THW No.6 EN TUBERIAS PVC DE 2". </t>
  </si>
  <si>
    <t xml:space="preserve">ALIMENTADOR ELECTRICO DESDE CCM CON ARRANCADORES HASTA GARITA DE OPERADOR CON 3 CONDUCTORES THW No.10 EN TUBERIAS PVC DE 1/2". </t>
  </si>
  <si>
    <t xml:space="preserve">ALIMENTADOR ELECTRICO DESDE CCM CON ARRANCADORES HASTA TRANSFORMADOR SECO CON 2 CONDUCTORES THW No.10  </t>
  </si>
  <si>
    <t>ALIMENTADOR ELECTRICO DESDE TRANSFORMADOR SECO HASTA PANEL DE BREAKERS 4/8 CIRCUITOS CON 2 CONDUCTORES THW No.8  Y 1 CONDUCTOR THW No.10</t>
  </si>
  <si>
    <t xml:space="preserve">ALIMENTADOR ELECTRICO DESDE PANEL CCM CON ARRANCADORES HASTA ELECTROBOMBAS CON 3 CONDUCTORES THW No.8 Y 1 CONDUCTORES THW No.10 PARA CADA BOMBAS (2), EN TUBERIA L. T. DE 3/4". </t>
  </si>
  <si>
    <t>MAIN BREAKER 70 AMP, 460 VOLTS, 3Ø, ENCLOSURE</t>
  </si>
  <si>
    <t xml:space="preserve">CENTRO DE CONTROL DE MOTORES, EN BARRA DE 100 AMP. 460 VOLTS, 3Ø, CON 2 ARRANCADORES VDF, INC. 2 BREAKER 70/3 AMP. Y 1 BREAKER 50/2 AMP. </t>
  </si>
  <si>
    <t>TRANSFORMADOR SECO DE 5 KVA, 480/120-240V</t>
  </si>
  <si>
    <t>PANEL DE DISTRIBUCION, (4/8C) (INC. BREAKERS)</t>
  </si>
  <si>
    <t>SUMINISTRO E INSTALACION DE ELECTROBOMBA</t>
  </si>
  <si>
    <t>INSTALACION DE ELECTROBOMBA</t>
  </si>
  <si>
    <t>NIPLE DE 4" X 12" PLATILLADO EN UN EXTREMO</t>
  </si>
  <si>
    <t>NIPLE DE 4" X 16" PLATILLADO EN UN EXTREMO</t>
  </si>
  <si>
    <t>NIPLE DE 4" X 28" PLATILLADO EN UN EXTREMO</t>
  </si>
  <si>
    <t>NIPLE DE 3" X 12" PLATILLADO EN UN EXTREMO</t>
  </si>
  <si>
    <t>VALVULA DE COMPUERTA CON VASTAGO ASCENDENTE DE 4" PLATILLADA A 250 PSI</t>
  </si>
  <si>
    <t>VALVULA DE COMPUERTA CON VASTAGO ASCENDENTE DE 3" PLATILLADA A 250 PSI</t>
  </si>
  <si>
    <t>VALVULA CHECK HORIZONTAL CON REGULADORA DE CAUDAL DE 4" A 250 PSI</t>
  </si>
  <si>
    <t>VALVULA DE AIRE DE 1", 250 PSI</t>
  </si>
  <si>
    <t xml:space="preserve">INSTALACION MANOMETRICA COMPLETA </t>
  </si>
  <si>
    <t>ZETA DE 4" EN ACERO</t>
  </si>
  <si>
    <t xml:space="preserve">CODO DE 4" X 90, CONSTRUIDO CON DOS CODOS DE 4" X 45, PLATILLADOS </t>
  </si>
  <si>
    <t>INTERRUPTOR DE FLUJO</t>
  </si>
  <si>
    <t xml:space="preserve">MEDIDOR DE FLUJO DE 4" </t>
  </si>
  <si>
    <t>TRANDUCTOR DE PRESION</t>
  </si>
  <si>
    <t>REDUCCION DE 6" A 4" EN ACERO</t>
  </si>
  <si>
    <t>REDUCCION DE 8" A 4" EN ACERO</t>
  </si>
  <si>
    <t xml:space="preserve">ANCLAJES PARA VALVULAS Y CHECK </t>
  </si>
  <si>
    <t xml:space="preserve">BASE PARA EQUIPOS DE BOMBEO </t>
  </si>
  <si>
    <t xml:space="preserve">TUBO DE ACERO DE 6" PARA LA SUCCION </t>
  </si>
  <si>
    <t>TUBO DE ACERO DE 8" PARA LA DESCARGA</t>
  </si>
  <si>
    <t>CONSTRUCCION DE SUCCION DE 4"</t>
  </si>
  <si>
    <t>PINTURA AZUL PARA DESCARGA (OXIDO)</t>
  </si>
  <si>
    <t>IV</t>
  </si>
  <si>
    <t xml:space="preserve"> ZAPATA DE MUROS 0.60 X 0.25 (0.65 QQ)</t>
  </si>
  <si>
    <t>H.A. LOSA DE TECHO, E= 0.12 (1.97 QQ)</t>
  </si>
  <si>
    <t>H.A.VIGA DE AMARRE 0.20 X 0.20 (3.65 QQ)</t>
  </si>
  <si>
    <t>V</t>
  </si>
  <si>
    <t>SUB-TOTAL IV</t>
  </si>
  <si>
    <t>SUB-TOTAL V</t>
  </si>
  <si>
    <t>VI</t>
  </si>
  <si>
    <t>SUB-TOTAL VI</t>
  </si>
  <si>
    <t>4.1</t>
  </si>
  <si>
    <t>4.5</t>
  </si>
  <si>
    <t>4.6</t>
  </si>
  <si>
    <t>ORNAMENTACION EXTERIOR</t>
  </si>
  <si>
    <t>LIMPIEZA Y BOTE DE ESCOMBROS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</si>
  <si>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</si>
  <si>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</si>
  <si>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</si>
  <si>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</si>
  <si>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</si>
  <si>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</si>
  <si>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</si>
  <si>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</si>
  <si>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</si>
  <si>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</si>
  <si>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</si>
  <si>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</si>
  <si>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</si>
  <si>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CODO 6"X 45 ACERO SCH-40 CON PROTECCION ANTICORROSIVA</t>
  </si>
  <si>
    <t>CODO 8"X 45 ACERO SCH-40 CON PROTECCION ANTICORROSIVA</t>
  </si>
  <si>
    <t>CODO 4"X 45 ACERO SCH-40 CON PROTECCION ANTICORROSIVA</t>
  </si>
  <si>
    <t xml:space="preserve">CRUCE DE ALCANTARILLA EN TUBERIA DE Ø4" ACERO L=6.00 M (INCLUYE 2.00 M DE LADOS) (3U) </t>
  </si>
  <si>
    <t>TEE DE 4" X 3" EN ACERO SCH-40 CON PROTECCION ANTICORROSIVA</t>
  </si>
  <si>
    <t>TEE DE 4" X 4" EN ACERO SCH-40 CON PROTECCION ANTICORROSIVA</t>
  </si>
  <si>
    <t>TUBERIA 6'' ACERO SCH-40 SIN COSTURA CON PROTECCION ANTICORROSIVA</t>
  </si>
  <si>
    <t>TUBERIA 4'' ACERO SCH-80 SIN COSTURA CON PROTECCION ANTICORROSIVA</t>
  </si>
  <si>
    <t>TAPA, EN HIERRO FUNDIDO (0.70x0.70)</t>
  </si>
  <si>
    <t>ESCALERA EXTERIOR (MONACA) CON PROTECCION</t>
  </si>
  <si>
    <t>VIGA RIOSTRA 0.30X0.60-3.65 QQ/M3</t>
  </si>
  <si>
    <t>VIGA RIOSTRA DE FUNDACION 0.30X0.60-3.65 QQ/M3</t>
  </si>
  <si>
    <t>4.7</t>
  </si>
  <si>
    <t>9.1</t>
  </si>
  <si>
    <r>
      <t xml:space="preserve">CAJA TELESCOPICA P/ VALVULAS DE COMPUERTA </t>
    </r>
    <r>
      <rPr>
        <sz val="10"/>
        <rFont val="Calibri"/>
        <family val="2"/>
      </rPr>
      <t>Ø</t>
    </r>
    <r>
      <rPr>
        <sz val="10"/>
        <rFont val="Arial"/>
        <family val="2"/>
      </rPr>
      <t>2"</t>
    </r>
  </si>
  <si>
    <t>SUMINISTRO Y COLOCACIÓN DE PIEZAS ESPECIALES</t>
  </si>
  <si>
    <t xml:space="preserve">MANO DE OBRA PROMERO </t>
  </si>
  <si>
    <t>TEE 20"X 8" ACERO SCH-40 CON PROTECCION ANTICORROSIVA</t>
  </si>
  <si>
    <t>JUNTAS MECANICAS TIPO DRESSER Ø20"(150 PSI)</t>
  </si>
  <si>
    <t xml:space="preserve">REDUCCION DE 8" A 6" ACERO SCH-40 CON PROTECCION ANTICORROSIVA  </t>
  </si>
  <si>
    <t>JUNTAS MECANICAS TIPO DRESSER Ø6"(150 PSI)</t>
  </si>
  <si>
    <t xml:space="preserve">NIPLE DE Ø8" ACERO SCH-40 CON PROTECCION ANTICORROSIVA </t>
  </si>
  <si>
    <t>VALVULA DE COMPUERTA DE Ø8" COMPLETA (150PSI)</t>
  </si>
  <si>
    <t xml:space="preserve">DE Ø6" PVC SDR-21 C/J.G.+ 3% PERD. </t>
  </si>
  <si>
    <t>CODO 6"X 45" ACERO SCH-40 CON PROTECCION ANTICORROSIVA</t>
  </si>
  <si>
    <t xml:space="preserve"> SUMINSTRO Y COLOCACION DE</t>
  </si>
  <si>
    <t>JUNTAS MECANICA TIPO DRESSER 4"</t>
  </si>
  <si>
    <t>JUNTAS MECANICAS TIPO DRESSER Ø6" (150PSI)</t>
  </si>
  <si>
    <t>JUNTAS MECANICAS TIPO DRESSER Ø8" (150PSI)</t>
  </si>
  <si>
    <t>JUNTAS MECANICAS TIPO DRESSER Ø4" (150PSI)</t>
  </si>
  <si>
    <t>JUNTAS MECANICAS TIPO DRESSER Ø3" (150PSI)</t>
  </si>
  <si>
    <t>CORTE DE ASFALTO E=2" (AMBOS LADOS)</t>
  </si>
  <si>
    <t>EXTRACCION DE ASFALTO C/EQUIPO E=2"</t>
  </si>
  <si>
    <t>DE Ø6" PVC SDR-21 C/J.G.</t>
  </si>
  <si>
    <t>VENTANA DE ALUMINIO 0.60" X 0.60"</t>
  </si>
  <si>
    <t>CODO 4" X 90 ACERO SCH-80 CON PROTECCION ANTICORROSIVA</t>
  </si>
  <si>
    <t>RED 6"X4 ACERO SCH-40 CON PROTECCION ANTICORROSIVA</t>
  </si>
  <si>
    <t>TEE 6"X3 ACERO SCH-40 CON PROTECCION ANTICORROSIVA</t>
  </si>
  <si>
    <t>CODO 6"X 90 ACERO SCH-40 CON PROTECCION ANTICORROSIVA</t>
  </si>
  <si>
    <t>CODO 6"X45 ACERO SCH-40 CON PROTECCION ANTICORROSIVA</t>
  </si>
  <si>
    <t xml:space="preserve">CODO 3"X45 ACERO SCH-80 CON PROTECCION ANTICORROSIVA </t>
  </si>
  <si>
    <t xml:space="preserve">CRUZ 4"X3 ACERO SCH-80 CON PROTECCION ANTICORROSIVA  </t>
  </si>
  <si>
    <t xml:space="preserve">CRUZ 3"X3 ACERO SCH-80 CON PROTECCION ANTICORROSIVA   </t>
  </si>
  <si>
    <t>USO DE EQUIPO EXCAVADORA 80 HP PARA MANEJO DE AGUAS, EXCAVACION MATERIAL GRANULAR EN PRESENCIA DE AGUA, TAPADO EXCAVACION Y BOTE EN SITIO</t>
  </si>
  <si>
    <t>VALLA ANUNCIANDO OBRA 16' X 10' IMPRESION FULL COLOR CONTENIENDO LOGO DE INAPA, NOMBRE DE PROYECTO Y CONTRATISTA. ESTRUCTURA EN TUBOS GALVANIZADOS 1 1/2"X 1 1/2" Y SOPORTES EN TUBO CUAD. 4" X 4"</t>
  </si>
  <si>
    <t xml:space="preserve">CAMPAMENTO ( INCLUYE ALQUILER DEL SOLAR CON O SIN CASA, BAÑOS MOVILES Y CASETA DE MATERIALES) </t>
  </si>
  <si>
    <t>MESES</t>
  </si>
  <si>
    <t xml:space="preserve">CODIA </t>
  </si>
  <si>
    <t xml:space="preserve">ANCLAJE PARA PIEZAS  (VER DETALLE Y ESPECIFICACIONES EN EL PLANO)  FC'= 210 KG/CM2 </t>
  </si>
  <si>
    <t xml:space="preserve">ANCLAJE PARA PIEZAS (VER DETALLE Y ESPECIFICACIONES EN EL PLANO)  FC'= 210 KG/CM2 </t>
  </si>
  <si>
    <t>1.1.1</t>
  </si>
  <si>
    <t xml:space="preserve">DEMOLICION: </t>
  </si>
  <si>
    <t>DE CONTENES Y ACERAS</t>
  </si>
  <si>
    <t>1.1.2</t>
  </si>
  <si>
    <t>REPOSICION DE:</t>
  </si>
  <si>
    <t>ACERA PERIMETRAL 0.80 M</t>
  </si>
  <si>
    <t>CONTENES</t>
  </si>
  <si>
    <t>REPARACION DE AVERIAS EN TUBERIAS EXIST.</t>
  </si>
  <si>
    <t>1.2.1</t>
  </si>
  <si>
    <t>SUMINISTRO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</si>
  <si>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</si>
  <si>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</si>
  <si>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</si>
  <si>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</si>
  <si>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</si>
  <si>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DE Ø4" PVC SDR-26 C/ JG</t>
  </si>
  <si>
    <t>1.2.2</t>
  </si>
  <si>
    <t>SUMINISTRO DE:</t>
  </si>
  <si>
    <t>COUPLING  Ø1/2" PVC</t>
  </si>
  <si>
    <t>COUPLING 3/4" PVC</t>
  </si>
  <si>
    <t>COUPLING 1" PVC</t>
  </si>
  <si>
    <t>COUPLING Ø2" PVC</t>
  </si>
  <si>
    <t>JUNTA MECANICA TIPO DRESSER 3" 150 PSI</t>
  </si>
  <si>
    <t>JUNTA MECANICA TIPO DRESSER 4" 150 PSI</t>
  </si>
  <si>
    <t>MAESTRO PLOMERO (1H)</t>
  </si>
  <si>
    <t>PEON (2H)</t>
  </si>
  <si>
    <t>BOMBA DE ACHIQUE</t>
  </si>
  <si>
    <t>BOMBA DE ACHIQUE Ø3" (5,5 HP)</t>
  </si>
  <si>
    <t>BOMBA DE ACHIQUE DE 4" (HP 9 )</t>
  </si>
  <si>
    <t>BOMBA DE ACHIQUE DE 6" (HP 18 )</t>
  </si>
  <si>
    <t>CODO 6"X45" ACERO SCH-40 CON PROTECCION ANTICORROSIVA</t>
  </si>
  <si>
    <t>TEE 6"X4" A CERO SCH-40 CON PROTECCION ANTICORROSIVA</t>
  </si>
  <si>
    <t>JUNTAS MECANICAS TIPO DRESSER Ø6"(150PSI)</t>
  </si>
  <si>
    <t>JUNTAS MECANICAS TIPO DRESSER Ø8"(150PSI)</t>
  </si>
  <si>
    <t xml:space="preserve">HORMIGÓN ARMADO FC' 210KG/CM2 </t>
  </si>
  <si>
    <t>CONTROL Y MANEJO DE TRANSITO</t>
  </si>
  <si>
    <t xml:space="preserve">SEÑALIZACION, CONTROL Y SEGURIDAD EN LA OBRA </t>
  </si>
  <si>
    <t xml:space="preserve">LIMPIEZA FINAL Y CONTIUNUA </t>
  </si>
  <si>
    <t xml:space="preserve">MANO DE OBRA ELECTRICA PRIMARIA </t>
  </si>
  <si>
    <t>PUERTAS POLIMETAL ( INCLUYE LLAVIN E INSTALACION ) ( 2.10 X 1.00 M)</t>
  </si>
  <si>
    <t>MANO DE OBRA ELECTRICA  SECUNDARIA</t>
  </si>
  <si>
    <t xml:space="preserve">CRUCE DE ALCANTARILLA EN TUBERIA DE Ø6" ACERO L=6.00 M   (INCLUYE 2.00 M DE LADOS) (4U) </t>
  </si>
  <si>
    <t>5.1</t>
  </si>
  <si>
    <t>5.5</t>
  </si>
  <si>
    <t>5.6</t>
  </si>
  <si>
    <t>REGISTRO P/VALVULAS 8"(SEGÚN DISEÑO)</t>
  </si>
  <si>
    <t xml:space="preserve">CODO 6"X90" ACERO SCH-40 CON PROTECCION ANTICORROSIVA </t>
  </si>
  <si>
    <t xml:space="preserve">CODO 6"X45" ACERO SCH-40 CON PROTECCION ANTICORROSIVA </t>
  </si>
  <si>
    <t xml:space="preserve">SUMINISTRO Y COLOCACION DE HIDRANTE (INCLUYE HIDRANTE, JUNTAS DRESSER, VALVULA DE COMPUERTA, NIPLE, TEE, CODO, MOVIMIENTO DE TIERRA, ANCLAJE Y MANO DE OBRA) </t>
  </si>
  <si>
    <t xml:space="preserve"> COMPUERTA Ø 4" H.F.  (INCLUYE: CUERPO DE LA VALVULA, TORNILLOS 5/8" X 3", JUNTA DE GOMA, NIPLE PLATILLADO DE Ø X 12", JUNTA DRESSER Ø,  MOVIMIENTO DE TIERRA Y MANO DE OBRA) 150 PSI PLATILLADA COMPLETA </t>
  </si>
  <si>
    <t xml:space="preserve">DE Ø8" PVC SDR-21 C/J.G.+ 3% PERD. </t>
  </si>
  <si>
    <t>VALVULA DE COMPUERTA Ø 6" H.F.   (INCLUYE: CUERPO DE LA VALVULA, TORNILLOS 5/8" X 3", JUNTA DE GOMA, NIPLE PLATILLADO DE Ø X 12", JUNTA DRESSER Ø,  MOVIMIENTO DE TIERRA Y MANO DE OBRA) 150 PSI PLATILLADA COMPLETA</t>
  </si>
  <si>
    <t>VALVULA COMPUERTA Ø 2" H.F.(INCLUYE: CUERPO DE LA VALVULA, TORNILLOS 5/8" X 3", JUNTA DE GOMA, NIPLE PLATILLADO DE Ø X 12", JUNTA DRESSER Ø,  MOVIMIENTO DE TIERRA Y MANO DE OBRA) 150 PSI PLATILLADA COMPLETA</t>
  </si>
  <si>
    <t>REGISTRO P/VALVULAS 6"( SEGÚN DISEÑO)</t>
  </si>
  <si>
    <t>REGISTRO P/VALVULAS DE AIRE(SEGÚN DISEÑO)</t>
  </si>
  <si>
    <t xml:space="preserve">CRUCE DE ALCANTARILLA EN TUBERIA DE Ø8" ACERO L=6.00 M ( INCLUYE 2.00 M DE LADOS ) (4U) </t>
  </si>
  <si>
    <t xml:space="preserve">CRUCE DE ALCANTARILLA EN TUBERIA DE Ø6" ACERO L=6.00 M ( INCLUYE 2.00 M DE LADOS ) (8U) </t>
  </si>
  <si>
    <t xml:space="preserve">CRUCE DE ALCANTARILLA EN TUBERIA DE Ø6" ACERO L=6.00 M (INCLUYE 2.00 M DE LADOS) (2U) </t>
  </si>
  <si>
    <t>CODO 8"X45 ACERO SCH-40 CON PROTECCION ANTICORROSIVA</t>
  </si>
  <si>
    <t>RED 8"X6 ACERO SCH-40 CON PROTECCION ANTICORROSIVA</t>
  </si>
  <si>
    <t>TEE 6"X6 ACERO SCH-40 CON PROTECCION ANTICORROSIVA</t>
  </si>
  <si>
    <t xml:space="preserve">ANCLAJES PARA PIEZAS  (VER DETALLE Y ESPECIFICACIONES EN EL PLANO)  FC'= 210 KG/CM2 </t>
  </si>
  <si>
    <t>DE COMPUERTA Ø 4" H.F.  (INCLUYE: CUERPO DE LA VALVULA, TORNILLOS 5/8" X 3", JUNTA DE GOMA, NIPLE PLATILLADO DE Ø X 12", JUNTA DRESSER Ø,  MOVIMIENTO DE TIERRA Y MANO DE OBRA) 150 PSI PLATILLADA COMPLETA</t>
  </si>
  <si>
    <t>DE COMPUERTA Ø 3" H.F.  (INCLUYE: CUERPO DE LA VALVULA, TORNILLOS 5/8" X 3", JUNTA DE GOMA, NIPLE PLATILLADO DE Ø X 12", JUNTA DRESSER Ø,  MOVIMIENTO DE TIERRA Y MANO DE OBRA) 150 PSI PLATILLADA COMPLETA</t>
  </si>
  <si>
    <t>HIDRANTE H.F EN TUBERIA DE Ø4"</t>
  </si>
  <si>
    <t>DE Ø8" PVC SDR-21 C/J.G.</t>
  </si>
  <si>
    <t xml:space="preserve">TEE 6"X6 ACERO SCH-40 CON PROTECCION ANTICORROSIVA </t>
  </si>
  <si>
    <t xml:space="preserve">TEE 6"X4" ACERO SCH-40 CON PROTECCION ANTICORROSIVA </t>
  </si>
  <si>
    <t xml:space="preserve">NIPLE 4"X3" ACERO SCH-40 CON PROTECCION ANTICORROSIVA </t>
  </si>
  <si>
    <t xml:space="preserve">NIPLE 6"X3" ACERO SCH-40 CON PROTECCION ANTICORROSIVA </t>
  </si>
  <si>
    <t>LINEA DE CONDUCCION DESDE  TUBERIA EXISTENTE 20 H.D ESTACION (00+000) HASTA  ESTACION DE BOMBEO A CONSTRUIR ESTACION (APROX. 01+675.00)</t>
  </si>
  <si>
    <t>ILUMINACION PERIFERICA (LUCES EXTERIORES)</t>
  </si>
  <si>
    <t>SUMINISTRO Y COLOCACION DE VÁLVULAS EN LA LINEA</t>
  </si>
  <si>
    <t>SUMINISTRO Y COLOCACION DE VÁLVULAS PARA CRUCES</t>
  </si>
  <si>
    <t xml:space="preserve">VALVULA DE DESAGÜE Ø 3" H.F, COMPLETA  </t>
  </si>
  <si>
    <t>DESAGÜE DE PISO</t>
  </si>
  <si>
    <t xml:space="preserve">VALVULA DE DESAGÜE Ø 3" H.F, COMPLETA, EN TUBERIA DE 6"  </t>
  </si>
  <si>
    <t>VALVULA DE DESAGÜE Ø 3" H.F, COMPLETA, EN TUBERIA DE 8"</t>
  </si>
  <si>
    <t>CAJA TELESCOPICA P/ VALVULAS DE DESAGÜE</t>
  </si>
  <si>
    <t>SUM. DE PIEZAS ESPECIALES, TUBERIAS DE REBOSE Y DESAGÜE, ENTRADA, SALIDA, BY PASS</t>
  </si>
  <si>
    <t>IMPRIMACION SENCILLA</t>
  </si>
  <si>
    <t>EXCAVACION MATERIAL COMPACTO C/ EQUIPO</t>
  </si>
  <si>
    <t>BOTE MAT. C/CAMI. (D=5KMS INCL CARGUIO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</si>
  <si>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</si>
  <si>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</si>
  <si>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</si>
  <si>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</si>
  <si>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</si>
  <si>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</si>
  <si>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</si>
  <si>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</si>
  <si>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</si>
  <si>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</si>
  <si>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</si>
  <si>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</si>
  <si>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</si>
  <si>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</si>
  <si>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</si>
  <si>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1.6.1</t>
  </si>
  <si>
    <t>1.6.2</t>
  </si>
  <si>
    <t>1.6.3</t>
  </si>
  <si>
    <t>COLLARIN EN POLIETILENO Ø3" (ABRAZADERA)</t>
  </si>
  <si>
    <t xml:space="preserve">LIMPIEZA FINAL Y CONTINUA </t>
  </si>
  <si>
    <t>BOTE DE MATERIAL C/CAMON (D= 5 KM) INCL. ESPARCIMIENTO EN BOTADERO</t>
  </si>
  <si>
    <t>BOTE DE MATERIAL SOBRANTE (D= 5 KM) INCL. ESPARCIMIENTO EN BOTADERO</t>
  </si>
  <si>
    <t>BOTE DE MATERIAL  C/CAMION (D= DE 5 KM) INCL. ESPARCIMIENTO EN BOTADERO</t>
  </si>
  <si>
    <t>BOTE DE MATERIAL  C/CAMION (D= 5 KM) INCL. ESPARCIMIENTO EN BOTADERO</t>
  </si>
  <si>
    <t>BOTE  DE ESCOMBROS C/CAMION (D= 5 KM) INCL. ESPARCIMIENTO EN BOTADERO</t>
  </si>
  <si>
    <t>CORTE Y EXTRACCION DE ASFALTO L=6,721.08M</t>
  </si>
  <si>
    <t>CORTE Y EXTRACCION DE ASFALTO L=1620.35M</t>
  </si>
  <si>
    <t>CORTE Y EXTRACCION DE ASFALTO L=8,527.14M</t>
  </si>
  <si>
    <t>REGISTRO P/VALVULAS DE AIRE SEGUN DETALLE</t>
  </si>
  <si>
    <t>ANCLAJE (SEGUN DISEÑO)</t>
  </si>
  <si>
    <t xml:space="preserve">TAPE PLASTICO </t>
  </si>
  <si>
    <t xml:space="preserve">TAPE DE GOMA </t>
  </si>
  <si>
    <t>JUNTA MECANICA TIPO DRESSER 8"</t>
  </si>
  <si>
    <t>JUNTA MECANICA TIPO DRESSER 6"</t>
  </si>
  <si>
    <t>ANCLAJES PARA PIEZA EN ACERO, SEGUN DISEÑO</t>
  </si>
  <si>
    <t>ALQUILER ANDAMIOS TUBULARES, (INCL. 6 PUNTOS DE ESCALERA INTERNA), TODO COSTO:ALQUILER, TRANSPORTE, ARMADO Y DESARMADO</t>
  </si>
  <si>
    <t xml:space="preserve">SUMI. TUBERIA DE Ø6" ACERO SCH-40 SIN COSTURA  CON PROTECCION ANTICORROSIVA </t>
  </si>
  <si>
    <t xml:space="preserve">SUMI. TUBERIA DE Ø6" PVC SDR-26 REBOSE Y DESAGÜE, ENTRADA Y SALIDA  </t>
  </si>
  <si>
    <t>ANCLAJE SEGUN DISEÑO</t>
  </si>
  <si>
    <t xml:space="preserve">MEDIDA DE COMPENSACION AMBIENTAL </t>
  </si>
  <si>
    <t>RELLENO COMPACTADO C/COMPACTADOR MECANICO EN CAPAS DE 0.20M</t>
  </si>
  <si>
    <t>ESTUDIOS (SOCIALES, AMBIENTALES, GEOTECNICO, TOPOGRAFICO,DE CALIDAD, ECT)</t>
  </si>
  <si>
    <t>SUMINISTRO ELECTROBOMBAS CENTRIFUGA EN LINEA CON MOTOR VERTICAL DE 25 HP TIPO CR-45, 000 GPM</t>
  </si>
  <si>
    <t>CUERPO/
MES</t>
  </si>
  <si>
    <t>SUB-TOTAL F</t>
  </si>
  <si>
    <t>SUB TOTAL FASE G</t>
  </si>
  <si>
    <t>OBRA: RECONSTRUCCIÓN SISTEMAS DE ABASTECIMIENTO LAS TABLAS GALEON (PARTE LAS TABLAS), ACUEDUCTO PERAVIA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</si>
</sst>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&quot;€&quot;;\-#,##0.00\ &quot;€&quot;"/>
    <numFmt numFmtId="166" formatCode="#,##0.00\ &quot;€&quot;;[Red]\-#,##0.00\ &quot;€&quot;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General_)"/>
    <numFmt numFmtId="172" formatCode="#,##0.0;\-#,##0.0"/>
    <numFmt numFmtId="173" formatCode="#,##0;\-#,##0"/>
    <numFmt numFmtId="174" formatCode="#,##0.00;[Red]#,##0.00"/>
    <numFmt numFmtId="175" formatCode="0.00_)"/>
    <numFmt numFmtId="176" formatCode="_-* #,##0.00\ _P_t_s_-;\-* #,##0.00\ _P_t_s_-;_-* &quot;-&quot;??\ _P_t_s_-;_-@_-"/>
    <numFmt numFmtId="177" formatCode="0.0%"/>
    <numFmt numFmtId="178" formatCode="#,##0.0_);\(#,##0.0\)"/>
    <numFmt numFmtId="179" formatCode="_-* #,##0.00\ _R_D_$_-;\-* #,##0.00\ _R_D_$_-;_-* &quot;-&quot;??\ _R_D_$_-;_-@_-"/>
    <numFmt numFmtId="180" formatCode="_-[$€]* #,##0.00_-;\-[$€]* #,##0.00_-;_-[$€]* &quot;-&quot;??_-;_-@_-"/>
    <numFmt numFmtId="181" formatCode="#."/>
    <numFmt numFmtId="182" formatCode="_-* #,##0.00\ &quot;Pts&quot;_-;\-* #,##0.00\ &quot;Pts&quot;_-;_-* &quot;-&quot;??\ &quot;Pts&quot;_-;_-@_-"/>
    <numFmt numFmtId="183" formatCode="_-* #,##0.00_-;\-* #,##0.00_-;_-* &quot;-&quot;??_-;_-@_-"/>
    <numFmt numFmtId="184" formatCode="#,##0.0"/>
    <numFmt numFmtId="185" formatCode="&quot;Sí&quot;;&quot;Sí&quot;;&quot;No&quot;"/>
    <numFmt numFmtId="186" formatCode="#.0"/>
    <numFmt numFmtId="187" formatCode="#.00"/>
    <numFmt numFmtId="188" formatCode="_([$€]* #,##0.00_);_([$€]* \(#,##0.00\);_([$€]* &quot;-&quot;??_);_(@_)"/>
    <numFmt numFmtId="189" formatCode="[$€]#,##0.00;[Red]\-[$€]#,##0.00"/>
    <numFmt numFmtId="190" formatCode="&quot;RD$ &quot;#,#00.00"/>
    <numFmt numFmtId="191" formatCode="_-[$€-2]* #,##0.00_-;\-[$€-2]* #,##0.00_-;_-[$€-2]* &quot;-&quot;??_-"/>
    <numFmt numFmtId="192" formatCode="0.000"/>
    <numFmt numFmtId="193" formatCode="#,##0.00_ ;\-#,##0.00\ "/>
    <numFmt numFmtId="194" formatCode="0.0"/>
    <numFmt numFmtId="195" formatCode="0.00000"/>
    <numFmt numFmtId="196" formatCode="[$$-409]#,##0.00"/>
    <numFmt numFmtId="197" formatCode="0_)"/>
    <numFmt numFmtId="198" formatCode="#,##0.00\ _€"/>
    <numFmt numFmtId="199" formatCode="#,##0.00\ &quot;/m3&quot;"/>
    <numFmt numFmtId="200" formatCode="&quot; &quot;#,##0.00&quot; &quot;;&quot; (&quot;#,##0.00&quot;)&quot;;&quot; -&quot;#&quot; &quot;;&quot; &quot;@&quot; &quot;"/>
    <numFmt numFmtId="201" formatCode="[$-409]General"/>
    <numFmt numFmtId="202" formatCode="_-* #,##0.0000_-;\-* #,##0.0000_-;_-* &quot;-&quot;??_-;_-@_-"/>
    <numFmt numFmtId="203" formatCode="#,##0.00\ &quot;M³S&quot;"/>
    <numFmt numFmtId="204" formatCode="#,##0.00\ &quot;KM&quot;"/>
    <numFmt numFmtId="205" formatCode="#,##0.00&quot; pta &quot;;\-#,##0.00&quot; pta &quot;;&quot; -&quot;#&quot; pta &quot;;@\ "/>
    <numFmt numFmtId="206" formatCode="_-&quot;RD$&quot;* #,##0.00_-;\-&quot;RD$&quot;* #,##0.00_-;_-&quot;RD$&quot;* &quot;-&quot;??_-;_-@_-"/>
    <numFmt numFmtId="207" formatCode="_(* #,##0\ &quot;pta&quot;_);_(* \(#,##0\ &quot;pta&quot;\);_(* &quot;-&quot;??\ &quot;pta&quot;_);_(@_)"/>
    <numFmt numFmtId="208" formatCode="&quot;$&quot;#,##0.00"/>
    <numFmt numFmtId="209" formatCode="&quot;$&quot;#,##0.00;[Red]\-&quot;$&quot;#,##0.00"/>
    <numFmt numFmtId="210" formatCode="0.000%"/>
    <numFmt numFmtId="211" formatCode="_ * #,##0.00_ ;_ * \-#,##0.00_ ;_ * &quot;-&quot;??_ ;_ @_ "/>
    <numFmt numFmtId="212" formatCode="0.00;[Red]0.00"/>
    <numFmt numFmtId="213" formatCode="#,##0.0\ _€;\-#,##0.0\ _€"/>
    <numFmt numFmtId="214" formatCode="#,##0.0_ ;\-#,##0.0\ "/>
    <numFmt numFmtId="215" formatCode="_(* #,##0.0_);_(* \(#,##0.0\);_(* &quot;-&quot;??_);_(@_)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Tms Rmn"/>
    </font>
    <font>
      <sz val="10"/>
      <color indexed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9" tint="-0.499984740745262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0"/>
      <color theme="5" tint="0.59999389629810485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sz val="10"/>
      <color rgb="FFFF0000"/>
      <name val="Times New Roman"/>
      <family val="1"/>
    </font>
    <font>
      <sz val="8"/>
      <color rgb="FFFF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CC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indexed="9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mediumGray">
        <fgColor indexed="9"/>
        <bgColor theme="5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9"/>
      </patternFill>
    </fill>
    <fill>
      <patternFill patternType="mediumGray">
        <fgColor indexed="9"/>
        <bgColor theme="0" tint="-4.9989318521683403E-2"/>
      </patternFill>
    </fill>
    <fill>
      <patternFill patternType="solid">
        <fgColor theme="0"/>
        <bgColor rgb="FFFFFFCC"/>
      </patternFill>
    </fill>
    <fill>
      <patternFill patternType="solid">
        <fgColor theme="2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1">
    <xf numFmtId="0" fontId="0" fillId="0" borderId="0"/>
    <xf numFmtId="170" fontId="8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1" fontId="12" fillId="0" borderId="0"/>
    <xf numFmtId="0" fontId="5" fillId="0" borderId="0"/>
    <xf numFmtId="39" fontId="13" fillId="0" borderId="0"/>
    <xf numFmtId="43" fontId="5" fillId="0" borderId="0" applyFont="0" applyFill="0" applyBorder="0" applyAlignment="0" applyProtection="0"/>
    <xf numFmtId="0" fontId="5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8" applyNumberFormat="0" applyAlignment="0" applyProtection="0"/>
    <xf numFmtId="0" fontId="19" fillId="20" borderId="9" applyNumberFormat="0" applyAlignment="0" applyProtection="0"/>
    <xf numFmtId="43" fontId="1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1" fontId="21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0" fontId="23" fillId="9" borderId="0" applyNumberFormat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8" applyNumberFormat="0" applyAlignment="0" applyProtection="0"/>
    <xf numFmtId="0" fontId="28" fillId="0" borderId="13" applyNumberFormat="0" applyFill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/>
    <xf numFmtId="175" fontId="30" fillId="0" borderId="0"/>
    <xf numFmtId="0" fontId="5" fillId="0" borderId="0"/>
    <xf numFmtId="0" fontId="5" fillId="0" borderId="0"/>
    <xf numFmtId="171" fontId="12" fillId="0" borderId="0"/>
    <xf numFmtId="186" fontId="29" fillId="0" borderId="0"/>
    <xf numFmtId="177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29" fillId="0" borderId="0"/>
    <xf numFmtId="187" fontId="29" fillId="0" borderId="0"/>
    <xf numFmtId="0" fontId="5" fillId="7" borderId="14" applyNumberFormat="0" applyFont="0" applyAlignment="0" applyProtection="0"/>
    <xf numFmtId="0" fontId="31" fillId="19" borderId="15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5" fillId="0" borderId="0" applyFont="0" applyFill="0" applyBorder="0" applyAlignment="0" applyProtection="0"/>
    <xf numFmtId="39" fontId="33" fillId="0" borderId="0"/>
    <xf numFmtId="0" fontId="15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23" fillId="26" borderId="0" applyNumberFormat="0" applyBorder="0" applyAlignment="0" applyProtection="0"/>
    <xf numFmtId="0" fontId="37" fillId="31" borderId="8" applyNumberFormat="0" applyAlignment="0" applyProtection="0"/>
    <xf numFmtId="0" fontId="19" fillId="20" borderId="9" applyNumberFormat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7" fillId="8" borderId="8" applyNumberFormat="0" applyAlignment="0" applyProtection="0"/>
    <xf numFmtId="188" fontId="5" fillId="0" borderId="0" applyFont="0" applyFill="0" applyBorder="0" applyAlignment="0" applyProtection="0"/>
    <xf numFmtId="181" fontId="21" fillId="0" borderId="0">
      <protection locked="0"/>
    </xf>
    <xf numFmtId="181" fontId="21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181" fontId="22" fillId="0" borderId="0">
      <protection locked="0"/>
    </xf>
    <xf numFmtId="0" fontId="17" fillId="11" borderId="0" applyNumberFormat="0" applyBorder="0" applyAlignment="0" applyProtection="0"/>
    <xf numFmtId="19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1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" borderId="14" applyNumberFormat="0" applyFont="0" applyAlignment="0" applyProtection="0"/>
    <xf numFmtId="9" fontId="5" fillId="0" borderId="0" applyFont="0" applyFill="0" applyBorder="0" applyAlignment="0" applyProtection="0"/>
    <xf numFmtId="0" fontId="31" fillId="31" borderId="15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39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6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15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0" fontId="37" fillId="31" borderId="8" applyNumberFormat="0" applyAlignment="0" applyProtection="0"/>
    <xf numFmtId="0" fontId="19" fillId="20" borderId="9" applyNumberFormat="0" applyAlignment="0" applyProtection="0"/>
    <xf numFmtId="168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27" fillId="8" borderId="8" applyNumberFormat="0" applyAlignment="0" applyProtection="0"/>
    <xf numFmtId="0" fontId="38" fillId="0" borderId="17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" borderId="14" applyNumberFormat="0" applyFont="0" applyAlignment="0" applyProtection="0"/>
    <xf numFmtId="0" fontId="5" fillId="7" borderId="14" applyNumberFormat="0" applyFont="0" applyAlignment="0" applyProtection="0"/>
    <xf numFmtId="0" fontId="31" fillId="31" borderId="1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8" fillId="0" borderId="0"/>
    <xf numFmtId="39" fontId="13" fillId="0" borderId="0"/>
    <xf numFmtId="43" fontId="5" fillId="0" borderId="0" applyFont="0" applyFill="0" applyBorder="0" applyAlignment="0" applyProtection="0"/>
    <xf numFmtId="0" fontId="5" fillId="0" borderId="0"/>
    <xf numFmtId="0" fontId="36" fillId="0" borderId="0"/>
    <xf numFmtId="0" fontId="5" fillId="0" borderId="0"/>
    <xf numFmtId="0" fontId="36" fillId="0" borderId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196" fontId="15" fillId="5" borderId="0" applyNumberFormat="0" applyBorder="0" applyAlignment="0" applyProtection="0"/>
    <xf numFmtId="196" fontId="15" fillId="5" borderId="0" applyNumberFormat="0" applyBorder="0" applyAlignment="0" applyProtection="0"/>
    <xf numFmtId="196" fontId="15" fillId="6" borderId="0" applyNumberFormat="0" applyBorder="0" applyAlignment="0" applyProtection="0"/>
    <xf numFmtId="196" fontId="15" fillId="6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8" borderId="0" applyNumberFormat="0" applyBorder="0" applyAlignment="0" applyProtection="0"/>
    <xf numFmtId="196" fontId="15" fillId="8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6" borderId="0" applyNumberFormat="0" applyBorder="0" applyAlignment="0" applyProtection="0"/>
    <xf numFmtId="196" fontId="15" fillId="6" borderId="0" applyNumberFormat="0" applyBorder="0" applyAlignment="0" applyProtection="0"/>
    <xf numFmtId="196" fontId="15" fillId="10" borderId="0" applyNumberFormat="0" applyBorder="0" applyAlignment="0" applyProtection="0"/>
    <xf numFmtId="196" fontId="15" fillId="10" borderId="0" applyNumberFormat="0" applyBorder="0" applyAlignment="0" applyProtection="0"/>
    <xf numFmtId="196" fontId="15" fillId="11" borderId="0" applyNumberFormat="0" applyBorder="0" applyAlignment="0" applyProtection="0"/>
    <xf numFmtId="196" fontId="15" fillId="11" borderId="0" applyNumberFormat="0" applyBorder="0" applyAlignment="0" applyProtection="0"/>
    <xf numFmtId="196" fontId="15" fillId="9" borderId="0" applyNumberFormat="0" applyBorder="0" applyAlignment="0" applyProtection="0"/>
    <xf numFmtId="196" fontId="15" fillId="9" borderId="0" applyNumberFormat="0" applyBorder="0" applyAlignment="0" applyProtection="0"/>
    <xf numFmtId="196" fontId="15" fillId="7" borderId="0" applyNumberFormat="0" applyBorder="0" applyAlignment="0" applyProtection="0"/>
    <xf numFmtId="196" fontId="15" fillId="7" borderId="0" applyNumberFormat="0" applyBorder="0" applyAlignment="0" applyProtection="0"/>
    <xf numFmtId="196" fontId="16" fillId="9" borderId="0" applyNumberFormat="0" applyBorder="0" applyAlignment="0" applyProtection="0"/>
    <xf numFmtId="196" fontId="16" fillId="9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196" fontId="16" fillId="13" borderId="0" applyNumberFormat="0" applyBorder="0" applyAlignment="0" applyProtection="0"/>
    <xf numFmtId="196" fontId="16" fillId="13" borderId="0" applyNumberFormat="0" applyBorder="0" applyAlignment="0" applyProtection="0"/>
    <xf numFmtId="196" fontId="16" fillId="11" borderId="0" applyNumberFormat="0" applyBorder="0" applyAlignment="0" applyProtection="0"/>
    <xf numFmtId="196" fontId="16" fillId="11" borderId="0" applyNumberFormat="0" applyBorder="0" applyAlignment="0" applyProtection="0"/>
    <xf numFmtId="196" fontId="16" fillId="9" borderId="0" applyNumberFormat="0" applyBorder="0" applyAlignment="0" applyProtection="0"/>
    <xf numFmtId="196" fontId="16" fillId="9" borderId="0" applyNumberFormat="0" applyBorder="0" applyAlignment="0" applyProtection="0"/>
    <xf numFmtId="196" fontId="16" fillId="6" borderId="0" applyNumberFormat="0" applyBorder="0" applyAlignment="0" applyProtection="0"/>
    <xf numFmtId="196" fontId="16" fillId="6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50" borderId="0" applyNumberFormat="0" applyBorder="0" applyAlignment="0" applyProtection="0"/>
    <xf numFmtId="0" fontId="16" fillId="32" borderId="0" applyNumberFormat="0" applyBorder="0" applyAlignment="0" applyProtection="0"/>
    <xf numFmtId="0" fontId="54" fillId="48" borderId="0" applyNumberFormat="0" applyBorder="0" applyAlignment="0" applyProtection="0"/>
    <xf numFmtId="0" fontId="54" fillId="51" borderId="0" applyNumberFormat="0" applyBorder="0" applyAlignment="0" applyProtection="0"/>
    <xf numFmtId="0" fontId="55" fillId="52" borderId="0" applyNumberFormat="0" applyBorder="0" applyAlignment="0" applyProtection="0"/>
    <xf numFmtId="0" fontId="16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5" fillId="51" borderId="0" applyNumberFormat="0" applyBorder="0" applyAlignment="0" applyProtection="0"/>
    <xf numFmtId="0" fontId="16" fillId="33" borderId="0" applyNumberFormat="0" applyBorder="0" applyAlignment="0" applyProtection="0"/>
    <xf numFmtId="0" fontId="54" fillId="48" borderId="0" applyNumberFormat="0" applyBorder="0" applyAlignment="0" applyProtection="0"/>
    <xf numFmtId="0" fontId="54" fillId="51" borderId="0" applyNumberFormat="0" applyBorder="0" applyAlignment="0" applyProtection="0"/>
    <xf numFmtId="0" fontId="55" fillId="53" borderId="0" applyNumberFormat="0" applyBorder="0" applyAlignment="0" applyProtection="0"/>
    <xf numFmtId="0" fontId="16" fillId="29" borderId="0" applyNumberFormat="0" applyBorder="0" applyAlignment="0" applyProtection="0"/>
    <xf numFmtId="0" fontId="54" fillId="48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16" fillId="16" borderId="0" applyNumberFormat="0" applyBorder="0" applyAlignment="0" applyProtection="0"/>
    <xf numFmtId="0" fontId="54" fillId="48" borderId="0" applyNumberFormat="0" applyBorder="0" applyAlignment="0" applyProtection="0"/>
    <xf numFmtId="0" fontId="54" fillId="54" borderId="0" applyNumberFormat="0" applyBorder="0" applyAlignment="0" applyProtection="0"/>
    <xf numFmtId="0" fontId="55" fillId="55" borderId="0" applyNumberFormat="0" applyBorder="0" applyAlignment="0" applyProtection="0"/>
    <xf numFmtId="0" fontId="16" fillId="12" borderId="0" applyNumberFormat="0" applyBorder="0" applyAlignment="0" applyProtection="0"/>
    <xf numFmtId="196" fontId="23" fillId="9" borderId="0" applyNumberFormat="0" applyBorder="0" applyAlignment="0" applyProtection="0"/>
    <xf numFmtId="196" fontId="23" fillId="9" borderId="0" applyNumberFormat="0" applyBorder="0" applyAlignment="0" applyProtection="0"/>
    <xf numFmtId="196" fontId="18" fillId="19" borderId="29" applyNumberFormat="0" applyAlignment="0" applyProtection="0"/>
    <xf numFmtId="196" fontId="18" fillId="19" borderId="29" applyNumberFormat="0" applyAlignment="0" applyProtection="0"/>
    <xf numFmtId="196" fontId="19" fillId="20" borderId="30" applyNumberFormat="0" applyAlignment="0" applyProtection="0"/>
    <xf numFmtId="196" fontId="19" fillId="20" borderId="30" applyNumberFormat="0" applyAlignment="0" applyProtection="0"/>
    <xf numFmtId="196" fontId="28" fillId="0" borderId="31" applyNumberFormat="0" applyFill="0" applyAlignment="0" applyProtection="0"/>
    <xf numFmtId="196" fontId="28" fillId="0" borderId="31" applyNumberFormat="0" applyFill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Alignment="0" applyProtection="0"/>
    <xf numFmtId="19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Alignment="0" applyProtection="0"/>
    <xf numFmtId="44" fontId="5" fillId="0" borderId="0" applyFont="0" applyFill="0" applyAlignment="0" applyProtection="0"/>
    <xf numFmtId="195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75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196" fontId="26" fillId="0" borderId="0" applyNumberFormat="0" applyFill="0" applyBorder="0" applyAlignment="0" applyProtection="0"/>
    <xf numFmtId="196" fontId="26" fillId="0" borderId="0" applyNumberFormat="0" applyFill="0" applyBorder="0" applyAlignment="0" applyProtection="0"/>
    <xf numFmtId="0" fontId="45" fillId="56" borderId="0" applyNumberFormat="0" applyBorder="0" applyAlignment="0" applyProtection="0"/>
    <xf numFmtId="0" fontId="45" fillId="59" borderId="0" applyNumberFormat="0" applyBorder="0" applyAlignment="0" applyProtection="0"/>
    <xf numFmtId="0" fontId="4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6" fillId="49" borderId="0" applyNumberFormat="0" applyBorder="0" applyAlignment="0" applyProtection="0"/>
    <xf numFmtId="196" fontId="16" fillId="14" borderId="0" applyNumberFormat="0" applyBorder="0" applyAlignment="0" applyProtection="0"/>
    <xf numFmtId="196" fontId="16" fillId="14" borderId="0" applyNumberFormat="0" applyBorder="0" applyAlignment="0" applyProtection="0"/>
    <xf numFmtId="0" fontId="15" fillId="54" borderId="0" applyNumberFormat="0" applyBorder="0" applyAlignment="0" applyProtection="0"/>
    <xf numFmtId="0" fontId="15" fillId="51" borderId="0" applyNumberFormat="0" applyBorder="0" applyAlignment="0" applyProtection="0"/>
    <xf numFmtId="0" fontId="16" fillId="52" borderId="0" applyNumberFormat="0" applyBorder="0" applyAlignment="0" applyProtection="0"/>
    <xf numFmtId="196" fontId="16" fillId="12" borderId="0" applyNumberFormat="0" applyBorder="0" applyAlignment="0" applyProtection="0"/>
    <xf numFmtId="196" fontId="16" fillId="12" borderId="0" applyNumberFormat="0" applyBorder="0" applyAlignment="0" applyProtection="0"/>
    <xf numFmtId="0" fontId="15" fillId="54" borderId="0" applyNumberFormat="0" applyBorder="0" applyAlignment="0" applyProtection="0"/>
    <xf numFmtId="0" fontId="15" fillId="61" borderId="0" applyNumberFormat="0" applyBorder="0" applyAlignment="0" applyProtection="0"/>
    <xf numFmtId="0" fontId="16" fillId="51" borderId="0" applyNumberFormat="0" applyBorder="0" applyAlignment="0" applyProtection="0"/>
    <xf numFmtId="196" fontId="16" fillId="13" borderId="0" applyNumberFormat="0" applyBorder="0" applyAlignment="0" applyProtection="0"/>
    <xf numFmtId="196" fontId="16" fillId="13" borderId="0" applyNumberFormat="0" applyBorder="0" applyAlignment="0" applyProtection="0"/>
    <xf numFmtId="0" fontId="15" fillId="60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196" fontId="16" fillId="15" borderId="0" applyNumberFormat="0" applyBorder="0" applyAlignment="0" applyProtection="0"/>
    <xf numFmtId="196" fontId="16" fillId="15" borderId="0" applyNumberFormat="0" applyBorder="0" applyAlignment="0" applyProtection="0"/>
    <xf numFmtId="0" fontId="15" fillId="50" borderId="0" applyNumberFormat="0" applyBorder="0" applyAlignment="0" applyProtection="0"/>
    <xf numFmtId="0" fontId="15" fillId="60" borderId="0" applyNumberFormat="0" applyBorder="0" applyAlignment="0" applyProtection="0"/>
    <xf numFmtId="0" fontId="16" fillId="49" borderId="0" applyNumberFormat="0" applyBorder="0" applyAlignment="0" applyProtection="0"/>
    <xf numFmtId="196" fontId="16" fillId="16" borderId="0" applyNumberFormat="0" applyBorder="0" applyAlignment="0" applyProtection="0"/>
    <xf numFmtId="196" fontId="16" fillId="16" borderId="0" applyNumberFormat="0" applyBorder="0" applyAlignment="0" applyProtection="0"/>
    <xf numFmtId="0" fontId="15" fillId="54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196" fontId="16" fillId="17" borderId="0" applyNumberFormat="0" applyBorder="0" applyAlignment="0" applyProtection="0"/>
    <xf numFmtId="196" fontId="16" fillId="17" borderId="0" applyNumberFormat="0" applyBorder="0" applyAlignment="0" applyProtection="0"/>
    <xf numFmtId="196" fontId="27" fillId="10" borderId="29" applyNumberFormat="0" applyAlignment="0" applyProtection="0"/>
    <xf numFmtId="196" fontId="27" fillId="10" borderId="29" applyNumberFormat="0" applyAlignment="0" applyProtection="0"/>
    <xf numFmtId="164" fontId="5" fillId="0" borderId="0" applyFont="0" applyFill="0" applyBorder="0" applyAlignment="0" applyProtection="0"/>
    <xf numFmtId="200" fontId="57" fillId="0" borderId="0"/>
    <xf numFmtId="201" fontId="57" fillId="0" borderId="0"/>
    <xf numFmtId="0" fontId="58" fillId="0" borderId="0" applyNumberFormat="0" applyFill="0" applyBorder="0" applyAlignment="0" applyProtection="0">
      <alignment vertical="top"/>
      <protection locked="0"/>
    </xf>
    <xf numFmtId="196" fontId="59" fillId="0" borderId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96" fontId="17" fillId="18" borderId="0" applyNumberFormat="0" applyBorder="0" applyAlignment="0" applyProtection="0"/>
    <xf numFmtId="196" fontId="17" fillId="18" borderId="0" applyNumberFormat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5" fillId="0" borderId="0" applyFont="0" applyFill="0" applyBorder="0" applyAlignment="0" applyProtection="0"/>
    <xf numFmtId="203" fontId="4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204" fontId="40" fillId="0" borderId="0" applyFont="0" applyFill="0" applyBorder="0" applyAlignment="0" applyProtection="0"/>
    <xf numFmtId="204" fontId="40" fillId="0" borderId="0" applyFont="0" applyFill="0" applyBorder="0" applyAlignment="0" applyProtection="0"/>
    <xf numFmtId="205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207" fontId="5" fillId="0" borderId="0" applyFont="0" applyFill="0" applyBorder="0" applyAlignment="0" applyProtection="0"/>
    <xf numFmtId="196" fontId="61" fillId="10" borderId="0" applyNumberFormat="0" applyBorder="0" applyAlignment="0" applyProtection="0"/>
    <xf numFmtId="196" fontId="61" fillId="10" borderId="0" applyNumberFormat="0" applyBorder="0" applyAlignment="0" applyProtection="0"/>
    <xf numFmtId="196" fontId="15" fillId="0" borderId="0"/>
    <xf numFmtId="196" fontId="15" fillId="0" borderId="0"/>
    <xf numFmtId="196" fontId="15" fillId="0" borderId="0"/>
    <xf numFmtId="0" fontId="40" fillId="0" borderId="0"/>
    <xf numFmtId="196" fontId="15" fillId="0" borderId="0"/>
    <xf numFmtId="0" fontId="3" fillId="0" borderId="0"/>
    <xf numFmtId="0" fontId="5" fillId="0" borderId="0"/>
    <xf numFmtId="0" fontId="5" fillId="0" borderId="0"/>
    <xf numFmtId="196" fontId="3" fillId="0" borderId="0"/>
    <xf numFmtId="196" fontId="5" fillId="0" borderId="0"/>
    <xf numFmtId="0" fontId="5" fillId="0" borderId="0"/>
    <xf numFmtId="0" fontId="5" fillId="0" borderId="0"/>
    <xf numFmtId="0" fontId="40" fillId="0" borderId="0"/>
    <xf numFmtId="0" fontId="3" fillId="0" borderId="0"/>
    <xf numFmtId="0" fontId="3" fillId="0" borderId="0"/>
    <xf numFmtId="175" fontId="12" fillId="0" borderId="0"/>
    <xf numFmtId="0" fontId="36" fillId="0" borderId="0"/>
    <xf numFmtId="0" fontId="5" fillId="0" borderId="0"/>
    <xf numFmtId="0" fontId="3" fillId="0" borderId="0"/>
    <xf numFmtId="0" fontId="3" fillId="0" borderId="0"/>
    <xf numFmtId="0" fontId="5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0" fontId="5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0" fontId="5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202" fontId="12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0" borderId="0"/>
    <xf numFmtId="196" fontId="40" fillId="7" borderId="32" applyNumberFormat="0" applyFont="0" applyAlignment="0" applyProtection="0"/>
    <xf numFmtId="196" fontId="40" fillId="7" borderId="32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96" fontId="31" fillId="19" borderId="33" applyNumberFormat="0" applyAlignment="0" applyProtection="0"/>
    <xf numFmtId="196" fontId="31" fillId="19" borderId="33" applyNumberFormat="0" applyAlignment="0" applyProtection="0"/>
    <xf numFmtId="0" fontId="32" fillId="0" borderId="0" applyNumberFormat="0" applyFill="0" applyBorder="0" applyAlignment="0" applyProtection="0"/>
    <xf numFmtId="196" fontId="28" fillId="0" borderId="0" applyNumberFormat="0" applyFill="0" applyBorder="0" applyAlignment="0" applyProtection="0"/>
    <xf numFmtId="196" fontId="28" fillId="0" borderId="0" applyNumberFormat="0" applyFill="0" applyBorder="0" applyAlignment="0" applyProtection="0"/>
    <xf numFmtId="196" fontId="20" fillId="0" borderId="0" applyNumberFormat="0" applyFill="0" applyBorder="0" applyAlignment="0" applyProtection="0"/>
    <xf numFmtId="196" fontId="20" fillId="0" borderId="0" applyNumberFormat="0" applyFill="0" applyBorder="0" applyAlignment="0" applyProtection="0"/>
    <xf numFmtId="196" fontId="24" fillId="0" borderId="10" applyNumberFormat="0" applyFill="0" applyAlignment="0" applyProtection="0"/>
    <xf numFmtId="196" fontId="24" fillId="0" borderId="10" applyNumberFormat="0" applyFill="0" applyAlignment="0" applyProtection="0"/>
    <xf numFmtId="196" fontId="25" fillId="0" borderId="11" applyNumberFormat="0" applyFill="0" applyAlignment="0" applyProtection="0"/>
    <xf numFmtId="196" fontId="25" fillId="0" borderId="11" applyNumberFormat="0" applyFill="0" applyAlignment="0" applyProtection="0"/>
    <xf numFmtId="196" fontId="26" fillId="0" borderId="12" applyNumberFormat="0" applyFill="0" applyAlignment="0" applyProtection="0"/>
    <xf numFmtId="196" fontId="26" fillId="0" borderId="12" applyNumberFormat="0" applyFill="0" applyAlignment="0" applyProtection="0"/>
    <xf numFmtId="196" fontId="32" fillId="0" borderId="0" applyNumberFormat="0" applyFill="0" applyBorder="0" applyAlignment="0" applyProtection="0"/>
    <xf numFmtId="19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6" fontId="45" fillId="0" borderId="34" applyNumberFormat="0" applyFill="0" applyAlignment="0" applyProtection="0"/>
    <xf numFmtId="196" fontId="45" fillId="0" borderId="34" applyNumberFormat="0" applyFill="0" applyAlignment="0" applyProtection="0"/>
    <xf numFmtId="207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/>
    <xf numFmtId="0" fontId="15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7" fillId="31" borderId="37" applyNumberFormat="0" applyAlignment="0" applyProtection="0"/>
    <xf numFmtId="0" fontId="37" fillId="31" borderId="37" applyNumberFormat="0" applyAlignment="0" applyProtection="0"/>
    <xf numFmtId="0" fontId="37" fillId="31" borderId="37" applyNumberFormat="0" applyAlignment="0" applyProtection="0"/>
    <xf numFmtId="0" fontId="62" fillId="64" borderId="37" applyNumberFormat="0" applyAlignment="0" applyProtection="0"/>
    <xf numFmtId="0" fontId="62" fillId="64" borderId="37" applyNumberFormat="0" applyAlignment="0" applyProtection="0"/>
    <xf numFmtId="0" fontId="37" fillId="31" borderId="37" applyNumberFormat="0" applyAlignment="0" applyProtection="0"/>
    <xf numFmtId="0" fontId="37" fillId="31" borderId="37" applyNumberFormat="0" applyAlignment="0" applyProtection="0"/>
    <xf numFmtId="0" fontId="37" fillId="31" borderId="37" applyNumberFormat="0" applyAlignment="0" applyProtection="0"/>
    <xf numFmtId="0" fontId="18" fillId="19" borderId="37" applyNumberFormat="0" applyAlignment="0" applyProtection="0"/>
    <xf numFmtId="0" fontId="18" fillId="19" borderId="37" applyNumberFormat="0" applyAlignment="0" applyProtection="0"/>
    <xf numFmtId="0" fontId="37" fillId="31" borderId="37" applyNumberFormat="0" applyAlignment="0" applyProtection="0"/>
    <xf numFmtId="0" fontId="37" fillId="31" borderId="37" applyNumberFormat="0" applyAlignment="0" applyProtection="0"/>
    <xf numFmtId="0" fontId="37" fillId="31" borderId="37" applyNumberFormat="0" applyAlignment="0" applyProtection="0"/>
    <xf numFmtId="0" fontId="37" fillId="31" borderId="37" applyNumberFormat="0" applyAlignment="0" applyProtection="0"/>
    <xf numFmtId="0" fontId="18" fillId="19" borderId="37" applyNumberFormat="0" applyAlignment="0" applyProtection="0"/>
    <xf numFmtId="0" fontId="18" fillId="19" borderId="37" applyNumberFormat="0" applyAlignment="0" applyProtection="0"/>
    <xf numFmtId="0" fontId="38" fillId="0" borderId="38" applyNumberFormat="0" applyFill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15" fillId="7" borderId="39" applyNumberFormat="0" applyFont="0" applyAlignment="0" applyProtection="0"/>
    <xf numFmtId="0" fontId="15" fillId="7" borderId="39" applyNumberFormat="0" applyFont="0" applyAlignment="0" applyProtection="0"/>
    <xf numFmtId="0" fontId="15" fillId="7" borderId="39" applyNumberFormat="0" applyFont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8" fontId="15" fillId="0" borderId="0" applyFont="0" applyFill="0" applyBorder="0" applyAlignment="0" applyProtection="0"/>
    <xf numFmtId="206" fontId="5" fillId="0" borderId="0" applyFont="0" applyFill="0" applyBorder="0" applyAlignment="0" applyProtection="0"/>
    <xf numFmtId="209" fontId="40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27" fillId="8" borderId="37" applyNumberFormat="0" applyAlignment="0" applyProtection="0"/>
    <xf numFmtId="0" fontId="27" fillId="8" borderId="37" applyNumberFormat="0" applyAlignment="0" applyProtection="0"/>
    <xf numFmtId="0" fontId="27" fillId="8" borderId="37" applyNumberFormat="0" applyAlignment="0" applyProtection="0"/>
    <xf numFmtId="0" fontId="27" fillId="8" borderId="37" applyNumberFormat="0" applyAlignment="0" applyProtection="0"/>
    <xf numFmtId="0" fontId="27" fillId="10" borderId="37" applyNumberFormat="0" applyAlignment="0" applyProtection="0"/>
    <xf numFmtId="0" fontId="27" fillId="10" borderId="37" applyNumberFormat="0" applyAlignment="0" applyProtection="0"/>
    <xf numFmtId="0" fontId="27" fillId="8" borderId="37" applyNumberFormat="0" applyAlignment="0" applyProtection="0"/>
    <xf numFmtId="0" fontId="27" fillId="8" borderId="37" applyNumberFormat="0" applyAlignment="0" applyProtection="0"/>
    <xf numFmtId="0" fontId="27" fillId="8" borderId="37" applyNumberFormat="0" applyAlignment="0" applyProtection="0"/>
    <xf numFmtId="169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39" fillId="0" borderId="2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55" borderId="37" applyNumberFormat="0" applyAlignment="0" applyProtection="0"/>
    <xf numFmtId="0" fontId="64" fillId="55" borderId="37" applyNumberFormat="0" applyAlignment="0" applyProtection="0"/>
    <xf numFmtId="0" fontId="27" fillId="10" borderId="37" applyNumberFormat="0" applyAlignment="0" applyProtection="0"/>
    <xf numFmtId="0" fontId="27" fillId="10" borderId="37" applyNumberFormat="0" applyAlignment="0" applyProtection="0"/>
    <xf numFmtId="0" fontId="17" fillId="1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10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39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186" fontId="29" fillId="0" borderId="0"/>
    <xf numFmtId="0" fontId="5" fillId="7" borderId="39" applyNumberFormat="0" applyFont="0" applyAlignment="0" applyProtection="0"/>
    <xf numFmtId="0" fontId="5" fillId="7" borderId="39" applyNumberFormat="0" applyFont="0" applyAlignment="0" applyProtection="0"/>
    <xf numFmtId="0" fontId="5" fillId="7" borderId="39" applyNumberFormat="0" applyFont="0" applyAlignment="0" applyProtection="0"/>
    <xf numFmtId="0" fontId="5" fillId="7" borderId="39" applyNumberFormat="0" applyFont="0" applyAlignment="0" applyProtection="0"/>
    <xf numFmtId="0" fontId="13" fillId="7" borderId="39" applyNumberFormat="0" applyFont="0" applyAlignment="0" applyProtection="0"/>
    <xf numFmtId="0" fontId="13" fillId="7" borderId="39" applyNumberFormat="0" applyFont="0" applyAlignment="0" applyProtection="0"/>
    <xf numFmtId="0" fontId="5" fillId="54" borderId="39" applyNumberFormat="0" applyFont="0" applyAlignment="0" applyProtection="0"/>
    <xf numFmtId="0" fontId="5" fillId="54" borderId="39" applyNumberFormat="0" applyFont="0" applyAlignment="0" applyProtection="0"/>
    <xf numFmtId="0" fontId="5" fillId="7" borderId="39" applyNumberFormat="0" applyFont="0" applyAlignment="0" applyProtection="0"/>
    <xf numFmtId="0" fontId="31" fillId="64" borderId="40" applyNumberFormat="0" applyAlignment="0" applyProtection="0"/>
    <xf numFmtId="0" fontId="31" fillId="64" borderId="40" applyNumberFormat="0" applyAlignment="0" applyProtection="0"/>
    <xf numFmtId="0" fontId="31" fillId="31" borderId="40" applyNumberFormat="0" applyAlignment="0" applyProtection="0"/>
    <xf numFmtId="0" fontId="31" fillId="31" borderId="40" applyNumberFormat="0" applyAlignment="0" applyProtection="0"/>
    <xf numFmtId="0" fontId="31" fillId="31" borderId="40" applyNumberFormat="0" applyAlignment="0" applyProtection="0"/>
    <xf numFmtId="0" fontId="31" fillId="19" borderId="40" applyNumberFormat="0" applyAlignment="0" applyProtection="0"/>
    <xf numFmtId="0" fontId="31" fillId="19" borderId="4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31" borderId="40" applyNumberFormat="0" applyAlignment="0" applyProtection="0"/>
    <xf numFmtId="0" fontId="31" fillId="31" borderId="40" applyNumberFormat="0" applyAlignment="0" applyProtection="0"/>
    <xf numFmtId="0" fontId="31" fillId="31" borderId="40" applyNumberFormat="0" applyAlignment="0" applyProtection="0"/>
    <xf numFmtId="0" fontId="31" fillId="31" borderId="40" applyNumberFormat="0" applyAlignment="0" applyProtection="0"/>
    <xf numFmtId="0" fontId="31" fillId="19" borderId="40" applyNumberFormat="0" applyAlignment="0" applyProtection="0"/>
    <xf numFmtId="0" fontId="31" fillId="19" borderId="40" applyNumberFormat="0" applyAlignment="0" applyProtection="0"/>
    <xf numFmtId="0" fontId="23" fillId="26" borderId="0" applyNumberFormat="0" applyBorder="0" applyAlignment="0" applyProtection="0"/>
    <xf numFmtId="0" fontId="31" fillId="31" borderId="40" applyNumberFormat="0" applyAlignment="0" applyProtection="0"/>
    <xf numFmtId="0" fontId="31" fillId="31" borderId="40" applyNumberFormat="0" applyAlignment="0" applyProtection="0"/>
    <xf numFmtId="0" fontId="31" fillId="31" borderId="40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41" applyNumberFormat="0" applyFill="0" applyAlignment="0" applyProtection="0"/>
    <xf numFmtId="0" fontId="45" fillId="0" borderId="41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19" fillId="20" borderId="30" applyNumberFormat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13" fillId="0" borderId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5" fillId="0" borderId="0"/>
    <xf numFmtId="0" fontId="66" fillId="0" borderId="0"/>
    <xf numFmtId="43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36" fillId="0" borderId="0" applyFont="0" applyFill="0" applyBorder="0" applyAlignment="0" applyProtection="0"/>
  </cellStyleXfs>
  <cellXfs count="1181">
    <xf numFmtId="0" fontId="0" fillId="0" borderId="0" xfId="0"/>
    <xf numFmtId="4" fontId="5" fillId="2" borderId="0" xfId="1" applyNumberFormat="1" applyFont="1" applyFill="1" applyBorder="1" applyAlignment="1">
      <alignment wrapText="1"/>
    </xf>
    <xf numFmtId="4" fontId="5" fillId="2" borderId="0" xfId="2" applyNumberFormat="1" applyFont="1" applyFill="1" applyBorder="1" applyAlignment="1">
      <alignment horizontal="right" wrapText="1"/>
    </xf>
    <xf numFmtId="0" fontId="5" fillId="2" borderId="2" xfId="3" applyFont="1" applyFill="1" applyBorder="1" applyAlignment="1">
      <alignment vertical="top" wrapText="1"/>
    </xf>
    <xf numFmtId="4" fontId="10" fillId="2" borderId="2" xfId="1" applyNumberFormat="1" applyFont="1" applyFill="1" applyBorder="1" applyAlignment="1">
      <alignment wrapText="1"/>
    </xf>
    <xf numFmtId="4" fontId="10" fillId="2" borderId="2" xfId="1" applyNumberFormat="1" applyFont="1" applyFill="1" applyBorder="1" applyAlignment="1">
      <alignment horizontal="center" wrapText="1"/>
    </xf>
    <xf numFmtId="170" fontId="5" fillId="2" borderId="0" xfId="2" applyNumberFormat="1" applyFont="1" applyFill="1" applyAlignment="1">
      <alignment vertical="top" wrapText="1"/>
    </xf>
    <xf numFmtId="0" fontId="5" fillId="2" borderId="0" xfId="3" applyFont="1" applyFill="1" applyAlignment="1">
      <alignment vertical="top" wrapText="1"/>
    </xf>
    <xf numFmtId="0" fontId="5" fillId="2" borderId="0" xfId="4" applyFont="1" applyFill="1"/>
    <xf numFmtId="43" fontId="5" fillId="2" borderId="0" xfId="4" applyNumberFormat="1" applyFont="1" applyFill="1" applyBorder="1"/>
    <xf numFmtId="43" fontId="5" fillId="2" borderId="0" xfId="4" applyNumberFormat="1" applyFont="1" applyFill="1"/>
    <xf numFmtId="0" fontId="5" fillId="2" borderId="0" xfId="4" applyFont="1" applyFill="1" applyBorder="1" applyAlignment="1">
      <alignment vertical="top" wrapText="1"/>
    </xf>
    <xf numFmtId="0" fontId="5" fillId="2" borderId="0" xfId="0" applyFont="1" applyFill="1"/>
    <xf numFmtId="0" fontId="5" fillId="2" borderId="3" xfId="0" applyFont="1" applyFill="1" applyBorder="1" applyAlignment="1">
      <alignment wrapText="1"/>
    </xf>
    <xf numFmtId="4" fontId="5" fillId="2" borderId="3" xfId="0" applyNumberFormat="1" applyFont="1" applyFill="1" applyBorder="1"/>
    <xf numFmtId="0" fontId="5" fillId="2" borderId="3" xfId="0" applyFont="1" applyFill="1" applyBorder="1" applyAlignment="1">
      <alignment horizontal="center" vertical="top"/>
    </xf>
    <xf numFmtId="4" fontId="5" fillId="2" borderId="3" xfId="0" applyNumberFormat="1" applyFont="1" applyFill="1" applyBorder="1" applyAlignment="1">
      <alignment vertical="top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3" xfId="0" applyFont="1" applyFill="1" applyBorder="1" applyAlignment="1">
      <alignment horizontal="left"/>
    </xf>
    <xf numFmtId="174" fontId="5" fillId="2" borderId="3" xfId="0" applyNumberFormat="1" applyFont="1" applyFill="1" applyBorder="1"/>
    <xf numFmtId="0" fontId="5" fillId="0" borderId="0" xfId="0" applyFont="1" applyFill="1" applyBorder="1"/>
    <xf numFmtId="0" fontId="5" fillId="2" borderId="6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4" fontId="5" fillId="0" borderId="0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174" fontId="5" fillId="2" borderId="3" xfId="0" applyNumberFormat="1" applyFont="1" applyFill="1" applyBorder="1" applyAlignment="1">
      <alignment horizontal="right"/>
    </xf>
    <xf numFmtId="4" fontId="5" fillId="2" borderId="0" xfId="3" applyNumberFormat="1" applyFont="1" applyFill="1" applyAlignment="1">
      <alignment vertical="top" wrapText="1"/>
    </xf>
    <xf numFmtId="4" fontId="5" fillId="2" borderId="0" xfId="1" applyNumberFormat="1" applyFont="1" applyFill="1" applyAlignment="1">
      <alignment horizontal="center" wrapText="1"/>
    </xf>
    <xf numFmtId="4" fontId="5" fillId="2" borderId="0" xfId="1" applyNumberFormat="1" applyFont="1" applyFill="1" applyBorder="1" applyAlignment="1">
      <alignment horizontal="center" wrapText="1"/>
    </xf>
    <xf numFmtId="0" fontId="5" fillId="2" borderId="0" xfId="3" applyFont="1" applyFill="1" applyAlignment="1">
      <alignment horizontal="right" vertical="top" wrapText="1"/>
    </xf>
    <xf numFmtId="4" fontId="5" fillId="2" borderId="0" xfId="1" applyNumberFormat="1" applyFont="1" applyFill="1" applyAlignment="1">
      <alignment wrapText="1"/>
    </xf>
    <xf numFmtId="4" fontId="5" fillId="2" borderId="0" xfId="2" applyNumberFormat="1" applyFont="1" applyFill="1" applyAlignment="1">
      <alignment horizontal="right" wrapText="1"/>
    </xf>
    <xf numFmtId="0" fontId="5" fillId="21" borderId="0" xfId="0" applyFont="1" applyFill="1" applyBorder="1" applyAlignment="1">
      <alignment vertical="top"/>
    </xf>
    <xf numFmtId="4" fontId="5" fillId="21" borderId="0" xfId="92" applyNumberFormat="1" applyFont="1" applyFill="1" applyBorder="1" applyAlignment="1">
      <alignment vertical="top"/>
    </xf>
    <xf numFmtId="0" fontId="5" fillId="22" borderId="0" xfId="3" applyFont="1" applyFill="1" applyAlignment="1">
      <alignment horizontal="center"/>
    </xf>
    <xf numFmtId="39" fontId="34" fillId="2" borderId="3" xfId="93" applyFont="1" applyFill="1" applyBorder="1"/>
    <xf numFmtId="39" fontId="34" fillId="2" borderId="16" xfId="93" applyFont="1" applyFill="1" applyBorder="1"/>
    <xf numFmtId="0" fontId="5" fillId="21" borderId="3" xfId="0" applyFont="1" applyFill="1" applyBorder="1" applyAlignment="1">
      <alignment vertical="top"/>
    </xf>
    <xf numFmtId="0" fontId="5" fillId="21" borderId="0" xfId="0" applyFont="1" applyFill="1" applyAlignment="1">
      <alignment vertical="top"/>
    </xf>
    <xf numFmtId="0" fontId="5" fillId="0" borderId="0" xfId="7" applyFont="1" applyFill="1" applyBorder="1" applyAlignment="1">
      <alignment vertical="top" wrapText="1"/>
    </xf>
    <xf numFmtId="4" fontId="5" fillId="2" borderId="3" xfId="9" applyNumberFormat="1" applyFont="1" applyFill="1" applyBorder="1" applyAlignment="1">
      <alignment vertical="top"/>
    </xf>
    <xf numFmtId="4" fontId="5" fillId="2" borderId="3" xfId="9" applyNumberFormat="1" applyFont="1" applyFill="1" applyBorder="1" applyAlignment="1">
      <alignment horizontal="right" vertical="top"/>
    </xf>
    <xf numFmtId="0" fontId="5" fillId="23" borderId="0" xfId="3" applyFont="1" applyFill="1" applyAlignment="1">
      <alignment vertical="top" wrapText="1"/>
    </xf>
    <xf numFmtId="0" fontId="5" fillId="23" borderId="0" xfId="0" applyFont="1" applyFill="1" applyBorder="1" applyAlignment="1">
      <alignment vertical="top"/>
    </xf>
    <xf numFmtId="4" fontId="5" fillId="23" borderId="0" xfId="9" applyNumberFormat="1" applyFont="1" applyFill="1" applyBorder="1" applyAlignment="1">
      <alignment vertical="top"/>
    </xf>
    <xf numFmtId="43" fontId="5" fillId="21" borderId="0" xfId="0" applyNumberFormat="1" applyFont="1" applyFill="1" applyBorder="1" applyAlignment="1">
      <alignment vertical="top"/>
    </xf>
    <xf numFmtId="0" fontId="5" fillId="23" borderId="0" xfId="0" applyFont="1" applyFill="1" applyAlignment="1">
      <alignment vertical="top"/>
    </xf>
    <xf numFmtId="170" fontId="5" fillId="22" borderId="0" xfId="2" applyNumberFormat="1" applyFont="1" applyFill="1" applyAlignment="1">
      <alignment vertical="top" wrapText="1"/>
    </xf>
    <xf numFmtId="0" fontId="5" fillId="22" borderId="0" xfId="4" applyFont="1" applyFill="1"/>
    <xf numFmtId="0" fontId="5" fillId="38" borderId="0" xfId="4" applyFont="1" applyFill="1"/>
    <xf numFmtId="170" fontId="5" fillId="37" borderId="0" xfId="2" applyNumberFormat="1" applyFont="1" applyFill="1" applyAlignment="1">
      <alignment vertical="top" wrapText="1"/>
    </xf>
    <xf numFmtId="0" fontId="5" fillId="37" borderId="0" xfId="4" applyFont="1" applyFill="1"/>
    <xf numFmtId="170" fontId="5" fillId="3" borderId="0" xfId="2" applyNumberFormat="1" applyFont="1" applyFill="1" applyAlignment="1">
      <alignment vertical="top" wrapText="1"/>
    </xf>
    <xf numFmtId="0" fontId="5" fillId="3" borderId="0" xfId="4" applyFont="1" applyFill="1"/>
    <xf numFmtId="170" fontId="5" fillId="23" borderId="0" xfId="2" applyNumberFormat="1" applyFont="1" applyFill="1" applyAlignment="1">
      <alignment vertical="top" wrapText="1"/>
    </xf>
    <xf numFmtId="0" fontId="5" fillId="23" borderId="0" xfId="4" applyFont="1" applyFill="1"/>
    <xf numFmtId="4" fontId="5" fillId="40" borderId="0" xfId="0" applyNumberFormat="1" applyFont="1" applyFill="1" applyBorder="1" applyAlignment="1"/>
    <xf numFmtId="0" fontId="6" fillId="40" borderId="0" xfId="0" applyFont="1" applyFill="1" applyBorder="1" applyAlignment="1"/>
    <xf numFmtId="4" fontId="5" fillId="41" borderId="0" xfId="0" applyNumberFormat="1" applyFont="1" applyFill="1" applyBorder="1" applyAlignment="1">
      <alignment vertical="top" wrapText="1"/>
    </xf>
    <xf numFmtId="0" fontId="35" fillId="22" borderId="0" xfId="4" applyFont="1" applyFill="1"/>
    <xf numFmtId="0" fontId="6" fillId="3" borderId="0" xfId="0" applyFont="1" applyFill="1" applyBorder="1"/>
    <xf numFmtId="4" fontId="5" fillId="3" borderId="0" xfId="0" applyNumberFormat="1" applyFont="1" applyFill="1" applyBorder="1" applyAlignment="1">
      <alignment vertical="top"/>
    </xf>
    <xf numFmtId="4" fontId="6" fillId="43" borderId="0" xfId="0" applyNumberFormat="1" applyFont="1" applyFill="1" applyBorder="1"/>
    <xf numFmtId="39" fontId="6" fillId="0" borderId="0" xfId="0" applyNumberFormat="1" applyFont="1" applyBorder="1" applyAlignment="1">
      <alignment wrapText="1"/>
    </xf>
    <xf numFmtId="0" fontId="34" fillId="0" borderId="0" xfId="0" applyFont="1" applyBorder="1"/>
    <xf numFmtId="39" fontId="5" fillId="0" borderId="0" xfId="0" applyNumberFormat="1" applyFont="1" applyBorder="1" applyAlignment="1">
      <alignment wrapText="1"/>
    </xf>
    <xf numFmtId="1" fontId="5" fillId="2" borderId="6" xfId="227" applyNumberFormat="1" applyFont="1" applyFill="1" applyBorder="1" applyAlignment="1">
      <alignment horizontal="right" vertical="center"/>
    </xf>
    <xf numFmtId="0" fontId="5" fillId="2" borderId="3" xfId="228" applyFont="1" applyFill="1" applyBorder="1" applyAlignment="1">
      <alignment horizontal="right" vertical="center"/>
    </xf>
    <xf numFmtId="4" fontId="5" fillId="2" borderId="0" xfId="228" applyNumberFormat="1" applyFont="1" applyFill="1" applyBorder="1" applyAlignment="1">
      <alignment horizontal="right" vertical="center"/>
    </xf>
    <xf numFmtId="0" fontId="5" fillId="2" borderId="3" xfId="228" applyFont="1" applyFill="1" applyBorder="1" applyAlignment="1">
      <alignment horizontal="center" vertical="center"/>
    </xf>
    <xf numFmtId="174" fontId="5" fillId="2" borderId="3" xfId="229" applyNumberFormat="1" applyFont="1" applyFill="1" applyBorder="1" applyAlignment="1">
      <alignment horizontal="right" vertical="top" wrapText="1"/>
    </xf>
    <xf numFmtId="174" fontId="6" fillId="2" borderId="16" xfId="229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/>
    <xf numFmtId="4" fontId="5" fillId="2" borderId="0" xfId="0" applyNumberFormat="1" applyFont="1" applyFill="1" applyBorder="1"/>
    <xf numFmtId="0" fontId="6" fillId="2" borderId="0" xfId="0" applyFont="1" applyFill="1"/>
    <xf numFmtId="0" fontId="5" fillId="2" borderId="0" xfId="4" applyFont="1" applyFill="1" applyAlignment="1">
      <alignment vertical="top" wrapText="1"/>
    </xf>
    <xf numFmtId="0" fontId="5" fillId="42" borderId="0" xfId="3" applyFont="1" applyFill="1" applyAlignment="1">
      <alignment vertical="top" wrapText="1"/>
    </xf>
    <xf numFmtId="0" fontId="5" fillId="23" borderId="0" xfId="7" applyFont="1" applyFill="1" applyBorder="1" applyAlignment="1">
      <alignment vertical="top" wrapText="1"/>
    </xf>
    <xf numFmtId="43" fontId="5" fillId="3" borderId="0" xfId="4" applyNumberFormat="1" applyFont="1" applyFill="1"/>
    <xf numFmtId="174" fontId="6" fillId="22" borderId="0" xfId="0" applyNumberFormat="1" applyFont="1" applyFill="1" applyBorder="1"/>
    <xf numFmtId="4" fontId="5" fillId="2" borderId="0" xfId="9" applyNumberFormat="1" applyFont="1" applyFill="1" applyBorder="1" applyAlignment="1">
      <alignment vertical="top"/>
    </xf>
    <xf numFmtId="4" fontId="35" fillId="2" borderId="0" xfId="0" applyNumberFormat="1" applyFont="1" applyFill="1" applyBorder="1"/>
    <xf numFmtId="0" fontId="5" fillId="37" borderId="0" xfId="4" applyFont="1" applyFill="1" applyBorder="1"/>
    <xf numFmtId="4" fontId="5" fillId="37" borderId="0" xfId="9" applyNumberFormat="1" applyFont="1" applyFill="1" applyBorder="1" applyAlignment="1">
      <alignment vertical="top"/>
    </xf>
    <xf numFmtId="0" fontId="5" fillId="3" borderId="0" xfId="4" applyFont="1" applyFill="1" applyBorder="1"/>
    <xf numFmtId="0" fontId="35" fillId="2" borderId="0" xfId="0" applyFont="1" applyFill="1" applyBorder="1"/>
    <xf numFmtId="174" fontId="5" fillId="37" borderId="0" xfId="0" applyNumberFormat="1" applyFont="1" applyFill="1" applyBorder="1"/>
    <xf numFmtId="174" fontId="35" fillId="36" borderId="0" xfId="0" applyNumberFormat="1" applyFont="1" applyFill="1" applyBorder="1"/>
    <xf numFmtId="174" fontId="5" fillId="36" borderId="0" xfId="0" applyNumberFormat="1" applyFont="1" applyFill="1" applyBorder="1"/>
    <xf numFmtId="174" fontId="35" fillId="38" borderId="0" xfId="0" applyNumberFormat="1" applyFont="1" applyFill="1" applyBorder="1"/>
    <xf numFmtId="174" fontId="6" fillId="42" borderId="0" xfId="0" applyNumberFormat="1" applyFont="1" applyFill="1" applyBorder="1"/>
    <xf numFmtId="43" fontId="5" fillId="2" borderId="0" xfId="0" applyNumberFormat="1" applyFont="1" applyFill="1" applyBorder="1"/>
    <xf numFmtId="4" fontId="5" fillId="21" borderId="0" xfId="0" applyNumberFormat="1" applyFont="1" applyFill="1" applyBorder="1" applyAlignment="1">
      <alignment vertical="top"/>
    </xf>
    <xf numFmtId="0" fontId="49" fillId="3" borderId="3" xfId="0" applyFont="1" applyFill="1" applyBorder="1"/>
    <xf numFmtId="2" fontId="49" fillId="3" borderId="3" xfId="0" applyNumberFormat="1" applyFont="1" applyFill="1" applyBorder="1"/>
    <xf numFmtId="0" fontId="49" fillId="3" borderId="0" xfId="0" applyFont="1" applyFill="1" applyBorder="1"/>
    <xf numFmtId="0" fontId="35" fillId="22" borderId="0" xfId="0" applyFont="1" applyFill="1" applyBorder="1"/>
    <xf numFmtId="2" fontId="5" fillId="2" borderId="0" xfId="4" applyNumberFormat="1" applyFont="1" applyFill="1" applyAlignment="1">
      <alignment vertical="top" wrapText="1"/>
    </xf>
    <xf numFmtId="0" fontId="35" fillId="3" borderId="0" xfId="4" applyFont="1" applyFill="1"/>
    <xf numFmtId="0" fontId="5" fillId="37" borderId="0" xfId="0" applyFont="1" applyFill="1" applyBorder="1"/>
    <xf numFmtId="0" fontId="34" fillId="37" borderId="0" xfId="0" applyFont="1" applyFill="1" applyBorder="1"/>
    <xf numFmtId="0" fontId="34" fillId="37" borderId="0" xfId="0" applyFont="1" applyFill="1"/>
    <xf numFmtId="0" fontId="5" fillId="37" borderId="16" xfId="0" applyFont="1" applyFill="1" applyBorder="1"/>
    <xf numFmtId="0" fontId="35" fillId="37" borderId="0" xfId="0" applyFont="1" applyFill="1" applyBorder="1"/>
    <xf numFmtId="171" fontId="11" fillId="2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/>
    <xf numFmtId="0" fontId="6" fillId="3" borderId="0" xfId="0" applyFont="1" applyFill="1" applyBorder="1" applyAlignment="1"/>
    <xf numFmtId="4" fontId="5" fillId="45" borderId="0" xfId="0" applyNumberFormat="1" applyFont="1" applyFill="1" applyBorder="1" applyAlignment="1">
      <alignment vertical="top" wrapText="1"/>
    </xf>
    <xf numFmtId="4" fontId="5" fillId="37" borderId="0" xfId="0" applyNumberFormat="1" applyFont="1" applyFill="1" applyBorder="1" applyAlignment="1"/>
    <xf numFmtId="0" fontId="6" fillId="37" borderId="0" xfId="0" applyFont="1" applyFill="1" applyBorder="1" applyAlignment="1"/>
    <xf numFmtId="0" fontId="35" fillId="21" borderId="0" xfId="0" applyFont="1" applyFill="1" applyBorder="1" applyAlignment="1">
      <alignment vertical="top"/>
    </xf>
    <xf numFmtId="2" fontId="5" fillId="2" borderId="0" xfId="0" applyNumberFormat="1" applyFont="1" applyFill="1" applyBorder="1"/>
    <xf numFmtId="4" fontId="35" fillId="0" borderId="0" xfId="0" applyNumberFormat="1" applyFont="1" applyFill="1" applyBorder="1" applyAlignment="1"/>
    <xf numFmtId="4" fontId="35" fillId="2" borderId="0" xfId="0" applyNumberFormat="1" applyFont="1" applyFill="1" applyBorder="1" applyAlignment="1"/>
    <xf numFmtId="2" fontId="50" fillId="2" borderId="0" xfId="0" applyNumberFormat="1" applyFont="1" applyFill="1" applyBorder="1"/>
    <xf numFmtId="4" fontId="50" fillId="2" borderId="3" xfId="63" applyNumberFormat="1" applyFont="1" applyFill="1" applyBorder="1" applyAlignment="1"/>
    <xf numFmtId="4" fontId="35" fillId="34" borderId="0" xfId="0" applyNumberFormat="1" applyFont="1" applyFill="1" applyBorder="1" applyAlignment="1"/>
    <xf numFmtId="4" fontId="35" fillId="34" borderId="0" xfId="0" applyNumberFormat="1" applyFont="1" applyFill="1" applyBorder="1"/>
    <xf numFmtId="0" fontId="5" fillId="34" borderId="0" xfId="0" applyFont="1" applyFill="1" applyBorder="1"/>
    <xf numFmtId="4" fontId="50" fillId="34" borderId="3" xfId="63" applyNumberFormat="1" applyFont="1" applyFill="1" applyBorder="1" applyAlignment="1"/>
    <xf numFmtId="4" fontId="5" fillId="34" borderId="0" xfId="0" applyNumberFormat="1" applyFont="1" applyFill="1" applyBorder="1"/>
    <xf numFmtId="4" fontId="35" fillId="3" borderId="0" xfId="0" applyNumberFormat="1" applyFont="1" applyFill="1" applyBorder="1" applyAlignment="1"/>
    <xf numFmtId="4" fontId="5" fillId="3" borderId="0" xfId="0" applyNumberFormat="1" applyFont="1" applyFill="1" applyBorder="1"/>
    <xf numFmtId="0" fontId="5" fillId="3" borderId="0" xfId="0" applyFont="1" applyFill="1" applyBorder="1"/>
    <xf numFmtId="4" fontId="35" fillId="46" borderId="0" xfId="0" applyNumberFormat="1" applyFont="1" applyFill="1" applyBorder="1" applyAlignment="1"/>
    <xf numFmtId="4" fontId="5" fillId="46" borderId="0" xfId="0" applyNumberFormat="1" applyFont="1" applyFill="1" applyBorder="1"/>
    <xf numFmtId="0" fontId="5" fillId="46" borderId="0" xfId="0" applyFont="1" applyFill="1" applyBorder="1"/>
    <xf numFmtId="4" fontId="35" fillId="40" borderId="0" xfId="157" applyNumberFormat="1" applyFont="1" applyFill="1" applyBorder="1" applyAlignment="1">
      <alignment horizontal="right" wrapText="1"/>
    </xf>
    <xf numFmtId="4" fontId="35" fillId="40" borderId="0" xfId="0" applyNumberFormat="1" applyFont="1" applyFill="1" applyBorder="1" applyAlignment="1"/>
    <xf numFmtId="0" fontId="7" fillId="40" borderId="0" xfId="0" applyFont="1" applyFill="1" applyBorder="1" applyAlignment="1"/>
    <xf numFmtId="0" fontId="6" fillId="2" borderId="0" xfId="4" applyFont="1" applyFill="1"/>
    <xf numFmtId="0" fontId="5" fillId="21" borderId="0" xfId="0" applyFont="1" applyFill="1" applyBorder="1" applyAlignment="1">
      <alignment horizontal="left" vertical="top"/>
    </xf>
    <xf numFmtId="0" fontId="5" fillId="21" borderId="16" xfId="0" applyFont="1" applyFill="1" applyBorder="1" applyAlignment="1">
      <alignment vertical="top"/>
    </xf>
    <xf numFmtId="174" fontId="5" fillId="23" borderId="0" xfId="0" applyNumberFormat="1" applyFont="1" applyFill="1" applyBorder="1" applyAlignment="1">
      <alignment horizontal="right" vertical="center"/>
    </xf>
    <xf numFmtId="0" fontId="5" fillId="2" borderId="0" xfId="4" applyFont="1" applyFill="1" applyBorder="1"/>
    <xf numFmtId="4" fontId="7" fillId="3" borderId="0" xfId="0" applyNumberFormat="1" applyFont="1" applyFill="1" applyBorder="1"/>
    <xf numFmtId="171" fontId="11" fillId="3" borderId="0" xfId="0" applyNumberFormat="1" applyFont="1" applyFill="1" applyBorder="1" applyAlignment="1">
      <alignment horizontal="center" vertical="center"/>
    </xf>
    <xf numFmtId="43" fontId="35" fillId="23" borderId="0" xfId="0" applyNumberFormat="1" applyFont="1" applyFill="1" applyBorder="1" applyAlignment="1">
      <alignment vertical="top"/>
    </xf>
    <xf numFmtId="2" fontId="5" fillId="2" borderId="26" xfId="4" applyNumberFormat="1" applyFont="1" applyFill="1" applyBorder="1"/>
    <xf numFmtId="2" fontId="5" fillId="2" borderId="27" xfId="4" applyNumberFormat="1" applyFont="1" applyFill="1" applyBorder="1"/>
    <xf numFmtId="2" fontId="5" fillId="2" borderId="28" xfId="4" applyNumberFormat="1" applyFont="1" applyFill="1" applyBorder="1"/>
    <xf numFmtId="2" fontId="5" fillId="2" borderId="0" xfId="4" applyNumberFormat="1" applyFont="1" applyFill="1" applyBorder="1"/>
    <xf numFmtId="2" fontId="5" fillId="2" borderId="16" xfId="4" applyNumberFormat="1" applyFont="1" applyFill="1" applyBorder="1"/>
    <xf numFmtId="0" fontId="5" fillId="0" borderId="0" xfId="0" applyFont="1"/>
    <xf numFmtId="0" fontId="35" fillId="37" borderId="0" xfId="4" applyFont="1" applyFill="1"/>
    <xf numFmtId="4" fontId="5" fillId="37" borderId="0" xfId="0" applyNumberFormat="1" applyFont="1" applyFill="1" applyBorder="1"/>
    <xf numFmtId="0" fontId="5" fillId="37" borderId="0" xfId="0" applyFont="1" applyFill="1"/>
    <xf numFmtId="2" fontId="50" fillId="37" borderId="0" xfId="0" applyNumberFormat="1" applyFont="1" applyFill="1" applyBorder="1"/>
    <xf numFmtId="2" fontId="51" fillId="47" borderId="0" xfId="0" applyNumberFormat="1" applyFont="1" applyFill="1" applyBorder="1"/>
    <xf numFmtId="4" fontId="50" fillId="2" borderId="0" xfId="63" applyNumberFormat="1" applyFont="1" applyFill="1" applyBorder="1" applyAlignment="1"/>
    <xf numFmtId="170" fontId="35" fillId="22" borderId="0" xfId="2" applyNumberFormat="1" applyFont="1" applyFill="1" applyAlignment="1">
      <alignment vertical="top" wrapText="1"/>
    </xf>
    <xf numFmtId="174" fontId="35" fillId="37" borderId="0" xfId="0" applyNumberFormat="1" applyFont="1" applyFill="1" applyBorder="1"/>
    <xf numFmtId="0" fontId="6" fillId="23" borderId="0" xfId="0" applyFont="1" applyFill="1"/>
    <xf numFmtId="4" fontId="5" fillId="23" borderId="6" xfId="9" applyNumberFormat="1" applyFont="1" applyFill="1" applyBorder="1" applyAlignment="1">
      <alignment vertical="top"/>
    </xf>
    <xf numFmtId="39" fontId="34" fillId="2" borderId="0" xfId="93" applyFont="1" applyFill="1" applyBorder="1"/>
    <xf numFmtId="4" fontId="5" fillId="23" borderId="0" xfId="0" applyNumberFormat="1" applyFont="1" applyFill="1" applyBorder="1"/>
    <xf numFmtId="0" fontId="5" fillId="37" borderId="0" xfId="3" applyFont="1" applyFill="1" applyAlignment="1">
      <alignment vertical="top" wrapText="1"/>
    </xf>
    <xf numFmtId="0" fontId="35" fillId="0" borderId="0" xfId="0" applyFont="1" applyFill="1" applyBorder="1"/>
    <xf numFmtId="4" fontId="7" fillId="45" borderId="0" xfId="0" applyNumberFormat="1" applyFont="1" applyFill="1" applyBorder="1"/>
    <xf numFmtId="39" fontId="5" fillId="37" borderId="0" xfId="0" applyNumberFormat="1" applyFont="1" applyFill="1" applyBorder="1" applyAlignment="1">
      <alignment wrapText="1"/>
    </xf>
    <xf numFmtId="0" fontId="6" fillId="37" borderId="0" xfId="0" applyFont="1" applyFill="1" applyBorder="1"/>
    <xf numFmtId="4" fontId="6" fillId="37" borderId="0" xfId="4" applyNumberFormat="1" applyFont="1" applyFill="1" applyBorder="1" applyAlignment="1">
      <alignment horizontal="center"/>
    </xf>
    <xf numFmtId="0" fontId="5" fillId="37" borderId="0" xfId="3" applyFont="1" applyFill="1" applyBorder="1" applyAlignment="1">
      <alignment vertical="top" wrapText="1"/>
    </xf>
    <xf numFmtId="2" fontId="35" fillId="37" borderId="0" xfId="0" applyNumberFormat="1" applyFont="1" applyFill="1" applyBorder="1" applyAlignment="1">
      <alignment horizontal="right"/>
    </xf>
    <xf numFmtId="39" fontId="5" fillId="2" borderId="0" xfId="0" applyNumberFormat="1" applyFont="1" applyFill="1"/>
    <xf numFmtId="4" fontId="35" fillId="21" borderId="0" xfId="0" applyNumberFormat="1" applyFont="1" applyFill="1" applyBorder="1" applyAlignment="1">
      <alignment vertical="top"/>
    </xf>
    <xf numFmtId="4" fontId="35" fillId="2" borderId="3" xfId="9" applyNumberFormat="1" applyFont="1" applyFill="1" applyBorder="1" applyAlignment="1">
      <alignment vertical="top"/>
    </xf>
    <xf numFmtId="0" fontId="35" fillId="23" borderId="0" xfId="0" applyFont="1" applyFill="1"/>
    <xf numFmtId="174" fontId="5" fillId="2" borderId="3" xfId="0" applyNumberFormat="1" applyFont="1" applyFill="1" applyBorder="1" applyAlignment="1">
      <alignment horizontal="right" vertical="center"/>
    </xf>
    <xf numFmtId="174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171" fontId="11" fillId="22" borderId="0" xfId="0" applyNumberFormat="1" applyFont="1" applyFill="1" applyBorder="1" applyAlignment="1">
      <alignment horizontal="center" vertical="center"/>
    </xf>
    <xf numFmtId="174" fontId="5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4" fontId="35" fillId="2" borderId="3" xfId="9" applyNumberFormat="1" applyFont="1" applyFill="1" applyBorder="1" applyAlignment="1">
      <alignment horizontal="right" vertical="top"/>
    </xf>
    <xf numFmtId="0" fontId="5" fillId="23" borderId="0" xfId="0" applyFont="1" applyFill="1"/>
    <xf numFmtId="0" fontId="35" fillId="23" borderId="0" xfId="0" applyFont="1" applyFill="1" applyBorder="1" applyAlignment="1">
      <alignment vertical="top"/>
    </xf>
    <xf numFmtId="0" fontId="6" fillId="41" borderId="27" xfId="0" applyFont="1" applyFill="1" applyBorder="1" applyAlignment="1">
      <alignment horizontal="right" vertical="center" wrapText="1"/>
    </xf>
    <xf numFmtId="4" fontId="5" fillId="41" borderId="27" xfId="0" applyNumberFormat="1" applyFont="1" applyFill="1" applyBorder="1" applyAlignment="1"/>
    <xf numFmtId="0" fontId="5" fillId="41" borderId="27" xfId="0" applyFont="1" applyFill="1" applyBorder="1" applyAlignment="1">
      <alignment horizontal="center"/>
    </xf>
    <xf numFmtId="0" fontId="6" fillId="2" borderId="0" xfId="4" applyFont="1" applyFill="1" applyBorder="1"/>
    <xf numFmtId="0" fontId="5" fillId="39" borderId="0" xfId="4" applyFont="1" applyFill="1"/>
    <xf numFmtId="4" fontId="5" fillId="0" borderId="0" xfId="0" applyNumberFormat="1" applyFont="1"/>
    <xf numFmtId="0" fontId="5" fillId="0" borderId="0" xfId="0" applyFont="1" applyBorder="1"/>
    <xf numFmtId="0" fontId="35" fillId="40" borderId="0" xfId="0" applyFont="1" applyFill="1" applyBorder="1" applyAlignment="1"/>
    <xf numFmtId="0" fontId="49" fillId="2" borderId="3" xfId="0" applyFont="1" applyFill="1" applyBorder="1"/>
    <xf numFmtId="0" fontId="49" fillId="2" borderId="0" xfId="0" applyFont="1" applyFill="1" applyBorder="1"/>
    <xf numFmtId="170" fontId="5" fillId="22" borderId="0" xfId="2" applyNumberFormat="1" applyFont="1" applyFill="1" applyBorder="1" applyAlignment="1">
      <alignment vertical="top" wrapText="1"/>
    </xf>
    <xf numFmtId="0" fontId="5" fillId="22" borderId="0" xfId="4" applyFont="1" applyFill="1" applyBorder="1"/>
    <xf numFmtId="0" fontId="35" fillId="0" borderId="0" xfId="7" applyFont="1" applyFill="1" applyBorder="1" applyAlignment="1">
      <alignment vertical="top" wrapText="1"/>
    </xf>
    <xf numFmtId="2" fontId="5" fillId="2" borderId="3" xfId="4" applyNumberFormat="1" applyFont="1" applyFill="1" applyBorder="1"/>
    <xf numFmtId="2" fontId="5" fillId="2" borderId="7" xfId="4" applyNumberFormat="1" applyFont="1" applyFill="1" applyBorder="1"/>
    <xf numFmtId="170" fontId="5" fillId="2" borderId="0" xfId="2" applyNumberFormat="1" applyFont="1" applyFill="1" applyBorder="1" applyAlignment="1">
      <alignment vertical="top" wrapText="1"/>
    </xf>
    <xf numFmtId="2" fontId="35" fillId="37" borderId="0" xfId="0" applyNumberFormat="1" applyFont="1" applyFill="1" applyBorder="1" applyAlignment="1">
      <alignment horizontal="right" vertical="top" wrapText="1"/>
    </xf>
    <xf numFmtId="0" fontId="5" fillId="3" borderId="0" xfId="3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1" borderId="0" xfId="0" applyFont="1" applyFill="1" applyBorder="1" applyAlignment="1">
      <alignment horizontal="left" vertical="top" wrapText="1"/>
    </xf>
    <xf numFmtId="0" fontId="5" fillId="21" borderId="0" xfId="0" applyFont="1" applyFill="1" applyBorder="1" applyAlignment="1">
      <alignment vertical="top" wrapText="1"/>
    </xf>
    <xf numFmtId="170" fontId="5" fillId="2" borderId="0" xfId="2" applyNumberFormat="1" applyFont="1" applyFill="1" applyAlignment="1">
      <alignment vertical="center" wrapText="1"/>
    </xf>
    <xf numFmtId="43" fontId="5" fillId="2" borderId="0" xfId="4" applyNumberFormat="1" applyFont="1" applyFill="1" applyAlignment="1">
      <alignment vertical="center" wrapText="1"/>
    </xf>
    <xf numFmtId="0" fontId="5" fillId="21" borderId="0" xfId="0" applyFont="1" applyFill="1" applyBorder="1" applyAlignment="1">
      <alignment vertical="center" wrapText="1"/>
    </xf>
    <xf numFmtId="0" fontId="5" fillId="2" borderId="0" xfId="4" applyFont="1" applyFill="1" applyAlignment="1">
      <alignment vertical="center" wrapText="1"/>
    </xf>
    <xf numFmtId="0" fontId="6" fillId="2" borderId="0" xfId="4" applyFont="1" applyFill="1" applyAlignment="1">
      <alignment vertical="top" wrapText="1"/>
    </xf>
    <xf numFmtId="171" fontId="11" fillId="2" borderId="0" xfId="0" applyNumberFormat="1" applyFont="1" applyFill="1" applyBorder="1" applyAlignment="1">
      <alignment horizontal="center" vertical="top" wrapText="1"/>
    </xf>
    <xf numFmtId="2" fontId="5" fillId="2" borderId="0" xfId="4" applyNumberFormat="1" applyFont="1" applyFill="1" applyBorder="1" applyAlignment="1">
      <alignment vertical="top" wrapText="1"/>
    </xf>
    <xf numFmtId="0" fontId="35" fillId="22" borderId="0" xfId="0" applyFont="1" applyFill="1" applyBorder="1" applyAlignment="1">
      <alignment vertical="top" wrapText="1"/>
    </xf>
    <xf numFmtId="43" fontId="35" fillId="2" borderId="0" xfId="4" applyNumberFormat="1" applyFont="1" applyFill="1" applyAlignment="1">
      <alignment vertical="top" wrapText="1"/>
    </xf>
    <xf numFmtId="0" fontId="3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2" fontId="5" fillId="2" borderId="35" xfId="4" applyNumberFormat="1" applyFont="1" applyFill="1" applyBorder="1" applyAlignment="1">
      <alignment vertical="top" wrapText="1"/>
    </xf>
    <xf numFmtId="39" fontId="5" fillId="3" borderId="0" xfId="0" applyNumberFormat="1" applyFont="1" applyFill="1" applyBorder="1" applyAlignment="1">
      <alignment wrapText="1"/>
    </xf>
    <xf numFmtId="0" fontId="35" fillId="2" borderId="36" xfId="0" applyNumberFormat="1" applyFont="1" applyFill="1" applyBorder="1" applyAlignment="1">
      <alignment horizontal="center"/>
    </xf>
    <xf numFmtId="174" fontId="35" fillId="2" borderId="36" xfId="0" applyNumberFormat="1" applyFont="1" applyFill="1" applyBorder="1" applyAlignment="1">
      <alignment horizontal="right"/>
    </xf>
    <xf numFmtId="0" fontId="7" fillId="2" borderId="36" xfId="0" applyNumberFormat="1" applyFont="1" applyFill="1" applyBorder="1" applyAlignment="1">
      <alignment horizontal="center" vertical="top"/>
    </xf>
    <xf numFmtId="0" fontId="7" fillId="2" borderId="36" xfId="0" applyNumberFormat="1" applyFont="1" applyFill="1" applyBorder="1" applyAlignment="1">
      <alignment horizontal="left" vertical="top"/>
    </xf>
    <xf numFmtId="0" fontId="7" fillId="2" borderId="6" xfId="0" applyNumberFormat="1" applyFont="1" applyFill="1" applyBorder="1" applyAlignment="1">
      <alignment horizontal="center" vertical="top"/>
    </xf>
    <xf numFmtId="174" fontId="35" fillId="2" borderId="6" xfId="0" applyNumberFormat="1" applyFont="1" applyFill="1" applyBorder="1" applyAlignment="1">
      <alignment horizontal="center"/>
    </xf>
    <xf numFmtId="0" fontId="35" fillId="2" borderId="6" xfId="0" applyNumberFormat="1" applyFont="1" applyFill="1" applyBorder="1" applyAlignment="1">
      <alignment horizontal="center"/>
    </xf>
    <xf numFmtId="174" fontId="35" fillId="2" borderId="6" xfId="0" applyNumberFormat="1" applyFont="1" applyFill="1" applyBorder="1" applyAlignment="1">
      <alignment horizontal="right"/>
    </xf>
    <xf numFmtId="4" fontId="5" fillId="35" borderId="0" xfId="0" applyNumberFormat="1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6" fillId="2" borderId="0" xfId="0" applyFont="1" applyFill="1" applyBorder="1"/>
    <xf numFmtId="4" fontId="6" fillId="2" borderId="0" xfId="0" applyNumberFormat="1" applyFont="1" applyFill="1" applyBorder="1"/>
    <xf numFmtId="174" fontId="5" fillId="2" borderId="36" xfId="0" applyNumberFormat="1" applyFont="1" applyFill="1" applyBorder="1" applyAlignment="1">
      <alignment horizontal="right" vertical="center"/>
    </xf>
    <xf numFmtId="4" fontId="35" fillId="37" borderId="0" xfId="0" applyNumberFormat="1" applyFont="1" applyFill="1" applyBorder="1"/>
    <xf numFmtId="43" fontId="35" fillId="37" borderId="0" xfId="0" applyNumberFormat="1" applyFont="1" applyFill="1"/>
    <xf numFmtId="4" fontId="35" fillId="37" borderId="0" xfId="0" applyNumberFormat="1" applyFont="1" applyFill="1"/>
    <xf numFmtId="0" fontId="5" fillId="2" borderId="36" xfId="0" applyFont="1" applyFill="1" applyBorder="1" applyAlignment="1">
      <alignment horizontal="left" vertical="top" wrapText="1"/>
    </xf>
    <xf numFmtId="0" fontId="6" fillId="2" borderId="36" xfId="0" applyNumberFormat="1" applyFont="1" applyFill="1" applyBorder="1" applyAlignment="1">
      <alignment horizontal="center" vertical="top"/>
    </xf>
    <xf numFmtId="174" fontId="5" fillId="2" borderId="36" xfId="0" applyNumberFormat="1" applyFont="1" applyFill="1" applyBorder="1" applyAlignment="1">
      <alignment horizontal="center"/>
    </xf>
    <xf numFmtId="0" fontId="5" fillId="2" borderId="36" xfId="0" applyNumberFormat="1" applyFont="1" applyFill="1" applyBorder="1" applyAlignment="1">
      <alignment horizontal="center"/>
    </xf>
    <xf numFmtId="174" fontId="5" fillId="2" borderId="36" xfId="0" applyNumberFormat="1" applyFont="1" applyFill="1" applyBorder="1" applyAlignment="1">
      <alignment horizontal="right"/>
    </xf>
    <xf numFmtId="174" fontId="5" fillId="2" borderId="36" xfId="0" applyNumberFormat="1" applyFont="1" applyFill="1" applyBorder="1" applyAlignment="1"/>
    <xf numFmtId="0" fontId="5" fillId="2" borderId="36" xfId="0" applyNumberFormat="1" applyFont="1" applyFill="1" applyBorder="1" applyAlignment="1">
      <alignment horizontal="left" vertical="top"/>
    </xf>
    <xf numFmtId="174" fontId="5" fillId="2" borderId="36" xfId="0" applyNumberFormat="1" applyFont="1" applyFill="1" applyBorder="1" applyAlignment="1">
      <alignment vertical="top"/>
    </xf>
    <xf numFmtId="0" fontId="5" fillId="2" borderId="36" xfId="0" applyNumberFormat="1" applyFont="1" applyFill="1" applyBorder="1" applyAlignment="1">
      <alignment horizontal="center" vertical="top"/>
    </xf>
    <xf numFmtId="174" fontId="5" fillId="2" borderId="36" xfId="0" applyNumberFormat="1" applyFont="1" applyFill="1" applyBorder="1" applyAlignment="1">
      <alignment horizontal="right" vertical="top"/>
    </xf>
    <xf numFmtId="0" fontId="5" fillId="2" borderId="36" xfId="0" applyNumberFormat="1" applyFont="1" applyFill="1" applyBorder="1" applyAlignment="1">
      <alignment horizontal="left" vertical="top" wrapText="1"/>
    </xf>
    <xf numFmtId="4" fontId="5" fillId="2" borderId="36" xfId="0" applyNumberFormat="1" applyFont="1" applyFill="1" applyBorder="1" applyAlignment="1">
      <alignment vertical="center"/>
    </xf>
    <xf numFmtId="4" fontId="5" fillId="2" borderId="0" xfId="0" applyNumberFormat="1" applyFont="1" applyFill="1"/>
    <xf numFmtId="4" fontId="5" fillId="2" borderId="36" xfId="0" applyNumberFormat="1" applyFont="1" applyFill="1" applyBorder="1" applyAlignment="1">
      <alignment horizontal="right" wrapText="1"/>
    </xf>
    <xf numFmtId="4" fontId="5" fillId="2" borderId="36" xfId="0" applyNumberFormat="1" applyFont="1" applyFill="1" applyBorder="1" applyAlignment="1">
      <alignment horizontal="right" vertical="top" wrapText="1"/>
    </xf>
    <xf numFmtId="39" fontId="5" fillId="2" borderId="36" xfId="0" applyNumberFormat="1" applyFont="1" applyFill="1" applyBorder="1" applyAlignment="1" applyProtection="1">
      <alignment horizontal="right" wrapText="1"/>
      <protection locked="0"/>
    </xf>
    <xf numFmtId="2" fontId="5" fillId="2" borderId="36" xfId="0" applyNumberFormat="1" applyFont="1" applyFill="1" applyBorder="1" applyAlignment="1">
      <alignment vertical="center"/>
    </xf>
    <xf numFmtId="4" fontId="5" fillId="2" borderId="36" xfId="142" applyNumberFormat="1" applyFont="1" applyFill="1" applyBorder="1" applyAlignment="1">
      <alignment horizontal="right"/>
    </xf>
    <xf numFmtId="2" fontId="5" fillId="2" borderId="36" xfId="0" applyNumberFormat="1" applyFont="1" applyFill="1" applyBorder="1" applyAlignment="1"/>
    <xf numFmtId="0" fontId="5" fillId="2" borderId="0" xfId="0" applyFont="1" applyFill="1" applyBorder="1" applyAlignment="1">
      <alignment horizontal="center"/>
    </xf>
    <xf numFmtId="4" fontId="5" fillId="2" borderId="36" xfId="0" applyNumberFormat="1" applyFont="1" applyFill="1" applyBorder="1" applyAlignment="1"/>
    <xf numFmtId="49" fontId="5" fillId="21" borderId="36" xfId="0" applyNumberFormat="1" applyFont="1" applyFill="1" applyBorder="1" applyAlignment="1">
      <alignment horizontal="right" vertical="center" wrapText="1"/>
    </xf>
    <xf numFmtId="0" fontId="6" fillId="2" borderId="36" xfId="0" applyNumberFormat="1" applyFont="1" applyFill="1" applyBorder="1" applyAlignment="1">
      <alignment horizontal="left" vertical="top"/>
    </xf>
    <xf numFmtId="0" fontId="5" fillId="2" borderId="36" xfId="7" applyFont="1" applyFill="1" applyBorder="1" applyAlignment="1">
      <alignment horizontal="left" vertical="top" wrapText="1"/>
    </xf>
    <xf numFmtId="4" fontId="5" fillId="2" borderId="36" xfId="382" applyNumberFormat="1" applyFont="1" applyFill="1" applyBorder="1" applyAlignment="1">
      <alignment horizontal="right" wrapText="1"/>
    </xf>
    <xf numFmtId="174" fontId="5" fillId="2" borderId="36" xfId="7" applyNumberFormat="1" applyFont="1" applyFill="1" applyBorder="1" applyAlignment="1">
      <alignment horizontal="center" wrapText="1"/>
    </xf>
    <xf numFmtId="0" fontId="5" fillId="2" borderId="36" xfId="7" applyFont="1" applyFill="1" applyBorder="1" applyAlignment="1">
      <alignment vertical="top" wrapText="1"/>
    </xf>
    <xf numFmtId="4" fontId="5" fillId="2" borderId="36" xfId="382" applyNumberFormat="1" applyFont="1" applyFill="1" applyBorder="1" applyAlignment="1">
      <alignment horizontal="right" vertical="top" wrapText="1"/>
    </xf>
    <xf numFmtId="174" fontId="5" fillId="2" borderId="36" xfId="7" applyNumberFormat="1" applyFont="1" applyFill="1" applyBorder="1" applyAlignment="1">
      <alignment horizontal="center" vertical="top" wrapText="1"/>
    </xf>
    <xf numFmtId="193" fontId="5" fillId="2" borderId="36" xfId="0" applyNumberFormat="1" applyFont="1" applyFill="1" applyBorder="1" applyAlignment="1">
      <alignment horizontal="right" vertical="center" wrapText="1"/>
    </xf>
    <xf numFmtId="171" fontId="5" fillId="2" borderId="36" xfId="0" applyNumberFormat="1" applyFont="1" applyFill="1" applyBorder="1" applyAlignment="1">
      <alignment horizontal="center" vertical="center"/>
    </xf>
    <xf numFmtId="4" fontId="5" fillId="2" borderId="36" xfId="58" applyNumberFormat="1" applyFont="1" applyFill="1" applyBorder="1" applyAlignment="1">
      <alignment horizontal="right" vertical="center" wrapText="1"/>
    </xf>
    <xf numFmtId="171" fontId="5" fillId="2" borderId="36" xfId="0" applyNumberFormat="1" applyFont="1" applyFill="1" applyBorder="1" applyAlignment="1">
      <alignment horizontal="justify" vertical="center" wrapText="1"/>
    </xf>
    <xf numFmtId="212" fontId="5" fillId="2" borderId="36" xfId="0" applyNumberFormat="1" applyFont="1" applyFill="1" applyBorder="1" applyAlignment="1" applyProtection="1">
      <alignment horizontal="right" vertical="center"/>
    </xf>
    <xf numFmtId="171" fontId="5" fillId="2" borderId="36" xfId="0" applyNumberFormat="1" applyFont="1" applyFill="1" applyBorder="1" applyAlignment="1">
      <alignment horizontal="center" vertical="center" wrapText="1"/>
    </xf>
    <xf numFmtId="39" fontId="5" fillId="2" borderId="36" xfId="0" applyNumberFormat="1" applyFont="1" applyFill="1" applyBorder="1" applyAlignment="1" applyProtection="1">
      <alignment horizontal="right" vertical="center" wrapText="1"/>
      <protection locked="0"/>
    </xf>
    <xf numFmtId="39" fontId="5" fillId="2" borderId="36" xfId="0" applyNumberFormat="1" applyFont="1" applyFill="1" applyBorder="1" applyAlignment="1">
      <alignment horizontal="left" vertical="top"/>
    </xf>
    <xf numFmtId="43" fontId="5" fillId="2" borderId="36" xfId="142" applyNumberFormat="1" applyFont="1" applyFill="1" applyBorder="1" applyAlignment="1">
      <alignment horizontal="right" vertical="top" wrapText="1"/>
    </xf>
    <xf numFmtId="39" fontId="5" fillId="2" borderId="36" xfId="0" applyNumberFormat="1" applyFont="1" applyFill="1" applyBorder="1" applyAlignment="1">
      <alignment horizontal="center" vertical="top"/>
    </xf>
    <xf numFmtId="193" fontId="5" fillId="2" borderId="36" xfId="0" applyNumberFormat="1" applyFont="1" applyFill="1" applyBorder="1" applyAlignment="1">
      <alignment horizontal="right" vertical="top" wrapText="1"/>
    </xf>
    <xf numFmtId="171" fontId="5" fillId="2" borderId="36" xfId="0" applyNumberFormat="1" applyFont="1" applyFill="1" applyBorder="1" applyAlignment="1">
      <alignment horizontal="center" vertical="top"/>
    </xf>
    <xf numFmtId="4" fontId="5" fillId="2" borderId="36" xfId="142" applyNumberFormat="1" applyFont="1" applyFill="1" applyBorder="1" applyAlignment="1">
      <alignment horizontal="right" vertical="top"/>
    </xf>
    <xf numFmtId="171" fontId="5" fillId="2" borderId="0" xfId="0" applyNumberFormat="1" applyFont="1" applyFill="1" applyBorder="1" applyAlignment="1">
      <alignment horizontal="center" vertical="center"/>
    </xf>
    <xf numFmtId="0" fontId="6" fillId="22" borderId="36" xfId="0" applyNumberFormat="1" applyFont="1" applyFill="1" applyBorder="1" applyAlignment="1">
      <alignment horizontal="center" vertical="top"/>
    </xf>
    <xf numFmtId="174" fontId="5" fillId="22" borderId="36" xfId="0" applyNumberFormat="1" applyFont="1" applyFill="1" applyBorder="1" applyAlignment="1">
      <alignment horizontal="center"/>
    </xf>
    <xf numFmtId="0" fontId="5" fillId="22" borderId="36" xfId="0" applyNumberFormat="1" applyFont="1" applyFill="1" applyBorder="1" applyAlignment="1">
      <alignment horizontal="center"/>
    </xf>
    <xf numFmtId="174" fontId="5" fillId="22" borderId="36" xfId="0" applyNumberFormat="1" applyFont="1" applyFill="1" applyBorder="1" applyAlignment="1">
      <alignment horizontal="right"/>
    </xf>
    <xf numFmtId="4" fontId="5" fillId="22" borderId="0" xfId="0" applyNumberFormat="1" applyFont="1" applyFill="1"/>
    <xf numFmtId="0" fontId="5" fillId="22" borderId="0" xfId="0" applyFont="1" applyFill="1"/>
    <xf numFmtId="39" fontId="5" fillId="22" borderId="0" xfId="0" applyNumberFormat="1" applyFont="1" applyFill="1"/>
    <xf numFmtId="0" fontId="6" fillId="22" borderId="36" xfId="0" applyFont="1" applyFill="1" applyBorder="1" applyAlignment="1">
      <alignment horizontal="center" vertical="top" wrapText="1"/>
    </xf>
    <xf numFmtId="193" fontId="5" fillId="22" borderId="36" xfId="0" applyNumberFormat="1" applyFont="1" applyFill="1" applyBorder="1" applyAlignment="1">
      <alignment horizontal="right" vertical="top" wrapText="1"/>
    </xf>
    <xf numFmtId="2" fontId="5" fillId="22" borderId="36" xfId="0" applyNumberFormat="1" applyFont="1" applyFill="1" applyBorder="1" applyAlignment="1">
      <alignment vertical="top"/>
    </xf>
    <xf numFmtId="49" fontId="6" fillId="2" borderId="36" xfId="8" applyNumberFormat="1" applyFont="1" applyFill="1" applyBorder="1" applyAlignment="1">
      <alignment horizontal="left" vertical="center" wrapText="1"/>
    </xf>
    <xf numFmtId="4" fontId="5" fillId="2" borderId="36" xfId="8" applyNumberFormat="1" applyFont="1" applyFill="1" applyBorder="1" applyAlignment="1">
      <alignment horizontal="right" vertical="center" wrapText="1"/>
    </xf>
    <xf numFmtId="39" fontId="5" fillId="2" borderId="36" xfId="8" applyNumberFormat="1" applyFont="1" applyFill="1" applyBorder="1" applyAlignment="1" applyProtection="1">
      <alignment vertical="center"/>
      <protection locked="0"/>
    </xf>
    <xf numFmtId="4" fontId="5" fillId="2" borderId="36" xfId="8" applyNumberFormat="1" applyFont="1" applyFill="1" applyBorder="1" applyAlignment="1" applyProtection="1">
      <alignment vertical="center"/>
    </xf>
    <xf numFmtId="49" fontId="5" fillId="2" borderId="36" xfId="8" applyNumberFormat="1" applyFont="1" applyFill="1" applyBorder="1" applyAlignment="1">
      <alignment horizontal="left" vertical="center" wrapText="1"/>
    </xf>
    <xf numFmtId="4" fontId="5" fillId="2" borderId="36" xfId="8" applyNumberFormat="1" applyFont="1" applyFill="1" applyBorder="1" applyAlignment="1">
      <alignment horizontal="right" wrapText="1"/>
    </xf>
    <xf numFmtId="39" fontId="5" fillId="2" borderId="36" xfId="8" applyNumberFormat="1" applyFont="1" applyFill="1" applyBorder="1" applyAlignment="1" applyProtection="1">
      <alignment horizontal="center"/>
      <protection locked="0"/>
    </xf>
    <xf numFmtId="4" fontId="5" fillId="2" borderId="36" xfId="8" applyNumberFormat="1" applyFont="1" applyFill="1" applyBorder="1" applyAlignment="1" applyProtection="1"/>
    <xf numFmtId="3" fontId="5" fillId="2" borderId="36" xfId="8" applyNumberFormat="1" applyFont="1" applyFill="1" applyBorder="1" applyAlignment="1">
      <alignment horizontal="right" vertical="center" wrapText="1"/>
    </xf>
    <xf numFmtId="49" fontId="5" fillId="2" borderId="36" xfId="8" applyNumberFormat="1" applyFont="1" applyFill="1" applyBorder="1" applyAlignment="1">
      <alignment horizontal="left" vertical="top" wrapText="1"/>
    </xf>
    <xf numFmtId="39" fontId="5" fillId="2" borderId="36" xfId="8" applyNumberFormat="1" applyFont="1" applyFill="1" applyBorder="1" applyAlignment="1" applyProtection="1">
      <alignment horizontal="center" vertical="center"/>
      <protection locked="0"/>
    </xf>
    <xf numFmtId="4" fontId="5" fillId="2" borderId="36" xfId="9" applyNumberFormat="1" applyFont="1" applyFill="1" applyBorder="1" applyAlignment="1">
      <alignment horizontal="right" vertical="top"/>
    </xf>
    <xf numFmtId="4" fontId="6" fillId="35" borderId="0" xfId="0" applyNumberFormat="1" applyFont="1" applyFill="1" applyBorder="1" applyAlignment="1">
      <alignment vertical="center" wrapText="1"/>
    </xf>
    <xf numFmtId="174" fontId="5" fillId="2" borderId="3" xfId="0" applyNumberFormat="1" applyFont="1" applyFill="1" applyBorder="1" applyAlignment="1">
      <alignment horizontal="center" vertical="center"/>
    </xf>
    <xf numFmtId="174" fontId="5" fillId="2" borderId="3" xfId="9" applyNumberFormat="1" applyFont="1" applyFill="1" applyBorder="1" applyAlignment="1">
      <alignment vertical="center"/>
    </xf>
    <xf numFmtId="0" fontId="5" fillId="37" borderId="0" xfId="0" applyFont="1" applyFill="1" applyBorder="1" applyAlignment="1">
      <alignment vertical="top"/>
    </xf>
    <xf numFmtId="0" fontId="5" fillId="37" borderId="0" xfId="0" applyFont="1" applyFill="1" applyBorder="1" applyAlignment="1">
      <alignment horizontal="left" vertical="top"/>
    </xf>
    <xf numFmtId="174" fontId="5" fillId="37" borderId="0" xfId="0" applyNumberFormat="1" applyFont="1" applyFill="1" applyBorder="1" applyAlignment="1">
      <alignment horizontal="right" vertical="center"/>
    </xf>
    <xf numFmtId="0" fontId="5" fillId="37" borderId="0" xfId="0" applyFont="1" applyFill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174" fontId="5" fillId="22" borderId="0" xfId="0" applyNumberFormat="1" applyFont="1" applyFill="1" applyBorder="1" applyAlignment="1">
      <alignment vertical="top" wrapText="1"/>
    </xf>
    <xf numFmtId="174" fontId="5" fillId="22" borderId="3" xfId="0" applyNumberFormat="1" applyFont="1" applyFill="1" applyBorder="1" applyAlignment="1">
      <alignment horizontal="center" vertical="top" wrapText="1"/>
    </xf>
    <xf numFmtId="174" fontId="5" fillId="22" borderId="3" xfId="0" applyNumberFormat="1" applyFont="1" applyFill="1" applyBorder="1" applyAlignment="1">
      <alignment vertical="top" wrapText="1"/>
    </xf>
    <xf numFmtId="174" fontId="6" fillId="22" borderId="3" xfId="0" applyNumberFormat="1" applyFont="1" applyFill="1" applyBorder="1" applyAlignment="1">
      <alignment vertical="top" wrapText="1"/>
    </xf>
    <xf numFmtId="174" fontId="35" fillId="22" borderId="0" xfId="0" applyNumberFormat="1" applyFont="1" applyFill="1" applyBorder="1"/>
    <xf numFmtId="0" fontId="5" fillId="22" borderId="0" xfId="0" applyFont="1" applyFill="1" applyBorder="1"/>
    <xf numFmtId="0" fontId="5" fillId="22" borderId="0" xfId="3" applyFont="1" applyFill="1" applyAlignment="1">
      <alignment vertical="top" wrapText="1"/>
    </xf>
    <xf numFmtId="0" fontId="6" fillId="65" borderId="7" xfId="0" applyFont="1" applyFill="1" applyBorder="1" applyAlignment="1">
      <alignment vertical="center" wrapText="1"/>
    </xf>
    <xf numFmtId="0" fontId="6" fillId="65" borderId="7" xfId="0" applyFont="1" applyFill="1" applyBorder="1" applyAlignment="1">
      <alignment horizontal="right" vertical="center" wrapText="1"/>
    </xf>
    <xf numFmtId="4" fontId="5" fillId="65" borderId="7" xfId="0" applyNumberFormat="1" applyFont="1" applyFill="1" applyBorder="1" applyAlignment="1"/>
    <xf numFmtId="0" fontId="5" fillId="65" borderId="7" xfId="0" applyFont="1" applyFill="1" applyBorder="1" applyAlignment="1">
      <alignment horizontal="center"/>
    </xf>
    <xf numFmtId="174" fontId="6" fillId="65" borderId="7" xfId="0" applyNumberFormat="1" applyFont="1" applyFill="1" applyBorder="1"/>
    <xf numFmtId="4" fontId="5" fillId="22" borderId="0" xfId="4" applyNumberFormat="1" applyFont="1" applyFill="1"/>
    <xf numFmtId="1" fontId="6" fillId="22" borderId="23" xfId="227" applyNumberFormat="1" applyFont="1" applyFill="1" applyBorder="1" applyAlignment="1">
      <alignment horizontal="right" vertical="center"/>
    </xf>
    <xf numFmtId="0" fontId="10" fillId="22" borderId="1" xfId="0" applyFont="1" applyFill="1" applyBorder="1" applyAlignment="1" applyProtection="1">
      <alignment horizontal="right"/>
      <protection locked="0"/>
    </xf>
    <xf numFmtId="10" fontId="10" fillId="22" borderId="24" xfId="0" applyNumberFormat="1" applyFont="1" applyFill="1" applyBorder="1" applyProtection="1">
      <protection locked="0"/>
    </xf>
    <xf numFmtId="0" fontId="6" fillId="22" borderId="1" xfId="228" applyFont="1" applyFill="1" applyBorder="1" applyAlignment="1">
      <alignment horizontal="center" vertical="center"/>
    </xf>
    <xf numFmtId="174" fontId="6" fillId="22" borderId="1" xfId="229" applyNumberFormat="1" applyFont="1" applyFill="1" applyBorder="1" applyAlignment="1">
      <alignment horizontal="right" vertical="top" wrapText="1"/>
    </xf>
    <xf numFmtId="174" fontId="6" fillId="22" borderId="25" xfId="229" applyNumberFormat="1" applyFont="1" applyFill="1" applyBorder="1" applyAlignment="1">
      <alignment horizontal="right" vertical="top" wrapText="1"/>
    </xf>
    <xf numFmtId="0" fontId="6" fillId="65" borderId="23" xfId="0" applyFont="1" applyFill="1" applyBorder="1" applyAlignment="1">
      <alignment horizontal="right" vertical="top" wrapText="1"/>
    </xf>
    <xf numFmtId="0" fontId="6" fillId="65" borderId="1" xfId="0" applyFont="1" applyFill="1" applyBorder="1" applyAlignment="1">
      <alignment horizontal="right" vertical="center" wrapText="1"/>
    </xf>
    <xf numFmtId="4" fontId="5" fillId="65" borderId="23" xfId="0" applyNumberFormat="1" applyFont="1" applyFill="1" applyBorder="1" applyAlignment="1"/>
    <xf numFmtId="0" fontId="5" fillId="65" borderId="1" xfId="0" applyFont="1" applyFill="1" applyBorder="1" applyAlignment="1">
      <alignment horizontal="center"/>
    </xf>
    <xf numFmtId="4" fontId="5" fillId="65" borderId="1" xfId="0" applyNumberFormat="1" applyFont="1" applyFill="1" applyBorder="1" applyAlignment="1"/>
    <xf numFmtId="4" fontId="6" fillId="65" borderId="25" xfId="0" applyNumberFormat="1" applyFont="1" applyFill="1" applyBorder="1" applyAlignment="1">
      <alignment vertical="top" wrapText="1"/>
    </xf>
    <xf numFmtId="174" fontId="5" fillId="22" borderId="0" xfId="0" applyNumberFormat="1" applyFont="1" applyFill="1" applyBorder="1"/>
    <xf numFmtId="4" fontId="5" fillId="22" borderId="0" xfId="0" applyNumberFormat="1" applyFont="1" applyFill="1" applyBorder="1"/>
    <xf numFmtId="0" fontId="5" fillId="22" borderId="0" xfId="230" applyFont="1" applyFill="1" applyBorder="1" applyAlignment="1">
      <alignment horizontal="left" vertical="top" wrapText="1"/>
    </xf>
    <xf numFmtId="174" fontId="35" fillId="22" borderId="0" xfId="230" applyNumberFormat="1" applyFont="1" applyFill="1" applyBorder="1" applyAlignment="1">
      <alignment horizontal="right"/>
    </xf>
    <xf numFmtId="174" fontId="5" fillId="22" borderId="0" xfId="230" applyNumberFormat="1" applyFont="1" applyFill="1" applyBorder="1" applyAlignment="1">
      <alignment horizontal="center"/>
    </xf>
    <xf numFmtId="4" fontId="5" fillId="22" borderId="0" xfId="230" applyNumberFormat="1" applyFont="1" applyFill="1" applyBorder="1" applyAlignment="1">
      <alignment horizontal="right"/>
    </xf>
    <xf numFmtId="4" fontId="5" fillId="22" borderId="0" xfId="229" applyNumberFormat="1" applyFont="1" applyFill="1" applyBorder="1" applyAlignment="1"/>
    <xf numFmtId="0" fontId="6" fillId="22" borderId="0" xfId="0" applyFont="1" applyFill="1" applyBorder="1"/>
    <xf numFmtId="0" fontId="6" fillId="22" borderId="0" xfId="0" applyFont="1" applyFill="1"/>
    <xf numFmtId="0" fontId="34" fillId="22" borderId="0" xfId="0" applyFont="1" applyFill="1" applyBorder="1"/>
    <xf numFmtId="4" fontId="35" fillId="22" borderId="0" xfId="0" applyNumberFormat="1" applyFont="1" applyFill="1" applyBorder="1" applyAlignment="1"/>
    <xf numFmtId="4" fontId="50" fillId="22" borderId="3" xfId="63" applyNumberFormat="1" applyFont="1" applyFill="1" applyBorder="1" applyAlignment="1"/>
    <xf numFmtId="4" fontId="51" fillId="22" borderId="3" xfId="63" applyNumberFormat="1" applyFont="1" applyFill="1" applyBorder="1" applyAlignment="1"/>
    <xf numFmtId="0" fontId="34" fillId="22" borderId="0" xfId="0" applyFont="1" applyFill="1"/>
    <xf numFmtId="39" fontId="6" fillId="23" borderId="0" xfId="0" applyNumberFormat="1" applyFont="1" applyFill="1" applyBorder="1" applyAlignment="1">
      <alignment wrapText="1"/>
    </xf>
    <xf numFmtId="0" fontId="34" fillId="23" borderId="0" xfId="0" applyFont="1" applyFill="1" applyBorder="1"/>
    <xf numFmtId="0" fontId="35" fillId="23" borderId="36" xfId="0" applyFont="1" applyFill="1" applyBorder="1"/>
    <xf numFmtId="174" fontId="5" fillId="23" borderId="0" xfId="0" applyNumberFormat="1" applyFont="1" applyFill="1" applyBorder="1"/>
    <xf numFmtId="39" fontId="35" fillId="0" borderId="0" xfId="0" applyNumberFormat="1" applyFont="1" applyFill="1" applyBorder="1"/>
    <xf numFmtId="39" fontId="35" fillId="3" borderId="0" xfId="0" applyNumberFormat="1" applyFont="1" applyFill="1" applyBorder="1"/>
    <xf numFmtId="0" fontId="6" fillId="2" borderId="3" xfId="0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/>
    </xf>
    <xf numFmtId="49" fontId="5" fillId="2" borderId="6" xfId="8" applyNumberFormat="1" applyFont="1" applyFill="1" applyBorder="1" applyAlignment="1">
      <alignment vertical="top" wrapText="1"/>
    </xf>
    <xf numFmtId="4" fontId="35" fillId="2" borderId="3" xfId="0" applyNumberFormat="1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right" vertical="center"/>
    </xf>
    <xf numFmtId="174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2" borderId="3" xfId="63" applyNumberFormat="1" applyFont="1" applyFill="1" applyBorder="1" applyAlignment="1"/>
    <xf numFmtId="0" fontId="5" fillId="2" borderId="0" xfId="3" applyFont="1" applyFill="1" applyBorder="1" applyAlignment="1">
      <alignment horizontal="right" vertical="top" wrapText="1"/>
    </xf>
    <xf numFmtId="0" fontId="5" fillId="2" borderId="3" xfId="3" applyFont="1" applyFill="1" applyBorder="1" applyAlignment="1">
      <alignment vertical="top" wrapText="1"/>
    </xf>
    <xf numFmtId="174" fontId="5" fillId="2" borderId="3" xfId="0" applyNumberFormat="1" applyFont="1" applyFill="1" applyBorder="1" applyAlignment="1">
      <alignment horizontal="center" vertical="top" wrapText="1"/>
    </xf>
    <xf numFmtId="4" fontId="35" fillId="2" borderId="6" xfId="0" applyNumberFormat="1" applyFont="1" applyFill="1" applyBorder="1" applyAlignment="1">
      <alignment vertical="top"/>
    </xf>
    <xf numFmtId="4" fontId="35" fillId="2" borderId="3" xfId="63" applyNumberFormat="1" applyFont="1" applyFill="1" applyBorder="1" applyAlignment="1" applyProtection="1">
      <alignment vertical="top"/>
    </xf>
    <xf numFmtId="0" fontId="6" fillId="2" borderId="3" xfId="0" applyFont="1" applyFill="1" applyBorder="1" applyAlignment="1">
      <alignment horizontal="right"/>
    </xf>
    <xf numFmtId="4" fontId="11" fillId="2" borderId="6" xfId="0" applyNumberFormat="1" applyFont="1" applyFill="1" applyBorder="1" applyAlignment="1">
      <alignment vertical="top"/>
    </xf>
    <xf numFmtId="0" fontId="5" fillId="2" borderId="0" xfId="0" quotePrefix="1" applyFont="1" applyFill="1" applyBorder="1" applyAlignment="1">
      <alignment vertical="top"/>
    </xf>
    <xf numFmtId="4" fontId="5" fillId="2" borderId="0" xfId="9" quotePrefix="1" applyNumberFormat="1" applyFont="1" applyFill="1" applyBorder="1" applyAlignment="1">
      <alignment horizontal="right" vertical="top"/>
    </xf>
    <xf numFmtId="171" fontId="9" fillId="66" borderId="1" xfId="3" applyNumberFormat="1" applyFont="1" applyFill="1" applyBorder="1" applyAlignment="1">
      <alignment horizontal="center" vertical="top" wrapText="1"/>
    </xf>
    <xf numFmtId="4" fontId="9" fillId="66" borderId="1" xfId="1" applyNumberFormat="1" applyFont="1" applyFill="1" applyBorder="1" applyAlignment="1"/>
    <xf numFmtId="4" fontId="9" fillId="66" borderId="1" xfId="1" applyNumberFormat="1" applyFont="1" applyFill="1" applyBorder="1" applyAlignment="1">
      <alignment horizontal="center"/>
    </xf>
    <xf numFmtId="4" fontId="5" fillId="2" borderId="6" xfId="9" applyNumberFormat="1" applyFont="1" applyFill="1" applyBorder="1" applyAlignment="1">
      <alignment vertical="top"/>
    </xf>
    <xf numFmtId="49" fontId="6" fillId="2" borderId="3" xfId="8" applyNumberFormat="1" applyFont="1" applyFill="1" applyBorder="1" applyAlignment="1">
      <alignment horizontal="left" vertical="center" wrapText="1"/>
    </xf>
    <xf numFmtId="49" fontId="5" fillId="2" borderId="3" xfId="8" applyNumberFormat="1" applyFont="1" applyFill="1" applyBorder="1" applyAlignment="1">
      <alignment vertical="center" wrapText="1"/>
    </xf>
    <xf numFmtId="4" fontId="5" fillId="2" borderId="3" xfId="9" applyNumberFormat="1" applyFont="1" applyFill="1" applyBorder="1" applyAlignment="1"/>
    <xf numFmtId="0" fontId="5" fillId="2" borderId="7" xfId="0" applyFont="1" applyFill="1" applyBorder="1" applyAlignment="1">
      <alignment horizontal="right" vertical="center"/>
    </xf>
    <xf numFmtId="174" fontId="5" fillId="2" borderId="7" xfId="0" applyNumberFormat="1" applyFont="1" applyFill="1" applyBorder="1" applyAlignment="1">
      <alignment horizontal="center" vertical="center" wrapText="1"/>
    </xf>
    <xf numFmtId="174" fontId="5" fillId="2" borderId="7" xfId="9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 horizontal="left"/>
    </xf>
    <xf numFmtId="4" fontId="5" fillId="2" borderId="36" xfId="9" applyNumberFormat="1" applyFont="1" applyFill="1" applyBorder="1" applyAlignment="1">
      <alignment vertical="top"/>
    </xf>
    <xf numFmtId="4" fontId="5" fillId="2" borderId="36" xfId="0" applyNumberFormat="1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right" vertical="top"/>
    </xf>
    <xf numFmtId="0" fontId="5" fillId="2" borderId="36" xfId="0" applyFont="1" applyFill="1" applyBorder="1" applyAlignment="1">
      <alignment vertical="top" wrapText="1"/>
    </xf>
    <xf numFmtId="0" fontId="35" fillId="2" borderId="36" xfId="0" applyFont="1" applyFill="1" applyBorder="1" applyAlignment="1">
      <alignment horizontal="right" vertical="top"/>
    </xf>
    <xf numFmtId="0" fontId="35" fillId="2" borderId="36" xfId="0" applyFont="1" applyFill="1" applyBorder="1" applyAlignment="1">
      <alignment vertical="top" wrapText="1"/>
    </xf>
    <xf numFmtId="4" fontId="35" fillId="2" borderId="36" xfId="9" applyNumberFormat="1" applyFont="1" applyFill="1" applyBorder="1" applyAlignment="1">
      <alignment vertical="top"/>
    </xf>
    <xf numFmtId="4" fontId="35" fillId="2" borderId="36" xfId="0" applyNumberFormat="1" applyFont="1" applyFill="1" applyBorder="1" applyAlignment="1">
      <alignment horizontal="center" vertical="top"/>
    </xf>
    <xf numFmtId="4" fontId="35" fillId="2" borderId="36" xfId="9" applyNumberFormat="1" applyFont="1" applyFill="1" applyBorder="1" applyAlignment="1">
      <alignment horizontal="right" vertical="top"/>
    </xf>
    <xf numFmtId="0" fontId="6" fillId="2" borderId="36" xfId="0" applyFont="1" applyFill="1" applyBorder="1" applyAlignment="1">
      <alignment vertical="top" wrapText="1"/>
    </xf>
    <xf numFmtId="0" fontId="5" fillId="2" borderId="36" xfId="0" applyFont="1" applyFill="1" applyBorder="1" applyAlignment="1">
      <alignment horizontal="right"/>
    </xf>
    <xf numFmtId="0" fontId="5" fillId="2" borderId="3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 vertical="top" wrapText="1"/>
    </xf>
    <xf numFmtId="4" fontId="5" fillId="2" borderId="0" xfId="0" applyNumberFormat="1" applyFont="1" applyFill="1" applyBorder="1" applyAlignment="1">
      <alignment vertical="top"/>
    </xf>
    <xf numFmtId="4" fontId="5" fillId="2" borderId="0" xfId="0" applyNumberFormat="1" applyFont="1" applyFill="1" applyBorder="1" applyAlignment="1">
      <alignment vertical="center" wrapText="1"/>
    </xf>
    <xf numFmtId="4" fontId="5" fillId="2" borderId="0" xfId="4" applyNumberFormat="1" applyFont="1" applyFill="1" applyBorder="1"/>
    <xf numFmtId="0" fontId="5" fillId="2" borderId="36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left" vertical="center" wrapText="1"/>
    </xf>
    <xf numFmtId="174" fontId="5" fillId="2" borderId="36" xfId="0" applyNumberFormat="1" applyFont="1" applyFill="1" applyBorder="1" applyAlignment="1">
      <alignment horizontal="right" vertical="center" wrapText="1"/>
    </xf>
    <xf numFmtId="174" fontId="5" fillId="2" borderId="36" xfId="0" applyNumberFormat="1" applyFont="1" applyFill="1" applyBorder="1" applyAlignment="1">
      <alignment horizontal="center" vertical="center" wrapText="1"/>
    </xf>
    <xf numFmtId="174" fontId="5" fillId="2" borderId="36" xfId="9" applyNumberFormat="1" applyFont="1" applyFill="1" applyBorder="1" applyAlignment="1">
      <alignment vertical="center"/>
    </xf>
    <xf numFmtId="174" fontId="5" fillId="2" borderId="36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right"/>
    </xf>
    <xf numFmtId="178" fontId="5" fillId="2" borderId="3" xfId="0" applyNumberFormat="1" applyFont="1" applyFill="1" applyBorder="1" applyAlignment="1">
      <alignment horizontal="right"/>
    </xf>
    <xf numFmtId="4" fontId="5" fillId="2" borderId="3" xfId="1" applyNumberFormat="1" applyFont="1" applyFill="1" applyBorder="1"/>
    <xf numFmtId="174" fontId="5" fillId="2" borderId="3" xfId="1" applyNumberFormat="1" applyFont="1" applyFill="1" applyBorder="1" applyAlignment="1">
      <alignment horizontal="right"/>
    </xf>
    <xf numFmtId="194" fontId="5" fillId="2" borderId="3" xfId="0" applyNumberFormat="1" applyFont="1" applyFill="1" applyBorder="1" applyAlignment="1">
      <alignment horizontal="right"/>
    </xf>
    <xf numFmtId="174" fontId="35" fillId="2" borderId="3" xfId="1" applyNumberFormat="1" applyFont="1" applyFill="1" applyBorder="1" applyAlignment="1">
      <alignment horizontal="right"/>
    </xf>
    <xf numFmtId="4" fontId="35" fillId="2" borderId="3" xfId="1" applyNumberFormat="1" applyFont="1" applyFill="1" applyBorder="1"/>
    <xf numFmtId="4" fontId="5" fillId="2" borderId="3" xfId="511" applyNumberFormat="1" applyFont="1" applyFill="1" applyBorder="1"/>
    <xf numFmtId="39" fontId="5" fillId="2" borderId="3" xfId="0" applyNumberFormat="1" applyFont="1" applyFill="1" applyBorder="1" applyAlignment="1">
      <alignment wrapText="1"/>
    </xf>
    <xf numFmtId="39" fontId="5" fillId="2" borderId="3" xfId="0" applyNumberFormat="1" applyFont="1" applyFill="1" applyBorder="1" applyAlignment="1">
      <alignment vertical="top" wrapText="1"/>
    </xf>
    <xf numFmtId="4" fontId="5" fillId="2" borderId="3" xfId="511" applyNumberFormat="1" applyFont="1" applyFill="1" applyBorder="1" applyAlignment="1">
      <alignment vertical="top"/>
    </xf>
    <xf numFmtId="49" fontId="5" fillId="2" borderId="3" xfId="0" applyNumberFormat="1" applyFont="1" applyFill="1" applyBorder="1" applyAlignment="1">
      <alignment horizontal="left" vertical="top" wrapText="1"/>
    </xf>
    <xf numFmtId="4" fontId="5" fillId="2" borderId="3" xfId="198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2" borderId="3" xfId="198" applyNumberFormat="1" applyFont="1" applyFill="1" applyBorder="1" applyAlignment="1" applyProtection="1">
      <alignment vertical="top" wrapText="1"/>
      <protection locked="0"/>
    </xf>
    <xf numFmtId="1" fontId="10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4" fontId="11" fillId="2" borderId="3" xfId="0" applyNumberFormat="1" applyFont="1" applyFill="1" applyBorder="1" applyAlignment="1">
      <alignment horizontal="right"/>
    </xf>
    <xf numFmtId="174" fontId="11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/>
    </xf>
    <xf numFmtId="178" fontId="11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center"/>
    </xf>
    <xf numFmtId="4" fontId="11" fillId="2" borderId="3" xfId="1" applyNumberFormat="1" applyFont="1" applyFill="1" applyBorder="1"/>
    <xf numFmtId="0" fontId="48" fillId="2" borderId="3" xfId="0" applyFont="1" applyFill="1" applyBorder="1" applyAlignment="1">
      <alignment horizontal="right"/>
    </xf>
    <xf numFmtId="0" fontId="48" fillId="2" borderId="3" xfId="0" applyFont="1" applyFill="1" applyBorder="1" applyAlignment="1">
      <alignment horizontal="center"/>
    </xf>
    <xf numFmtId="174" fontId="48" fillId="2" borderId="3" xfId="1" applyNumberFormat="1" applyFont="1" applyFill="1" applyBorder="1" applyAlignment="1">
      <alignment horizontal="right"/>
    </xf>
    <xf numFmtId="0" fontId="48" fillId="2" borderId="3" xfId="0" applyFont="1" applyFill="1" applyBorder="1" applyAlignment="1">
      <alignment wrapText="1"/>
    </xf>
    <xf numFmtId="194" fontId="48" fillId="2" borderId="3" xfId="0" applyNumberFormat="1" applyFont="1" applyFill="1" applyBorder="1" applyAlignment="1">
      <alignment horizontal="right"/>
    </xf>
    <xf numFmtId="0" fontId="52" fillId="2" borderId="3" xfId="0" applyFont="1" applyFill="1" applyBorder="1" applyAlignment="1">
      <alignment wrapText="1"/>
    </xf>
    <xf numFmtId="0" fontId="48" fillId="2" borderId="7" xfId="0" applyFont="1" applyFill="1" applyBorder="1" applyAlignment="1">
      <alignment horizontal="right"/>
    </xf>
    <xf numFmtId="0" fontId="5" fillId="2" borderId="7" xfId="0" applyFont="1" applyFill="1" applyBorder="1" applyAlignment="1">
      <alignment wrapText="1"/>
    </xf>
    <xf numFmtId="174" fontId="5" fillId="2" borderId="7" xfId="1" applyNumberFormat="1" applyFont="1" applyFill="1" applyBorder="1" applyAlignment="1">
      <alignment horizontal="right"/>
    </xf>
    <xf numFmtId="174" fontId="48" fillId="2" borderId="7" xfId="1" applyNumberFormat="1" applyFont="1" applyFill="1" applyBorder="1" applyAlignment="1">
      <alignment horizontal="right"/>
    </xf>
    <xf numFmtId="174" fontId="5" fillId="2" borderId="7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vertical="justify" wrapText="1"/>
    </xf>
    <xf numFmtId="194" fontId="48" fillId="2" borderId="3" xfId="0" applyNumberFormat="1" applyFont="1" applyFill="1" applyBorder="1" applyAlignment="1">
      <alignment horizontal="right" vertical="justify" wrapText="1"/>
    </xf>
    <xf numFmtId="1" fontId="6" fillId="2" borderId="3" xfId="0" applyNumberFormat="1" applyFont="1" applyFill="1" applyBorder="1" applyAlignment="1">
      <alignment horizontal="right" vertical="justify" wrapText="1"/>
    </xf>
    <xf numFmtId="39" fontId="6" fillId="2" borderId="3" xfId="0" applyNumberFormat="1" applyFont="1" applyFill="1" applyBorder="1" applyAlignment="1">
      <alignment vertical="justify" wrapText="1"/>
    </xf>
    <xf numFmtId="4" fontId="5" fillId="2" borderId="3" xfId="511" applyNumberFormat="1" applyFont="1" applyFill="1" applyBorder="1" applyAlignment="1">
      <alignment vertical="justify" wrapText="1"/>
    </xf>
    <xf numFmtId="174" fontId="5" fillId="2" borderId="3" xfId="0" applyNumberFormat="1" applyFont="1" applyFill="1" applyBorder="1" applyAlignment="1">
      <alignment horizontal="center" vertical="justify" wrapText="1"/>
    </xf>
    <xf numFmtId="39" fontId="5" fillId="2" borderId="3" xfId="0" applyNumberFormat="1" applyFont="1" applyFill="1" applyBorder="1" applyAlignment="1">
      <alignment vertical="justify" wrapText="1"/>
    </xf>
    <xf numFmtId="49" fontId="11" fillId="2" borderId="3" xfId="0" applyNumberFormat="1" applyFont="1" applyFill="1" applyBorder="1" applyAlignment="1">
      <alignment horizontal="left" vertical="top" wrapText="1"/>
    </xf>
    <xf numFmtId="174" fontId="5" fillId="2" borderId="16" xfId="0" applyNumberFormat="1" applyFont="1" applyFill="1" applyBorder="1"/>
    <xf numFmtId="0" fontId="6" fillId="2" borderId="36" xfId="209" quotePrefix="1" applyFont="1" applyFill="1" applyBorder="1" applyAlignment="1" applyProtection="1">
      <alignment horizontal="left" vertical="center"/>
    </xf>
    <xf numFmtId="174" fontId="5" fillId="2" borderId="36" xfId="0" applyNumberFormat="1" applyFont="1" applyFill="1" applyBorder="1"/>
    <xf numFmtId="0" fontId="5" fillId="2" borderId="36" xfId="0" applyFont="1" applyFill="1" applyBorder="1" applyAlignment="1">
      <alignment wrapText="1"/>
    </xf>
    <xf numFmtId="0" fontId="5" fillId="2" borderId="36" xfId="0" applyFont="1" applyFill="1" applyBorder="1"/>
    <xf numFmtId="0" fontId="5" fillId="2" borderId="3" xfId="0" applyFont="1" applyFill="1" applyBorder="1" applyAlignment="1"/>
    <xf numFmtId="0" fontId="6" fillId="2" borderId="36" xfId="0" applyFont="1" applyFill="1" applyBorder="1"/>
    <xf numFmtId="0" fontId="6" fillId="2" borderId="36" xfId="0" applyFont="1" applyFill="1" applyBorder="1" applyAlignment="1">
      <alignment wrapText="1"/>
    </xf>
    <xf numFmtId="0" fontId="5" fillId="2" borderId="36" xfId="3" applyFont="1" applyFill="1" applyBorder="1" applyAlignment="1">
      <alignment vertical="top" wrapText="1"/>
    </xf>
    <xf numFmtId="4" fontId="5" fillId="2" borderId="36" xfId="1" applyNumberFormat="1" applyFont="1" applyFill="1" applyBorder="1" applyAlignment="1">
      <alignment wrapText="1"/>
    </xf>
    <xf numFmtId="4" fontId="5" fillId="2" borderId="36" xfId="1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justify" wrapText="1"/>
    </xf>
    <xf numFmtId="174" fontId="5" fillId="2" borderId="3" xfId="0" applyNumberFormat="1" applyFont="1" applyFill="1" applyBorder="1" applyAlignment="1">
      <alignment vertical="justify" wrapText="1"/>
    </xf>
    <xf numFmtId="174" fontId="5" fillId="2" borderId="16" xfId="0" applyNumberFormat="1" applyFont="1" applyFill="1" applyBorder="1" applyAlignment="1">
      <alignment vertical="justify" wrapText="1"/>
    </xf>
    <xf numFmtId="174" fontId="5" fillId="2" borderId="36" xfId="0" applyNumberFormat="1" applyFont="1" applyFill="1" applyBorder="1" applyAlignment="1">
      <alignment vertical="justify" wrapText="1"/>
    </xf>
    <xf numFmtId="174" fontId="5" fillId="2" borderId="36" xfId="0" applyNumberFormat="1" applyFont="1" applyFill="1" applyBorder="1" applyAlignment="1">
      <alignment horizontal="center" vertical="justify" wrapText="1"/>
    </xf>
    <xf numFmtId="1" fontId="6" fillId="2" borderId="36" xfId="0" applyNumberFormat="1" applyFont="1" applyFill="1" applyBorder="1" applyAlignment="1">
      <alignment horizontal="right"/>
    </xf>
    <xf numFmtId="194" fontId="5" fillId="2" borderId="36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174" fontId="5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right" vertical="top" wrapText="1"/>
    </xf>
    <xf numFmtId="4" fontId="5" fillId="2" borderId="3" xfId="0" applyNumberFormat="1" applyFont="1" applyFill="1" applyBorder="1" applyAlignment="1"/>
    <xf numFmtId="4" fontId="6" fillId="2" borderId="16" xfId="0" applyNumberFormat="1" applyFont="1" applyFill="1" applyBorder="1"/>
    <xf numFmtId="43" fontId="5" fillId="2" borderId="16" xfId="0" applyNumberFormat="1" applyFont="1" applyFill="1" applyBorder="1"/>
    <xf numFmtId="10" fontId="5" fillId="2" borderId="3" xfId="219" applyNumberFormat="1" applyFont="1" applyFill="1" applyBorder="1" applyAlignment="1"/>
    <xf numFmtId="39" fontId="5" fillId="2" borderId="16" xfId="0" applyNumberFormat="1" applyFont="1" applyFill="1" applyBorder="1" applyAlignment="1">
      <alignment wrapText="1"/>
    </xf>
    <xf numFmtId="10" fontId="5" fillId="2" borderId="3" xfId="0" applyNumberFormat="1" applyFont="1" applyFill="1" applyBorder="1" applyAlignment="1"/>
    <xf numFmtId="43" fontId="5" fillId="2" borderId="3" xfId="226" applyFont="1" applyFill="1" applyBorder="1" applyAlignment="1">
      <alignment horizontal="center"/>
    </xf>
    <xf numFmtId="10" fontId="11" fillId="2" borderId="3" xfId="0" applyNumberFormat="1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43" fontId="5" fillId="2" borderId="3" xfId="226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center"/>
      <protection locked="0"/>
    </xf>
    <xf numFmtId="39" fontId="11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NumberFormat="1" applyFont="1" applyFill="1" applyBorder="1"/>
    <xf numFmtId="0" fontId="5" fillId="2" borderId="3" xfId="0" applyNumberFormat="1" applyFont="1" applyFill="1" applyBorder="1" applyAlignment="1">
      <alignment horizontal="right"/>
    </xf>
    <xf numFmtId="10" fontId="5" fillId="2" borderId="3" xfId="0" applyNumberFormat="1" applyFont="1" applyFill="1" applyBorder="1"/>
    <xf numFmtId="4" fontId="5" fillId="2" borderId="3" xfId="9" applyNumberFormat="1" applyFont="1" applyFill="1" applyBorder="1"/>
    <xf numFmtId="177" fontId="5" fillId="2" borderId="3" xfId="0" applyNumberFormat="1" applyFont="1" applyFill="1" applyBorder="1" applyAlignment="1">
      <alignment vertical="top"/>
    </xf>
    <xf numFmtId="4" fontId="5" fillId="2" borderId="36" xfId="0" applyNumberFormat="1" applyFont="1" applyFill="1" applyBorder="1" applyAlignment="1">
      <alignment vertical="top"/>
    </xf>
    <xf numFmtId="174" fontId="5" fillId="2" borderId="0" xfId="0" applyNumberFormat="1" applyFont="1" applyFill="1" applyBorder="1" applyAlignment="1">
      <alignment vertical="top" wrapText="1"/>
    </xf>
    <xf numFmtId="0" fontId="5" fillId="2" borderId="36" xfId="209" quotePrefix="1" applyFont="1" applyFill="1" applyBorder="1" applyAlignment="1" applyProtection="1">
      <alignment horizontal="left" vertical="center"/>
    </xf>
    <xf numFmtId="0" fontId="5" fillId="2" borderId="36" xfId="0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right"/>
    </xf>
    <xf numFmtId="0" fontId="48" fillId="2" borderId="36" xfId="0" applyFont="1" applyFill="1" applyBorder="1" applyAlignment="1">
      <alignment horizontal="right"/>
    </xf>
    <xf numFmtId="174" fontId="5" fillId="2" borderId="36" xfId="1" applyNumberFormat="1" applyFont="1" applyFill="1" applyBorder="1" applyAlignment="1">
      <alignment horizontal="right"/>
    </xf>
    <xf numFmtId="194" fontId="48" fillId="2" borderId="36" xfId="0" applyNumberFormat="1" applyFont="1" applyFill="1" applyBorder="1" applyAlignment="1">
      <alignment horizontal="right"/>
    </xf>
    <xf numFmtId="0" fontId="48" fillId="2" borderId="36" xfId="0" applyFont="1" applyFill="1" applyBorder="1" applyAlignment="1">
      <alignment wrapText="1"/>
    </xf>
    <xf numFmtId="174" fontId="48" fillId="2" borderId="36" xfId="1" applyNumberFormat="1" applyFont="1" applyFill="1" applyBorder="1" applyAlignment="1">
      <alignment horizontal="right"/>
    </xf>
    <xf numFmtId="2" fontId="48" fillId="2" borderId="36" xfId="0" applyNumberFormat="1" applyFont="1" applyFill="1" applyBorder="1" applyAlignment="1">
      <alignment horizontal="right"/>
    </xf>
    <xf numFmtId="4" fontId="5" fillId="2" borderId="36" xfId="0" applyNumberFormat="1" applyFont="1" applyFill="1" applyBorder="1" applyAlignment="1">
      <alignment horizontal="center"/>
    </xf>
    <xf numFmtId="0" fontId="35" fillId="2" borderId="36" xfId="0" applyFont="1" applyFill="1" applyBorder="1" applyAlignment="1">
      <alignment horizontal="right"/>
    </xf>
    <xf numFmtId="0" fontId="35" fillId="2" borderId="36" xfId="0" applyFont="1" applyFill="1" applyBorder="1" applyAlignment="1">
      <alignment horizontal="center"/>
    </xf>
    <xf numFmtId="4" fontId="5" fillId="2" borderId="36" xfId="0" applyNumberFormat="1" applyFont="1" applyFill="1" applyBorder="1" applyAlignment="1">
      <alignment horizontal="right"/>
    </xf>
    <xf numFmtId="0" fontId="35" fillId="2" borderId="36" xfId="0" applyFont="1" applyFill="1" applyBorder="1"/>
    <xf numFmtId="4" fontId="5" fillId="2" borderId="36" xfId="1" applyNumberFormat="1" applyFont="1" applyFill="1" applyBorder="1"/>
    <xf numFmtId="0" fontId="5" fillId="2" borderId="7" xfId="0" applyFont="1" applyFill="1" applyBorder="1" applyAlignment="1">
      <alignment horizontal="left" vertical="top" wrapText="1"/>
    </xf>
    <xf numFmtId="4" fontId="5" fillId="2" borderId="7" xfId="0" applyNumberFormat="1" applyFont="1" applyFill="1" applyBorder="1" applyAlignment="1">
      <alignment vertical="center"/>
    </xf>
    <xf numFmtId="197" fontId="6" fillId="2" borderId="36" xfId="0" applyNumberFormat="1" applyFont="1" applyFill="1" applyBorder="1" applyAlignment="1">
      <alignment horizontal="right"/>
    </xf>
    <xf numFmtId="1" fontId="10" fillId="2" borderId="36" xfId="0" applyNumberFormat="1" applyFont="1" applyFill="1" applyBorder="1" applyAlignment="1">
      <alignment horizontal="right"/>
    </xf>
    <xf numFmtId="0" fontId="10" fillId="2" borderId="36" xfId="0" applyFont="1" applyFill="1" applyBorder="1" applyAlignment="1">
      <alignment horizontal="left"/>
    </xf>
    <xf numFmtId="4" fontId="11" fillId="2" borderId="36" xfId="0" applyNumberFormat="1" applyFont="1" applyFill="1" applyBorder="1" applyAlignment="1">
      <alignment horizontal="right"/>
    </xf>
    <xf numFmtId="4" fontId="11" fillId="2" borderId="36" xfId="0" applyNumberFormat="1" applyFont="1" applyFill="1" applyBorder="1" applyAlignment="1" applyProtection="1">
      <alignment horizontal="center"/>
    </xf>
    <xf numFmtId="174" fontId="11" fillId="2" borderId="36" xfId="0" applyNumberFormat="1" applyFont="1" applyFill="1" applyBorder="1" applyAlignment="1">
      <alignment horizontal="right"/>
    </xf>
    <xf numFmtId="194" fontId="11" fillId="2" borderId="36" xfId="0" applyNumberFormat="1" applyFont="1" applyFill="1" applyBorder="1" applyAlignment="1">
      <alignment horizontal="right"/>
    </xf>
    <xf numFmtId="0" fontId="11" fillId="2" borderId="36" xfId="0" applyFont="1" applyFill="1" applyBorder="1" applyAlignment="1">
      <alignment horizontal="left"/>
    </xf>
    <xf numFmtId="178" fontId="11" fillId="2" borderId="36" xfId="0" applyNumberFormat="1" applyFont="1" applyFill="1" applyBorder="1" applyAlignment="1">
      <alignment horizontal="right"/>
    </xf>
    <xf numFmtId="4" fontId="11" fillId="2" borderId="36" xfId="0" applyNumberFormat="1" applyFont="1" applyFill="1" applyBorder="1" applyAlignment="1">
      <alignment horizontal="center"/>
    </xf>
    <xf numFmtId="4" fontId="11" fillId="2" borderId="36" xfId="1" applyNumberFormat="1" applyFont="1" applyFill="1" applyBorder="1"/>
    <xf numFmtId="0" fontId="48" fillId="2" borderId="36" xfId="0" applyFont="1" applyFill="1" applyBorder="1" applyAlignment="1">
      <alignment horizontal="center"/>
    </xf>
    <xf numFmtId="0" fontId="48" fillId="2" borderId="7" xfId="0" applyFont="1" applyFill="1" applyBorder="1" applyAlignment="1">
      <alignment horizontal="center"/>
    </xf>
    <xf numFmtId="0" fontId="6" fillId="2" borderId="36" xfId="0" applyFont="1" applyFill="1" applyBorder="1" applyAlignment="1">
      <alignment vertical="justify" wrapText="1"/>
    </xf>
    <xf numFmtId="4" fontId="5" fillId="2" borderId="36" xfId="9" applyNumberFormat="1" applyFont="1" applyFill="1" applyBorder="1" applyAlignment="1">
      <alignment vertical="justify"/>
    </xf>
    <xf numFmtId="4" fontId="5" fillId="2" borderId="36" xfId="9" applyNumberFormat="1" applyFont="1" applyFill="1" applyBorder="1" applyAlignment="1">
      <alignment horizontal="right" vertical="justify"/>
    </xf>
    <xf numFmtId="4" fontId="6" fillId="2" borderId="36" xfId="9" applyNumberFormat="1" applyFont="1" applyFill="1" applyBorder="1" applyAlignment="1">
      <alignment vertical="justify"/>
    </xf>
    <xf numFmtId="4" fontId="6" fillId="2" borderId="36" xfId="9" applyNumberFormat="1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4" fontId="5" fillId="2" borderId="7" xfId="9" applyNumberFormat="1" applyFont="1" applyFill="1" applyBorder="1" applyAlignment="1">
      <alignment vertical="top"/>
    </xf>
    <xf numFmtId="4" fontId="5" fillId="2" borderId="7" xfId="0" applyNumberFormat="1" applyFont="1" applyFill="1" applyBorder="1" applyAlignment="1">
      <alignment horizontal="center" vertical="top"/>
    </xf>
    <xf numFmtId="4" fontId="5" fillId="2" borderId="7" xfId="9" applyNumberFormat="1" applyFont="1" applyFill="1" applyBorder="1" applyAlignment="1">
      <alignment horizontal="right" vertical="top"/>
    </xf>
    <xf numFmtId="0" fontId="6" fillId="2" borderId="36" xfId="0" applyFont="1" applyFill="1" applyBorder="1" applyAlignment="1">
      <alignment horizontal="right" vertical="center" wrapText="1"/>
    </xf>
    <xf numFmtId="0" fontId="6" fillId="2" borderId="36" xfId="0" applyFont="1" applyFill="1" applyBorder="1" applyAlignment="1">
      <alignment horizontal="left" vertical="center" wrapText="1"/>
    </xf>
    <xf numFmtId="174" fontId="7" fillId="2" borderId="36" xfId="0" applyNumberFormat="1" applyFont="1" applyFill="1" applyBorder="1" applyAlignment="1">
      <alignment horizontal="right" vertical="center"/>
    </xf>
    <xf numFmtId="174" fontId="7" fillId="2" borderId="36" xfId="0" applyNumberFormat="1" applyFont="1" applyFill="1" applyBorder="1" applyAlignment="1">
      <alignment horizontal="center" vertical="center"/>
    </xf>
    <xf numFmtId="174" fontId="35" fillId="2" borderId="36" xfId="9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right" vertical="center" wrapText="1"/>
    </xf>
    <xf numFmtId="174" fontId="5" fillId="2" borderId="36" xfId="9" applyNumberFormat="1" applyFont="1" applyFill="1" applyBorder="1" applyAlignment="1">
      <alignment vertical="center" wrapText="1"/>
    </xf>
    <xf numFmtId="0" fontId="5" fillId="2" borderId="36" xfId="0" applyFont="1" applyFill="1" applyBorder="1" applyAlignment="1">
      <alignment horizontal="left" vertical="center"/>
    </xf>
    <xf numFmtId="174" fontId="5" fillId="2" borderId="7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justify" wrapText="1"/>
    </xf>
    <xf numFmtId="0" fontId="5" fillId="2" borderId="36" xfId="0" applyFont="1" applyFill="1" applyBorder="1" applyAlignment="1">
      <alignment vertical="justify" wrapText="1"/>
    </xf>
    <xf numFmtId="0" fontId="5" fillId="2" borderId="7" xfId="0" applyFont="1" applyFill="1" applyBorder="1" applyAlignment="1">
      <alignment horizontal="left"/>
    </xf>
    <xf numFmtId="174" fontId="5" fillId="2" borderId="7" xfId="0" applyNumberFormat="1" applyFont="1" applyFill="1" applyBorder="1"/>
    <xf numFmtId="174" fontId="5" fillId="2" borderId="7" xfId="0" applyNumberFormat="1" applyFont="1" applyFill="1" applyBorder="1" applyAlignment="1">
      <alignment horizontal="center"/>
    </xf>
    <xf numFmtId="174" fontId="5" fillId="2" borderId="5" xfId="0" applyNumberFormat="1" applyFont="1" applyFill="1" applyBorder="1"/>
    <xf numFmtId="0" fontId="5" fillId="2" borderId="36" xfId="4" applyFont="1" applyFill="1" applyBorder="1"/>
    <xf numFmtId="4" fontId="5" fillId="2" borderId="36" xfId="2" applyNumberFormat="1" applyFont="1" applyFill="1" applyBorder="1" applyAlignment="1">
      <alignment horizontal="right" wrapText="1"/>
    </xf>
    <xf numFmtId="4" fontId="5" fillId="2" borderId="36" xfId="0" applyNumberFormat="1" applyFont="1" applyFill="1" applyBorder="1" applyAlignment="1">
      <alignment horizontal="right" vertical="justify" wrapText="1"/>
    </xf>
    <xf numFmtId="43" fontId="5" fillId="2" borderId="36" xfId="5" applyFont="1" applyFill="1" applyBorder="1" applyAlignment="1">
      <alignment horizontal="right" vertical="justify" wrapText="1"/>
    </xf>
    <xf numFmtId="4" fontId="5" fillId="2" borderId="36" xfId="157" applyNumberFormat="1" applyFont="1" applyFill="1" applyBorder="1" applyAlignment="1">
      <alignment vertical="justify" wrapText="1"/>
    </xf>
    <xf numFmtId="43" fontId="5" fillId="2" borderId="36" xfId="197" applyFont="1" applyFill="1" applyBorder="1" applyAlignment="1">
      <alignment horizontal="center" vertical="justify" wrapText="1"/>
    </xf>
    <xf numFmtId="4" fontId="6" fillId="2" borderId="36" xfId="4" applyNumberFormat="1" applyFont="1" applyFill="1" applyBorder="1" applyAlignment="1">
      <alignment horizontal="center"/>
    </xf>
    <xf numFmtId="4" fontId="5" fillId="2" borderId="36" xfId="9" applyNumberFormat="1" applyFont="1" applyFill="1" applyBorder="1" applyAlignment="1">
      <alignment vertical="top" wrapText="1"/>
    </xf>
    <xf numFmtId="0" fontId="5" fillId="2" borderId="36" xfId="4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horizontal="center" vertical="top"/>
    </xf>
    <xf numFmtId="4" fontId="5" fillId="2" borderId="36" xfId="63" applyNumberFormat="1" applyFont="1" applyFill="1" applyBorder="1" applyAlignment="1" applyProtection="1">
      <alignment vertical="top"/>
    </xf>
    <xf numFmtId="0" fontId="5" fillId="34" borderId="0" xfId="4" applyFont="1" applyFill="1"/>
    <xf numFmtId="4" fontId="5" fillId="2" borderId="36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" fontId="5" fillId="2" borderId="0" xfId="0" applyNumberFormat="1" applyFont="1" applyFill="1" applyBorder="1" applyAlignment="1"/>
    <xf numFmtId="4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vertical="top"/>
    </xf>
    <xf numFmtId="0" fontId="5" fillId="2" borderId="36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horizontal="right" vertical="center" wrapText="1"/>
    </xf>
    <xf numFmtId="43" fontId="5" fillId="2" borderId="36" xfId="0" applyNumberFormat="1" applyFont="1" applyFill="1" applyBorder="1" applyAlignment="1">
      <alignment horizontal="center" vertical="center" wrapText="1"/>
    </xf>
    <xf numFmtId="174" fontId="5" fillId="2" borderId="36" xfId="2" applyNumberFormat="1" applyFont="1" applyFill="1" applyBorder="1" applyAlignment="1">
      <alignment vertical="center" wrapText="1"/>
    </xf>
    <xf numFmtId="0" fontId="5" fillId="2" borderId="0" xfId="7" applyFont="1" applyFill="1" applyBorder="1" applyAlignment="1">
      <alignment vertical="top" wrapText="1"/>
    </xf>
    <xf numFmtId="0" fontId="6" fillId="2" borderId="36" xfId="0" applyFont="1" applyFill="1" applyBorder="1" applyAlignment="1">
      <alignment horizontal="left" vertical="top" wrapText="1"/>
    </xf>
    <xf numFmtId="4" fontId="6" fillId="2" borderId="36" xfId="142" applyNumberFormat="1" applyFont="1" applyFill="1" applyBorder="1" applyAlignment="1" applyProtection="1">
      <alignment horizontal="right" wrapText="1"/>
    </xf>
    <xf numFmtId="0" fontId="6" fillId="0" borderId="0" xfId="0" applyFont="1" applyFill="1"/>
    <xf numFmtId="0" fontId="6" fillId="2" borderId="36" xfId="0" applyNumberFormat="1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center" vertical="center"/>
    </xf>
    <xf numFmtId="0" fontId="6" fillId="2" borderId="36" xfId="4" applyFont="1" applyFill="1" applyBorder="1" applyAlignment="1">
      <alignment vertical="justify" wrapText="1"/>
    </xf>
    <xf numFmtId="0" fontId="5" fillId="2" borderId="36" xfId="0" applyFont="1" applyFill="1" applyBorder="1" applyAlignment="1">
      <alignment horizontal="center" vertical="justify" wrapText="1"/>
    </xf>
    <xf numFmtId="4" fontId="5" fillId="2" borderId="36" xfId="0" applyNumberFormat="1" applyFont="1" applyFill="1" applyBorder="1" applyAlignment="1">
      <alignment vertical="justify" wrapText="1"/>
    </xf>
    <xf numFmtId="39" fontId="5" fillId="2" borderId="36" xfId="0" applyNumberFormat="1" applyFont="1" applyFill="1" applyBorder="1" applyAlignment="1" applyProtection="1">
      <alignment vertical="justify" wrapText="1"/>
      <protection locked="0"/>
    </xf>
    <xf numFmtId="4" fontId="11" fillId="2" borderId="36" xfId="0" applyNumberFormat="1" applyFont="1" applyFill="1" applyBorder="1" applyAlignment="1">
      <alignment vertical="top"/>
    </xf>
    <xf numFmtId="0" fontId="11" fillId="2" borderId="36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horizontal="center" vertical="center" wrapText="1"/>
    </xf>
    <xf numFmtId="174" fontId="6" fillId="2" borderId="36" xfId="0" applyNumberFormat="1" applyFont="1" applyFill="1" applyBorder="1" applyAlignment="1">
      <alignment horizontal="right" vertical="center"/>
    </xf>
    <xf numFmtId="174" fontId="6" fillId="2" borderId="36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left"/>
    </xf>
    <xf numFmtId="49" fontId="5" fillId="2" borderId="36" xfId="0" quotePrefix="1" applyNumberFormat="1" applyFont="1" applyFill="1" applyBorder="1" applyAlignment="1">
      <alignment horizontal="right"/>
    </xf>
    <xf numFmtId="178" fontId="5" fillId="2" borderId="36" xfId="0" applyNumberFormat="1" applyFont="1" applyFill="1" applyBorder="1" applyAlignment="1">
      <alignment horizontal="right"/>
    </xf>
    <xf numFmtId="0" fontId="35" fillId="2" borderId="36" xfId="0" applyFont="1" applyFill="1" applyBorder="1" applyAlignment="1">
      <alignment vertical="top"/>
    </xf>
    <xf numFmtId="0" fontId="35" fillId="2" borderId="36" xfId="0" applyFont="1" applyFill="1" applyBorder="1" applyAlignment="1">
      <alignment horizontal="center" vertical="top"/>
    </xf>
    <xf numFmtId="170" fontId="35" fillId="2" borderId="36" xfId="1" applyFont="1" applyFill="1" applyBorder="1" applyAlignment="1">
      <alignment horizontal="center" vertical="center"/>
    </xf>
    <xf numFmtId="0" fontId="35" fillId="2" borderId="36" xfId="0" applyFont="1" applyFill="1" applyBorder="1" applyAlignment="1">
      <alignment horizontal="left"/>
    </xf>
    <xf numFmtId="4" fontId="35" fillId="2" borderId="36" xfId="0" applyNumberFormat="1" applyFont="1" applyFill="1" applyBorder="1" applyAlignment="1">
      <alignment horizontal="right"/>
    </xf>
    <xf numFmtId="4" fontId="35" fillId="2" borderId="36" xfId="0" applyNumberFormat="1" applyFont="1" applyFill="1" applyBorder="1" applyAlignment="1">
      <alignment horizontal="center"/>
    </xf>
    <xf numFmtId="4" fontId="5" fillId="2" borderId="36" xfId="9" applyNumberFormat="1" applyFont="1" applyFill="1" applyBorder="1" applyAlignment="1">
      <alignment vertical="center" wrapText="1"/>
    </xf>
    <xf numFmtId="4" fontId="5" fillId="2" borderId="36" xfId="9" applyNumberFormat="1" applyFont="1" applyFill="1" applyBorder="1" applyAlignment="1">
      <alignment horizontal="right" vertical="center" wrapText="1"/>
    </xf>
    <xf numFmtId="4" fontId="5" fillId="2" borderId="36" xfId="0" applyNumberFormat="1" applyFont="1" applyFill="1" applyBorder="1"/>
    <xf numFmtId="4" fontId="5" fillId="2" borderId="36" xfId="9" applyNumberFormat="1" applyFont="1" applyFill="1" applyBorder="1" applyAlignment="1"/>
    <xf numFmtId="174" fontId="35" fillId="2" borderId="36" xfId="200" applyNumberFormat="1" applyFont="1" applyFill="1" applyBorder="1" applyAlignment="1">
      <alignment horizontal="right"/>
    </xf>
    <xf numFmtId="49" fontId="5" fillId="2" borderId="36" xfId="8" applyNumberFormat="1" applyFont="1" applyFill="1" applyBorder="1" applyAlignment="1">
      <alignment vertical="top" wrapText="1"/>
    </xf>
    <xf numFmtId="174" fontId="5" fillId="2" borderId="36" xfId="200" applyNumberFormat="1" applyFont="1" applyFill="1" applyBorder="1" applyAlignment="1">
      <alignment horizontal="right"/>
    </xf>
    <xf numFmtId="0" fontId="5" fillId="2" borderId="36" xfId="0" applyFont="1" applyFill="1" applyBorder="1" applyAlignment="1">
      <alignment horizontal="left" vertical="top"/>
    </xf>
    <xf numFmtId="39" fontId="5" fillId="2" borderId="36" xfId="225" applyFont="1" applyFill="1" applyBorder="1" applyAlignment="1">
      <alignment vertical="top"/>
    </xf>
    <xf numFmtId="4" fontId="5" fillId="2" borderId="36" xfId="157" applyNumberFormat="1" applyFont="1" applyFill="1" applyBorder="1" applyAlignment="1">
      <alignment wrapText="1"/>
    </xf>
    <xf numFmtId="0" fontId="6" fillId="22" borderId="36" xfId="0" applyFont="1" applyFill="1" applyBorder="1" applyAlignment="1">
      <alignment horizontal="center" wrapText="1"/>
    </xf>
    <xf numFmtId="174" fontId="6" fillId="22" borderId="36" xfId="0" applyNumberFormat="1" applyFont="1" applyFill="1" applyBorder="1"/>
    <xf numFmtId="0" fontId="6" fillId="2" borderId="36" xfId="0" applyFont="1" applyFill="1" applyBorder="1" applyAlignment="1">
      <alignment horizontal="center" wrapText="1"/>
    </xf>
    <xf numFmtId="174" fontId="6" fillId="2" borderId="36" xfId="0" applyNumberFormat="1" applyFont="1" applyFill="1" applyBorder="1"/>
    <xf numFmtId="49" fontId="5" fillId="2" borderId="36" xfId="0" applyNumberFormat="1" applyFont="1" applyFill="1" applyBorder="1" applyAlignment="1">
      <alignment horizontal="left" vertical="top" wrapText="1"/>
    </xf>
    <xf numFmtId="4" fontId="5" fillId="2" borderId="36" xfId="198" applyNumberFormat="1" applyFont="1" applyFill="1" applyBorder="1" applyAlignment="1">
      <alignment vertical="top" wrapText="1"/>
    </xf>
    <xf numFmtId="0" fontId="5" fillId="2" borderId="36" xfId="0" applyFont="1" applyFill="1" applyBorder="1" applyAlignment="1">
      <alignment horizontal="center" vertical="top" wrapText="1"/>
    </xf>
    <xf numFmtId="4" fontId="5" fillId="2" borderId="36" xfId="198" applyNumberFormat="1" applyFont="1" applyFill="1" applyBorder="1" applyAlignment="1" applyProtection="1">
      <alignment vertical="top" wrapText="1"/>
      <protection locked="0"/>
    </xf>
    <xf numFmtId="1" fontId="10" fillId="22" borderId="36" xfId="0" applyNumberFormat="1" applyFont="1" applyFill="1" applyBorder="1" applyAlignment="1">
      <alignment horizontal="right"/>
    </xf>
    <xf numFmtId="0" fontId="10" fillId="22" borderId="36" xfId="0" applyFont="1" applyFill="1" applyBorder="1" applyAlignment="1">
      <alignment horizontal="center"/>
    </xf>
    <xf numFmtId="174" fontId="11" fillId="22" borderId="36" xfId="0" applyNumberFormat="1" applyFont="1" applyFill="1" applyBorder="1"/>
    <xf numFmtId="0" fontId="11" fillId="22" borderId="36" xfId="0" applyFont="1" applyFill="1" applyBorder="1" applyAlignment="1">
      <alignment horizontal="center"/>
    </xf>
    <xf numFmtId="0" fontId="11" fillId="22" borderId="36" xfId="0" applyFont="1" applyFill="1" applyBorder="1"/>
    <xf numFmtId="4" fontId="10" fillId="22" borderId="36" xfId="0" applyNumberFormat="1" applyFont="1" applyFill="1" applyBorder="1"/>
    <xf numFmtId="174" fontId="35" fillId="2" borderId="36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left" wrapText="1"/>
    </xf>
    <xf numFmtId="4" fontId="5" fillId="2" borderId="36" xfId="382" applyNumberFormat="1" applyFont="1" applyFill="1" applyBorder="1" applyAlignment="1">
      <alignment vertical="top"/>
    </xf>
    <xf numFmtId="0" fontId="10" fillId="2" borderId="36" xfId="0" applyFont="1" applyFill="1" applyBorder="1" applyAlignment="1">
      <alignment horizontal="center"/>
    </xf>
    <xf numFmtId="174" fontId="11" fillId="2" borderId="36" xfId="0" applyNumberFormat="1" applyFont="1" applyFill="1" applyBorder="1"/>
    <xf numFmtId="0" fontId="11" fillId="2" borderId="36" xfId="0" applyFont="1" applyFill="1" applyBorder="1" applyAlignment="1">
      <alignment horizontal="center"/>
    </xf>
    <xf numFmtId="0" fontId="11" fillId="2" borderId="36" xfId="0" applyFont="1" applyFill="1" applyBorder="1"/>
    <xf numFmtId="4" fontId="10" fillId="2" borderId="36" xfId="0" applyNumberFormat="1" applyFont="1" applyFill="1" applyBorder="1"/>
    <xf numFmtId="0" fontId="6" fillId="2" borderId="36" xfId="4" applyFont="1" applyFill="1" applyBorder="1" applyAlignment="1">
      <alignment vertical="top" wrapText="1"/>
    </xf>
    <xf numFmtId="4" fontId="6" fillId="2" borderId="36" xfId="1" applyNumberFormat="1" applyFont="1" applyFill="1" applyBorder="1" applyAlignment="1"/>
    <xf numFmtId="4" fontId="6" fillId="2" borderId="36" xfId="1" applyNumberFormat="1" applyFont="1" applyFill="1" applyBorder="1" applyAlignment="1">
      <alignment horizontal="center"/>
    </xf>
    <xf numFmtId="174" fontId="5" fillId="2" borderId="36" xfId="0" applyNumberFormat="1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left" wrapText="1"/>
    </xf>
    <xf numFmtId="0" fontId="35" fillId="2" borderId="36" xfId="0" applyFont="1" applyFill="1" applyBorder="1" applyAlignment="1">
      <alignment vertical="justify" wrapText="1"/>
    </xf>
    <xf numFmtId="174" fontId="35" fillId="2" borderId="36" xfId="0" applyNumberFormat="1" applyFont="1" applyFill="1" applyBorder="1" applyAlignment="1">
      <alignment vertical="justify" wrapText="1"/>
    </xf>
    <xf numFmtId="174" fontId="35" fillId="2" borderId="36" xfId="0" applyNumberFormat="1" applyFont="1" applyFill="1" applyBorder="1" applyAlignment="1">
      <alignment horizontal="center" vertical="justify" wrapText="1"/>
    </xf>
    <xf numFmtId="0" fontId="5" fillId="2" borderId="36" xfId="0" applyFont="1" applyFill="1" applyBorder="1" applyAlignment="1"/>
    <xf numFmtId="1" fontId="5" fillId="2" borderId="36" xfId="0" applyNumberFormat="1" applyFont="1" applyFill="1" applyBorder="1" applyAlignment="1">
      <alignment horizontal="right"/>
    </xf>
    <xf numFmtId="0" fontId="6" fillId="22" borderId="36" xfId="0" applyFont="1" applyFill="1" applyBorder="1" applyAlignment="1">
      <alignment horizontal="center"/>
    </xf>
    <xf numFmtId="174" fontId="5" fillId="22" borderId="36" xfId="0" applyNumberFormat="1" applyFont="1" applyFill="1" applyBorder="1"/>
    <xf numFmtId="174" fontId="5" fillId="2" borderId="36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left" wrapText="1"/>
    </xf>
    <xf numFmtId="4" fontId="5" fillId="2" borderId="36" xfId="197" applyNumberFormat="1" applyFont="1" applyFill="1" applyBorder="1" applyAlignment="1">
      <alignment horizontal="right" vertical="top" wrapText="1"/>
    </xf>
    <xf numFmtId="4" fontId="5" fillId="2" borderId="36" xfId="0" applyNumberFormat="1" applyFont="1" applyFill="1" applyBorder="1" applyAlignment="1">
      <alignment horizontal="center" vertical="top" wrapText="1"/>
    </xf>
    <xf numFmtId="4" fontId="5" fillId="2" borderId="36" xfId="0" applyNumberFormat="1" applyFont="1" applyFill="1" applyBorder="1" applyAlignment="1" applyProtection="1">
      <alignment horizontal="right" vertical="top" wrapText="1"/>
      <protection locked="0"/>
    </xf>
    <xf numFmtId="4" fontId="5" fillId="2" borderId="36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>
      <alignment vertical="top"/>
    </xf>
    <xf numFmtId="4" fontId="5" fillId="2" borderId="3" xfId="9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3" xfId="9" applyNumberFormat="1" applyFont="1" applyFill="1" applyBorder="1" applyAlignment="1">
      <alignment horizontal="right" vertical="center"/>
    </xf>
    <xf numFmtId="4" fontId="5" fillId="2" borderId="36" xfId="9" applyNumberFormat="1" applyFont="1" applyFill="1" applyBorder="1" applyAlignment="1">
      <alignment vertical="center"/>
    </xf>
    <xf numFmtId="4" fontId="5" fillId="2" borderId="36" xfId="9" applyNumberFormat="1" applyFont="1" applyFill="1" applyBorder="1" applyAlignment="1">
      <alignment horizontal="right" vertical="center"/>
    </xf>
    <xf numFmtId="4" fontId="35" fillId="2" borderId="36" xfId="0" applyNumberFormat="1" applyFont="1" applyFill="1" applyBorder="1"/>
    <xf numFmtId="10" fontId="48" fillId="2" borderId="6" xfId="0" applyNumberFormat="1" applyFont="1" applyFill="1" applyBorder="1" applyProtection="1">
      <protection locked="0"/>
    </xf>
    <xf numFmtId="0" fontId="48" fillId="2" borderId="3" xfId="0" applyFont="1" applyFill="1" applyBorder="1" applyAlignment="1" applyProtection="1">
      <alignment horizontal="right" vertical="center"/>
    </xf>
    <xf numFmtId="10" fontId="48" fillId="2" borderId="3" xfId="87" applyNumberFormat="1" applyFont="1" applyFill="1" applyBorder="1" applyAlignment="1">
      <alignment horizontal="right"/>
    </xf>
    <xf numFmtId="174" fontId="48" fillId="2" borderId="0" xfId="0" applyNumberFormat="1" applyFont="1" applyFill="1" applyBorder="1" applyAlignment="1">
      <alignment horizontal="center" vertical="top" wrapText="1"/>
    </xf>
    <xf numFmtId="174" fontId="48" fillId="2" borderId="3" xfId="0" applyNumberFormat="1" applyFont="1" applyFill="1" applyBorder="1" applyAlignment="1">
      <alignment vertical="top" wrapText="1"/>
    </xf>
    <xf numFmtId="39" fontId="48" fillId="2" borderId="16" xfId="0" applyNumberFormat="1" applyFont="1" applyFill="1" applyBorder="1" applyAlignment="1">
      <alignment wrapText="1"/>
    </xf>
    <xf numFmtId="174" fontId="48" fillId="2" borderId="0" xfId="0" applyNumberFormat="1" applyFont="1" applyFill="1" applyBorder="1"/>
    <xf numFmtId="0" fontId="48" fillId="2" borderId="0" xfId="3" applyFont="1" applyFill="1" applyAlignment="1">
      <alignment vertical="top" wrapText="1"/>
    </xf>
    <xf numFmtId="0" fontId="5" fillId="2" borderId="36" xfId="0" applyFont="1" applyFill="1" applyBorder="1" applyAlignment="1">
      <alignment horizontal="right" wrapText="1"/>
    </xf>
    <xf numFmtId="0" fontId="6" fillId="2" borderId="36" xfId="0" applyNumberFormat="1" applyFont="1" applyFill="1" applyBorder="1" applyAlignment="1">
      <alignment horizontal="right"/>
    </xf>
    <xf numFmtId="4" fontId="5" fillId="2" borderId="36" xfId="512" applyNumberFormat="1" applyFont="1" applyFill="1" applyBorder="1"/>
    <xf numFmtId="0" fontId="48" fillId="2" borderId="3" xfId="0" applyFont="1" applyFill="1" applyBorder="1" applyAlignment="1">
      <alignment horizontal="left" vertical="center" wrapText="1"/>
    </xf>
    <xf numFmtId="0" fontId="48" fillId="2" borderId="3" xfId="0" applyFont="1" applyFill="1" applyBorder="1" applyAlignment="1">
      <alignment horizontal="left"/>
    </xf>
    <xf numFmtId="171" fontId="10" fillId="2" borderId="2" xfId="3" applyNumberFormat="1" applyFont="1" applyFill="1" applyBorder="1" applyAlignment="1">
      <alignment horizontal="right" wrapText="1"/>
    </xf>
    <xf numFmtId="0" fontId="6" fillId="2" borderId="3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horizontal="right"/>
    </xf>
    <xf numFmtId="0" fontId="6" fillId="2" borderId="36" xfId="0" applyFont="1" applyFill="1" applyBorder="1" applyAlignment="1">
      <alignment horizontal="right" wrapText="1"/>
    </xf>
    <xf numFmtId="0" fontId="35" fillId="2" borderId="36" xfId="0" applyNumberFormat="1" applyFont="1" applyFill="1" applyBorder="1" applyAlignment="1">
      <alignment horizontal="right"/>
    </xf>
    <xf numFmtId="0" fontId="7" fillId="2" borderId="36" xfId="0" applyNumberFormat="1" applyFont="1" applyFill="1" applyBorder="1" applyAlignment="1">
      <alignment horizontal="right"/>
    </xf>
    <xf numFmtId="0" fontId="6" fillId="22" borderId="36" xfId="0" applyNumberFormat="1" applyFont="1" applyFill="1" applyBorder="1" applyAlignment="1">
      <alignment horizontal="right"/>
    </xf>
    <xf numFmtId="0" fontId="7" fillId="2" borderId="6" xfId="0" applyNumberFormat="1" applyFont="1" applyFill="1" applyBorder="1" applyAlignment="1">
      <alignment horizontal="right"/>
    </xf>
    <xf numFmtId="0" fontId="5" fillId="2" borderId="36" xfId="0" applyNumberFormat="1" applyFont="1" applyFill="1" applyBorder="1" applyAlignment="1">
      <alignment horizontal="right"/>
    </xf>
    <xf numFmtId="0" fontId="48" fillId="2" borderId="36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right" wrapText="1"/>
    </xf>
    <xf numFmtId="0" fontId="35" fillId="2" borderId="3" xfId="0" applyFont="1" applyFill="1" applyBorder="1" applyAlignment="1">
      <alignment horizontal="right"/>
    </xf>
    <xf numFmtId="2" fontId="5" fillId="2" borderId="36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37" fontId="5" fillId="2" borderId="36" xfId="0" applyNumberFormat="1" applyFont="1" applyFill="1" applyBorder="1" applyAlignment="1">
      <alignment horizontal="right" wrapText="1"/>
    </xf>
    <xf numFmtId="178" fontId="5" fillId="2" borderId="36" xfId="0" applyNumberFormat="1" applyFont="1" applyFill="1" applyBorder="1" applyAlignment="1">
      <alignment horizontal="right" wrapText="1"/>
    </xf>
    <xf numFmtId="39" fontId="5" fillId="2" borderId="36" xfId="0" applyNumberFormat="1" applyFont="1" applyFill="1" applyBorder="1" applyAlignment="1">
      <alignment horizontal="right" wrapText="1"/>
    </xf>
    <xf numFmtId="0" fontId="5" fillId="2" borderId="6" xfId="3" applyFont="1" applyFill="1" applyBorder="1" applyAlignment="1">
      <alignment horizontal="right" wrapText="1"/>
    </xf>
    <xf numFmtId="0" fontId="5" fillId="22" borderId="3" xfId="0" applyFont="1" applyFill="1" applyBorder="1" applyAlignment="1">
      <alignment horizontal="right" wrapText="1"/>
    </xf>
    <xf numFmtId="39" fontId="5" fillId="2" borderId="36" xfId="0" applyNumberFormat="1" applyFont="1" applyFill="1" applyBorder="1" applyAlignment="1">
      <alignment wrapText="1"/>
    </xf>
    <xf numFmtId="171" fontId="9" fillId="66" borderId="1" xfId="3" applyNumberFormat="1" applyFont="1" applyFill="1" applyBorder="1" applyAlignment="1">
      <alignment horizontal="right"/>
    </xf>
    <xf numFmtId="172" fontId="5" fillId="2" borderId="36" xfId="0" applyNumberFormat="1" applyFont="1" applyFill="1" applyBorder="1" applyAlignment="1" applyProtection="1">
      <alignment horizontal="right" wrapText="1"/>
    </xf>
    <xf numFmtId="173" fontId="5" fillId="2" borderId="36" xfId="0" applyNumberFormat="1" applyFont="1" applyFill="1" applyBorder="1" applyAlignment="1" applyProtection="1">
      <alignment horizontal="right" wrapText="1"/>
    </xf>
    <xf numFmtId="0" fontId="5" fillId="22" borderId="36" xfId="0" applyFont="1" applyFill="1" applyBorder="1" applyAlignment="1">
      <alignment horizontal="right"/>
    </xf>
    <xf numFmtId="213" fontId="5" fillId="2" borderId="36" xfId="7" applyNumberFormat="1" applyFont="1" applyFill="1" applyBorder="1" applyAlignment="1">
      <alignment horizontal="right" wrapText="1"/>
    </xf>
    <xf numFmtId="214" fontId="5" fillId="2" borderId="36" xfId="7" applyNumberFormat="1" applyFont="1" applyFill="1" applyBorder="1" applyAlignment="1">
      <alignment horizontal="right" wrapText="1"/>
    </xf>
    <xf numFmtId="193" fontId="5" fillId="2" borderId="36" xfId="7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172" fontId="10" fillId="2" borderId="36" xfId="0" applyNumberFormat="1" applyFont="1" applyFill="1" applyBorder="1" applyAlignment="1" applyProtection="1">
      <alignment horizontal="right"/>
    </xf>
    <xf numFmtId="0" fontId="35" fillId="2" borderId="36" xfId="0" applyFont="1" applyFill="1" applyBorder="1" applyAlignment="1">
      <alignment horizontal="right" wrapText="1"/>
    </xf>
    <xf numFmtId="4" fontId="5" fillId="2" borderId="36" xfId="511" applyNumberFormat="1" applyFont="1" applyFill="1" applyBorder="1"/>
    <xf numFmtId="49" fontId="35" fillId="2" borderId="36" xfId="0" applyNumberFormat="1" applyFont="1" applyFill="1" applyBorder="1" applyAlignment="1">
      <alignment horizontal="left" vertical="top" wrapText="1"/>
    </xf>
    <xf numFmtId="4" fontId="35" fillId="2" borderId="36" xfId="198" applyNumberFormat="1" applyFont="1" applyFill="1" applyBorder="1" applyAlignment="1">
      <alignment vertical="top" wrapText="1"/>
    </xf>
    <xf numFmtId="0" fontId="35" fillId="2" borderId="36" xfId="0" applyFont="1" applyFill="1" applyBorder="1" applyAlignment="1">
      <alignment horizontal="center" vertical="top" wrapText="1"/>
    </xf>
    <xf numFmtId="4" fontId="35" fillId="2" borderId="36" xfId="198" applyNumberFormat="1" applyFont="1" applyFill="1" applyBorder="1" applyAlignment="1" applyProtection="1">
      <alignment vertical="top" wrapText="1"/>
      <protection locked="0"/>
    </xf>
    <xf numFmtId="4" fontId="5" fillId="2" borderId="36" xfId="382" applyNumberFormat="1" applyFont="1" applyFill="1" applyBorder="1" applyAlignment="1">
      <alignment vertical="top" wrapText="1"/>
    </xf>
    <xf numFmtId="2" fontId="5" fillId="22" borderId="36" xfId="142" applyNumberFormat="1" applyFont="1" applyFill="1" applyBorder="1" applyAlignment="1">
      <alignment horizontal="right" wrapText="1"/>
    </xf>
    <xf numFmtId="0" fontId="5" fillId="22" borderId="36" xfId="0" applyFont="1" applyFill="1" applyBorder="1" applyAlignment="1">
      <alignment horizontal="center" vertical="top"/>
    </xf>
    <xf numFmtId="178" fontId="11" fillId="2" borderId="36" xfId="0" applyNumberFormat="1" applyFont="1" applyFill="1" applyBorder="1" applyAlignment="1">
      <alignment horizontal="right" wrapText="1"/>
    </xf>
    <xf numFmtId="0" fontId="11" fillId="2" borderId="36" xfId="0" applyFont="1" applyFill="1" applyBorder="1" applyAlignment="1">
      <alignment horizontal="right"/>
    </xf>
    <xf numFmtId="194" fontId="48" fillId="2" borderId="36" xfId="0" applyNumberFormat="1" applyFont="1" applyFill="1" applyBorder="1" applyAlignment="1">
      <alignment horizontal="right" wrapText="1"/>
    </xf>
    <xf numFmtId="0" fontId="48" fillId="2" borderId="36" xfId="0" applyFont="1" applyFill="1" applyBorder="1" applyAlignment="1">
      <alignment vertical="justify" wrapText="1"/>
    </xf>
    <xf numFmtId="174" fontId="48" fillId="2" borderId="36" xfId="1" applyNumberFormat="1" applyFont="1" applyFill="1" applyBorder="1" applyAlignment="1">
      <alignment horizontal="right" vertical="justify" wrapText="1"/>
    </xf>
    <xf numFmtId="0" fontId="48" fillId="2" borderId="36" xfId="0" applyFont="1" applyFill="1" applyBorder="1" applyAlignment="1">
      <alignment horizontal="center" vertical="justify" wrapText="1"/>
    </xf>
    <xf numFmtId="174" fontId="5" fillId="2" borderId="36" xfId="0" applyNumberFormat="1" applyFont="1" applyFill="1" applyBorder="1" applyAlignment="1">
      <alignment horizontal="right" vertical="justify" wrapText="1"/>
    </xf>
    <xf numFmtId="2" fontId="5" fillId="2" borderId="36" xfId="0" applyNumberFormat="1" applyFont="1" applyFill="1" applyBorder="1" applyAlignment="1">
      <alignment vertical="top" wrapText="1"/>
    </xf>
    <xf numFmtId="2" fontId="5" fillId="2" borderId="36" xfId="9" applyNumberFormat="1" applyFont="1" applyFill="1" applyBorder="1" applyAlignment="1">
      <alignment vertical="top" wrapText="1"/>
    </xf>
    <xf numFmtId="2" fontId="5" fillId="2" borderId="36" xfId="0" applyNumberFormat="1" applyFont="1" applyFill="1" applyBorder="1" applyAlignment="1">
      <alignment horizontal="center" vertical="top" wrapText="1"/>
    </xf>
    <xf numFmtId="4" fontId="5" fillId="2" borderId="36" xfId="9" applyNumberFormat="1" applyFont="1" applyFill="1" applyBorder="1" applyAlignment="1">
      <alignment horizontal="right" vertical="top" wrapText="1"/>
    </xf>
    <xf numFmtId="2" fontId="35" fillId="2" borderId="36" xfId="0" applyNumberFormat="1" applyFont="1" applyFill="1" applyBorder="1" applyAlignment="1">
      <alignment horizontal="right"/>
    </xf>
    <xf numFmtId="4" fontId="5" fillId="2" borderId="36" xfId="4" applyNumberFormat="1" applyFont="1" applyFill="1" applyBorder="1"/>
    <xf numFmtId="172" fontId="7" fillId="2" borderId="36" xfId="0" applyNumberFormat="1" applyFont="1" applyFill="1" applyBorder="1" applyAlignment="1" applyProtection="1">
      <alignment horizontal="right"/>
    </xf>
    <xf numFmtId="0" fontId="7" fillId="2" borderId="36" xfId="4" applyFont="1" applyFill="1" applyBorder="1" applyAlignment="1">
      <alignment vertical="top" wrapText="1"/>
    </xf>
    <xf numFmtId="4" fontId="7" fillId="2" borderId="36" xfId="1" applyNumberFormat="1" applyFont="1" applyFill="1" applyBorder="1" applyAlignment="1"/>
    <xf numFmtId="4" fontId="7" fillId="2" borderId="36" xfId="1" applyNumberFormat="1" applyFont="1" applyFill="1" applyBorder="1" applyAlignment="1">
      <alignment horizontal="center"/>
    </xf>
    <xf numFmtId="4" fontId="7" fillId="2" borderId="36" xfId="4" applyNumberFormat="1" applyFont="1" applyFill="1" applyBorder="1" applyAlignment="1">
      <alignment horizontal="center"/>
    </xf>
    <xf numFmtId="0" fontId="35" fillId="2" borderId="36" xfId="0" applyFont="1" applyFill="1" applyBorder="1" applyAlignment="1">
      <alignment horizontal="left" vertical="center" wrapText="1"/>
    </xf>
    <xf numFmtId="39" fontId="6" fillId="2" borderId="36" xfId="0" applyNumberFormat="1" applyFont="1" applyFill="1" applyBorder="1" applyAlignment="1">
      <alignment wrapText="1"/>
    </xf>
    <xf numFmtId="178" fontId="35" fillId="2" borderId="36" xfId="0" applyNumberFormat="1" applyFont="1" applyFill="1" applyBorder="1" applyAlignment="1">
      <alignment horizontal="right"/>
    </xf>
    <xf numFmtId="49" fontId="11" fillId="2" borderId="36" xfId="0" quotePrefix="1" applyNumberFormat="1" applyFont="1" applyFill="1" applyBorder="1" applyAlignment="1">
      <alignment horizontal="right"/>
    </xf>
    <xf numFmtId="0" fontId="48" fillId="2" borderId="36" xfId="0" applyFont="1" applyFill="1" applyBorder="1" applyAlignment="1">
      <alignment vertical="top"/>
    </xf>
    <xf numFmtId="0" fontId="48" fillId="2" borderId="36" xfId="0" applyFont="1" applyFill="1" applyBorder="1" applyAlignment="1">
      <alignment horizontal="center" vertical="top"/>
    </xf>
    <xf numFmtId="170" fontId="48" fillId="2" borderId="36" xfId="1" applyFont="1" applyFill="1" applyBorder="1" applyAlignment="1">
      <alignment horizontal="center" vertical="center"/>
    </xf>
    <xf numFmtId="1" fontId="52" fillId="2" borderId="36" xfId="0" applyNumberFormat="1" applyFont="1" applyFill="1" applyBorder="1" applyAlignment="1">
      <alignment horizontal="right"/>
    </xf>
    <xf numFmtId="0" fontId="52" fillId="2" borderId="36" xfId="0" applyFont="1" applyFill="1" applyBorder="1" applyAlignment="1">
      <alignment wrapText="1"/>
    </xf>
    <xf numFmtId="4" fontId="50" fillId="34" borderId="36" xfId="63" applyNumberFormat="1" applyFont="1" applyFill="1" applyBorder="1" applyAlignment="1"/>
    <xf numFmtId="4" fontId="50" fillId="2" borderId="36" xfId="63" applyNumberFormat="1" applyFont="1" applyFill="1" applyBorder="1" applyAlignment="1"/>
    <xf numFmtId="0" fontId="6" fillId="2" borderId="36" xfId="0" applyFont="1" applyFill="1" applyBorder="1" applyAlignment="1">
      <alignment horizontal="center" vertical="center" wrapText="1"/>
    </xf>
    <xf numFmtId="0" fontId="35" fillId="2" borderId="0" xfId="711" applyFont="1" applyFill="1" applyAlignment="1">
      <alignment vertical="top"/>
    </xf>
    <xf numFmtId="0" fontId="5" fillId="2" borderId="0" xfId="711" applyFont="1" applyFill="1" applyAlignment="1">
      <alignment vertical="top"/>
    </xf>
    <xf numFmtId="0" fontId="35" fillId="0" borderId="0" xfId="0" applyFont="1"/>
    <xf numFmtId="2" fontId="35" fillId="2" borderId="0" xfId="0" applyNumberFormat="1" applyFont="1" applyFill="1" applyBorder="1"/>
    <xf numFmtId="4" fontId="35" fillId="0" borderId="0" xfId="0" applyNumberFormat="1" applyFont="1"/>
    <xf numFmtId="0" fontId="35" fillId="37" borderId="0" xfId="711" applyFont="1" applyFill="1" applyAlignment="1">
      <alignment vertical="top"/>
    </xf>
    <xf numFmtId="4" fontId="35" fillId="37" borderId="0" xfId="201" applyNumberFormat="1" applyFont="1" applyFill="1" applyBorder="1" applyAlignment="1"/>
    <xf numFmtId="4" fontId="35" fillId="2" borderId="36" xfId="63" applyNumberFormat="1" applyFont="1" applyFill="1" applyBorder="1" applyAlignment="1"/>
    <xf numFmtId="0" fontId="50" fillId="2" borderId="0" xfId="711" applyFont="1" applyFill="1" applyAlignment="1">
      <alignment vertical="top"/>
    </xf>
    <xf numFmtId="0" fontId="5" fillId="2" borderId="43" xfId="4" applyFont="1" applyFill="1" applyBorder="1"/>
    <xf numFmtId="0" fontId="5" fillId="0" borderId="45" xfId="0" applyFont="1" applyBorder="1"/>
    <xf numFmtId="0" fontId="7" fillId="2" borderId="0" xfId="0" applyFont="1" applyFill="1"/>
    <xf numFmtId="0" fontId="7" fillId="2" borderId="4" xfId="0" applyFont="1" applyFill="1" applyBorder="1"/>
    <xf numFmtId="0" fontId="6" fillId="2" borderId="3" xfId="0" applyFont="1" applyFill="1" applyBorder="1" applyAlignment="1">
      <alignment horizontal="center" vertical="center" wrapText="1"/>
    </xf>
    <xf numFmtId="49" fontId="5" fillId="2" borderId="6" xfId="8" applyNumberFormat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37" fontId="5" fillId="2" borderId="3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right" vertical="center"/>
    </xf>
    <xf numFmtId="194" fontId="5" fillId="2" borderId="36" xfId="0" applyNumberFormat="1" applyFont="1" applyFill="1" applyBorder="1" applyAlignment="1">
      <alignment horizontal="right" vertical="center"/>
    </xf>
    <xf numFmtId="0" fontId="48" fillId="2" borderId="36" xfId="0" applyFont="1" applyFill="1" applyBorder="1" applyAlignment="1">
      <alignment horizontal="right" vertical="center"/>
    </xf>
    <xf numFmtId="194" fontId="5" fillId="2" borderId="36" xfId="0" applyNumberFormat="1" applyFont="1" applyFill="1" applyBorder="1" applyAlignment="1">
      <alignment horizontal="right" vertical="center" wrapText="1"/>
    </xf>
    <xf numFmtId="173" fontId="6" fillId="2" borderId="36" xfId="0" applyNumberFormat="1" applyFont="1" applyFill="1" applyBorder="1" applyAlignment="1" applyProtection="1">
      <alignment horizontal="right" vertical="justify" wrapText="1"/>
    </xf>
    <xf numFmtId="2" fontId="5" fillId="2" borderId="36" xfId="0" applyNumberFormat="1" applyFont="1" applyFill="1" applyBorder="1" applyAlignment="1">
      <alignment horizontal="right" vertical="center"/>
    </xf>
    <xf numFmtId="173" fontId="6" fillId="2" borderId="36" xfId="0" applyNumberFormat="1" applyFont="1" applyFill="1" applyBorder="1" applyAlignment="1" applyProtection="1">
      <alignment horizontal="right" vertical="center" wrapText="1"/>
    </xf>
    <xf numFmtId="39" fontId="5" fillId="2" borderId="0" xfId="93" applyFont="1" applyFill="1" applyBorder="1"/>
    <xf numFmtId="0" fontId="5" fillId="2" borderId="3" xfId="0" applyFont="1" applyFill="1" applyBorder="1" applyAlignment="1">
      <alignment vertical="center" wrapText="1"/>
    </xf>
    <xf numFmtId="174" fontId="5" fillId="2" borderId="3" xfId="0" applyNumberFormat="1" applyFont="1" applyFill="1" applyBorder="1" applyAlignment="1">
      <alignment vertical="center" wrapText="1"/>
    </xf>
    <xf numFmtId="174" fontId="5" fillId="2" borderId="16" xfId="0" applyNumberFormat="1" applyFont="1" applyFill="1" applyBorder="1" applyAlignment="1">
      <alignment vertical="center" wrapText="1"/>
    </xf>
    <xf numFmtId="0" fontId="5" fillId="37" borderId="0" xfId="3" applyFont="1" applyFill="1" applyAlignment="1">
      <alignment vertical="center" wrapText="1"/>
    </xf>
    <xf numFmtId="2" fontId="5" fillId="2" borderId="36" xfId="0" applyNumberFormat="1" applyFont="1" applyFill="1" applyBorder="1" applyAlignment="1">
      <alignment horizontal="right" vertical="center" wrapText="1"/>
    </xf>
    <xf numFmtId="194" fontId="5" fillId="22" borderId="36" xfId="0" applyNumberFormat="1" applyFont="1" applyFill="1" applyBorder="1" applyAlignment="1">
      <alignment horizontal="right" vertical="center" wrapText="1"/>
    </xf>
    <xf numFmtId="1" fontId="5" fillId="2" borderId="36" xfId="142" applyNumberFormat="1" applyFont="1" applyFill="1" applyBorder="1" applyAlignment="1">
      <alignment horizontal="right" vertical="center" wrapText="1"/>
    </xf>
    <xf numFmtId="0" fontId="5" fillId="2" borderId="36" xfId="0" applyFont="1" applyFill="1" applyBorder="1" applyAlignment="1">
      <alignment horizontal="center" vertical="center" wrapText="1"/>
    </xf>
    <xf numFmtId="43" fontId="5" fillId="2" borderId="36" xfId="5" applyFont="1" applyFill="1" applyBorder="1" applyAlignment="1">
      <alignment horizontal="right" vertical="center" wrapText="1"/>
    </xf>
    <xf numFmtId="43" fontId="5" fillId="2" borderId="36" xfId="197" applyFont="1" applyFill="1" applyBorder="1" applyAlignment="1">
      <alignment horizontal="center" vertical="center" wrapText="1"/>
    </xf>
    <xf numFmtId="0" fontId="10" fillId="2" borderId="36" xfId="0" applyNumberFormat="1" applyFont="1" applyFill="1" applyBorder="1" applyAlignment="1">
      <alignment vertical="top" wrapText="1"/>
    </xf>
    <xf numFmtId="39" fontId="34" fillId="23" borderId="3" xfId="93" applyFont="1" applyFill="1" applyBorder="1"/>
    <xf numFmtId="39" fontId="34" fillId="23" borderId="16" xfId="93" applyFont="1" applyFill="1" applyBorder="1"/>
    <xf numFmtId="2" fontId="5" fillId="0" borderId="0" xfId="0" applyNumberFormat="1" applyFont="1"/>
    <xf numFmtId="0" fontId="14" fillId="40" borderId="0" xfId="0" applyFont="1" applyFill="1" applyBorder="1"/>
    <xf numFmtId="0" fontId="14" fillId="2" borderId="0" xfId="0" applyFont="1" applyFill="1" applyBorder="1"/>
    <xf numFmtId="4" fontId="5" fillId="0" borderId="0" xfId="0" applyNumberFormat="1" applyFont="1" applyBorder="1" applyAlignment="1">
      <alignment vertical="top"/>
    </xf>
    <xf numFmtId="170" fontId="5" fillId="0" borderId="0" xfId="233" applyFont="1" applyBorder="1" applyAlignment="1">
      <alignment vertical="top"/>
    </xf>
    <xf numFmtId="0" fontId="5" fillId="63" borderId="0" xfId="0" applyFont="1" applyFill="1" applyBorder="1" applyAlignment="1">
      <alignment vertical="top"/>
    </xf>
    <xf numFmtId="0" fontId="5" fillId="47" borderId="0" xfId="0" applyFont="1" applyFill="1"/>
    <xf numFmtId="0" fontId="5" fillId="62" borderId="0" xfId="0" applyFont="1" applyFill="1"/>
    <xf numFmtId="0" fontId="14" fillId="34" borderId="0" xfId="0" applyFont="1" applyFill="1" applyBorder="1"/>
    <xf numFmtId="0" fontId="14" fillId="37" borderId="0" xfId="0" applyFont="1" applyFill="1" applyBorder="1"/>
    <xf numFmtId="4" fontId="14" fillId="2" borderId="0" xfId="0" applyNumberFormat="1" applyFont="1" applyFill="1" applyBorder="1"/>
    <xf numFmtId="0" fontId="14" fillId="22" borderId="0" xfId="0" applyFont="1" applyFill="1" applyBorder="1"/>
    <xf numFmtId="0" fontId="67" fillId="40" borderId="0" xfId="0" applyFont="1" applyFill="1" applyBorder="1"/>
    <xf numFmtId="0" fontId="14" fillId="3" borderId="0" xfId="0" applyFont="1" applyFill="1" applyBorder="1"/>
    <xf numFmtId="2" fontId="14" fillId="23" borderId="6" xfId="0" applyNumberFormat="1" applyFont="1" applyFill="1" applyBorder="1"/>
    <xf numFmtId="2" fontId="14" fillId="23" borderId="0" xfId="0" applyNumberFormat="1" applyFont="1" applyFill="1" applyBorder="1"/>
    <xf numFmtId="2" fontId="14" fillId="40" borderId="16" xfId="0" applyNumberFormat="1" applyFont="1" applyFill="1" applyBorder="1"/>
    <xf numFmtId="0" fontId="14" fillId="40" borderId="0" xfId="0" applyFont="1" applyFill="1" applyBorder="1" applyAlignment="1">
      <alignment vertical="top" wrapText="1"/>
    </xf>
    <xf numFmtId="2" fontId="14" fillId="23" borderId="6" xfId="0" applyNumberFormat="1" applyFont="1" applyFill="1" applyBorder="1" applyAlignment="1">
      <alignment vertical="top" wrapText="1"/>
    </xf>
    <xf numFmtId="2" fontId="14" fillId="23" borderId="0" xfId="0" applyNumberFormat="1" applyFont="1" applyFill="1" applyBorder="1" applyAlignment="1">
      <alignment vertical="top" wrapText="1"/>
    </xf>
    <xf numFmtId="2" fontId="14" fillId="40" borderId="16" xfId="0" applyNumberFormat="1" applyFont="1" applyFill="1" applyBorder="1" applyAlignment="1">
      <alignment vertical="top" wrapText="1"/>
    </xf>
    <xf numFmtId="0" fontId="10" fillId="2" borderId="36" xfId="0" applyFont="1" applyFill="1" applyBorder="1" applyAlignment="1">
      <alignment horizontal="center" vertical="center" wrapText="1"/>
    </xf>
    <xf numFmtId="0" fontId="5" fillId="67" borderId="0" xfId="0" applyFont="1" applyFill="1" applyBorder="1"/>
    <xf numFmtId="0" fontId="11" fillId="2" borderId="36" xfId="0" applyFont="1" applyFill="1" applyBorder="1" applyAlignment="1">
      <alignment horizontal="right" wrapText="1"/>
    </xf>
    <xf numFmtId="2" fontId="14" fillId="2" borderId="3" xfId="0" applyNumberFormat="1" applyFont="1" applyFill="1" applyBorder="1"/>
    <xf numFmtId="0" fontId="14" fillId="4" borderId="0" xfId="0" applyFont="1" applyFill="1" applyBorder="1"/>
    <xf numFmtId="2" fontId="14" fillId="23" borderId="7" xfId="0" applyNumberFormat="1" applyFont="1" applyFill="1" applyBorder="1"/>
    <xf numFmtId="2" fontId="14" fillId="40" borderId="7" xfId="0" applyNumberFormat="1" applyFont="1" applyFill="1" applyBorder="1"/>
    <xf numFmtId="2" fontId="5" fillId="37" borderId="0" xfId="0" applyNumberFormat="1" applyFont="1" applyFill="1"/>
    <xf numFmtId="0" fontId="14" fillId="37" borderId="0" xfId="0" applyFont="1" applyFill="1"/>
    <xf numFmtId="0" fontId="14" fillId="0" borderId="0" xfId="0" applyFont="1"/>
    <xf numFmtId="170" fontId="5" fillId="2" borderId="0" xfId="233" applyFont="1" applyFill="1" applyBorder="1" applyAlignment="1">
      <alignment vertical="top"/>
    </xf>
    <xf numFmtId="0" fontId="14" fillId="37" borderId="0" xfId="0" applyFont="1" applyFill="1" applyAlignment="1">
      <alignment vertical="center" wrapText="1"/>
    </xf>
    <xf numFmtId="0" fontId="14" fillId="37" borderId="0" xfId="0" applyFont="1" applyFill="1" applyBorder="1" applyAlignment="1">
      <alignment vertical="top" wrapText="1"/>
    </xf>
    <xf numFmtId="0" fontId="14" fillId="37" borderId="4" xfId="0" applyFont="1" applyFill="1" applyBorder="1"/>
    <xf numFmtId="0" fontId="14" fillId="42" borderId="0" xfId="0" applyFont="1" applyFill="1" applyBorder="1"/>
    <xf numFmtId="0" fontId="14" fillId="42" borderId="22" xfId="0" applyFont="1" applyFill="1" applyBorder="1"/>
    <xf numFmtId="0" fontId="14" fillId="0" borderId="0" xfId="0" applyFont="1" applyBorder="1"/>
    <xf numFmtId="0" fontId="14" fillId="3" borderId="0" xfId="0" applyFont="1" applyFill="1"/>
    <xf numFmtId="0" fontId="67" fillId="37" borderId="0" xfId="0" applyFont="1" applyFill="1" applyBorder="1"/>
    <xf numFmtId="170" fontId="5" fillId="2" borderId="0" xfId="233" applyFont="1" applyFill="1" applyBorder="1"/>
    <xf numFmtId="4" fontId="5" fillId="0" borderId="44" xfId="0" applyNumberFormat="1" applyFont="1" applyBorder="1"/>
    <xf numFmtId="4" fontId="35" fillId="3" borderId="0" xfId="0" applyNumberFormat="1" applyFont="1" applyFill="1" applyBorder="1" applyAlignment="1">
      <alignment vertical="top"/>
    </xf>
    <xf numFmtId="0" fontId="5" fillId="2" borderId="36" xfId="0" applyFont="1" applyFill="1" applyBorder="1" applyAlignment="1">
      <alignment vertical="center" wrapText="1"/>
    </xf>
    <xf numFmtId="0" fontId="5" fillId="21" borderId="0" xfId="0" applyFont="1" applyFill="1" applyAlignment="1">
      <alignment vertical="center" wrapText="1"/>
    </xf>
    <xf numFmtId="0" fontId="5" fillId="2" borderId="36" xfId="0" applyFont="1" applyFill="1" applyBorder="1" applyAlignment="1">
      <alignment vertical="justify"/>
    </xf>
    <xf numFmtId="170" fontId="35" fillId="34" borderId="0" xfId="2" applyNumberFormat="1" applyFont="1" applyFill="1" applyAlignment="1">
      <alignment vertical="top" wrapText="1"/>
    </xf>
    <xf numFmtId="172" fontId="5" fillId="2" borderId="36" xfId="0" applyNumberFormat="1" applyFont="1" applyFill="1" applyBorder="1" applyAlignment="1" applyProtection="1">
      <alignment horizontal="right" vertical="center" wrapText="1"/>
    </xf>
    <xf numFmtId="193" fontId="11" fillId="2" borderId="36" xfId="0" applyNumberFormat="1" applyFont="1" applyFill="1" applyBorder="1" applyAlignment="1">
      <alignment vertical="center" wrapText="1"/>
    </xf>
    <xf numFmtId="4" fontId="11" fillId="2" borderId="36" xfId="0" applyNumberFormat="1" applyFont="1" applyFill="1" applyBorder="1" applyAlignment="1">
      <alignment horizontal="center" vertical="center" wrapText="1"/>
    </xf>
    <xf numFmtId="4" fontId="5" fillId="2" borderId="36" xfId="63" applyNumberFormat="1" applyFont="1" applyFill="1" applyBorder="1" applyAlignment="1" applyProtection="1">
      <alignment vertical="center" wrapText="1"/>
    </xf>
    <xf numFmtId="0" fontId="6" fillId="2" borderId="6" xfId="0" applyFont="1" applyFill="1" applyBorder="1" applyAlignment="1">
      <alignment horizontal="right" wrapText="1"/>
    </xf>
    <xf numFmtId="194" fontId="5" fillId="2" borderId="3" xfId="8" applyNumberFormat="1" applyFont="1" applyFill="1" applyBorder="1" applyAlignment="1">
      <alignment horizontal="right" wrapText="1"/>
    </xf>
    <xf numFmtId="4" fontId="11" fillId="2" borderId="6" xfId="0" applyNumberFormat="1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horizontal="center" vertical="center"/>
    </xf>
    <xf numFmtId="4" fontId="5" fillId="2" borderId="3" xfId="63" applyNumberFormat="1" applyFont="1" applyFill="1" applyBorder="1" applyAlignment="1" applyProtection="1">
      <alignment vertical="center"/>
    </xf>
    <xf numFmtId="194" fontId="5" fillId="2" borderId="36" xfId="8" applyNumberFormat="1" applyFont="1" applyFill="1" applyBorder="1" applyAlignment="1">
      <alignment horizontal="right" wrapText="1"/>
    </xf>
    <xf numFmtId="4" fontId="11" fillId="2" borderId="36" xfId="0" applyNumberFormat="1" applyFont="1" applyFill="1" applyBorder="1" applyAlignment="1">
      <alignment horizontal="center" vertical="center"/>
    </xf>
    <xf numFmtId="4" fontId="5" fillId="2" borderId="36" xfId="63" applyNumberFormat="1" applyFont="1" applyFill="1" applyBorder="1" applyAlignment="1" applyProtection="1">
      <alignment vertical="center"/>
    </xf>
    <xf numFmtId="173" fontId="10" fillId="2" borderId="36" xfId="0" applyNumberFormat="1" applyFont="1" applyFill="1" applyBorder="1" applyAlignment="1" applyProtection="1">
      <alignment horizontal="right"/>
    </xf>
    <xf numFmtId="0" fontId="6" fillId="2" borderId="36" xfId="4" applyFont="1" applyFill="1" applyBorder="1" applyAlignment="1">
      <alignment horizontal="left" vertical="top" wrapText="1"/>
    </xf>
    <xf numFmtId="4" fontId="11" fillId="2" borderId="36" xfId="142" applyNumberFormat="1" applyFont="1" applyFill="1" applyBorder="1" applyAlignment="1">
      <alignment horizontal="right" vertical="center" wrapText="1"/>
    </xf>
    <xf numFmtId="4" fontId="11" fillId="2" borderId="36" xfId="142" applyNumberFormat="1" applyFont="1" applyFill="1" applyBorder="1" applyAlignment="1">
      <alignment horizontal="center" vertical="center"/>
    </xf>
    <xf numFmtId="4" fontId="5" fillId="2" borderId="36" xfId="0" applyNumberFormat="1" applyFont="1" applyFill="1" applyBorder="1" applyAlignment="1">
      <alignment vertical="center" wrapText="1"/>
    </xf>
    <xf numFmtId="172" fontId="5" fillId="2" borderId="36" xfId="710" applyNumberFormat="1" applyFont="1" applyFill="1" applyBorder="1" applyAlignment="1" applyProtection="1">
      <alignment horizontal="right"/>
    </xf>
    <xf numFmtId="0" fontId="5" fillId="2" borderId="36" xfId="0" applyNumberFormat="1" applyFont="1" applyFill="1" applyBorder="1" applyAlignment="1">
      <alignment horizontal="left" vertical="justify" wrapText="1"/>
    </xf>
    <xf numFmtId="4" fontId="5" fillId="2" borderId="36" xfId="142" applyNumberFormat="1" applyFont="1" applyFill="1" applyBorder="1" applyAlignment="1" applyProtection="1">
      <alignment horizontal="right" vertical="center" wrapText="1"/>
    </xf>
    <xf numFmtId="4" fontId="5" fillId="2" borderId="36" xfId="142" applyNumberFormat="1" applyFont="1" applyFill="1" applyBorder="1" applyAlignment="1" applyProtection="1">
      <alignment horizontal="right" vertical="center" wrapText="1"/>
      <protection locked="0"/>
    </xf>
    <xf numFmtId="172" fontId="5" fillId="2" borderId="36" xfId="0" applyNumberFormat="1" applyFont="1" applyFill="1" applyBorder="1" applyAlignment="1">
      <alignment horizontal="right" wrapText="1"/>
    </xf>
    <xf numFmtId="0" fontId="5" fillId="2" borderId="36" xfId="0" applyNumberFormat="1" applyFont="1" applyFill="1" applyBorder="1" applyAlignment="1">
      <alignment horizontal="left"/>
    </xf>
    <xf numFmtId="0" fontId="5" fillId="2" borderId="36" xfId="0" applyNumberFormat="1" applyFont="1" applyFill="1" applyBorder="1" applyAlignment="1">
      <alignment horizontal="left" wrapText="1"/>
    </xf>
    <xf numFmtId="173" fontId="6" fillId="2" borderId="36" xfId="0" applyNumberFormat="1" applyFont="1" applyFill="1" applyBorder="1" applyAlignment="1" applyProtection="1">
      <alignment horizontal="right" wrapText="1"/>
    </xf>
    <xf numFmtId="193" fontId="5" fillId="2" borderId="36" xfId="0" applyNumberFormat="1" applyFont="1" applyFill="1" applyBorder="1" applyAlignment="1">
      <alignment vertical="center" wrapText="1"/>
    </xf>
    <xf numFmtId="4" fontId="5" fillId="2" borderId="36" xfId="142" applyNumberFormat="1" applyFont="1" applyFill="1" applyBorder="1" applyAlignment="1">
      <alignment horizontal="right" vertical="center" wrapText="1"/>
    </xf>
    <xf numFmtId="4" fontId="5" fillId="2" borderId="36" xfId="142" applyNumberFormat="1" applyFont="1" applyFill="1" applyBorder="1" applyAlignment="1">
      <alignment horizontal="center" vertical="center"/>
    </xf>
    <xf numFmtId="4" fontId="35" fillId="2" borderId="36" xfId="142" applyNumberFormat="1" applyFont="1" applyFill="1" applyBorder="1" applyAlignment="1">
      <alignment horizontal="right" vertical="center" wrapText="1"/>
    </xf>
    <xf numFmtId="4" fontId="35" fillId="2" borderId="36" xfId="0" applyNumberFormat="1" applyFont="1" applyFill="1" applyBorder="1" applyAlignment="1">
      <alignment vertical="center" wrapText="1"/>
    </xf>
    <xf numFmtId="172" fontId="5" fillId="2" borderId="36" xfId="710" applyNumberFormat="1" applyFont="1" applyFill="1" applyBorder="1" applyAlignment="1" applyProtection="1">
      <alignment horizontal="right" vertical="center" wrapText="1"/>
    </xf>
    <xf numFmtId="0" fontId="5" fillId="2" borderId="7" xfId="0" applyFont="1" applyFill="1" applyBorder="1" applyAlignment="1">
      <alignment horizontal="center"/>
    </xf>
    <xf numFmtId="174" fontId="5" fillId="2" borderId="36" xfId="2" applyNumberFormat="1" applyFont="1" applyFill="1" applyBorder="1" applyAlignment="1">
      <alignment vertical="top" wrapText="1"/>
    </xf>
    <xf numFmtId="0" fontId="6" fillId="2" borderId="36" xfId="0" applyNumberFormat="1" applyFont="1" applyFill="1" applyBorder="1" applyAlignment="1">
      <alignment horizontal="left" vertical="justify" wrapText="1"/>
    </xf>
    <xf numFmtId="4" fontId="6" fillId="2" borderId="36" xfId="0" applyNumberFormat="1" applyFont="1" applyFill="1" applyBorder="1" applyAlignment="1">
      <alignment horizontal="center"/>
    </xf>
    <xf numFmtId="4" fontId="6" fillId="2" borderId="36" xfId="142" applyNumberFormat="1" applyFont="1" applyFill="1" applyBorder="1" applyAlignment="1" applyProtection="1">
      <alignment horizontal="right" wrapText="1"/>
      <protection locked="0"/>
    </xf>
    <xf numFmtId="172" fontId="6" fillId="2" borderId="36" xfId="0" applyNumberFormat="1" applyFont="1" applyFill="1" applyBorder="1" applyAlignment="1">
      <alignment horizontal="right"/>
    </xf>
    <xf numFmtId="215" fontId="6" fillId="2" borderId="36" xfId="5" applyNumberFormat="1" applyFont="1" applyFill="1" applyBorder="1" applyAlignment="1" applyProtection="1">
      <alignment horizontal="right"/>
    </xf>
    <xf numFmtId="0" fontId="6" fillId="2" borderId="36" xfId="227" applyFont="1" applyFill="1" applyBorder="1" applyAlignment="1">
      <alignment vertical="top" wrapText="1"/>
    </xf>
    <xf numFmtId="4" fontId="5" fillId="2" borderId="36" xfId="720" applyNumberFormat="1" applyFont="1" applyFill="1" applyBorder="1" applyAlignment="1">
      <alignment vertical="top"/>
    </xf>
    <xf numFmtId="4" fontId="5" fillId="2" borderId="36" xfId="227" applyNumberFormat="1" applyFont="1" applyFill="1" applyBorder="1" applyAlignment="1">
      <alignment horizontal="center" vertical="top"/>
    </xf>
    <xf numFmtId="174" fontId="5" fillId="2" borderId="36" xfId="227" applyNumberFormat="1" applyFont="1" applyFill="1" applyBorder="1" applyAlignment="1">
      <alignment vertical="top"/>
    </xf>
    <xf numFmtId="4" fontId="5" fillId="2" borderId="36" xfId="388" applyNumberFormat="1" applyFont="1" applyFill="1" applyBorder="1" applyAlignment="1">
      <alignment vertical="top" wrapText="1"/>
    </xf>
    <xf numFmtId="173" fontId="6" fillId="2" borderId="36" xfId="0" applyNumberFormat="1" applyFont="1" applyFill="1" applyBorder="1" applyAlignment="1">
      <alignment horizontal="right"/>
    </xf>
    <xf numFmtId="4" fontId="5" fillId="2" borderId="36" xfId="142" applyNumberFormat="1" applyFont="1" applyFill="1" applyBorder="1" applyAlignment="1">
      <alignment horizontal="right" vertical="top" wrapText="1"/>
    </xf>
    <xf numFmtId="4" fontId="5" fillId="2" borderId="36" xfId="142" applyNumberFormat="1" applyFont="1" applyFill="1" applyBorder="1" applyAlignment="1">
      <alignment horizontal="center" vertical="top"/>
    </xf>
    <xf numFmtId="174" fontId="5" fillId="2" borderId="36" xfId="142" applyNumberFormat="1" applyFont="1" applyFill="1" applyBorder="1" applyAlignment="1">
      <alignment horizontal="right" vertical="top" wrapText="1"/>
    </xf>
    <xf numFmtId="4" fontId="5" fillId="2" borderId="36" xfId="5" applyNumberFormat="1" applyFont="1" applyFill="1" applyBorder="1" applyAlignment="1">
      <alignment horizontal="right" vertical="top" wrapText="1"/>
    </xf>
    <xf numFmtId="172" fontId="5" fillId="2" borderId="36" xfId="0" applyNumberFormat="1" applyFont="1" applyFill="1" applyBorder="1" applyAlignment="1">
      <alignment horizontal="right"/>
    </xf>
    <xf numFmtId="174" fontId="5" fillId="2" borderId="36" xfId="142" applyNumberFormat="1" applyFont="1" applyFill="1" applyBorder="1" applyAlignment="1" applyProtection="1">
      <alignment horizontal="right" vertical="top" wrapText="1"/>
      <protection locked="0"/>
    </xf>
    <xf numFmtId="39" fontId="5" fillId="2" borderId="36" xfId="0" applyNumberFormat="1" applyFont="1" applyFill="1" applyBorder="1" applyAlignment="1" applyProtection="1">
      <alignment vertical="top"/>
      <protection locked="0"/>
    </xf>
    <xf numFmtId="0" fontId="6" fillId="2" borderId="36" xfId="0" applyNumberFormat="1" applyFont="1" applyFill="1" applyBorder="1" applyAlignment="1">
      <alignment vertical="top" wrapText="1"/>
    </xf>
    <xf numFmtId="4" fontId="6" fillId="2" borderId="36" xfId="0" applyNumberFormat="1" applyFont="1" applyFill="1" applyBorder="1" applyAlignment="1">
      <alignment horizontal="center" vertical="top"/>
    </xf>
    <xf numFmtId="174" fontId="6" fillId="2" borderId="36" xfId="142" applyNumberFormat="1" applyFont="1" applyFill="1" applyBorder="1" applyAlignment="1" applyProtection="1">
      <alignment horizontal="right" vertical="top" wrapText="1"/>
      <protection locked="0"/>
    </xf>
    <xf numFmtId="4" fontId="5" fillId="2" borderId="36" xfId="209" applyNumberFormat="1" applyFont="1" applyFill="1" applyBorder="1" applyAlignment="1">
      <alignment horizontal="center"/>
    </xf>
    <xf numFmtId="43" fontId="5" fillId="2" borderId="36" xfId="197" applyFont="1" applyFill="1" applyBorder="1" applyAlignment="1">
      <alignment horizontal="right"/>
    </xf>
    <xf numFmtId="0" fontId="5" fillId="2" borderId="36" xfId="0" applyFont="1" applyFill="1" applyBorder="1" applyAlignment="1" applyProtection="1">
      <alignment horizontal="center" vertical="center"/>
    </xf>
    <xf numFmtId="174" fontId="5" fillId="2" borderId="36" xfId="209" applyNumberFormat="1" applyFont="1" applyFill="1" applyBorder="1" applyAlignment="1"/>
    <xf numFmtId="4" fontId="6" fillId="41" borderId="27" xfId="0" applyNumberFormat="1" applyFont="1" applyFill="1" applyBorder="1" applyAlignment="1">
      <alignment wrapText="1"/>
    </xf>
    <xf numFmtId="4" fontId="5" fillId="2" borderId="36" xfId="142" applyNumberFormat="1" applyFont="1" applyFill="1" applyBorder="1" applyAlignment="1" applyProtection="1">
      <alignment horizontal="right" wrapText="1"/>
    </xf>
    <xf numFmtId="4" fontId="5" fillId="2" borderId="36" xfId="142" applyNumberFormat="1" applyFont="1" applyFill="1" applyBorder="1" applyAlignment="1" applyProtection="1">
      <alignment horizontal="right" wrapText="1"/>
      <protection locked="0"/>
    </xf>
    <xf numFmtId="172" fontId="5" fillId="2" borderId="36" xfId="710" applyNumberFormat="1" applyFont="1" applyFill="1" applyBorder="1" applyAlignment="1" applyProtection="1">
      <alignment horizontal="right" vertical="center"/>
    </xf>
    <xf numFmtId="0" fontId="67" fillId="2" borderId="0" xfId="0" applyFont="1" applyFill="1" applyBorder="1"/>
    <xf numFmtId="0" fontId="6" fillId="2" borderId="36" xfId="0" applyNumberFormat="1" applyFont="1" applyFill="1" applyBorder="1" applyAlignment="1">
      <alignment horizontal="center" vertical="center"/>
    </xf>
    <xf numFmtId="197" fontId="6" fillId="2" borderId="36" xfId="0" applyNumberFormat="1" applyFont="1" applyFill="1" applyBorder="1" applyAlignment="1">
      <alignment horizontal="center" vertical="center"/>
    </xf>
    <xf numFmtId="3" fontId="6" fillId="2" borderId="36" xfId="8" applyNumberFormat="1" applyFont="1" applyFill="1" applyBorder="1" applyAlignment="1">
      <alignment horizontal="center" vertical="center" wrapText="1"/>
    </xf>
    <xf numFmtId="173" fontId="6" fillId="2" borderId="6" xfId="0" applyNumberFormat="1" applyFont="1" applyFill="1" applyBorder="1" applyAlignment="1" applyProtection="1">
      <alignment horizontal="right" vertical="center" wrapText="1"/>
    </xf>
    <xf numFmtId="194" fontId="5" fillId="2" borderId="36" xfId="8" applyNumberFormat="1" applyFont="1" applyFill="1" applyBorder="1" applyAlignment="1">
      <alignment horizontal="right" vertical="center" wrapText="1"/>
    </xf>
    <xf numFmtId="2" fontId="5" fillId="2" borderId="36" xfId="8" applyNumberFormat="1" applyFont="1" applyFill="1" applyBorder="1" applyAlignment="1">
      <alignment horizontal="right" vertical="center" wrapText="1"/>
    </xf>
    <xf numFmtId="178" fontId="5" fillId="2" borderId="36" xfId="0" applyNumberFormat="1" applyFont="1" applyFill="1" applyBorder="1" applyAlignment="1">
      <alignment horizontal="right" vertical="center" wrapText="1"/>
    </xf>
    <xf numFmtId="172" fontId="5" fillId="2" borderId="36" xfId="0" applyNumberFormat="1" applyFont="1" applyFill="1" applyBorder="1" applyAlignment="1">
      <alignment horizontal="right" vertical="center" wrapText="1"/>
    </xf>
    <xf numFmtId="49" fontId="11" fillId="2" borderId="36" xfId="0" applyNumberFormat="1" applyFont="1" applyFill="1" applyBorder="1" applyAlignment="1">
      <alignment horizontal="right"/>
    </xf>
    <xf numFmtId="49" fontId="11" fillId="2" borderId="36" xfId="0" applyNumberFormat="1" applyFont="1" applyFill="1" applyBorder="1" applyAlignment="1">
      <alignment horizontal="left"/>
    </xf>
    <xf numFmtId="49" fontId="11" fillId="2" borderId="36" xfId="0" applyNumberFormat="1" applyFont="1" applyFill="1" applyBorder="1" applyAlignment="1">
      <alignment horizontal="right" vertical="center" wrapText="1"/>
    </xf>
    <xf numFmtId="4" fontId="11" fillId="2" borderId="36" xfId="0" applyNumberFormat="1" applyFont="1" applyFill="1" applyBorder="1" applyAlignment="1">
      <alignment horizontal="right" vertical="center" wrapText="1"/>
    </xf>
    <xf numFmtId="171" fontId="10" fillId="2" borderId="36" xfId="3" applyNumberFormat="1" applyFont="1" applyFill="1" applyBorder="1" applyAlignment="1">
      <alignment horizontal="right" wrapText="1"/>
    </xf>
    <xf numFmtId="4" fontId="10" fillId="2" borderId="36" xfId="1" applyNumberFormat="1" applyFont="1" applyFill="1" applyBorder="1" applyAlignment="1">
      <alignment wrapText="1"/>
    </xf>
    <xf numFmtId="4" fontId="10" fillId="2" borderId="36" xfId="1" applyNumberFormat="1" applyFont="1" applyFill="1" applyBorder="1" applyAlignment="1">
      <alignment horizontal="center" wrapText="1"/>
    </xf>
    <xf numFmtId="49" fontId="5" fillId="2" borderId="36" xfId="0" applyNumberFormat="1" applyFont="1" applyFill="1" applyBorder="1" applyAlignment="1">
      <alignment horizontal="right" vertical="center"/>
    </xf>
    <xf numFmtId="4" fontId="5" fillId="2" borderId="36" xfId="9" applyNumberFormat="1" applyFont="1" applyFill="1" applyBorder="1" applyAlignment="1">
      <alignment vertical="justify" wrapText="1"/>
    </xf>
    <xf numFmtId="49" fontId="5" fillId="2" borderId="36" xfId="8" applyNumberFormat="1" applyFont="1" applyFill="1" applyBorder="1" applyAlignment="1">
      <alignment vertical="justify" wrapText="1"/>
    </xf>
    <xf numFmtId="4" fontId="5" fillId="2" borderId="36" xfId="0" applyNumberFormat="1" applyFont="1" applyFill="1" applyBorder="1" applyAlignment="1">
      <alignment horizontal="center" vertical="justify" wrapText="1"/>
    </xf>
    <xf numFmtId="4" fontId="5" fillId="2" borderId="36" xfId="9" applyNumberFormat="1" applyFont="1" applyFill="1" applyBorder="1" applyAlignment="1">
      <alignment horizontal="right" vertical="justify" wrapText="1"/>
    </xf>
    <xf numFmtId="170" fontId="14" fillId="2" borderId="0" xfId="1" applyFont="1" applyFill="1" applyBorder="1"/>
    <xf numFmtId="170" fontId="14" fillId="2" borderId="0" xfId="0" applyNumberFormat="1" applyFont="1" applyFill="1" applyBorder="1"/>
    <xf numFmtId="10" fontId="48" fillId="2" borderId="36" xfId="87" applyNumberFormat="1" applyFont="1" applyFill="1" applyBorder="1" applyAlignment="1">
      <alignment horizontal="right"/>
    </xf>
    <xf numFmtId="174" fontId="48" fillId="2" borderId="36" xfId="0" applyNumberFormat="1" applyFont="1" applyFill="1" applyBorder="1" applyAlignment="1">
      <alignment vertical="top" wrapText="1"/>
    </xf>
    <xf numFmtId="0" fontId="48" fillId="2" borderId="36" xfId="0" applyFont="1" applyFill="1" applyBorder="1" applyAlignment="1" applyProtection="1">
      <alignment horizontal="right" vertical="center" wrapText="1"/>
    </xf>
    <xf numFmtId="174" fontId="5" fillId="2" borderId="0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2" fontId="5" fillId="2" borderId="0" xfId="0" applyNumberFormat="1" applyFont="1" applyFill="1"/>
    <xf numFmtId="0" fontId="6" fillId="2" borderId="0" xfId="0" applyFont="1" applyFill="1" applyAlignment="1">
      <alignment vertical="top" wrapText="1"/>
    </xf>
    <xf numFmtId="4" fontId="5" fillId="2" borderId="0" xfId="63" applyNumberFormat="1" applyFont="1" applyFill="1" applyBorder="1" applyAlignment="1"/>
    <xf numFmtId="43" fontId="5" fillId="2" borderId="0" xfId="0" applyNumberFormat="1" applyFont="1" applyFill="1"/>
    <xf numFmtId="174" fontId="35" fillId="2" borderId="0" xfId="0" applyNumberFormat="1" applyFont="1" applyFill="1" applyBorder="1"/>
    <xf numFmtId="0" fontId="35" fillId="2" borderId="0" xfId="0" applyFont="1" applyFill="1" applyBorder="1" applyAlignment="1"/>
    <xf numFmtId="0" fontId="5" fillId="2" borderId="0" xfId="3" applyFont="1" applyFill="1" applyBorder="1" applyAlignment="1">
      <alignment vertical="top" wrapText="1"/>
    </xf>
    <xf numFmtId="0" fontId="14" fillId="2" borderId="0" xfId="0" applyFont="1" applyFill="1"/>
    <xf numFmtId="0" fontId="35" fillId="2" borderId="0" xfId="0" applyFont="1" applyFill="1" applyBorder="1" applyAlignment="1">
      <alignment vertical="justify" wrapText="1"/>
    </xf>
    <xf numFmtId="39" fontId="5" fillId="2" borderId="0" xfId="0" applyNumberFormat="1" applyFont="1" applyFill="1" applyBorder="1" applyAlignment="1">
      <alignment wrapText="1"/>
    </xf>
    <xf numFmtId="4" fontId="5" fillId="2" borderId="7" xfId="9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 wrapText="1"/>
    </xf>
    <xf numFmtId="4" fontId="5" fillId="2" borderId="7" xfId="197" applyNumberFormat="1" applyFont="1" applyFill="1" applyBorder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39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/>
    </xf>
    <xf numFmtId="49" fontId="5" fillId="21" borderId="7" xfId="0" applyNumberFormat="1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left" vertical="top" wrapText="1"/>
    </xf>
    <xf numFmtId="174" fontId="5" fillId="2" borderId="7" xfId="0" applyNumberFormat="1" applyFont="1" applyFill="1" applyBorder="1" applyAlignment="1"/>
    <xf numFmtId="0" fontId="5" fillId="2" borderId="7" xfId="0" applyNumberFormat="1" applyFont="1" applyFill="1" applyBorder="1" applyAlignment="1">
      <alignment horizontal="center"/>
    </xf>
    <xf numFmtId="174" fontId="5" fillId="2" borderId="7" xfId="0" applyNumberFormat="1" applyFont="1" applyFill="1" applyBorder="1" applyAlignment="1">
      <alignment horizontal="right"/>
    </xf>
    <xf numFmtId="3" fontId="5" fillId="2" borderId="7" xfId="8" applyNumberFormat="1" applyFont="1" applyFill="1" applyBorder="1" applyAlignment="1">
      <alignment horizontal="right" vertical="center" wrapText="1"/>
    </xf>
    <xf numFmtId="49" fontId="5" fillId="2" borderId="7" xfId="8" applyNumberFormat="1" applyFont="1" applyFill="1" applyBorder="1" applyAlignment="1">
      <alignment horizontal="left" vertical="center" wrapText="1"/>
    </xf>
    <xf numFmtId="4" fontId="5" fillId="2" borderId="7" xfId="8" applyNumberFormat="1" applyFont="1" applyFill="1" applyBorder="1" applyAlignment="1">
      <alignment horizontal="right" vertical="center" wrapText="1"/>
    </xf>
    <xf numFmtId="39" fontId="5" fillId="2" borderId="7" xfId="8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>
      <alignment horizontal="right" vertical="top" wrapText="1"/>
    </xf>
    <xf numFmtId="172" fontId="5" fillId="2" borderId="7" xfId="0" applyNumberFormat="1" applyFont="1" applyFill="1" applyBorder="1" applyAlignment="1" applyProtection="1">
      <alignment horizontal="right" wrapText="1"/>
    </xf>
    <xf numFmtId="0" fontId="5" fillId="2" borderId="7" xfId="0" applyNumberFormat="1" applyFont="1" applyFill="1" applyBorder="1" applyAlignment="1">
      <alignment vertical="top" wrapText="1"/>
    </xf>
    <xf numFmtId="39" fontId="5" fillId="2" borderId="7" xfId="225" applyFont="1" applyFill="1" applyBorder="1" applyAlignment="1">
      <alignment vertical="center" wrapText="1"/>
    </xf>
    <xf numFmtId="0" fontId="48" fillId="0" borderId="36" xfId="0" applyFont="1" applyFill="1" applyBorder="1" applyAlignment="1">
      <alignment vertical="top" wrapText="1"/>
    </xf>
    <xf numFmtId="174" fontId="5" fillId="2" borderId="7" xfId="200" applyNumberFormat="1" applyFont="1" applyFill="1" applyBorder="1" applyAlignment="1">
      <alignment horizontal="right"/>
    </xf>
    <xf numFmtId="0" fontId="5" fillId="2" borderId="7" xfId="3" applyFont="1" applyFill="1" applyBorder="1" applyAlignment="1">
      <alignment vertical="top" wrapText="1"/>
    </xf>
    <xf numFmtId="172" fontId="5" fillId="2" borderId="7" xfId="0" applyNumberFormat="1" applyFont="1" applyFill="1" applyBorder="1" applyAlignment="1">
      <alignment horizontal="right"/>
    </xf>
    <xf numFmtId="174" fontId="5" fillId="2" borderId="7" xfId="142" applyNumberFormat="1" applyFont="1" applyFill="1" applyBorder="1" applyAlignment="1" applyProtection="1">
      <alignment horizontal="right" vertical="top" wrapText="1"/>
      <protection locked="0"/>
    </xf>
    <xf numFmtId="39" fontId="5" fillId="2" borderId="7" xfId="0" applyNumberFormat="1" applyFont="1" applyFill="1" applyBorder="1" applyAlignment="1" applyProtection="1">
      <alignment vertical="top"/>
      <protection locked="0"/>
    </xf>
    <xf numFmtId="4" fontId="5" fillId="2" borderId="7" xfId="511" applyNumberFormat="1" applyFont="1" applyFill="1" applyBorder="1" applyAlignment="1">
      <alignment vertical="center" wrapText="1"/>
    </xf>
    <xf numFmtId="4" fontId="5" fillId="2" borderId="7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/>
    </xf>
    <xf numFmtId="49" fontId="5" fillId="21" borderId="35" xfId="0" applyNumberFormat="1" applyFont="1" applyFill="1" applyBorder="1" applyAlignment="1">
      <alignment horizontal="right" vertical="center" wrapText="1"/>
    </xf>
    <xf numFmtId="0" fontId="5" fillId="2" borderId="35" xfId="0" applyNumberFormat="1" applyFont="1" applyFill="1" applyBorder="1" applyAlignment="1">
      <alignment horizontal="left" vertical="top" wrapText="1"/>
    </xf>
    <xf numFmtId="174" fontId="5" fillId="2" borderId="35" xfId="0" applyNumberFormat="1" applyFont="1" applyFill="1" applyBorder="1" applyAlignment="1"/>
    <xf numFmtId="0" fontId="5" fillId="2" borderId="35" xfId="0" applyNumberFormat="1" applyFont="1" applyFill="1" applyBorder="1" applyAlignment="1">
      <alignment horizontal="center"/>
    </xf>
    <xf numFmtId="174" fontId="5" fillId="2" borderId="35" xfId="0" applyNumberFormat="1" applyFont="1" applyFill="1" applyBorder="1" applyAlignment="1">
      <alignment horizontal="right"/>
    </xf>
    <xf numFmtId="0" fontId="35" fillId="2" borderId="6" xfId="0" applyFont="1" applyFill="1" applyBorder="1"/>
    <xf numFmtId="174" fontId="35" fillId="2" borderId="6" xfId="200" applyNumberFormat="1" applyFont="1" applyFill="1" applyBorder="1" applyAlignment="1">
      <alignment horizontal="right"/>
    </xf>
    <xf numFmtId="174" fontId="53" fillId="37" borderId="0" xfId="0" applyNumberFormat="1" applyFont="1" applyFill="1" applyBorder="1"/>
    <xf numFmtId="174" fontId="6" fillId="37" borderId="0" xfId="0" applyNumberFormat="1" applyFont="1" applyFill="1" applyBorder="1"/>
    <xf numFmtId="174" fontId="7" fillId="37" borderId="0" xfId="0" applyNumberFormat="1" applyFont="1" applyFill="1" applyBorder="1"/>
    <xf numFmtId="170" fontId="5" fillId="22" borderId="0" xfId="2" applyNumberFormat="1" applyFont="1" applyFill="1" applyBorder="1" applyAlignment="1">
      <alignment horizontal="center"/>
    </xf>
    <xf numFmtId="0" fontId="5" fillId="22" borderId="0" xfId="3" applyFont="1" applyFill="1" applyBorder="1" applyAlignment="1">
      <alignment horizontal="center"/>
    </xf>
    <xf numFmtId="170" fontId="35" fillId="2" borderId="0" xfId="2" applyNumberFormat="1" applyFont="1" applyFill="1" applyBorder="1" applyAlignment="1">
      <alignment vertical="top" wrapText="1"/>
    </xf>
    <xf numFmtId="0" fontId="35" fillId="2" borderId="0" xfId="4" applyFont="1" applyFill="1" applyBorder="1"/>
    <xf numFmtId="170" fontId="35" fillId="2" borderId="0" xfId="4" applyNumberFormat="1" applyFont="1" applyFill="1" applyBorder="1"/>
    <xf numFmtId="0" fontId="68" fillId="2" borderId="0" xfId="7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50" fillId="34" borderId="0" xfId="63" applyNumberFormat="1" applyFont="1" applyFill="1" applyBorder="1" applyAlignment="1"/>
    <xf numFmtId="4" fontId="5" fillId="23" borderId="0" xfId="0" applyNumberFormat="1" applyFont="1" applyFill="1" applyBorder="1" applyAlignment="1">
      <alignment vertical="top"/>
    </xf>
    <xf numFmtId="39" fontId="34" fillId="23" borderId="0" xfId="93" applyFont="1" applyFill="1" applyBorder="1"/>
    <xf numFmtId="43" fontId="35" fillId="21" borderId="0" xfId="0" applyNumberFormat="1" applyFont="1" applyFill="1" applyBorder="1" applyAlignment="1">
      <alignment vertical="top"/>
    </xf>
    <xf numFmtId="4" fontId="35" fillId="23" borderId="0" xfId="0" applyNumberFormat="1" applyFont="1" applyFill="1" applyBorder="1" applyAlignment="1">
      <alignment vertical="top"/>
    </xf>
    <xf numFmtId="43" fontId="35" fillId="40" borderId="0" xfId="0" applyNumberFormat="1" applyFont="1" applyFill="1" applyBorder="1" applyAlignment="1"/>
    <xf numFmtId="4" fontId="5" fillId="21" borderId="0" xfId="0" applyNumberFormat="1" applyFont="1" applyFill="1" applyBorder="1" applyAlignment="1">
      <alignment vertical="center" wrapText="1"/>
    </xf>
    <xf numFmtId="0" fontId="5" fillId="23" borderId="0" xfId="0" applyFont="1" applyFill="1" applyBorder="1" applyAlignment="1">
      <alignment horizontal="left" vertical="center"/>
    </xf>
    <xf numFmtId="39" fontId="5" fillId="2" borderId="0" xfId="0" applyNumberFormat="1" applyFont="1" applyFill="1" applyBorder="1"/>
    <xf numFmtId="39" fontId="5" fillId="2" borderId="0" xfId="0" applyNumberFormat="1" applyFont="1" applyFill="1" applyBorder="1" applyAlignment="1" applyProtection="1">
      <alignment horizontal="left"/>
    </xf>
    <xf numFmtId="0" fontId="5" fillId="23" borderId="0" xfId="0" applyFont="1" applyFill="1" applyBorder="1"/>
    <xf numFmtId="39" fontId="35" fillId="2" borderId="0" xfId="0" applyNumberFormat="1" applyFont="1" applyFill="1" applyBorder="1"/>
    <xf numFmtId="0" fontId="35" fillId="23" borderId="0" xfId="0" applyFont="1" applyFill="1" applyBorder="1"/>
    <xf numFmtId="4" fontId="35" fillId="23" borderId="0" xfId="0" applyNumberFormat="1" applyFont="1" applyFill="1" applyBorder="1"/>
    <xf numFmtId="43" fontId="5" fillId="63" borderId="0" xfId="0" applyNumberFormat="1" applyFont="1" applyFill="1" applyBorder="1"/>
    <xf numFmtId="4" fontId="5" fillId="63" borderId="0" xfId="0" applyNumberFormat="1" applyFont="1" applyFill="1" applyBorder="1"/>
    <xf numFmtId="0" fontId="5" fillId="47" borderId="0" xfId="0" applyFont="1" applyFill="1" applyBorder="1"/>
    <xf numFmtId="4" fontId="35" fillId="47" borderId="0" xfId="0" applyNumberFormat="1" applyFont="1" applyFill="1" applyBorder="1"/>
    <xf numFmtId="0" fontId="6" fillId="23" borderId="0" xfId="0" applyFont="1" applyFill="1" applyBorder="1"/>
    <xf numFmtId="0" fontId="5" fillId="62" borderId="0" xfId="0" applyFont="1" applyFill="1" applyBorder="1"/>
    <xf numFmtId="39" fontId="5" fillId="22" borderId="0" xfId="0" applyNumberFormat="1" applyFont="1" applyFill="1" applyBorder="1"/>
    <xf numFmtId="39" fontId="5" fillId="22" borderId="0" xfId="0" applyNumberFormat="1" applyFont="1" applyFill="1" applyBorder="1" applyAlignment="1" applyProtection="1">
      <alignment horizontal="left"/>
    </xf>
    <xf numFmtId="43" fontId="5" fillId="23" borderId="0" xfId="0" applyNumberFormat="1" applyFont="1" applyFill="1" applyBorder="1"/>
    <xf numFmtId="4" fontId="35" fillId="2" borderId="0" xfId="4" applyNumberFormat="1" applyFont="1" applyFill="1" applyBorder="1"/>
    <xf numFmtId="0" fontId="5" fillId="38" borderId="0" xfId="4" applyFont="1" applyFill="1" applyBorder="1"/>
    <xf numFmtId="174" fontId="5" fillId="2" borderId="0" xfId="4" applyNumberFormat="1" applyFont="1" applyFill="1" applyBorder="1"/>
    <xf numFmtId="174" fontId="6" fillId="2" borderId="0" xfId="4" applyNumberFormat="1" applyFont="1" applyFill="1" applyBorder="1" applyAlignment="1">
      <alignment horizontal="center"/>
    </xf>
    <xf numFmtId="43" fontId="5" fillId="2" borderId="0" xfId="4" applyNumberFormat="1" applyFont="1" applyFill="1" applyBorder="1" applyAlignment="1">
      <alignment vertical="top" wrapText="1"/>
    </xf>
    <xf numFmtId="0" fontId="5" fillId="23" borderId="0" xfId="0" applyFont="1" applyFill="1" applyBorder="1" applyAlignment="1">
      <alignment horizontal="left" vertical="top" wrapText="1"/>
    </xf>
    <xf numFmtId="174" fontId="5" fillId="23" borderId="0" xfId="0" applyNumberFormat="1" applyFont="1" applyFill="1" applyBorder="1" applyAlignment="1">
      <alignment horizontal="right" vertical="top" wrapText="1"/>
    </xf>
    <xf numFmtId="43" fontId="35" fillId="2" borderId="0" xfId="4" applyNumberFormat="1" applyFont="1" applyFill="1" applyBorder="1"/>
    <xf numFmtId="0" fontId="5" fillId="23" borderId="0" xfId="0" applyFont="1" applyFill="1" applyBorder="1" applyAlignment="1">
      <alignment horizontal="left" vertical="center" wrapText="1"/>
    </xf>
    <xf numFmtId="174" fontId="5" fillId="23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Border="1"/>
    <xf numFmtId="4" fontId="5" fillId="2" borderId="0" xfId="3" applyNumberFormat="1" applyFont="1" applyFill="1" applyBorder="1" applyAlignment="1">
      <alignment vertical="top" wrapText="1"/>
    </xf>
    <xf numFmtId="4" fontId="5" fillId="0" borderId="0" xfId="0" applyNumberFormat="1" applyFont="1" applyBorder="1"/>
    <xf numFmtId="170" fontId="5" fillId="3" borderId="0" xfId="2" applyNumberFormat="1" applyFont="1" applyFill="1" applyBorder="1" applyAlignment="1">
      <alignment vertical="top" wrapText="1"/>
    </xf>
    <xf numFmtId="0" fontId="35" fillId="22" borderId="0" xfId="4" applyFont="1" applyFill="1" applyBorder="1"/>
    <xf numFmtId="43" fontId="5" fillId="22" borderId="0" xfId="4" applyNumberFormat="1" applyFont="1" applyFill="1" applyBorder="1"/>
    <xf numFmtId="43" fontId="35" fillId="22" borderId="0" xfId="4" applyNumberFormat="1" applyFont="1" applyFill="1" applyBorder="1"/>
    <xf numFmtId="43" fontId="6" fillId="0" borderId="0" xfId="0" applyNumberFormat="1" applyFont="1" applyFill="1" applyBorder="1" applyAlignment="1">
      <alignment vertical="top" wrapText="1"/>
    </xf>
    <xf numFmtId="171" fontId="35" fillId="3" borderId="0" xfId="0" applyNumberFormat="1" applyFont="1" applyFill="1" applyBorder="1" applyAlignment="1">
      <alignment horizontal="center" vertical="center"/>
    </xf>
    <xf numFmtId="43" fontId="35" fillId="37" borderId="0" xfId="0" applyNumberFormat="1" applyFont="1" applyFill="1" applyBorder="1" applyAlignment="1"/>
    <xf numFmtId="4" fontId="5" fillId="2" borderId="0" xfId="0" applyNumberFormat="1" applyFont="1" applyFill="1" applyBorder="1" applyAlignment="1">
      <alignment horizontal="center" vertical="center"/>
    </xf>
    <xf numFmtId="4" fontId="35" fillId="22" borderId="0" xfId="0" applyNumberFormat="1" applyFont="1" applyFill="1" applyBorder="1" applyAlignment="1">
      <alignment horizontal="center" vertical="center"/>
    </xf>
    <xf numFmtId="170" fontId="35" fillId="22" borderId="0" xfId="2" applyNumberFormat="1" applyFont="1" applyFill="1" applyBorder="1" applyAlignment="1">
      <alignment vertical="top" wrapText="1"/>
    </xf>
    <xf numFmtId="171" fontId="35" fillId="22" borderId="0" xfId="0" applyNumberFormat="1" applyFont="1" applyFill="1" applyBorder="1" applyAlignment="1">
      <alignment horizontal="right" vertical="center"/>
    </xf>
    <xf numFmtId="170" fontId="5" fillId="23" borderId="0" xfId="2" applyNumberFormat="1" applyFont="1" applyFill="1" applyBorder="1" applyAlignment="1">
      <alignment vertical="top" wrapText="1"/>
    </xf>
    <xf numFmtId="0" fontId="5" fillId="23" borderId="0" xfId="4" applyFont="1" applyFill="1" applyBorder="1"/>
    <xf numFmtId="0" fontId="35" fillId="23" borderId="0" xfId="4" applyFont="1" applyFill="1" applyBorder="1"/>
    <xf numFmtId="170" fontId="5" fillId="37" borderId="0" xfId="2" applyNumberFormat="1" applyFont="1" applyFill="1" applyBorder="1" applyAlignment="1">
      <alignment vertical="top" wrapText="1"/>
    </xf>
    <xf numFmtId="0" fontId="35" fillId="37" borderId="0" xfId="4" applyFont="1" applyFill="1" applyBorder="1"/>
    <xf numFmtId="170" fontId="35" fillId="37" borderId="0" xfId="2" applyNumberFormat="1" applyFont="1" applyFill="1" applyBorder="1" applyAlignment="1">
      <alignment vertical="top" wrapText="1"/>
    </xf>
    <xf numFmtId="0" fontId="35" fillId="3" borderId="0" xfId="4" applyFont="1" applyFill="1" applyBorder="1"/>
    <xf numFmtId="171" fontId="35" fillId="23" borderId="0" xfId="0" applyNumberFormat="1" applyFont="1" applyFill="1" applyBorder="1" applyAlignment="1">
      <alignment horizontal="right" vertical="center"/>
    </xf>
    <xf numFmtId="171" fontId="35" fillId="37" borderId="0" xfId="0" applyNumberFormat="1" applyFont="1" applyFill="1" applyBorder="1" applyAlignment="1">
      <alignment horizontal="right" vertical="center"/>
    </xf>
    <xf numFmtId="170" fontId="5" fillId="39" borderId="0" xfId="2" applyNumberFormat="1" applyFont="1" applyFill="1" applyBorder="1" applyAlignment="1">
      <alignment vertical="top" wrapText="1"/>
    </xf>
    <xf numFmtId="0" fontId="5" fillId="39" borderId="0" xfId="4" applyFont="1" applyFill="1" applyBorder="1"/>
    <xf numFmtId="171" fontId="11" fillId="39" borderId="0" xfId="0" applyNumberFormat="1" applyFont="1" applyFill="1" applyBorder="1" applyAlignment="1">
      <alignment vertical="top"/>
    </xf>
    <xf numFmtId="171" fontId="11" fillId="22" borderId="0" xfId="0" applyNumberFormat="1" applyFont="1" applyFill="1" applyBorder="1" applyAlignment="1">
      <alignment vertical="top"/>
    </xf>
    <xf numFmtId="171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center"/>
    </xf>
    <xf numFmtId="170" fontId="5" fillId="2" borderId="0" xfId="4" applyNumberFormat="1" applyFont="1" applyFill="1" applyBorder="1"/>
    <xf numFmtId="170" fontId="5" fillId="2" borderId="0" xfId="1" applyFont="1" applyFill="1" applyBorder="1" applyAlignment="1">
      <alignment horizontal="center" vertical="center"/>
    </xf>
    <xf numFmtId="171" fontId="5" fillId="2" borderId="0" xfId="0" applyNumberFormat="1" applyFont="1" applyFill="1" applyBorder="1" applyAlignment="1">
      <alignment horizontal="center" vertical="top" wrapText="1"/>
    </xf>
    <xf numFmtId="0" fontId="6" fillId="2" borderId="0" xfId="4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4" fontId="5" fillId="22" borderId="0" xfId="4" applyNumberFormat="1" applyFont="1" applyFill="1" applyBorder="1"/>
    <xf numFmtId="171" fontId="35" fillId="22" borderId="0" xfId="0" applyNumberFormat="1" applyFont="1" applyFill="1" applyBorder="1" applyAlignment="1">
      <alignment horizontal="center" vertical="center"/>
    </xf>
    <xf numFmtId="171" fontId="11" fillId="37" borderId="0" xfId="0" applyNumberFormat="1" applyFont="1" applyFill="1" applyBorder="1" applyAlignment="1">
      <alignment horizontal="center" vertical="center"/>
    </xf>
    <xf numFmtId="43" fontId="35" fillId="3" borderId="0" xfId="0" applyNumberFormat="1" applyFont="1" applyFill="1" applyBorder="1" applyAlignment="1"/>
    <xf numFmtId="170" fontId="35" fillId="34" borderId="0" xfId="2" applyNumberFormat="1" applyFont="1" applyFill="1" applyBorder="1" applyAlignment="1">
      <alignment vertical="top" wrapText="1"/>
    </xf>
    <xf numFmtId="0" fontId="5" fillId="34" borderId="0" xfId="4" applyFont="1" applyFill="1" applyBorder="1"/>
    <xf numFmtId="4" fontId="35" fillId="34" borderId="0" xfId="0" applyNumberFormat="1" applyFont="1" applyFill="1" applyBorder="1" applyAlignment="1">
      <alignment horizontal="center" vertical="center"/>
    </xf>
    <xf numFmtId="4" fontId="11" fillId="22" borderId="0" xfId="0" applyNumberFormat="1" applyFont="1" applyFill="1" applyBorder="1" applyAlignment="1">
      <alignment horizontal="center" vertical="center"/>
    </xf>
    <xf numFmtId="171" fontId="35" fillId="2" borderId="0" xfId="0" applyNumberFormat="1" applyFont="1" applyFill="1" applyBorder="1" applyAlignment="1">
      <alignment horizontal="right" vertical="center"/>
    </xf>
    <xf numFmtId="0" fontId="35" fillId="44" borderId="0" xfId="4" applyFont="1" applyFill="1" applyBorder="1"/>
    <xf numFmtId="43" fontId="35" fillId="2" borderId="0" xfId="4" applyNumberFormat="1" applyFont="1" applyFill="1" applyBorder="1" applyAlignment="1">
      <alignment vertical="top" wrapText="1"/>
    </xf>
    <xf numFmtId="4" fontId="5" fillId="37" borderId="0" xfId="0" applyNumberFormat="1" applyFont="1" applyFill="1" applyBorder="1" applyAlignment="1">
      <alignment vertical="top"/>
    </xf>
    <xf numFmtId="171" fontId="35" fillId="2" borderId="0" xfId="0" applyNumberFormat="1" applyFont="1" applyFill="1" applyBorder="1" applyAlignment="1">
      <alignment horizontal="center" vertical="center"/>
    </xf>
    <xf numFmtId="0" fontId="35" fillId="21" borderId="0" xfId="0" applyFont="1" applyFill="1" applyBorder="1" applyAlignment="1">
      <alignment vertical="top" wrapText="1"/>
    </xf>
    <xf numFmtId="174" fontId="35" fillId="2" borderId="0" xfId="0" applyNumberFormat="1" applyFont="1" applyFill="1" applyBorder="1" applyAlignment="1">
      <alignment horizontal="right" vertical="top" wrapText="1"/>
    </xf>
    <xf numFmtId="0" fontId="35" fillId="2" borderId="0" xfId="0" applyFont="1" applyFill="1" applyBorder="1" applyAlignment="1">
      <alignment vertical="top" wrapText="1"/>
    </xf>
    <xf numFmtId="170" fontId="5" fillId="2" borderId="0" xfId="1" applyFont="1" applyFill="1" applyBorder="1" applyAlignment="1"/>
    <xf numFmtId="0" fontId="35" fillId="2" borderId="0" xfId="0" applyFont="1" applyFill="1" applyBorder="1" applyAlignment="1">
      <alignment vertical="top"/>
    </xf>
    <xf numFmtId="39" fontId="35" fillId="2" borderId="0" xfId="4" applyNumberFormat="1" applyFont="1" applyFill="1" applyBorder="1"/>
    <xf numFmtId="4" fontId="50" fillId="22" borderId="0" xfId="63" applyNumberFormat="1" applyFont="1" applyFill="1" applyBorder="1" applyAlignment="1"/>
    <xf numFmtId="4" fontId="35" fillId="2" borderId="0" xfId="3" applyNumberFormat="1" applyFont="1" applyFill="1" applyBorder="1" applyAlignment="1">
      <alignment vertical="top" wrapText="1"/>
    </xf>
    <xf numFmtId="0" fontId="5" fillId="37" borderId="0" xfId="4" applyFont="1" applyFill="1" applyBorder="1" applyAlignment="1">
      <alignment vertical="top" wrapText="1"/>
    </xf>
    <xf numFmtId="4" fontId="5" fillId="37" borderId="0" xfId="3" applyNumberFormat="1" applyFont="1" applyFill="1" applyBorder="1" applyAlignment="1">
      <alignment vertical="top" wrapText="1"/>
    </xf>
    <xf numFmtId="4" fontId="5" fillId="37" borderId="0" xfId="4" applyNumberFormat="1" applyFont="1" applyFill="1" applyBorder="1"/>
    <xf numFmtId="39" fontId="5" fillId="37" borderId="0" xfId="4" applyNumberFormat="1" applyFont="1" applyFill="1" applyBorder="1"/>
    <xf numFmtId="39" fontId="5" fillId="2" borderId="0" xfId="4" applyNumberFormat="1" applyFont="1" applyFill="1" applyBorder="1"/>
    <xf numFmtId="174" fontId="35" fillId="2" borderId="0" xfId="0" applyNumberFormat="1" applyFont="1" applyFill="1" applyBorder="1" applyAlignment="1">
      <alignment horizontal="right" vertical="center"/>
    </xf>
    <xf numFmtId="0" fontId="5" fillId="22" borderId="0" xfId="3" applyFont="1" applyFill="1" applyBorder="1" applyAlignment="1">
      <alignment vertical="top" wrapText="1"/>
    </xf>
    <xf numFmtId="0" fontId="35" fillId="2" borderId="0" xfId="3" applyFont="1" applyFill="1" applyBorder="1" applyAlignment="1">
      <alignment vertical="top" wrapText="1"/>
    </xf>
    <xf numFmtId="174" fontId="7" fillId="2" borderId="0" xfId="3" applyNumberFormat="1" applyFont="1" applyFill="1" applyBorder="1" applyAlignment="1">
      <alignment vertical="top" wrapText="1"/>
    </xf>
    <xf numFmtId="0" fontId="5" fillId="3" borderId="0" xfId="3" applyFont="1" applyFill="1" applyBorder="1" applyAlignment="1">
      <alignment vertical="top" wrapText="1"/>
    </xf>
    <xf numFmtId="39" fontId="35" fillId="37" borderId="0" xfId="3" applyNumberFormat="1" applyFont="1" applyFill="1" applyBorder="1" applyAlignment="1">
      <alignment vertical="top" wrapText="1"/>
    </xf>
    <xf numFmtId="39" fontId="35" fillId="2" borderId="0" xfId="3" applyNumberFormat="1" applyFont="1" applyFill="1" applyBorder="1" applyAlignment="1">
      <alignment vertical="top" wrapText="1"/>
    </xf>
    <xf numFmtId="0" fontId="5" fillId="37" borderId="0" xfId="3" applyFont="1" applyFill="1" applyBorder="1" applyAlignment="1">
      <alignment vertical="center" wrapText="1"/>
    </xf>
    <xf numFmtId="170" fontId="5" fillId="37" borderId="0" xfId="2" applyNumberFormat="1" applyFont="1" applyFill="1" applyBorder="1" applyAlignment="1">
      <alignment vertical="center" wrapText="1"/>
    </xf>
    <xf numFmtId="0" fontId="14" fillId="37" borderId="0" xfId="0" applyFont="1" applyFill="1" applyBorder="1" applyAlignment="1">
      <alignment vertical="center" wrapText="1"/>
    </xf>
    <xf numFmtId="39" fontId="35" fillId="37" borderId="0" xfId="4" applyNumberFormat="1" applyFont="1" applyFill="1" applyBorder="1"/>
    <xf numFmtId="171" fontId="35" fillId="37" borderId="0" xfId="0" applyNumberFormat="1" applyFont="1" applyFill="1" applyBorder="1" applyAlignment="1">
      <alignment horizontal="center" vertical="center"/>
    </xf>
    <xf numFmtId="170" fontId="5" fillId="42" borderId="0" xfId="2" applyNumberFormat="1" applyFont="1" applyFill="1" applyBorder="1" applyAlignment="1">
      <alignment vertical="top" wrapText="1"/>
    </xf>
    <xf numFmtId="0" fontId="5" fillId="42" borderId="0" xfId="3" applyFont="1" applyFill="1" applyBorder="1" applyAlignment="1">
      <alignment vertical="top" wrapText="1"/>
    </xf>
    <xf numFmtId="0" fontId="67" fillId="37" borderId="0" xfId="0" applyFont="1" applyFill="1" applyBorder="1" applyAlignment="1">
      <alignment vertical="top" wrapText="1"/>
    </xf>
    <xf numFmtId="0" fontId="67" fillId="42" borderId="0" xfId="0" applyFont="1" applyFill="1" applyBorder="1"/>
    <xf numFmtId="0" fontId="67" fillId="0" borderId="0" xfId="0" applyFont="1" applyBorder="1"/>
    <xf numFmtId="0" fontId="35" fillId="0" borderId="0" xfId="0" applyFont="1" applyBorder="1"/>
    <xf numFmtId="171" fontId="5" fillId="23" borderId="0" xfId="0" applyNumberFormat="1" applyFont="1" applyFill="1" applyBorder="1" applyAlignment="1">
      <alignment horizontal="center" vertical="center"/>
    </xf>
    <xf numFmtId="0" fontId="67" fillId="3" borderId="0" xfId="0" applyFont="1" applyFill="1" applyBorder="1"/>
    <xf numFmtId="4" fontId="6" fillId="2" borderId="0" xfId="142" applyNumberFormat="1" applyFont="1" applyFill="1" applyBorder="1" applyAlignment="1" applyProtection="1">
      <alignment horizontal="right" wrapText="1"/>
    </xf>
    <xf numFmtId="0" fontId="6" fillId="0" borderId="0" xfId="0" applyFont="1" applyFill="1" applyBorder="1"/>
    <xf numFmtId="4" fontId="7" fillId="2" borderId="0" xfId="142" applyNumberFormat="1" applyFont="1" applyFill="1" applyBorder="1" applyAlignment="1" applyProtection="1">
      <alignment horizontal="right" wrapText="1"/>
    </xf>
    <xf numFmtId="0" fontId="7" fillId="2" borderId="0" xfId="0" applyFont="1" applyFill="1" applyBorder="1"/>
    <xf numFmtId="170" fontId="48" fillId="2" borderId="0" xfId="2" applyNumberFormat="1" applyFont="1" applyFill="1" applyBorder="1" applyAlignment="1">
      <alignment vertical="top" wrapText="1"/>
    </xf>
    <xf numFmtId="0" fontId="48" fillId="2" borderId="0" xfId="3" applyFont="1" applyFill="1" applyBorder="1" applyAlignment="1">
      <alignment vertical="top" wrapText="1"/>
    </xf>
    <xf numFmtId="170" fontId="6" fillId="37" borderId="0" xfId="2" applyNumberFormat="1" applyFont="1" applyFill="1" applyBorder="1" applyAlignment="1">
      <alignment vertical="top" wrapText="1"/>
    </xf>
    <xf numFmtId="172" fontId="10" fillId="2" borderId="0" xfId="0" applyNumberFormat="1" applyFont="1" applyFill="1" applyBorder="1" applyAlignment="1" applyProtection="1">
      <alignment horizontal="center" vertical="center"/>
    </xf>
    <xf numFmtId="4" fontId="6" fillId="2" borderId="0" xfId="1" applyNumberFormat="1" applyFont="1" applyFill="1" applyBorder="1" applyAlignment="1"/>
    <xf numFmtId="4" fontId="6" fillId="2" borderId="0" xfId="1" applyNumberFormat="1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 vertical="top" wrapText="1"/>
    </xf>
    <xf numFmtId="0" fontId="6" fillId="37" borderId="0" xfId="0" applyFont="1" applyFill="1" applyBorder="1" applyAlignment="1">
      <alignment horizontal="left" vertical="top" wrapText="1"/>
    </xf>
    <xf numFmtId="0" fontId="35" fillId="37" borderId="0" xfId="0" applyFont="1" applyFill="1" applyBorder="1" applyAlignment="1">
      <alignment vertical="top" wrapText="1"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left"/>
    </xf>
    <xf numFmtId="1" fontId="6" fillId="37" borderId="0" xfId="0" applyNumberFormat="1" applyFont="1" applyFill="1" applyBorder="1"/>
    <xf numFmtId="174" fontId="5" fillId="37" borderId="0" xfId="0" applyNumberFormat="1" applyFont="1" applyFill="1" applyBorder="1" applyAlignment="1">
      <alignment horizontal="center"/>
    </xf>
    <xf numFmtId="194" fontId="5" fillId="37" borderId="0" xfId="0" applyNumberFormat="1" applyFont="1" applyFill="1" applyBorder="1" applyAlignment="1">
      <alignment horizontal="right"/>
    </xf>
    <xf numFmtId="0" fontId="5" fillId="37" borderId="0" xfId="0" applyFont="1" applyFill="1" applyBorder="1" applyAlignment="1">
      <alignment horizontal="left"/>
    </xf>
    <xf numFmtId="1" fontId="5" fillId="37" borderId="0" xfId="0" applyNumberFormat="1" applyFont="1" applyFill="1" applyBorder="1" applyAlignment="1">
      <alignment horizontal="right"/>
    </xf>
    <xf numFmtId="0" fontId="5" fillId="37" borderId="0" xfId="0" applyFont="1" applyFill="1" applyBorder="1" applyAlignment="1">
      <alignment horizontal="right"/>
    </xf>
    <xf numFmtId="0" fontId="6" fillId="37" borderId="0" xfId="0" applyFont="1" applyFill="1" applyBorder="1" applyAlignment="1">
      <alignment wrapText="1"/>
    </xf>
    <xf numFmtId="0" fontId="5" fillId="37" borderId="0" xfId="0" applyFont="1" applyFill="1" applyBorder="1" applyAlignment="1">
      <alignment wrapText="1"/>
    </xf>
    <xf numFmtId="2" fontId="5" fillId="37" borderId="0" xfId="0" applyNumberFormat="1" applyFont="1" applyFill="1" applyBorder="1"/>
    <xf numFmtId="1" fontId="5" fillId="37" borderId="0" xfId="0" applyNumberFormat="1" applyFont="1" applyFill="1" applyBorder="1"/>
    <xf numFmtId="194" fontId="5" fillId="37" borderId="0" xfId="0" applyNumberFormat="1" applyFont="1" applyFill="1" applyBorder="1"/>
    <xf numFmtId="0" fontId="35" fillId="37" borderId="0" xfId="0" applyFont="1" applyFill="1" applyBorder="1" applyAlignment="1">
      <alignment wrapText="1"/>
    </xf>
    <xf numFmtId="174" fontId="35" fillId="37" borderId="0" xfId="0" applyNumberFormat="1" applyFont="1" applyFill="1" applyBorder="1" applyAlignment="1">
      <alignment horizontal="center"/>
    </xf>
    <xf numFmtId="2" fontId="6" fillId="37" borderId="0" xfId="0" applyNumberFormat="1" applyFont="1" applyFill="1" applyBorder="1"/>
    <xf numFmtId="0" fontId="6" fillId="22" borderId="0" xfId="0" applyFont="1" applyFill="1" applyBorder="1" applyAlignment="1">
      <alignment horizontal="center" wrapText="1"/>
    </xf>
    <xf numFmtId="174" fontId="5" fillId="22" borderId="0" xfId="0" applyNumberFormat="1" applyFont="1" applyFill="1" applyBorder="1" applyAlignment="1">
      <alignment horizontal="center"/>
    </xf>
    <xf numFmtId="172" fontId="10" fillId="37" borderId="0" xfId="0" applyNumberFormat="1" applyFont="1" applyFill="1" applyBorder="1" applyAlignment="1" applyProtection="1">
      <alignment horizontal="center" vertical="center"/>
    </xf>
    <xf numFmtId="0" fontId="6" fillId="37" borderId="0" xfId="4" applyFont="1" applyFill="1" applyBorder="1" applyAlignment="1">
      <alignment vertical="top" wrapText="1"/>
    </xf>
    <xf numFmtId="4" fontId="6" fillId="37" borderId="0" xfId="1" applyNumberFormat="1" applyFont="1" applyFill="1" applyBorder="1" applyAlignment="1"/>
    <xf numFmtId="4" fontId="6" fillId="37" borderId="0" xfId="1" applyNumberFormat="1" applyFont="1" applyFill="1" applyBorder="1" applyAlignment="1">
      <alignment horizontal="center"/>
    </xf>
    <xf numFmtId="194" fontId="6" fillId="37" borderId="0" xfId="0" applyNumberFormat="1" applyFont="1" applyFill="1" applyBorder="1" applyAlignment="1">
      <alignment horizontal="center" vertical="top" wrapText="1"/>
    </xf>
    <xf numFmtId="194" fontId="35" fillId="37" borderId="0" xfId="0" applyNumberFormat="1" applyFont="1" applyFill="1" applyBorder="1" applyAlignment="1">
      <alignment horizontal="right"/>
    </xf>
    <xf numFmtId="1" fontId="35" fillId="37" borderId="0" xfId="0" applyNumberFormat="1" applyFont="1" applyFill="1" applyBorder="1" applyAlignment="1">
      <alignment horizontal="right"/>
    </xf>
    <xf numFmtId="0" fontId="35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 horizontal="center"/>
    </xf>
    <xf numFmtId="1" fontId="6" fillId="37" borderId="0" xfId="0" applyNumberFormat="1" applyFont="1" applyFill="1" applyBorder="1" applyAlignment="1">
      <alignment horizontal="right"/>
    </xf>
    <xf numFmtId="0" fontId="6" fillId="37" borderId="0" xfId="0" applyFont="1" applyFill="1" applyBorder="1" applyAlignment="1">
      <alignment horizontal="left"/>
    </xf>
    <xf numFmtId="174" fontId="5" fillId="37" borderId="0" xfId="0" applyNumberFormat="1" applyFont="1" applyFill="1" applyBorder="1" applyAlignment="1">
      <alignment horizontal="right"/>
    </xf>
    <xf numFmtId="2" fontId="5" fillId="37" borderId="0" xfId="0" applyNumberFormat="1" applyFont="1" applyFill="1" applyBorder="1" applyAlignment="1">
      <alignment horizontal="right"/>
    </xf>
    <xf numFmtId="194" fontId="35" fillId="38" borderId="0" xfId="0" applyNumberFormat="1" applyFont="1" applyFill="1" applyBorder="1" applyAlignment="1">
      <alignment horizontal="right"/>
    </xf>
    <xf numFmtId="0" fontId="35" fillId="38" borderId="0" xfId="0" applyFont="1" applyFill="1" applyBorder="1" applyAlignment="1">
      <alignment horizontal="left"/>
    </xf>
    <xf numFmtId="174" fontId="35" fillId="38" borderId="0" xfId="0" applyNumberFormat="1" applyFont="1" applyFill="1" applyBorder="1" applyAlignment="1">
      <alignment horizontal="center"/>
    </xf>
    <xf numFmtId="4" fontId="5" fillId="37" borderId="0" xfId="9" applyNumberFormat="1" applyFont="1" applyFill="1" applyBorder="1" applyAlignment="1">
      <alignment horizontal="right" vertical="top"/>
    </xf>
    <xf numFmtId="1" fontId="35" fillId="37" borderId="0" xfId="0" applyNumberFormat="1" applyFont="1" applyFill="1" applyBorder="1" applyAlignment="1"/>
    <xf numFmtId="0" fontId="35" fillId="37" borderId="0" xfId="0" applyFont="1" applyFill="1" applyBorder="1" applyAlignment="1"/>
    <xf numFmtId="194" fontId="5" fillId="42" borderId="0" xfId="0" applyNumberFormat="1" applyFont="1" applyFill="1" applyBorder="1" applyAlignment="1">
      <alignment horizontal="right"/>
    </xf>
    <xf numFmtId="0" fontId="6" fillId="42" borderId="0" xfId="0" applyFont="1" applyFill="1" applyBorder="1" applyAlignment="1">
      <alignment horizontal="center"/>
    </xf>
    <xf numFmtId="174" fontId="5" fillId="42" borderId="0" xfId="0" applyNumberFormat="1" applyFont="1" applyFill="1" applyBorder="1"/>
    <xf numFmtId="174" fontId="5" fillId="42" borderId="0" xfId="0" applyNumberFormat="1" applyFont="1" applyFill="1" applyBorder="1" applyAlignment="1">
      <alignment horizontal="center"/>
    </xf>
    <xf numFmtId="2" fontId="35" fillId="0" borderId="0" xfId="0" applyNumberFormat="1" applyFont="1" applyBorder="1"/>
    <xf numFmtId="4" fontId="35" fillId="34" borderId="0" xfId="63" applyNumberFormat="1" applyFont="1" applyFill="1" applyBorder="1" applyAlignment="1"/>
    <xf numFmtId="4" fontId="35" fillId="0" borderId="0" xfId="0" applyNumberFormat="1" applyFont="1" applyBorder="1"/>
    <xf numFmtId="4" fontId="35" fillId="2" borderId="0" xfId="197" applyNumberFormat="1" applyFont="1" applyFill="1" applyBorder="1" applyAlignment="1">
      <alignment wrapText="1"/>
    </xf>
    <xf numFmtId="0" fontId="35" fillId="2" borderId="0" xfId="711" applyFont="1" applyFill="1" applyBorder="1" applyAlignment="1">
      <alignment vertical="top"/>
    </xf>
    <xf numFmtId="4" fontId="35" fillId="2" borderId="0" xfId="711" applyNumberFormat="1" applyFont="1" applyFill="1" applyBorder="1" applyAlignment="1">
      <alignment vertical="top"/>
    </xf>
    <xf numFmtId="0" fontId="35" fillId="2" borderId="0" xfId="209" applyFont="1" applyFill="1" applyBorder="1" applyAlignment="1">
      <alignment wrapText="1"/>
    </xf>
    <xf numFmtId="4" fontId="35" fillId="2" borderId="0" xfId="201" applyNumberFormat="1" applyFont="1" applyFill="1" applyBorder="1" applyAlignment="1"/>
    <xf numFmtId="0" fontId="35" fillId="37" borderId="0" xfId="711" applyFont="1" applyFill="1" applyBorder="1" applyAlignment="1">
      <alignment vertical="top"/>
    </xf>
    <xf numFmtId="4" fontId="35" fillId="37" borderId="0" xfId="711" applyNumberFormat="1" applyFont="1" applyFill="1" applyBorder="1" applyAlignment="1">
      <alignment vertical="top"/>
    </xf>
    <xf numFmtId="4" fontId="35" fillId="2" borderId="0" xfId="63" applyNumberFormat="1" applyFont="1" applyFill="1" applyBorder="1" applyAlignment="1"/>
    <xf numFmtId="4" fontId="9" fillId="24" borderId="6" xfId="2" applyNumberFormat="1" applyFont="1" applyFill="1" applyBorder="1" applyAlignment="1">
      <alignment horizontal="center" wrapText="1"/>
    </xf>
    <xf numFmtId="4" fontId="10" fillId="23" borderId="6" xfId="2" applyNumberFormat="1" applyFont="1" applyFill="1" applyBorder="1" applyAlignment="1">
      <alignment horizontal="right" wrapText="1"/>
    </xf>
    <xf numFmtId="0" fontId="5" fillId="22" borderId="16" xfId="0" applyFont="1" applyFill="1" applyBorder="1"/>
    <xf numFmtId="0" fontId="5" fillId="2" borderId="1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49" fontId="6" fillId="22" borderId="3" xfId="8" applyNumberFormat="1" applyFont="1" applyFill="1" applyBorder="1" applyAlignment="1">
      <alignment horizontal="center" vertical="top" wrapText="1"/>
    </xf>
    <xf numFmtId="215" fontId="6" fillId="2" borderId="36" xfId="5" applyNumberFormat="1" applyFont="1" applyFill="1" applyBorder="1" applyAlignment="1" applyProtection="1">
      <alignment horizontal="center" vertical="center"/>
    </xf>
    <xf numFmtId="4" fontId="10" fillId="2" borderId="35" xfId="2" applyNumberFormat="1" applyFont="1" applyFill="1" applyBorder="1" applyAlignment="1">
      <alignment horizontal="right" wrapText="1"/>
    </xf>
    <xf numFmtId="4" fontId="10" fillId="2" borderId="36" xfId="2" applyNumberFormat="1" applyFont="1" applyFill="1" applyBorder="1" applyAlignment="1">
      <alignment horizontal="right" wrapText="1"/>
    </xf>
    <xf numFmtId="174" fontId="5" fillId="2" borderId="36" xfId="237" applyNumberFormat="1" applyFont="1" applyFill="1" applyBorder="1" applyAlignment="1">
      <alignment horizontal="right" vertical="center"/>
    </xf>
    <xf numFmtId="4" fontId="6" fillId="2" borderId="36" xfId="9" applyNumberFormat="1" applyFont="1" applyFill="1" applyBorder="1" applyAlignment="1">
      <alignment vertical="center"/>
    </xf>
    <xf numFmtId="174" fontId="5" fillId="2" borderId="36" xfId="200" applyNumberFormat="1" applyFont="1" applyFill="1" applyBorder="1" applyAlignment="1">
      <alignment horizontal="right" vertical="center" wrapText="1"/>
    </xf>
    <xf numFmtId="174" fontId="5" fillId="2" borderId="7" xfId="200" applyNumberFormat="1" applyFont="1" applyFill="1" applyBorder="1" applyAlignment="1">
      <alignment horizontal="right" vertical="center" wrapText="1"/>
    </xf>
    <xf numFmtId="174" fontId="7" fillId="2" borderId="36" xfId="0" applyNumberFormat="1" applyFont="1" applyFill="1" applyBorder="1" applyAlignment="1">
      <alignment horizontal="right"/>
    </xf>
    <xf numFmtId="174" fontId="6" fillId="22" borderId="36" xfId="0" applyNumberFormat="1" applyFont="1" applyFill="1" applyBorder="1" applyAlignment="1">
      <alignment horizontal="right"/>
    </xf>
    <xf numFmtId="43" fontId="6" fillId="22" borderId="36" xfId="709" applyFont="1" applyFill="1" applyBorder="1" applyAlignment="1">
      <alignment horizontal="right" vertical="top" wrapText="1"/>
    </xf>
    <xf numFmtId="183" fontId="6" fillId="2" borderId="36" xfId="9" applyNumberFormat="1" applyFont="1" applyFill="1" applyBorder="1" applyAlignment="1">
      <alignment vertical="center"/>
    </xf>
    <xf numFmtId="174" fontId="6" fillId="2" borderId="36" xfId="0" applyNumberFormat="1" applyFont="1" applyFill="1" applyBorder="1" applyAlignment="1">
      <alignment horizontal="right"/>
    </xf>
    <xf numFmtId="170" fontId="48" fillId="2" borderId="36" xfId="1" applyFont="1" applyFill="1" applyBorder="1" applyAlignment="1">
      <alignment horizontal="right" vertical="top"/>
    </xf>
    <xf numFmtId="174" fontId="5" fillId="2" borderId="35" xfId="0" applyNumberFormat="1" applyFont="1" applyFill="1" applyBorder="1" applyAlignment="1">
      <alignment horizontal="right" vertical="center"/>
    </xf>
    <xf numFmtId="4" fontId="5" fillId="2" borderId="36" xfId="512" applyNumberFormat="1" applyFont="1" applyFill="1" applyBorder="1" applyAlignment="1">
      <alignment vertical="justify" wrapText="1"/>
    </xf>
    <xf numFmtId="4" fontId="9" fillId="66" borderId="1" xfId="2" applyNumberFormat="1" applyFont="1" applyFill="1" applyBorder="1" applyAlignment="1">
      <alignment horizontal="center" wrapText="1"/>
    </xf>
    <xf numFmtId="4" fontId="5" fillId="2" borderId="0" xfId="9" applyNumberFormat="1" applyFont="1" applyFill="1" applyBorder="1" applyAlignment="1">
      <alignment horizontal="right" vertical="top"/>
    </xf>
    <xf numFmtId="14" fontId="5" fillId="2" borderId="0" xfId="9" applyNumberFormat="1" applyFont="1" applyFill="1" applyBorder="1" applyAlignment="1">
      <alignment horizontal="left" vertical="top"/>
    </xf>
    <xf numFmtId="0" fontId="6" fillId="2" borderId="36" xfId="227" applyFont="1" applyFill="1" applyBorder="1" applyAlignment="1">
      <alignment horizontal="center" wrapText="1"/>
    </xf>
    <xf numFmtId="173" fontId="10" fillId="2" borderId="36" xfId="0" applyNumberFormat="1" applyFont="1" applyFill="1" applyBorder="1" applyAlignment="1" applyProtection="1">
      <alignment horizontal="right" vertical="center"/>
    </xf>
    <xf numFmtId="0" fontId="6" fillId="2" borderId="36" xfId="4" applyFont="1" applyFill="1" applyBorder="1" applyAlignment="1">
      <alignment horizontal="left" vertical="center" wrapText="1"/>
    </xf>
    <xf numFmtId="173" fontId="6" fillId="2" borderId="36" xfId="0" applyNumberFormat="1" applyFont="1" applyFill="1" applyBorder="1" applyAlignment="1" applyProtection="1">
      <alignment horizontal="right" vertical="center"/>
    </xf>
    <xf numFmtId="174" fontId="5" fillId="2" borderId="3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quotePrefix="1" applyFont="1" applyFill="1" applyBorder="1" applyAlignment="1">
      <alignment horizontal="left" vertical="center" wrapText="1"/>
    </xf>
    <xf numFmtId="0" fontId="5" fillId="2" borderId="0" xfId="0" quotePrefix="1" applyFont="1" applyFill="1" applyBorder="1" applyAlignment="1">
      <alignment horizontal="left" vertical="center"/>
    </xf>
  </cellXfs>
  <cellStyles count="721">
    <cellStyle name="_x000d__x000a_JournalTemplate=C:\COMFO\CTALK\JOURSTD.TPL_x000d__x000a_LbStateAddress=3 3 0 251 1 89 2 311_x000d__x000a_LbStateJou" xfId="240" xr:uid="{00000000-0005-0000-0000-000000000000}"/>
    <cellStyle name="20 % - Accent1" xfId="513" xr:uid="{00000000-0005-0000-0000-000001000000}"/>
    <cellStyle name="20 % - Accent2" xfId="514" xr:uid="{00000000-0005-0000-0000-000002000000}"/>
    <cellStyle name="20 % - Accent3" xfId="515" xr:uid="{00000000-0005-0000-0000-000003000000}"/>
    <cellStyle name="20 % - Accent4" xfId="516" xr:uid="{00000000-0005-0000-0000-000004000000}"/>
    <cellStyle name="20 % - Accent5" xfId="517" xr:uid="{00000000-0005-0000-0000-000005000000}"/>
    <cellStyle name="20 % - Accent6" xfId="518" xr:uid="{00000000-0005-0000-0000-000006000000}"/>
    <cellStyle name="20% - Accent1" xfId="11" xr:uid="{00000000-0005-0000-0000-000007000000}"/>
    <cellStyle name="20% - Accent1 2" xfId="160" xr:uid="{00000000-0005-0000-0000-000008000000}"/>
    <cellStyle name="20% - Accent1 3" xfId="519" xr:uid="{00000000-0005-0000-0000-000009000000}"/>
    <cellStyle name="20% - Accent2" xfId="12" xr:uid="{00000000-0005-0000-0000-00000A000000}"/>
    <cellStyle name="20% - Accent2 2" xfId="161" xr:uid="{00000000-0005-0000-0000-00000B000000}"/>
    <cellStyle name="20% - Accent2 3" xfId="520" xr:uid="{00000000-0005-0000-0000-00000C000000}"/>
    <cellStyle name="20% - Accent3" xfId="13" xr:uid="{00000000-0005-0000-0000-00000D000000}"/>
    <cellStyle name="20% - Accent3 2" xfId="162" xr:uid="{00000000-0005-0000-0000-00000E000000}"/>
    <cellStyle name="20% - Accent3 3" xfId="521" xr:uid="{00000000-0005-0000-0000-00000F000000}"/>
    <cellStyle name="20% - Accent4" xfId="14" xr:uid="{00000000-0005-0000-0000-000010000000}"/>
    <cellStyle name="20% - Accent4 2" xfId="163" xr:uid="{00000000-0005-0000-0000-000011000000}"/>
    <cellStyle name="20% - Accent4 3" xfId="522" xr:uid="{00000000-0005-0000-0000-000012000000}"/>
    <cellStyle name="20% - Accent5" xfId="15" xr:uid="{00000000-0005-0000-0000-000013000000}"/>
    <cellStyle name="20% - Accent5 2" xfId="164" xr:uid="{00000000-0005-0000-0000-000014000000}"/>
    <cellStyle name="20% - Accent6" xfId="16" xr:uid="{00000000-0005-0000-0000-000015000000}"/>
    <cellStyle name="20% - Accent6 2" xfId="165" xr:uid="{00000000-0005-0000-0000-000016000000}"/>
    <cellStyle name="20% - Accent6 3" xfId="523" xr:uid="{00000000-0005-0000-0000-000017000000}"/>
    <cellStyle name="20% - Énfasis1 2" xfId="94" xr:uid="{00000000-0005-0000-0000-000018000000}"/>
    <cellStyle name="20% - Énfasis1 3" xfId="241" xr:uid="{00000000-0005-0000-0000-000019000000}"/>
    <cellStyle name="20% - Énfasis1 4" xfId="242" xr:uid="{00000000-0005-0000-0000-00001A000000}"/>
    <cellStyle name="20% - Énfasis2 2" xfId="95" xr:uid="{00000000-0005-0000-0000-00001B000000}"/>
    <cellStyle name="20% - Énfasis2 3" xfId="243" xr:uid="{00000000-0005-0000-0000-00001C000000}"/>
    <cellStyle name="20% - Énfasis2 4" xfId="244" xr:uid="{00000000-0005-0000-0000-00001D000000}"/>
    <cellStyle name="20% - Énfasis3 2" xfId="96" xr:uid="{00000000-0005-0000-0000-00001E000000}"/>
    <cellStyle name="20% - Énfasis3 3" xfId="245" xr:uid="{00000000-0005-0000-0000-00001F000000}"/>
    <cellStyle name="20% - Énfasis3 4" xfId="246" xr:uid="{00000000-0005-0000-0000-000020000000}"/>
    <cellStyle name="20% - Énfasis4 2" xfId="97" xr:uid="{00000000-0005-0000-0000-000021000000}"/>
    <cellStyle name="20% - Énfasis4 3" xfId="247" xr:uid="{00000000-0005-0000-0000-000022000000}"/>
    <cellStyle name="20% - Énfasis4 4" xfId="248" xr:uid="{00000000-0005-0000-0000-000023000000}"/>
    <cellStyle name="20% - Énfasis5 2" xfId="98" xr:uid="{00000000-0005-0000-0000-000024000000}"/>
    <cellStyle name="20% - Énfasis5 3" xfId="249" xr:uid="{00000000-0005-0000-0000-000025000000}"/>
    <cellStyle name="20% - Énfasis5 4" xfId="250" xr:uid="{00000000-0005-0000-0000-000026000000}"/>
    <cellStyle name="20% - Énfasis6 2" xfId="99" xr:uid="{00000000-0005-0000-0000-000027000000}"/>
    <cellStyle name="20% - Énfasis6 3" xfId="251" xr:uid="{00000000-0005-0000-0000-000028000000}"/>
    <cellStyle name="20% - Énfasis6 4" xfId="252" xr:uid="{00000000-0005-0000-0000-000029000000}"/>
    <cellStyle name="40 % - Accent1" xfId="524" xr:uid="{00000000-0005-0000-0000-00002A000000}"/>
    <cellStyle name="40 % - Accent2" xfId="525" xr:uid="{00000000-0005-0000-0000-00002B000000}"/>
    <cellStyle name="40 % - Accent3" xfId="526" xr:uid="{00000000-0005-0000-0000-00002C000000}"/>
    <cellStyle name="40 % - Accent4" xfId="527" xr:uid="{00000000-0005-0000-0000-00002D000000}"/>
    <cellStyle name="40 % - Accent5" xfId="528" xr:uid="{00000000-0005-0000-0000-00002E000000}"/>
    <cellStyle name="40 % - Accent6" xfId="529" xr:uid="{00000000-0005-0000-0000-00002F000000}"/>
    <cellStyle name="40% - Accent1" xfId="17" xr:uid="{00000000-0005-0000-0000-000030000000}"/>
    <cellStyle name="40% - Accent1 2" xfId="166" xr:uid="{00000000-0005-0000-0000-000031000000}"/>
    <cellStyle name="40% - Accent1 3" xfId="530" xr:uid="{00000000-0005-0000-0000-000032000000}"/>
    <cellStyle name="40% - Accent2" xfId="18" xr:uid="{00000000-0005-0000-0000-000033000000}"/>
    <cellStyle name="40% - Accent2 2" xfId="167" xr:uid="{00000000-0005-0000-0000-000034000000}"/>
    <cellStyle name="40% - Accent3" xfId="19" xr:uid="{00000000-0005-0000-0000-000035000000}"/>
    <cellStyle name="40% - Accent3 2" xfId="168" xr:uid="{00000000-0005-0000-0000-000036000000}"/>
    <cellStyle name="40% - Accent3 3" xfId="531" xr:uid="{00000000-0005-0000-0000-000037000000}"/>
    <cellStyle name="40% - Accent4" xfId="20" xr:uid="{00000000-0005-0000-0000-000038000000}"/>
    <cellStyle name="40% - Accent4 2" xfId="169" xr:uid="{00000000-0005-0000-0000-000039000000}"/>
    <cellStyle name="40% - Accent4 3" xfId="532" xr:uid="{00000000-0005-0000-0000-00003A000000}"/>
    <cellStyle name="40% - Accent5" xfId="21" xr:uid="{00000000-0005-0000-0000-00003B000000}"/>
    <cellStyle name="40% - Accent5 2" xfId="170" xr:uid="{00000000-0005-0000-0000-00003C000000}"/>
    <cellStyle name="40% - Accent5 3" xfId="533" xr:uid="{00000000-0005-0000-0000-00003D000000}"/>
    <cellStyle name="40% - Accent6" xfId="22" xr:uid="{00000000-0005-0000-0000-00003E000000}"/>
    <cellStyle name="40% - Accent6 2" xfId="171" xr:uid="{00000000-0005-0000-0000-00003F000000}"/>
    <cellStyle name="40% - Accent6 3" xfId="534" xr:uid="{00000000-0005-0000-0000-000040000000}"/>
    <cellStyle name="40% - Énfasis1 2" xfId="100" xr:uid="{00000000-0005-0000-0000-000041000000}"/>
    <cellStyle name="40% - Énfasis1 3" xfId="253" xr:uid="{00000000-0005-0000-0000-000042000000}"/>
    <cellStyle name="40% - Énfasis1 4" xfId="254" xr:uid="{00000000-0005-0000-0000-000043000000}"/>
    <cellStyle name="40% - Énfasis2 2" xfId="101" xr:uid="{00000000-0005-0000-0000-000044000000}"/>
    <cellStyle name="40% - Énfasis2 3" xfId="255" xr:uid="{00000000-0005-0000-0000-000045000000}"/>
    <cellStyle name="40% - Énfasis2 4" xfId="256" xr:uid="{00000000-0005-0000-0000-000046000000}"/>
    <cellStyle name="40% - Énfasis3 2" xfId="102" xr:uid="{00000000-0005-0000-0000-000047000000}"/>
    <cellStyle name="40% - Énfasis3 3" xfId="257" xr:uid="{00000000-0005-0000-0000-000048000000}"/>
    <cellStyle name="40% - Énfasis3 4" xfId="258" xr:uid="{00000000-0005-0000-0000-000049000000}"/>
    <cellStyle name="40% - Énfasis4 2" xfId="103" xr:uid="{00000000-0005-0000-0000-00004A000000}"/>
    <cellStyle name="40% - Énfasis4 3" xfId="259" xr:uid="{00000000-0005-0000-0000-00004B000000}"/>
    <cellStyle name="40% - Énfasis4 4" xfId="260" xr:uid="{00000000-0005-0000-0000-00004C000000}"/>
    <cellStyle name="40% - Énfasis5 2" xfId="104" xr:uid="{00000000-0005-0000-0000-00004D000000}"/>
    <cellStyle name="40% - Énfasis5 3" xfId="261" xr:uid="{00000000-0005-0000-0000-00004E000000}"/>
    <cellStyle name="40% - Énfasis5 4" xfId="262" xr:uid="{00000000-0005-0000-0000-00004F000000}"/>
    <cellStyle name="40% - Énfasis6 2" xfId="105" xr:uid="{00000000-0005-0000-0000-000050000000}"/>
    <cellStyle name="40% - Énfasis6 3" xfId="263" xr:uid="{00000000-0005-0000-0000-000051000000}"/>
    <cellStyle name="40% - Énfasis6 4" xfId="264" xr:uid="{00000000-0005-0000-0000-000052000000}"/>
    <cellStyle name="60 % - Accent1" xfId="535" xr:uid="{00000000-0005-0000-0000-000053000000}"/>
    <cellStyle name="60 % - Accent2" xfId="536" xr:uid="{00000000-0005-0000-0000-000054000000}"/>
    <cellStyle name="60 % - Accent3" xfId="537" xr:uid="{00000000-0005-0000-0000-000055000000}"/>
    <cellStyle name="60 % - Accent4" xfId="538" xr:uid="{00000000-0005-0000-0000-000056000000}"/>
    <cellStyle name="60 % - Accent5" xfId="539" xr:uid="{00000000-0005-0000-0000-000057000000}"/>
    <cellStyle name="60 % - Accent6" xfId="540" xr:uid="{00000000-0005-0000-0000-000058000000}"/>
    <cellStyle name="60% - Accent1" xfId="23" xr:uid="{00000000-0005-0000-0000-000059000000}"/>
    <cellStyle name="60% - Accent1 2" xfId="172" xr:uid="{00000000-0005-0000-0000-00005A000000}"/>
    <cellStyle name="60% - Accent1 3" xfId="541" xr:uid="{00000000-0005-0000-0000-00005B000000}"/>
    <cellStyle name="60% - Accent2" xfId="24" xr:uid="{00000000-0005-0000-0000-00005C000000}"/>
    <cellStyle name="60% - Accent2 2" xfId="173" xr:uid="{00000000-0005-0000-0000-00005D000000}"/>
    <cellStyle name="60% - Accent2 3" xfId="542" xr:uid="{00000000-0005-0000-0000-00005E000000}"/>
    <cellStyle name="60% - Accent3" xfId="25" xr:uid="{00000000-0005-0000-0000-00005F000000}"/>
    <cellStyle name="60% - Accent3 2" xfId="174" xr:uid="{00000000-0005-0000-0000-000060000000}"/>
    <cellStyle name="60% - Accent3 3" xfId="543" xr:uid="{00000000-0005-0000-0000-000061000000}"/>
    <cellStyle name="60% - Accent4" xfId="26" xr:uid="{00000000-0005-0000-0000-000062000000}"/>
    <cellStyle name="60% - Accent4 2" xfId="175" xr:uid="{00000000-0005-0000-0000-000063000000}"/>
    <cellStyle name="60% - Accent4 3" xfId="544" xr:uid="{00000000-0005-0000-0000-000064000000}"/>
    <cellStyle name="60% - Accent5" xfId="27" xr:uid="{00000000-0005-0000-0000-000065000000}"/>
    <cellStyle name="60% - Accent5 2" xfId="176" xr:uid="{00000000-0005-0000-0000-000066000000}"/>
    <cellStyle name="60% - Accent5 3" xfId="545" xr:uid="{00000000-0005-0000-0000-000067000000}"/>
    <cellStyle name="60% - Accent6" xfId="28" xr:uid="{00000000-0005-0000-0000-000068000000}"/>
    <cellStyle name="60% - Accent6 2" xfId="177" xr:uid="{00000000-0005-0000-0000-000069000000}"/>
    <cellStyle name="60% - Accent6 3" xfId="546" xr:uid="{00000000-0005-0000-0000-00006A000000}"/>
    <cellStyle name="60% - Énfasis1 2" xfId="106" xr:uid="{00000000-0005-0000-0000-00006B000000}"/>
    <cellStyle name="60% - Énfasis1 3" xfId="265" xr:uid="{00000000-0005-0000-0000-00006C000000}"/>
    <cellStyle name="60% - Énfasis1 4" xfId="266" xr:uid="{00000000-0005-0000-0000-00006D000000}"/>
    <cellStyle name="60% - Énfasis2 2" xfId="107" xr:uid="{00000000-0005-0000-0000-00006E000000}"/>
    <cellStyle name="60% - Énfasis2 3" xfId="267" xr:uid="{00000000-0005-0000-0000-00006F000000}"/>
    <cellStyle name="60% - Énfasis2 4" xfId="268" xr:uid="{00000000-0005-0000-0000-000070000000}"/>
    <cellStyle name="60% - Énfasis3 2" xfId="108" xr:uid="{00000000-0005-0000-0000-000071000000}"/>
    <cellStyle name="60% - Énfasis3 3" xfId="269" xr:uid="{00000000-0005-0000-0000-000072000000}"/>
    <cellStyle name="60% - Énfasis3 4" xfId="270" xr:uid="{00000000-0005-0000-0000-000073000000}"/>
    <cellStyle name="60% - Énfasis4 2" xfId="109" xr:uid="{00000000-0005-0000-0000-000074000000}"/>
    <cellStyle name="60% - Énfasis4 3" xfId="271" xr:uid="{00000000-0005-0000-0000-000075000000}"/>
    <cellStyle name="60% - Énfasis4 4" xfId="272" xr:uid="{00000000-0005-0000-0000-000076000000}"/>
    <cellStyle name="60% - Énfasis5 2" xfId="110" xr:uid="{00000000-0005-0000-0000-000077000000}"/>
    <cellStyle name="60% - Énfasis5 3" xfId="273" xr:uid="{00000000-0005-0000-0000-000078000000}"/>
    <cellStyle name="60% - Énfasis5 4" xfId="274" xr:uid="{00000000-0005-0000-0000-000079000000}"/>
    <cellStyle name="60% - Énfasis6 2" xfId="111" xr:uid="{00000000-0005-0000-0000-00007A000000}"/>
    <cellStyle name="60% - Énfasis6 3" xfId="275" xr:uid="{00000000-0005-0000-0000-00007B000000}"/>
    <cellStyle name="60% - Énfasis6 4" xfId="276" xr:uid="{00000000-0005-0000-0000-00007C000000}"/>
    <cellStyle name="Accent1" xfId="29" xr:uid="{00000000-0005-0000-0000-00007D000000}"/>
    <cellStyle name="Accent1 - 20%" xfId="277" xr:uid="{00000000-0005-0000-0000-00007E000000}"/>
    <cellStyle name="Accent1 - 40%" xfId="278" xr:uid="{00000000-0005-0000-0000-00007F000000}"/>
    <cellStyle name="Accent1 - 60%" xfId="279" xr:uid="{00000000-0005-0000-0000-000080000000}"/>
    <cellStyle name="Accent1 2" xfId="178" xr:uid="{00000000-0005-0000-0000-000081000000}"/>
    <cellStyle name="Accent1 3" xfId="547" xr:uid="{00000000-0005-0000-0000-000082000000}"/>
    <cellStyle name="Accent1_ANALISIS PARA PRESENTAR OPRET" xfId="280" xr:uid="{00000000-0005-0000-0000-000083000000}"/>
    <cellStyle name="Accent2" xfId="30" xr:uid="{00000000-0005-0000-0000-000084000000}"/>
    <cellStyle name="Accent2 - 20%" xfId="281" xr:uid="{00000000-0005-0000-0000-000085000000}"/>
    <cellStyle name="Accent2 - 40%" xfId="282" xr:uid="{00000000-0005-0000-0000-000086000000}"/>
    <cellStyle name="Accent2 - 60%" xfId="283" xr:uid="{00000000-0005-0000-0000-000087000000}"/>
    <cellStyle name="Accent2 2" xfId="179" xr:uid="{00000000-0005-0000-0000-000088000000}"/>
    <cellStyle name="Accent2 3" xfId="548" xr:uid="{00000000-0005-0000-0000-000089000000}"/>
    <cellStyle name="Accent2_ANALISIS PARA PRESENTAR OPRET" xfId="284" xr:uid="{00000000-0005-0000-0000-00008A000000}"/>
    <cellStyle name="Accent3" xfId="31" xr:uid="{00000000-0005-0000-0000-00008B000000}"/>
    <cellStyle name="Accent3 - 20%" xfId="285" xr:uid="{00000000-0005-0000-0000-00008C000000}"/>
    <cellStyle name="Accent3 - 40%" xfId="286" xr:uid="{00000000-0005-0000-0000-00008D000000}"/>
    <cellStyle name="Accent3 - 60%" xfId="287" xr:uid="{00000000-0005-0000-0000-00008E000000}"/>
    <cellStyle name="Accent3 2" xfId="180" xr:uid="{00000000-0005-0000-0000-00008F000000}"/>
    <cellStyle name="Accent3 3" xfId="549" xr:uid="{00000000-0005-0000-0000-000090000000}"/>
    <cellStyle name="Accent3_ANALISIS PARA PRESENTAR OPRET" xfId="288" xr:uid="{00000000-0005-0000-0000-000091000000}"/>
    <cellStyle name="Accent4" xfId="32" xr:uid="{00000000-0005-0000-0000-000092000000}"/>
    <cellStyle name="Accent4 - 20%" xfId="289" xr:uid="{00000000-0005-0000-0000-000093000000}"/>
    <cellStyle name="Accent4 - 40%" xfId="290" xr:uid="{00000000-0005-0000-0000-000094000000}"/>
    <cellStyle name="Accent4 - 60%" xfId="291" xr:uid="{00000000-0005-0000-0000-000095000000}"/>
    <cellStyle name="Accent4 2" xfId="181" xr:uid="{00000000-0005-0000-0000-000096000000}"/>
    <cellStyle name="Accent4 3" xfId="550" xr:uid="{00000000-0005-0000-0000-000097000000}"/>
    <cellStyle name="Accent4_ANALISIS PARA PRESENTAR OPRET" xfId="292" xr:uid="{00000000-0005-0000-0000-000098000000}"/>
    <cellStyle name="Accent5" xfId="33" xr:uid="{00000000-0005-0000-0000-000099000000}"/>
    <cellStyle name="Accent5 - 20%" xfId="293" xr:uid="{00000000-0005-0000-0000-00009A000000}"/>
    <cellStyle name="Accent5 - 40%" xfId="294" xr:uid="{00000000-0005-0000-0000-00009B000000}"/>
    <cellStyle name="Accent5 - 60%" xfId="295" xr:uid="{00000000-0005-0000-0000-00009C000000}"/>
    <cellStyle name="Accent5 2" xfId="182" xr:uid="{00000000-0005-0000-0000-00009D000000}"/>
    <cellStyle name="Accent5_ANALISIS PARA PRESENTAR OPRET" xfId="296" xr:uid="{00000000-0005-0000-0000-00009E000000}"/>
    <cellStyle name="Accent6" xfId="34" xr:uid="{00000000-0005-0000-0000-00009F000000}"/>
    <cellStyle name="Accent6 - 20%" xfId="297" xr:uid="{00000000-0005-0000-0000-0000A0000000}"/>
    <cellStyle name="Accent6 - 40%" xfId="298" xr:uid="{00000000-0005-0000-0000-0000A1000000}"/>
    <cellStyle name="Accent6 - 60%" xfId="299" xr:uid="{00000000-0005-0000-0000-0000A2000000}"/>
    <cellStyle name="Accent6 2" xfId="183" xr:uid="{00000000-0005-0000-0000-0000A3000000}"/>
    <cellStyle name="Accent6 3" xfId="551" xr:uid="{00000000-0005-0000-0000-0000A4000000}"/>
    <cellStyle name="Accent6_ANALISIS PARA PRESENTAR OPRET" xfId="300" xr:uid="{00000000-0005-0000-0000-0000A5000000}"/>
    <cellStyle name="Avertissement" xfId="552" xr:uid="{00000000-0005-0000-0000-0000A6000000}"/>
    <cellStyle name="Bad" xfId="35" xr:uid="{00000000-0005-0000-0000-0000A7000000}"/>
    <cellStyle name="Bad 2" xfId="184" xr:uid="{00000000-0005-0000-0000-0000A8000000}"/>
    <cellStyle name="Bad 3" xfId="553" xr:uid="{00000000-0005-0000-0000-0000A9000000}"/>
    <cellStyle name="Buena 2" xfId="112" xr:uid="{00000000-0005-0000-0000-0000AA000000}"/>
    <cellStyle name="Buena 3" xfId="301" xr:uid="{00000000-0005-0000-0000-0000AB000000}"/>
    <cellStyle name="Buena 4" xfId="302" xr:uid="{00000000-0005-0000-0000-0000AC000000}"/>
    <cellStyle name="Calcul" xfId="554" xr:uid="{00000000-0005-0000-0000-0000AD000000}"/>
    <cellStyle name="Calcul 2" xfId="555" xr:uid="{00000000-0005-0000-0000-0000AE000000}"/>
    <cellStyle name="Calcul 3" xfId="556" xr:uid="{00000000-0005-0000-0000-0000AF000000}"/>
    <cellStyle name="Calculation" xfId="36" xr:uid="{00000000-0005-0000-0000-0000B0000000}"/>
    <cellStyle name="Calculation 2" xfId="185" xr:uid="{00000000-0005-0000-0000-0000B1000000}"/>
    <cellStyle name="Calculation 2 2" xfId="557" xr:uid="{00000000-0005-0000-0000-0000B2000000}"/>
    <cellStyle name="Calculation 2 3" xfId="558" xr:uid="{00000000-0005-0000-0000-0000B3000000}"/>
    <cellStyle name="Calculation 3" xfId="559" xr:uid="{00000000-0005-0000-0000-0000B4000000}"/>
    <cellStyle name="Calculation 3 2" xfId="560" xr:uid="{00000000-0005-0000-0000-0000B5000000}"/>
    <cellStyle name="Calculation 3 3" xfId="561" xr:uid="{00000000-0005-0000-0000-0000B6000000}"/>
    <cellStyle name="Calculation 4" xfId="562" xr:uid="{00000000-0005-0000-0000-0000B7000000}"/>
    <cellStyle name="Calculation 5" xfId="563" xr:uid="{00000000-0005-0000-0000-0000B8000000}"/>
    <cellStyle name="Cálculo 2" xfId="113" xr:uid="{00000000-0005-0000-0000-0000B9000000}"/>
    <cellStyle name="Cálculo 2 2" xfId="564" xr:uid="{00000000-0005-0000-0000-0000BA000000}"/>
    <cellStyle name="Cálculo 2 3" xfId="565" xr:uid="{00000000-0005-0000-0000-0000BB000000}"/>
    <cellStyle name="Cálculo 3" xfId="303" xr:uid="{00000000-0005-0000-0000-0000BC000000}"/>
    <cellStyle name="Cálculo 3 2" xfId="566" xr:uid="{00000000-0005-0000-0000-0000BD000000}"/>
    <cellStyle name="Cálculo 3 3" xfId="567" xr:uid="{00000000-0005-0000-0000-0000BE000000}"/>
    <cellStyle name="Cálculo 4" xfId="304" xr:uid="{00000000-0005-0000-0000-0000BF000000}"/>
    <cellStyle name="Cálculo 4 2" xfId="568" xr:uid="{00000000-0005-0000-0000-0000C0000000}"/>
    <cellStyle name="Cálculo 4 3" xfId="569" xr:uid="{00000000-0005-0000-0000-0000C1000000}"/>
    <cellStyle name="Celda de comprobación 2" xfId="114" xr:uid="{00000000-0005-0000-0000-0000C2000000}"/>
    <cellStyle name="Celda de comprobación 3" xfId="305" xr:uid="{00000000-0005-0000-0000-0000C3000000}"/>
    <cellStyle name="Celda de comprobación 4" xfId="306" xr:uid="{00000000-0005-0000-0000-0000C4000000}"/>
    <cellStyle name="Celda vinculada 2" xfId="115" xr:uid="{00000000-0005-0000-0000-0000C5000000}"/>
    <cellStyle name="Celda vinculada 3" xfId="307" xr:uid="{00000000-0005-0000-0000-0000C6000000}"/>
    <cellStyle name="Celda vinculada 4" xfId="308" xr:uid="{00000000-0005-0000-0000-0000C7000000}"/>
    <cellStyle name="Cellule liée" xfId="570" xr:uid="{00000000-0005-0000-0000-0000C8000000}"/>
    <cellStyle name="Check Cell" xfId="37" xr:uid="{00000000-0005-0000-0000-0000C9000000}"/>
    <cellStyle name="Check Cell 2" xfId="186" xr:uid="{00000000-0005-0000-0000-0000CA000000}"/>
    <cellStyle name="Comma 10" xfId="309" xr:uid="{00000000-0005-0000-0000-0000CB000000}"/>
    <cellStyle name="Comma 11" xfId="310" xr:uid="{00000000-0005-0000-0000-0000CC000000}"/>
    <cellStyle name="Comma 12" xfId="311" xr:uid="{00000000-0005-0000-0000-0000CD000000}"/>
    <cellStyle name="Comma 13" xfId="312" xr:uid="{00000000-0005-0000-0000-0000CE000000}"/>
    <cellStyle name="Comma 2" xfId="38" xr:uid="{00000000-0005-0000-0000-0000CF000000}"/>
    <cellStyle name="Comma 2 2" xfId="187" xr:uid="{00000000-0005-0000-0000-0000D0000000}"/>
    <cellStyle name="Comma 2 2 3" xfId="718" xr:uid="{00000000-0005-0000-0000-0000D1000000}"/>
    <cellStyle name="Comma 2 3" xfId="571" xr:uid="{00000000-0005-0000-0000-0000D2000000}"/>
    <cellStyle name="Comma 3" xfId="39" xr:uid="{00000000-0005-0000-0000-0000D3000000}"/>
    <cellStyle name="Comma 3 2" xfId="231" xr:uid="{00000000-0005-0000-0000-0000D4000000}"/>
    <cellStyle name="Comma 3_Adicional No. 1  Edificio Biblioteca y Verja y parqueos  Universidad ITECO" xfId="313" xr:uid="{00000000-0005-0000-0000-0000D5000000}"/>
    <cellStyle name="Comma 4" xfId="314" xr:uid="{00000000-0005-0000-0000-0000D6000000}"/>
    <cellStyle name="Comma 4 2" xfId="315" xr:uid="{00000000-0005-0000-0000-0000D7000000}"/>
    <cellStyle name="Comma 4_Presupuesto_remodelacion vivienda en cancino pe" xfId="316" xr:uid="{00000000-0005-0000-0000-0000D8000000}"/>
    <cellStyle name="Comma 5" xfId="317" xr:uid="{00000000-0005-0000-0000-0000D9000000}"/>
    <cellStyle name="Comma 5 2" xfId="572" xr:uid="{00000000-0005-0000-0000-0000DA000000}"/>
    <cellStyle name="Comma 6" xfId="318" xr:uid="{00000000-0005-0000-0000-0000DB000000}"/>
    <cellStyle name="Comma 6 2" xfId="573" xr:uid="{00000000-0005-0000-0000-0000DC000000}"/>
    <cellStyle name="Comma 7" xfId="319" xr:uid="{00000000-0005-0000-0000-0000DD000000}"/>
    <cellStyle name="Comma 7 2" xfId="574" xr:uid="{00000000-0005-0000-0000-0000DE000000}"/>
    <cellStyle name="Comma 8" xfId="320" xr:uid="{00000000-0005-0000-0000-0000DF000000}"/>
    <cellStyle name="Comma 9" xfId="321" xr:uid="{00000000-0005-0000-0000-0000E0000000}"/>
    <cellStyle name="Comma_ACUEDUCTO DE  PADRE LAS CASAS" xfId="40" xr:uid="{00000000-0005-0000-0000-0000E1000000}"/>
    <cellStyle name="Commentaire" xfId="575" xr:uid="{00000000-0005-0000-0000-0000E2000000}"/>
    <cellStyle name="Commentaire 2" xfId="576" xr:uid="{00000000-0005-0000-0000-0000E3000000}"/>
    <cellStyle name="Commentaire 3" xfId="577" xr:uid="{00000000-0005-0000-0000-0000E4000000}"/>
    <cellStyle name="Currency 2" xfId="322" xr:uid="{00000000-0005-0000-0000-0000E5000000}"/>
    <cellStyle name="Currency 2 2" xfId="578" xr:uid="{00000000-0005-0000-0000-0000E6000000}"/>
    <cellStyle name="Currency 3" xfId="579" xr:uid="{00000000-0005-0000-0000-0000E7000000}"/>
    <cellStyle name="Currency 3 2" xfId="580" xr:uid="{00000000-0005-0000-0000-0000E8000000}"/>
    <cellStyle name="Currency 3 3" xfId="581" xr:uid="{00000000-0005-0000-0000-0000E9000000}"/>
    <cellStyle name="Currency 3_APU CIVIL WORKS ACUEDUCTO PERAVIA_source" xfId="582" xr:uid="{00000000-0005-0000-0000-0000EA000000}"/>
    <cellStyle name="Currency 4" xfId="583" xr:uid="{00000000-0005-0000-0000-0000EB000000}"/>
    <cellStyle name="Currency 4 2" xfId="584" xr:uid="{00000000-0005-0000-0000-0000EC000000}"/>
    <cellStyle name="Currency_Construccion Edificio Aulas No.1 Centroa Regional UASD, Mao" xfId="323" xr:uid="{00000000-0005-0000-0000-0000ED000000}"/>
    <cellStyle name="Emphasis 1" xfId="324" xr:uid="{00000000-0005-0000-0000-0000EE000000}"/>
    <cellStyle name="Emphasis 2" xfId="325" xr:uid="{00000000-0005-0000-0000-0000EF000000}"/>
    <cellStyle name="Emphasis 3" xfId="326" xr:uid="{00000000-0005-0000-0000-0000F0000000}"/>
    <cellStyle name="Encabezado 4 2" xfId="116" xr:uid="{00000000-0005-0000-0000-0000F1000000}"/>
    <cellStyle name="Encabezado 4 3" xfId="327" xr:uid="{00000000-0005-0000-0000-0000F2000000}"/>
    <cellStyle name="Encabezado 4 4" xfId="328" xr:uid="{00000000-0005-0000-0000-0000F3000000}"/>
    <cellStyle name="Énfasis 1" xfId="329" xr:uid="{00000000-0005-0000-0000-0000F4000000}"/>
    <cellStyle name="Énfasis 2" xfId="330" xr:uid="{00000000-0005-0000-0000-0000F5000000}"/>
    <cellStyle name="Énfasis 3" xfId="331" xr:uid="{00000000-0005-0000-0000-0000F6000000}"/>
    <cellStyle name="Énfasis1 - 20%" xfId="332" xr:uid="{00000000-0005-0000-0000-0000F7000000}"/>
    <cellStyle name="Énfasis1 - 40%" xfId="333" xr:uid="{00000000-0005-0000-0000-0000F8000000}"/>
    <cellStyle name="Énfasis1 - 60%" xfId="334" xr:uid="{00000000-0005-0000-0000-0000F9000000}"/>
    <cellStyle name="Énfasis1 2" xfId="117" xr:uid="{00000000-0005-0000-0000-0000FA000000}"/>
    <cellStyle name="Énfasis1 3" xfId="335" xr:uid="{00000000-0005-0000-0000-0000FB000000}"/>
    <cellStyle name="Énfasis1 4" xfId="336" xr:uid="{00000000-0005-0000-0000-0000FC000000}"/>
    <cellStyle name="Énfasis2 - 20%" xfId="337" xr:uid="{00000000-0005-0000-0000-0000FD000000}"/>
    <cellStyle name="Énfasis2 - 40%" xfId="338" xr:uid="{00000000-0005-0000-0000-0000FE000000}"/>
    <cellStyle name="Énfasis2 - 60%" xfId="339" xr:uid="{00000000-0005-0000-0000-0000FF000000}"/>
    <cellStyle name="Énfasis2 2" xfId="118" xr:uid="{00000000-0005-0000-0000-000000010000}"/>
    <cellStyle name="Énfasis2 3" xfId="340" xr:uid="{00000000-0005-0000-0000-000001010000}"/>
    <cellStyle name="Énfasis2 4" xfId="341" xr:uid="{00000000-0005-0000-0000-000002010000}"/>
    <cellStyle name="Énfasis3 - 20%" xfId="342" xr:uid="{00000000-0005-0000-0000-000003010000}"/>
    <cellStyle name="Énfasis3 - 40%" xfId="343" xr:uid="{00000000-0005-0000-0000-000004010000}"/>
    <cellStyle name="Énfasis3 - 60%" xfId="344" xr:uid="{00000000-0005-0000-0000-000005010000}"/>
    <cellStyle name="Énfasis3 2" xfId="119" xr:uid="{00000000-0005-0000-0000-000006010000}"/>
    <cellStyle name="Énfasis3 3" xfId="345" xr:uid="{00000000-0005-0000-0000-000007010000}"/>
    <cellStyle name="Énfasis3 4" xfId="346" xr:uid="{00000000-0005-0000-0000-000008010000}"/>
    <cellStyle name="Énfasis4 - 20%" xfId="347" xr:uid="{00000000-0005-0000-0000-000009010000}"/>
    <cellStyle name="Énfasis4 - 40%" xfId="348" xr:uid="{00000000-0005-0000-0000-00000A010000}"/>
    <cellStyle name="Énfasis4 - 60%" xfId="349" xr:uid="{00000000-0005-0000-0000-00000B010000}"/>
    <cellStyle name="Énfasis4 2" xfId="120" xr:uid="{00000000-0005-0000-0000-00000C010000}"/>
    <cellStyle name="Énfasis4 3" xfId="350" xr:uid="{00000000-0005-0000-0000-00000D010000}"/>
    <cellStyle name="Énfasis4 4" xfId="351" xr:uid="{00000000-0005-0000-0000-00000E010000}"/>
    <cellStyle name="Énfasis5 - 20%" xfId="352" xr:uid="{00000000-0005-0000-0000-00000F010000}"/>
    <cellStyle name="Énfasis5 - 40%" xfId="353" xr:uid="{00000000-0005-0000-0000-000010010000}"/>
    <cellStyle name="Énfasis5 - 60%" xfId="354" xr:uid="{00000000-0005-0000-0000-000011010000}"/>
    <cellStyle name="Énfasis5 2" xfId="121" xr:uid="{00000000-0005-0000-0000-000012010000}"/>
    <cellStyle name="Énfasis5 3" xfId="355" xr:uid="{00000000-0005-0000-0000-000013010000}"/>
    <cellStyle name="Énfasis5 4" xfId="356" xr:uid="{00000000-0005-0000-0000-000014010000}"/>
    <cellStyle name="Énfasis6 - 20%" xfId="357" xr:uid="{00000000-0005-0000-0000-000015010000}"/>
    <cellStyle name="Énfasis6 - 40%" xfId="358" xr:uid="{00000000-0005-0000-0000-000016010000}"/>
    <cellStyle name="Énfasis6 - 60%" xfId="359" xr:uid="{00000000-0005-0000-0000-000017010000}"/>
    <cellStyle name="Énfasis6 2" xfId="122" xr:uid="{00000000-0005-0000-0000-000018010000}"/>
    <cellStyle name="Énfasis6 3" xfId="360" xr:uid="{00000000-0005-0000-0000-000019010000}"/>
    <cellStyle name="Énfasis6 4" xfId="361" xr:uid="{00000000-0005-0000-0000-00001A010000}"/>
    <cellStyle name="Entrada 2" xfId="123" xr:uid="{00000000-0005-0000-0000-00001B010000}"/>
    <cellStyle name="Entrada 2 2" xfId="585" xr:uid="{00000000-0005-0000-0000-00001C010000}"/>
    <cellStyle name="Entrada 2 3" xfId="586" xr:uid="{00000000-0005-0000-0000-00001D010000}"/>
    <cellStyle name="Entrada 3" xfId="362" xr:uid="{00000000-0005-0000-0000-00001E010000}"/>
    <cellStyle name="Entrada 3 2" xfId="587" xr:uid="{00000000-0005-0000-0000-00001F010000}"/>
    <cellStyle name="Entrada 3 3" xfId="588" xr:uid="{00000000-0005-0000-0000-000020010000}"/>
    <cellStyle name="Entrada 4" xfId="363" xr:uid="{00000000-0005-0000-0000-000021010000}"/>
    <cellStyle name="Entrada 4 2" xfId="589" xr:uid="{00000000-0005-0000-0000-000022010000}"/>
    <cellStyle name="Entrada 4 3" xfId="590" xr:uid="{00000000-0005-0000-0000-000023010000}"/>
    <cellStyle name="Entrée" xfId="591" xr:uid="{00000000-0005-0000-0000-000024010000}"/>
    <cellStyle name="Entrée 2" xfId="592" xr:uid="{00000000-0005-0000-0000-000025010000}"/>
    <cellStyle name="Entrée 3" xfId="593" xr:uid="{00000000-0005-0000-0000-000026010000}"/>
    <cellStyle name="Euro" xfId="41" xr:uid="{00000000-0005-0000-0000-000027010000}"/>
    <cellStyle name="Euro 2" xfId="124" xr:uid="{00000000-0005-0000-0000-000028010000}"/>
    <cellStyle name="Euro 2 2" xfId="364" xr:uid="{00000000-0005-0000-0000-000029010000}"/>
    <cellStyle name="Euro 3" xfId="188" xr:uid="{00000000-0005-0000-0000-00002A010000}"/>
    <cellStyle name="Euro 3 2" xfId="594" xr:uid="{00000000-0005-0000-0000-00002B010000}"/>
    <cellStyle name="Euro 4" xfId="232" xr:uid="{00000000-0005-0000-0000-00002C010000}"/>
    <cellStyle name="Euro 4 2" xfId="595" xr:uid="{00000000-0005-0000-0000-00002D010000}"/>
    <cellStyle name="Euro 5" xfId="596" xr:uid="{00000000-0005-0000-0000-00002E010000}"/>
    <cellStyle name="Euro 6" xfId="597" xr:uid="{00000000-0005-0000-0000-00002F010000}"/>
    <cellStyle name="Euro_09 red distribucion ondina y las malvinas y correccion averias, ac. hato mayor" xfId="598" xr:uid="{00000000-0005-0000-0000-000030010000}"/>
    <cellStyle name="Excel Built-in Comma" xfId="365" xr:uid="{00000000-0005-0000-0000-000031010000}"/>
    <cellStyle name="Excel Built-in Normal" xfId="366" xr:uid="{00000000-0005-0000-0000-000032010000}"/>
    <cellStyle name="Explanatory Text" xfId="42" xr:uid="{00000000-0005-0000-0000-000033010000}"/>
    <cellStyle name="Explanatory Text 2" xfId="189" xr:uid="{00000000-0005-0000-0000-000034010000}"/>
    <cellStyle name="F2" xfId="43" xr:uid="{00000000-0005-0000-0000-000035010000}"/>
    <cellStyle name="F2 2" xfId="125" xr:uid="{00000000-0005-0000-0000-000036010000}"/>
    <cellStyle name="F2_act 102-11 al 46-11 REH OT, EST BOM, PT Y DR AC CASTILLO LOS CAFES" xfId="126" xr:uid="{00000000-0005-0000-0000-000037010000}"/>
    <cellStyle name="F3" xfId="44" xr:uid="{00000000-0005-0000-0000-000038010000}"/>
    <cellStyle name="F3 2" xfId="127" xr:uid="{00000000-0005-0000-0000-000039010000}"/>
    <cellStyle name="F3_act 102-11 al 46-11 REH OT, EST BOM, PT Y DR AC CASTILLO LOS CAFES" xfId="128" xr:uid="{00000000-0005-0000-0000-00003A010000}"/>
    <cellStyle name="F4" xfId="45" xr:uid="{00000000-0005-0000-0000-00003B010000}"/>
    <cellStyle name="F4 2" xfId="129" xr:uid="{00000000-0005-0000-0000-00003C010000}"/>
    <cellStyle name="F4_act 102-11 al 46-11 REH OT, EST BOM, PT Y DR AC CASTILLO LOS CAFES" xfId="130" xr:uid="{00000000-0005-0000-0000-00003D010000}"/>
    <cellStyle name="F5" xfId="46" xr:uid="{00000000-0005-0000-0000-00003E010000}"/>
    <cellStyle name="F5 2" xfId="131" xr:uid="{00000000-0005-0000-0000-00003F010000}"/>
    <cellStyle name="F5_act 102-11 al 46-11 REH OT, EST BOM, PT Y DR AC CASTILLO LOS CAFES" xfId="132" xr:uid="{00000000-0005-0000-0000-000040010000}"/>
    <cellStyle name="F6" xfId="47" xr:uid="{00000000-0005-0000-0000-000041010000}"/>
    <cellStyle name="F6 2" xfId="133" xr:uid="{00000000-0005-0000-0000-000042010000}"/>
    <cellStyle name="F6_act 102-11 al 46-11 REH OT, EST BOM, PT Y DR AC CASTILLO LOS CAFES" xfId="134" xr:uid="{00000000-0005-0000-0000-000043010000}"/>
    <cellStyle name="F7" xfId="48" xr:uid="{00000000-0005-0000-0000-000044010000}"/>
    <cellStyle name="F7 2" xfId="135" xr:uid="{00000000-0005-0000-0000-000045010000}"/>
    <cellStyle name="F7_act 102-11 al 46-11 REH OT, EST BOM, PT Y DR AC CASTILLO LOS CAFES" xfId="136" xr:uid="{00000000-0005-0000-0000-000046010000}"/>
    <cellStyle name="F8" xfId="49" xr:uid="{00000000-0005-0000-0000-000047010000}"/>
    <cellStyle name="F8 2" xfId="137" xr:uid="{00000000-0005-0000-0000-000048010000}"/>
    <cellStyle name="F8_act 102-11 al 46-11 REH OT, EST BOM, PT Y DR AC CASTILLO LOS CAFES" xfId="138" xr:uid="{00000000-0005-0000-0000-000049010000}"/>
    <cellStyle name="Followed Hyperlink" xfId="367" xr:uid="{00000000-0005-0000-0000-00004A010000}"/>
    <cellStyle name="Good" xfId="50" xr:uid="{00000000-0005-0000-0000-00004B010000}"/>
    <cellStyle name="Good 2" xfId="190" xr:uid="{00000000-0005-0000-0000-00004C010000}"/>
    <cellStyle name="Heading 1" xfId="51" xr:uid="{00000000-0005-0000-0000-00004D010000}"/>
    <cellStyle name="Heading 1 2" xfId="191" xr:uid="{00000000-0005-0000-0000-00004E010000}"/>
    <cellStyle name="Heading 1 3" xfId="599" xr:uid="{00000000-0005-0000-0000-00004F010000}"/>
    <cellStyle name="Heading 2" xfId="52" xr:uid="{00000000-0005-0000-0000-000050010000}"/>
    <cellStyle name="Heading 2 2" xfId="192" xr:uid="{00000000-0005-0000-0000-000051010000}"/>
    <cellStyle name="Heading 2 3" xfId="600" xr:uid="{00000000-0005-0000-0000-000052010000}"/>
    <cellStyle name="Heading 3" xfId="53" xr:uid="{00000000-0005-0000-0000-000053010000}"/>
    <cellStyle name="Heading 3 2" xfId="193" xr:uid="{00000000-0005-0000-0000-000054010000}"/>
    <cellStyle name="Heading 3 3" xfId="601" xr:uid="{00000000-0005-0000-0000-000055010000}"/>
    <cellStyle name="Heading 4" xfId="54" xr:uid="{00000000-0005-0000-0000-000056010000}"/>
    <cellStyle name="Heading 4 2" xfId="194" xr:uid="{00000000-0005-0000-0000-000057010000}"/>
    <cellStyle name="Hipervínculo 2" xfId="602" xr:uid="{00000000-0005-0000-0000-000058010000}"/>
    <cellStyle name="Hipervínculo visitado 2" xfId="368" xr:uid="{00000000-0005-0000-0000-000059010000}"/>
    <cellStyle name="Hyperlink" xfId="369" xr:uid="{00000000-0005-0000-0000-00005A010000}"/>
    <cellStyle name="Incorrecto 2" xfId="139" xr:uid="{00000000-0005-0000-0000-00005B010000}"/>
    <cellStyle name="Incorrecto 3" xfId="370" xr:uid="{00000000-0005-0000-0000-00005C010000}"/>
    <cellStyle name="Incorrecto 4" xfId="371" xr:uid="{00000000-0005-0000-0000-00005D010000}"/>
    <cellStyle name="Input" xfId="55" xr:uid="{00000000-0005-0000-0000-00005E010000}"/>
    <cellStyle name="Input 2" xfId="195" xr:uid="{00000000-0005-0000-0000-00005F010000}"/>
    <cellStyle name="Input 2 2" xfId="603" xr:uid="{00000000-0005-0000-0000-000060010000}"/>
    <cellStyle name="Input 2 3" xfId="604" xr:uid="{00000000-0005-0000-0000-000061010000}"/>
    <cellStyle name="Input 3" xfId="605" xr:uid="{00000000-0005-0000-0000-000062010000}"/>
    <cellStyle name="Input 4" xfId="606" xr:uid="{00000000-0005-0000-0000-000063010000}"/>
    <cellStyle name="Insatisfaisant" xfId="607" xr:uid="{00000000-0005-0000-0000-000064010000}"/>
    <cellStyle name="Linked Cell" xfId="56" xr:uid="{00000000-0005-0000-0000-000065010000}"/>
    <cellStyle name="Linked Cell 2" xfId="196" xr:uid="{00000000-0005-0000-0000-000066010000}"/>
    <cellStyle name="Millares" xfId="1" builtinId="3"/>
    <cellStyle name="Millares 10" xfId="197" xr:uid="{00000000-0005-0000-0000-000068010000}"/>
    <cellStyle name="Millares 10 2" xfId="237" xr:uid="{00000000-0005-0000-0000-000069010000}"/>
    <cellStyle name="Millares 11" xfId="198" xr:uid="{00000000-0005-0000-0000-00006A010000}"/>
    <cellStyle name="Millares 11 2" xfId="233" xr:uid="{00000000-0005-0000-0000-00006B010000}"/>
    <cellStyle name="Millares 11 3" xfId="608" xr:uid="{00000000-0005-0000-0000-00006C010000}"/>
    <cellStyle name="Millares 12" xfId="140" xr:uid="{00000000-0005-0000-0000-00006D010000}"/>
    <cellStyle name="Millares 12 2" xfId="609" xr:uid="{00000000-0005-0000-0000-00006E010000}"/>
    <cellStyle name="Millares 13" xfId="234" xr:uid="{00000000-0005-0000-0000-00006F010000}"/>
    <cellStyle name="Millares 13 2" xfId="372" xr:uid="{00000000-0005-0000-0000-000070010000}"/>
    <cellStyle name="Millares 14" xfId="199" xr:uid="{00000000-0005-0000-0000-000071010000}"/>
    <cellStyle name="Millares 14 2" xfId="610" xr:uid="{00000000-0005-0000-0000-000072010000}"/>
    <cellStyle name="Millares 15" xfId="200" xr:uid="{00000000-0005-0000-0000-000073010000}"/>
    <cellStyle name="Millares 16" xfId="373" xr:uid="{00000000-0005-0000-0000-000074010000}"/>
    <cellStyle name="Millares 17" xfId="374" xr:uid="{00000000-0005-0000-0000-000075010000}"/>
    <cellStyle name="Millares 18" xfId="375" xr:uid="{00000000-0005-0000-0000-000076010000}"/>
    <cellStyle name="Millares 19" xfId="376" xr:uid="{00000000-0005-0000-0000-000077010000}"/>
    <cellStyle name="Millares 2" xfId="57" xr:uid="{00000000-0005-0000-0000-000078010000}"/>
    <cellStyle name="Millares 2 10" xfId="377" xr:uid="{00000000-0005-0000-0000-000079010000}"/>
    <cellStyle name="Millares 2 11" xfId="201" xr:uid="{00000000-0005-0000-0000-00007A010000}"/>
    <cellStyle name="Millares 2 2" xfId="9" xr:uid="{00000000-0005-0000-0000-00007B010000}"/>
    <cellStyle name="Millares 2 2 2" xfId="58" xr:uid="{00000000-0005-0000-0000-00007C010000}"/>
    <cellStyle name="Millares 2 2 2 2" xfId="202" xr:uid="{00000000-0005-0000-0000-00007D010000}"/>
    <cellStyle name="Millares 2 2 2 3" xfId="203" xr:uid="{00000000-0005-0000-0000-00007E010000}"/>
    <cellStyle name="Millares 2 2 2 4" xfId="378" xr:uid="{00000000-0005-0000-0000-00007F010000}"/>
    <cellStyle name="Millares 2 2 3" xfId="379" xr:uid="{00000000-0005-0000-0000-000080010000}"/>
    <cellStyle name="Millares 2 2 5 2" xfId="204" xr:uid="{00000000-0005-0000-0000-000081010000}"/>
    <cellStyle name="Millares 2 2_304-12 medidores SAN CRISTOBAL" xfId="611" xr:uid="{00000000-0005-0000-0000-000082010000}"/>
    <cellStyle name="Millares 2 3" xfId="59" xr:uid="{00000000-0005-0000-0000-000083010000}"/>
    <cellStyle name="Millares 2 3 2" xfId="223" xr:uid="{00000000-0005-0000-0000-000084010000}"/>
    <cellStyle name="Millares 2 3 2 2" xfId="612" xr:uid="{00000000-0005-0000-0000-000085010000}"/>
    <cellStyle name="Millares 2 3 2 2 2" xfId="613" xr:uid="{00000000-0005-0000-0000-000086010000}"/>
    <cellStyle name="Millares 2 3 2 3" xfId="614" xr:uid="{00000000-0005-0000-0000-000087010000}"/>
    <cellStyle name="Millares 2 3 3" xfId="615" xr:uid="{00000000-0005-0000-0000-000088010000}"/>
    <cellStyle name="Millares 2 3 4" xfId="616" xr:uid="{00000000-0005-0000-0000-000089010000}"/>
    <cellStyle name="Millares 2 4" xfId="380" xr:uid="{00000000-0005-0000-0000-00008A010000}"/>
    <cellStyle name="Millares 2 4 2" xfId="617" xr:uid="{00000000-0005-0000-0000-00008B010000}"/>
    <cellStyle name="Millares 2 5" xfId="381" xr:uid="{00000000-0005-0000-0000-00008C010000}"/>
    <cellStyle name="Millares 2 5 2" xfId="618" xr:uid="{00000000-0005-0000-0000-00008D010000}"/>
    <cellStyle name="Millares 2 6" xfId="619" xr:uid="{00000000-0005-0000-0000-00008E010000}"/>
    <cellStyle name="Millares 2 6 2" xfId="714" xr:uid="{00000000-0005-0000-0000-00008F010000}"/>
    <cellStyle name="Millares 2 8" xfId="205" xr:uid="{00000000-0005-0000-0000-000090010000}"/>
    <cellStyle name="Millares 2_111-12 ac neyba zona alta" xfId="60" xr:uid="{00000000-0005-0000-0000-000091010000}"/>
    <cellStyle name="Millares 3" xfId="61" xr:uid="{00000000-0005-0000-0000-000092010000}"/>
    <cellStyle name="Millares 3 2" xfId="62" xr:uid="{00000000-0005-0000-0000-000093010000}"/>
    <cellStyle name="Millares 3 2 2" xfId="382" xr:uid="{00000000-0005-0000-0000-000094010000}"/>
    <cellStyle name="Millares 3 2 3" xfId="620" xr:uid="{00000000-0005-0000-0000-000095010000}"/>
    <cellStyle name="Millares 3 3" xfId="63" xr:uid="{00000000-0005-0000-0000-000096010000}"/>
    <cellStyle name="Millares 3 3 2" xfId="159" xr:uid="{00000000-0005-0000-0000-000097010000}"/>
    <cellStyle name="Millares 3 4" xfId="206" xr:uid="{00000000-0005-0000-0000-000098010000}"/>
    <cellStyle name="Millares 3 4 2" xfId="621" xr:uid="{00000000-0005-0000-0000-000099010000}"/>
    <cellStyle name="Millares 3 5" xfId="383" xr:uid="{00000000-0005-0000-0000-00009A010000}"/>
    <cellStyle name="Millares 3_111-12 ac neyba zona alta" xfId="64" xr:uid="{00000000-0005-0000-0000-00009B010000}"/>
    <cellStyle name="Millares 4" xfId="5" xr:uid="{00000000-0005-0000-0000-00009C010000}"/>
    <cellStyle name="Millares 4 2" xfId="235" xr:uid="{00000000-0005-0000-0000-00009D010000}"/>
    <cellStyle name="Millares 4 2 2" xfId="207" xr:uid="{00000000-0005-0000-0000-00009E010000}"/>
    <cellStyle name="Millares 4 3" xfId="384" xr:uid="{00000000-0005-0000-0000-00009F010000}"/>
    <cellStyle name="Millares 4 3 2" xfId="385" xr:uid="{00000000-0005-0000-0000-0000A0010000}"/>
    <cellStyle name="Millares 4 4" xfId="141" xr:uid="{00000000-0005-0000-0000-0000A1010000}"/>
    <cellStyle name="Millares 4 5" xfId="386" xr:uid="{00000000-0005-0000-0000-0000A2010000}"/>
    <cellStyle name="Millares 4_304-12 medidores SAN CRISTOBAL" xfId="622" xr:uid="{00000000-0005-0000-0000-0000A3010000}"/>
    <cellStyle name="Millares 5" xfId="2" xr:uid="{00000000-0005-0000-0000-0000A4010000}"/>
    <cellStyle name="Millares 5 2" xfId="208" xr:uid="{00000000-0005-0000-0000-0000A5010000}"/>
    <cellStyle name="Millares 5 2 2" xfId="387" xr:uid="{00000000-0005-0000-0000-0000A6010000}"/>
    <cellStyle name="Millares 5 3" xfId="142" xr:uid="{00000000-0005-0000-0000-0000A7010000}"/>
    <cellStyle name="Millares 5 3 2" xfId="623" xr:uid="{00000000-0005-0000-0000-0000A8010000}"/>
    <cellStyle name="Millares 5 3 2 2" xfId="624" xr:uid="{00000000-0005-0000-0000-0000A9010000}"/>
    <cellStyle name="Millares 5 3 3" xfId="625" xr:uid="{00000000-0005-0000-0000-0000AA010000}"/>
    <cellStyle name="Millares 6" xfId="65" xr:uid="{00000000-0005-0000-0000-0000AB010000}"/>
    <cellStyle name="Millares 6 2" xfId="388" xr:uid="{00000000-0005-0000-0000-0000AC010000}"/>
    <cellStyle name="Millares 7" xfId="66" xr:uid="{00000000-0005-0000-0000-0000AD010000}"/>
    <cellStyle name="Millares 7 2" xfId="389" xr:uid="{00000000-0005-0000-0000-0000AE010000}"/>
    <cellStyle name="Millares 7 2 2" xfId="626" xr:uid="{00000000-0005-0000-0000-0000AF010000}"/>
    <cellStyle name="Millares 7 2 2 2" xfId="719" xr:uid="{00000000-0005-0000-0000-0000B0010000}"/>
    <cellStyle name="Millares 7 3" xfId="390" xr:uid="{00000000-0005-0000-0000-0000B1010000}"/>
    <cellStyle name="Millares 7 6" xfId="391" xr:uid="{00000000-0005-0000-0000-0000B2010000}"/>
    <cellStyle name="Millares 8" xfId="67" xr:uid="{00000000-0005-0000-0000-0000B3010000}"/>
    <cellStyle name="Millares 8 2" xfId="392" xr:uid="{00000000-0005-0000-0000-0000B4010000}"/>
    <cellStyle name="Millares 8 2 2" xfId="393" xr:uid="{00000000-0005-0000-0000-0000B5010000}"/>
    <cellStyle name="Millares 8 3" xfId="627" xr:uid="{00000000-0005-0000-0000-0000B6010000}"/>
    <cellStyle name="Millares 8 5" xfId="394" xr:uid="{00000000-0005-0000-0000-0000B7010000}"/>
    <cellStyle name="Millares 9" xfId="68" xr:uid="{00000000-0005-0000-0000-0000B8010000}"/>
    <cellStyle name="Millares 9 2" xfId="395" xr:uid="{00000000-0005-0000-0000-0000B9010000}"/>
    <cellStyle name="Millares 9 2 2" xfId="396" xr:uid="{00000000-0005-0000-0000-0000BA010000}"/>
    <cellStyle name="Millares 9 3" xfId="397" xr:uid="{00000000-0005-0000-0000-0000BB010000}"/>
    <cellStyle name="Millares 9 4" xfId="398" xr:uid="{00000000-0005-0000-0000-0000BC010000}"/>
    <cellStyle name="Millares_Hoja1" xfId="511" xr:uid="{00000000-0005-0000-0000-0000BD010000}"/>
    <cellStyle name="Millares_NUEVO FORMATO DE PRESUPUESTOS" xfId="157" xr:uid="{00000000-0005-0000-0000-0000BE010000}"/>
    <cellStyle name="Millares_pres. act. no 2 109-09  al pres 01-09  Termin Acueducto de Loma de Cabrera" xfId="92" xr:uid="{00000000-0005-0000-0000-0000BF010000}"/>
    <cellStyle name="Millares_PRESUPUESTO" xfId="720" xr:uid="{00000000-0005-0000-0000-0000C0010000}"/>
    <cellStyle name="Millares_rec.No.57-03 481-01 alc.sanitario del seibo red colectora y pta. trat. #2" xfId="709" xr:uid="{00000000-0005-0000-0000-0000C1010000}"/>
    <cellStyle name="Millares_SISTEMA DE SANEAMIENTO BASICO AC. LA ISLETA, CASTILLO" xfId="226" xr:uid="{00000000-0005-0000-0000-0000C2010000}"/>
    <cellStyle name="Moneda [0] 2" xfId="399" xr:uid="{00000000-0005-0000-0000-0000C3010000}"/>
    <cellStyle name="Moneda 2" xfId="69" xr:uid="{00000000-0005-0000-0000-0000C4010000}"/>
    <cellStyle name="Moneda 2 2" xfId="400" xr:uid="{00000000-0005-0000-0000-0000C5010000}"/>
    <cellStyle name="Moneda 2 2 2" xfId="401" xr:uid="{00000000-0005-0000-0000-0000C6010000}"/>
    <cellStyle name="Moneda 2 2 3" xfId="402" xr:uid="{00000000-0005-0000-0000-0000C7010000}"/>
    <cellStyle name="Moneda 2 2 4" xfId="403" xr:uid="{00000000-0005-0000-0000-0000C8010000}"/>
    <cellStyle name="Moneda 2 3" xfId="404" xr:uid="{00000000-0005-0000-0000-0000C9010000}"/>
    <cellStyle name="Moneda 2 4" xfId="405" xr:uid="{00000000-0005-0000-0000-0000CA010000}"/>
    <cellStyle name="Moneda 2_304-12 medidores SAN CRISTOBAL" xfId="628" xr:uid="{00000000-0005-0000-0000-0000CB010000}"/>
    <cellStyle name="Moneda 3" xfId="406" xr:uid="{00000000-0005-0000-0000-0000CC010000}"/>
    <cellStyle name="Moneda 3 2" xfId="407" xr:uid="{00000000-0005-0000-0000-0000CD010000}"/>
    <cellStyle name="Moneda 3 2 2" xfId="629" xr:uid="{00000000-0005-0000-0000-0000CE010000}"/>
    <cellStyle name="Moneda 3 3" xfId="408" xr:uid="{00000000-0005-0000-0000-0000CF010000}"/>
    <cellStyle name="Moneda 4" xfId="409" xr:uid="{00000000-0005-0000-0000-0000D0010000}"/>
    <cellStyle name="Moneda 4 2" xfId="410" xr:uid="{00000000-0005-0000-0000-0000D1010000}"/>
    <cellStyle name="Moneda 5" xfId="411" xr:uid="{00000000-0005-0000-0000-0000D2010000}"/>
    <cellStyle name="Moneda 6" xfId="412" xr:uid="{00000000-0005-0000-0000-0000D3010000}"/>
    <cellStyle name="Moneda 7" xfId="413" xr:uid="{00000000-0005-0000-0000-0000D4010000}"/>
    <cellStyle name="Moneda 7 2" xfId="414" xr:uid="{00000000-0005-0000-0000-0000D5010000}"/>
    <cellStyle name="Neutral 2" xfId="143" xr:uid="{00000000-0005-0000-0000-0000D6010000}"/>
    <cellStyle name="Neutral 3" xfId="415" xr:uid="{00000000-0005-0000-0000-0000D7010000}"/>
    <cellStyle name="Neutral 4" xfId="416" xr:uid="{00000000-0005-0000-0000-0000D8010000}"/>
    <cellStyle name="Neutre" xfId="630" xr:uid="{00000000-0005-0000-0000-0000D9010000}"/>
    <cellStyle name="No-definido" xfId="70" xr:uid="{00000000-0005-0000-0000-0000DA010000}"/>
    <cellStyle name="Normal" xfId="0" builtinId="0"/>
    <cellStyle name="Normal - Style1" xfId="71" xr:uid="{00000000-0005-0000-0000-0000DC010000}"/>
    <cellStyle name="Normal 10" xfId="209" xr:uid="{00000000-0005-0000-0000-0000DD010000}"/>
    <cellStyle name="Normal 10 2" xfId="144" xr:uid="{00000000-0005-0000-0000-0000DE010000}"/>
    <cellStyle name="Normal 10 2 2" xfId="631" xr:uid="{00000000-0005-0000-0000-0000DF010000}"/>
    <cellStyle name="Normal 10 3" xfId="632" xr:uid="{00000000-0005-0000-0000-0000E0010000}"/>
    <cellStyle name="Normal 10 3 2" xfId="633" xr:uid="{00000000-0005-0000-0000-0000E1010000}"/>
    <cellStyle name="Normal 10 4" xfId="634" xr:uid="{00000000-0005-0000-0000-0000E2010000}"/>
    <cellStyle name="Normal 11" xfId="224" xr:uid="{00000000-0005-0000-0000-0000E3010000}"/>
    <cellStyle name="Normal 11 2" xfId="635" xr:uid="{00000000-0005-0000-0000-0000E4010000}"/>
    <cellStyle name="Normal 12" xfId="239" xr:uid="{00000000-0005-0000-0000-0000E5010000}"/>
    <cellStyle name="Normal 12 2" xfId="636" xr:uid="{00000000-0005-0000-0000-0000E6010000}"/>
    <cellStyle name="Normal 12 2 2" xfId="637" xr:uid="{00000000-0005-0000-0000-0000E7010000}"/>
    <cellStyle name="Normal 13" xfId="417" xr:uid="{00000000-0005-0000-0000-0000E8010000}"/>
    <cellStyle name="Normal 13 2" xfId="145" xr:uid="{00000000-0005-0000-0000-0000E9010000}"/>
    <cellStyle name="Normal 13 2 2" xfId="210" xr:uid="{00000000-0005-0000-0000-0000EA010000}"/>
    <cellStyle name="Normal 13 2 2 2" xfId="638" xr:uid="{00000000-0005-0000-0000-0000EB010000}"/>
    <cellStyle name="Normal 14" xfId="418" xr:uid="{00000000-0005-0000-0000-0000EC010000}"/>
    <cellStyle name="Normal 14 2" xfId="211" xr:uid="{00000000-0005-0000-0000-0000ED010000}"/>
    <cellStyle name="Normal 14 2 2" xfId="639" xr:uid="{00000000-0005-0000-0000-0000EE010000}"/>
    <cellStyle name="Normal 14 3" xfId="640" xr:uid="{00000000-0005-0000-0000-0000EF010000}"/>
    <cellStyle name="Normal 15" xfId="419" xr:uid="{00000000-0005-0000-0000-0000F0010000}"/>
    <cellStyle name="Normal 16" xfId="420" xr:uid="{00000000-0005-0000-0000-0000F1010000}"/>
    <cellStyle name="Normal 16 2" xfId="641" xr:uid="{00000000-0005-0000-0000-0000F2010000}"/>
    <cellStyle name="Normal 16 2 2" xfId="642" xr:uid="{00000000-0005-0000-0000-0000F3010000}"/>
    <cellStyle name="Normal 16 3" xfId="643" xr:uid="{00000000-0005-0000-0000-0000F4010000}"/>
    <cellStyle name="Normal 17" xfId="421" xr:uid="{00000000-0005-0000-0000-0000F5010000}"/>
    <cellStyle name="Normal 17 2" xfId="644" xr:uid="{00000000-0005-0000-0000-0000F6010000}"/>
    <cellStyle name="Normal 18" xfId="212" xr:uid="{00000000-0005-0000-0000-0000F7010000}"/>
    <cellStyle name="Normal 18 2" xfId="645" xr:uid="{00000000-0005-0000-0000-0000F8010000}"/>
    <cellStyle name="Normal 19" xfId="213" xr:uid="{00000000-0005-0000-0000-0000F9010000}"/>
    <cellStyle name="Normal 19 2" xfId="646" xr:uid="{00000000-0005-0000-0000-0000FA010000}"/>
    <cellStyle name="Normal 2" xfId="6" xr:uid="{00000000-0005-0000-0000-0000FB010000}"/>
    <cellStyle name="Normal 2 2" xfId="7" xr:uid="{00000000-0005-0000-0000-0000FC010000}"/>
    <cellStyle name="Normal 2 2 2" xfId="146" xr:uid="{00000000-0005-0000-0000-0000FD010000}"/>
    <cellStyle name="Normal 2 2 2 2" xfId="422" xr:uid="{00000000-0005-0000-0000-0000FE010000}"/>
    <cellStyle name="Normal 2 2 3" xfId="647" xr:uid="{00000000-0005-0000-0000-0000FF010000}"/>
    <cellStyle name="Normal 2 2_Copia de AC. LINEA NOROESTE trabajo de inocencio" xfId="423" xr:uid="{00000000-0005-0000-0000-000000020000}"/>
    <cellStyle name="Normal 2 3" xfId="72" xr:uid="{00000000-0005-0000-0000-000001020000}"/>
    <cellStyle name="Normal 2 3 2" xfId="424" xr:uid="{00000000-0005-0000-0000-000002020000}"/>
    <cellStyle name="Normal 2 3 2 2" xfId="648" xr:uid="{00000000-0005-0000-0000-000003020000}"/>
    <cellStyle name="Normal 2 3 3" xfId="717" xr:uid="{00000000-0005-0000-0000-000004020000}"/>
    <cellStyle name="Normal 2 4" xfId="10" xr:uid="{00000000-0005-0000-0000-000005020000}"/>
    <cellStyle name="Normal 2 4 2" xfId="649" xr:uid="{00000000-0005-0000-0000-000006020000}"/>
    <cellStyle name="Normal 2 4 2 2" xfId="650" xr:uid="{00000000-0005-0000-0000-000007020000}"/>
    <cellStyle name="Normal 2 5" xfId="236" xr:uid="{00000000-0005-0000-0000-000008020000}"/>
    <cellStyle name="Normal 2 5 2" xfId="713" xr:uid="{00000000-0005-0000-0000-000009020000}"/>
    <cellStyle name="Normal 2 9" xfId="715" xr:uid="{00000000-0005-0000-0000-00000A020000}"/>
    <cellStyle name="Normal 2_07-09 presupu..." xfId="73" xr:uid="{00000000-0005-0000-0000-00000B020000}"/>
    <cellStyle name="Normal 20" xfId="425" xr:uid="{00000000-0005-0000-0000-00000C020000}"/>
    <cellStyle name="Normal 20 2" xfId="651" xr:uid="{00000000-0005-0000-0000-00000D020000}"/>
    <cellStyle name="Normal 20 2 2" xfId="712" xr:uid="{00000000-0005-0000-0000-00000E020000}"/>
    <cellStyle name="Normal 21" xfId="426" xr:uid="{00000000-0005-0000-0000-00000F020000}"/>
    <cellStyle name="Normal 22" xfId="427" xr:uid="{00000000-0005-0000-0000-000010020000}"/>
    <cellStyle name="Normal 23" xfId="428" xr:uid="{00000000-0005-0000-0000-000011020000}"/>
    <cellStyle name="Normal 24" xfId="429" xr:uid="{00000000-0005-0000-0000-000012020000}"/>
    <cellStyle name="Normal 25" xfId="430" xr:uid="{00000000-0005-0000-0000-000013020000}"/>
    <cellStyle name="Normal 26" xfId="431" xr:uid="{00000000-0005-0000-0000-000014020000}"/>
    <cellStyle name="Normal 27" xfId="432" xr:uid="{00000000-0005-0000-0000-000015020000}"/>
    <cellStyle name="Normal 28" xfId="433" xr:uid="{00000000-0005-0000-0000-000016020000}"/>
    <cellStyle name="Normal 29" xfId="652" xr:uid="{00000000-0005-0000-0000-000017020000}"/>
    <cellStyle name="Normal 3" xfId="74" xr:uid="{00000000-0005-0000-0000-000018020000}"/>
    <cellStyle name="Normal 3 10" xfId="434" xr:uid="{00000000-0005-0000-0000-000019020000}"/>
    <cellStyle name="Normal 3 2" xfId="75" xr:uid="{00000000-0005-0000-0000-00001A020000}"/>
    <cellStyle name="Normal 3 2 2" xfId="435" xr:uid="{00000000-0005-0000-0000-00001B020000}"/>
    <cellStyle name="Normal 3 2 3" xfId="436" xr:uid="{00000000-0005-0000-0000-00001C020000}"/>
    <cellStyle name="Normal 3 3" xfId="76" xr:uid="{00000000-0005-0000-0000-00001D020000}"/>
    <cellStyle name="Normal 3 3 2" xfId="653" xr:uid="{00000000-0005-0000-0000-00001E020000}"/>
    <cellStyle name="Normal 3 4" xfId="158" xr:uid="{00000000-0005-0000-0000-00001F020000}"/>
    <cellStyle name="Normal 3_20-12 REHABILITACION ACUEDUCTO MULTIPLE JANICO" xfId="654" xr:uid="{00000000-0005-0000-0000-000020020000}"/>
    <cellStyle name="Normal 30" xfId="655" xr:uid="{00000000-0005-0000-0000-000021020000}"/>
    <cellStyle name="Normal 31" xfId="437" xr:uid="{00000000-0005-0000-0000-000022020000}"/>
    <cellStyle name="Normal 32" xfId="656" xr:uid="{00000000-0005-0000-0000-000023020000}"/>
    <cellStyle name="Normal 33" xfId="657" xr:uid="{00000000-0005-0000-0000-000024020000}"/>
    <cellStyle name="Normal 34" xfId="214" xr:uid="{00000000-0005-0000-0000-000025020000}"/>
    <cellStyle name="Normal 35" xfId="658" xr:uid="{00000000-0005-0000-0000-000026020000}"/>
    <cellStyle name="Normal 35 2" xfId="716" xr:uid="{00000000-0005-0000-0000-000027020000}"/>
    <cellStyle name="Normal 36" xfId="659" xr:uid="{00000000-0005-0000-0000-000028020000}"/>
    <cellStyle name="Normal 4" xfId="77" xr:uid="{00000000-0005-0000-0000-000029020000}"/>
    <cellStyle name="Normal 4 10" xfId="438" xr:uid="{00000000-0005-0000-0000-00002A020000}"/>
    <cellStyle name="Normal 4 11" xfId="439" xr:uid="{00000000-0005-0000-0000-00002B020000}"/>
    <cellStyle name="Normal 4 12" xfId="440" xr:uid="{00000000-0005-0000-0000-00002C020000}"/>
    <cellStyle name="Normal 4 13" xfId="441" xr:uid="{00000000-0005-0000-0000-00002D020000}"/>
    <cellStyle name="Normal 4 14" xfId="442" xr:uid="{00000000-0005-0000-0000-00002E020000}"/>
    <cellStyle name="Normal 4 2" xfId="443" xr:uid="{00000000-0005-0000-0000-00002F020000}"/>
    <cellStyle name="Normal 4 3" xfId="444" xr:uid="{00000000-0005-0000-0000-000030020000}"/>
    <cellStyle name="Normal 4 4" xfId="445" xr:uid="{00000000-0005-0000-0000-000031020000}"/>
    <cellStyle name="Normal 4 5" xfId="446" xr:uid="{00000000-0005-0000-0000-000032020000}"/>
    <cellStyle name="Normal 4 6" xfId="447" xr:uid="{00000000-0005-0000-0000-000033020000}"/>
    <cellStyle name="Normal 4 7" xfId="448" xr:uid="{00000000-0005-0000-0000-000034020000}"/>
    <cellStyle name="Normal 4 8" xfId="449" xr:uid="{00000000-0005-0000-0000-000035020000}"/>
    <cellStyle name="Normal 4 9" xfId="450" xr:uid="{00000000-0005-0000-0000-000036020000}"/>
    <cellStyle name="Normal 4_Administration_Building_-_Lista_de_Partidas_y_Cantidades_-_(PVDC-004)_REVC mod" xfId="451" xr:uid="{00000000-0005-0000-0000-000037020000}"/>
    <cellStyle name="Normal 44" xfId="452" xr:uid="{00000000-0005-0000-0000-000038020000}"/>
    <cellStyle name="Normal 5" xfId="4" xr:uid="{00000000-0005-0000-0000-000039020000}"/>
    <cellStyle name="Normal 5 10" xfId="453" xr:uid="{00000000-0005-0000-0000-00003A020000}"/>
    <cellStyle name="Normal 5 11" xfId="454" xr:uid="{00000000-0005-0000-0000-00003B020000}"/>
    <cellStyle name="Normal 5 12" xfId="455" xr:uid="{00000000-0005-0000-0000-00003C020000}"/>
    <cellStyle name="Normal 5 13" xfId="456" xr:uid="{00000000-0005-0000-0000-00003D020000}"/>
    <cellStyle name="Normal 5 14" xfId="457" xr:uid="{00000000-0005-0000-0000-00003E020000}"/>
    <cellStyle name="Normal 5 15" xfId="458" xr:uid="{00000000-0005-0000-0000-00003F020000}"/>
    <cellStyle name="Normal 5 2" xfId="78" xr:uid="{00000000-0005-0000-0000-000040020000}"/>
    <cellStyle name="Normal 5 2 2" xfId="238" xr:uid="{00000000-0005-0000-0000-000041020000}"/>
    <cellStyle name="Normal 5 3" xfId="459" xr:uid="{00000000-0005-0000-0000-000042020000}"/>
    <cellStyle name="Normal 5 4" xfId="460" xr:uid="{00000000-0005-0000-0000-000043020000}"/>
    <cellStyle name="Normal 5 5" xfId="461" xr:uid="{00000000-0005-0000-0000-000044020000}"/>
    <cellStyle name="Normal 5 6" xfId="462" xr:uid="{00000000-0005-0000-0000-000045020000}"/>
    <cellStyle name="Normal 5 7" xfId="463" xr:uid="{00000000-0005-0000-0000-000046020000}"/>
    <cellStyle name="Normal 5 8" xfId="464" xr:uid="{00000000-0005-0000-0000-000047020000}"/>
    <cellStyle name="Normal 5 9" xfId="465" xr:uid="{00000000-0005-0000-0000-000048020000}"/>
    <cellStyle name="Normal 5_Administration_Building_-_Lista_de_Partidas_y_Cantidades_-_(PVDC-004)_REVC mod" xfId="466" xr:uid="{00000000-0005-0000-0000-000049020000}"/>
    <cellStyle name="Normal 6" xfId="3" xr:uid="{00000000-0005-0000-0000-00004A020000}"/>
    <cellStyle name="Normal 6 2" xfId="79" xr:uid="{00000000-0005-0000-0000-00004B020000}"/>
    <cellStyle name="Normal 7" xfId="80" xr:uid="{00000000-0005-0000-0000-00004C020000}"/>
    <cellStyle name="Normal 7 2" xfId="660" xr:uid="{00000000-0005-0000-0000-00004D020000}"/>
    <cellStyle name="Normal 8" xfId="81" xr:uid="{00000000-0005-0000-0000-00004E020000}"/>
    <cellStyle name="Normal 8 2" xfId="661" xr:uid="{00000000-0005-0000-0000-00004F020000}"/>
    <cellStyle name="Normal 8 2 2" xfId="662" xr:uid="{00000000-0005-0000-0000-000050020000}"/>
    <cellStyle name="Normal 8 3" xfId="663" xr:uid="{00000000-0005-0000-0000-000051020000}"/>
    <cellStyle name="Normal 8_ACT. No. 06 al 228-09 TERMINACION REDES DEL SECTOR 1 ACUEDUCTO PALO VERDE (OCTUBRE 2011)" xfId="664" xr:uid="{00000000-0005-0000-0000-000052020000}"/>
    <cellStyle name="Normal 9" xfId="82" xr:uid="{00000000-0005-0000-0000-000053020000}"/>
    <cellStyle name="Normal 9 2" xfId="665" xr:uid="{00000000-0005-0000-0000-000054020000}"/>
    <cellStyle name="Normal_005-05 rehab.y ampliacion ac.mult.guayabal, 2da.etapa" xfId="512" xr:uid="{00000000-0005-0000-0000-000055020000}"/>
    <cellStyle name="Normal_158-09 TERMINACION AC. LA GINA" xfId="710" xr:uid="{00000000-0005-0000-0000-000056020000}"/>
    <cellStyle name="Normal_300-04 rem. y amp. ac.mult.de partido, 2do contrato." xfId="230" xr:uid="{00000000-0005-0000-0000-000057020000}"/>
    <cellStyle name="Normal_502-01 alcantarillado sanitario academia de entrenamiento policial de hatilloparte b" xfId="229" xr:uid="{00000000-0005-0000-0000-000058020000}"/>
    <cellStyle name="Normal_Hoja1" xfId="8" xr:uid="{00000000-0005-0000-0000-000059020000}"/>
    <cellStyle name="Normal_modificado yerbabuena TRABAJANDO" xfId="225" xr:uid="{00000000-0005-0000-0000-00005A020000}"/>
    <cellStyle name="Normal_presupuesto" xfId="227" xr:uid="{00000000-0005-0000-0000-00005B020000}"/>
    <cellStyle name="Normal_PRESUPUESTO MODIFICADO No. 1  AL PRES. TERM. No.51-11AC. MULT EL RANCHITO" xfId="93" xr:uid="{00000000-0005-0000-0000-00005C020000}"/>
    <cellStyle name="Normal_Presupuesto Terminaciones Edificio Mantenimiento Nave I " xfId="711" xr:uid="{00000000-0005-0000-0000-00005D020000}"/>
    <cellStyle name="Normal_PRESUPUESTO_PRES. ACT. No 2 65-09 al PRES. ELAB. 58-09 REHABILITACION TRAMO LINEA DE ADUCCION Y TERMINACION AC. BATEY GINEBRA-VERAGUA" xfId="228" xr:uid="{00000000-0005-0000-0000-00005E020000}"/>
    <cellStyle name="Notas 2" xfId="147" xr:uid="{00000000-0005-0000-0000-000061020000}"/>
    <cellStyle name="Notas 2 2" xfId="666" xr:uid="{00000000-0005-0000-0000-000062020000}"/>
    <cellStyle name="Notas 2 3" xfId="667" xr:uid="{00000000-0005-0000-0000-000063020000}"/>
    <cellStyle name="Notas 3" xfId="467" xr:uid="{00000000-0005-0000-0000-000064020000}"/>
    <cellStyle name="Notas 3 2" xfId="668" xr:uid="{00000000-0005-0000-0000-000065020000}"/>
    <cellStyle name="Notas 3 3" xfId="669" xr:uid="{00000000-0005-0000-0000-000066020000}"/>
    <cellStyle name="Notas 4" xfId="468" xr:uid="{00000000-0005-0000-0000-000067020000}"/>
    <cellStyle name="Notas 4 2" xfId="670" xr:uid="{00000000-0005-0000-0000-000068020000}"/>
    <cellStyle name="Notas 4 3" xfId="671" xr:uid="{00000000-0005-0000-0000-000069020000}"/>
    <cellStyle name="Note" xfId="83" xr:uid="{00000000-0005-0000-0000-00006A020000}"/>
    <cellStyle name="Note 2" xfId="215" xr:uid="{00000000-0005-0000-0000-00006B020000}"/>
    <cellStyle name="Note 2 2" xfId="672" xr:uid="{00000000-0005-0000-0000-00006C020000}"/>
    <cellStyle name="Note 2 3" xfId="673" xr:uid="{00000000-0005-0000-0000-00006D020000}"/>
    <cellStyle name="Note 3" xfId="216" xr:uid="{00000000-0005-0000-0000-00006E020000}"/>
    <cellStyle name="Note 4" xfId="674" xr:uid="{00000000-0005-0000-0000-00006F020000}"/>
    <cellStyle name="Output" xfId="84" xr:uid="{00000000-0005-0000-0000-000070020000}"/>
    <cellStyle name="Output 2" xfId="217" xr:uid="{00000000-0005-0000-0000-000071020000}"/>
    <cellStyle name="Output 2 2" xfId="675" xr:uid="{00000000-0005-0000-0000-000072020000}"/>
    <cellStyle name="Output 2 3" xfId="676" xr:uid="{00000000-0005-0000-0000-000073020000}"/>
    <cellStyle name="Output 3" xfId="677" xr:uid="{00000000-0005-0000-0000-000074020000}"/>
    <cellStyle name="Output 3 2" xfId="678" xr:uid="{00000000-0005-0000-0000-000075020000}"/>
    <cellStyle name="Output 3 3" xfId="679" xr:uid="{00000000-0005-0000-0000-000076020000}"/>
    <cellStyle name="Output 4" xfId="680" xr:uid="{00000000-0005-0000-0000-000077020000}"/>
    <cellStyle name="Output 5" xfId="681" xr:uid="{00000000-0005-0000-0000-000078020000}"/>
    <cellStyle name="Percent 2" xfId="85" xr:uid="{00000000-0005-0000-0000-000079020000}"/>
    <cellStyle name="Percent 2 2" xfId="218" xr:uid="{00000000-0005-0000-0000-00007A020000}"/>
    <cellStyle name="Percent 3" xfId="469" xr:uid="{00000000-0005-0000-0000-00007B020000}"/>
    <cellStyle name="Percent 3 2" xfId="470" xr:uid="{00000000-0005-0000-0000-00007C020000}"/>
    <cellStyle name="Porcentaje 2" xfId="219" xr:uid="{00000000-0005-0000-0000-00007D020000}"/>
    <cellStyle name="Porcentaje 2 2" xfId="682" xr:uid="{00000000-0005-0000-0000-00007E020000}"/>
    <cellStyle name="Porcentaje 3" xfId="220" xr:uid="{00000000-0005-0000-0000-00007F020000}"/>
    <cellStyle name="Porcentual 2" xfId="86" xr:uid="{00000000-0005-0000-0000-000080020000}"/>
    <cellStyle name="Porcentual 2 2" xfId="87" xr:uid="{00000000-0005-0000-0000-000081020000}"/>
    <cellStyle name="Porcentual 2 2 2" xfId="683" xr:uid="{00000000-0005-0000-0000-000082020000}"/>
    <cellStyle name="Porcentual 2 3" xfId="471" xr:uid="{00000000-0005-0000-0000-000083020000}"/>
    <cellStyle name="Porcentual 2 4" xfId="472" xr:uid="{00000000-0005-0000-0000-000084020000}"/>
    <cellStyle name="Porcentual 2_304-12 medidores SAN CRISTOBAL" xfId="684" xr:uid="{00000000-0005-0000-0000-000085020000}"/>
    <cellStyle name="Porcentual 3" xfId="88" xr:uid="{00000000-0005-0000-0000-000086020000}"/>
    <cellStyle name="Porcentual 3 10" xfId="473" xr:uid="{00000000-0005-0000-0000-000087020000}"/>
    <cellStyle name="Porcentual 3 11" xfId="474" xr:uid="{00000000-0005-0000-0000-000088020000}"/>
    <cellStyle name="Porcentual 3 12" xfId="475" xr:uid="{00000000-0005-0000-0000-000089020000}"/>
    <cellStyle name="Porcentual 3 13" xfId="476" xr:uid="{00000000-0005-0000-0000-00008A020000}"/>
    <cellStyle name="Porcentual 3 14" xfId="477" xr:uid="{00000000-0005-0000-0000-00008B020000}"/>
    <cellStyle name="Porcentual 3 2" xfId="478" xr:uid="{00000000-0005-0000-0000-00008C020000}"/>
    <cellStyle name="Porcentual 3 3" xfId="479" xr:uid="{00000000-0005-0000-0000-00008D020000}"/>
    <cellStyle name="Porcentual 3 4" xfId="480" xr:uid="{00000000-0005-0000-0000-00008E020000}"/>
    <cellStyle name="Porcentual 3 5" xfId="481" xr:uid="{00000000-0005-0000-0000-00008F020000}"/>
    <cellStyle name="Porcentual 3 6" xfId="482" xr:uid="{00000000-0005-0000-0000-000090020000}"/>
    <cellStyle name="Porcentual 3 7" xfId="483" xr:uid="{00000000-0005-0000-0000-000091020000}"/>
    <cellStyle name="Porcentual 3 8" xfId="484" xr:uid="{00000000-0005-0000-0000-000092020000}"/>
    <cellStyle name="Porcentual 3 9" xfId="485" xr:uid="{00000000-0005-0000-0000-000093020000}"/>
    <cellStyle name="Porcentual 4" xfId="148" xr:uid="{00000000-0005-0000-0000-000094020000}"/>
    <cellStyle name="Porcentual 4 2" xfId="685" xr:uid="{00000000-0005-0000-0000-000095020000}"/>
    <cellStyle name="Porcentual 5" xfId="89" xr:uid="{00000000-0005-0000-0000-000096020000}"/>
    <cellStyle name="Porcentual 5 2" xfId="486" xr:uid="{00000000-0005-0000-0000-000097020000}"/>
    <cellStyle name="Porcentual 5 2 2" xfId="487" xr:uid="{00000000-0005-0000-0000-000098020000}"/>
    <cellStyle name="Porcentual 6" xfId="488" xr:uid="{00000000-0005-0000-0000-000099020000}"/>
    <cellStyle name="Porcentual 7" xfId="489" xr:uid="{00000000-0005-0000-0000-00009A020000}"/>
    <cellStyle name="Porcentual 8" xfId="490" xr:uid="{00000000-0005-0000-0000-00009B020000}"/>
    <cellStyle name="Porcentual 9" xfId="491" xr:uid="{00000000-0005-0000-0000-00009C020000}"/>
    <cellStyle name="Salida 2" xfId="149" xr:uid="{00000000-0005-0000-0000-00009D020000}"/>
    <cellStyle name="Salida 2 2" xfId="686" xr:uid="{00000000-0005-0000-0000-00009E020000}"/>
    <cellStyle name="Salida 2 3" xfId="687" xr:uid="{00000000-0005-0000-0000-00009F020000}"/>
    <cellStyle name="Salida 3" xfId="492" xr:uid="{00000000-0005-0000-0000-0000A0020000}"/>
    <cellStyle name="Salida 3 2" xfId="688" xr:uid="{00000000-0005-0000-0000-0000A1020000}"/>
    <cellStyle name="Salida 3 3" xfId="689" xr:uid="{00000000-0005-0000-0000-0000A2020000}"/>
    <cellStyle name="Salida 4" xfId="493" xr:uid="{00000000-0005-0000-0000-0000A3020000}"/>
    <cellStyle name="Salida 4 2" xfId="690" xr:uid="{00000000-0005-0000-0000-0000A4020000}"/>
    <cellStyle name="Salida 4 3" xfId="691" xr:uid="{00000000-0005-0000-0000-0000A5020000}"/>
    <cellStyle name="Satisfaisant" xfId="692" xr:uid="{00000000-0005-0000-0000-0000A6020000}"/>
    <cellStyle name="Sheet Title" xfId="494" xr:uid="{00000000-0005-0000-0000-0000A7020000}"/>
    <cellStyle name="Sortie" xfId="693" xr:uid="{00000000-0005-0000-0000-0000A8020000}"/>
    <cellStyle name="Sortie 2" xfId="694" xr:uid="{00000000-0005-0000-0000-0000A9020000}"/>
    <cellStyle name="Sortie 3" xfId="695" xr:uid="{00000000-0005-0000-0000-0000AA020000}"/>
    <cellStyle name="Texte explicatif" xfId="696" xr:uid="{00000000-0005-0000-0000-0000AB020000}"/>
    <cellStyle name="Texto de advertencia 2" xfId="150" xr:uid="{00000000-0005-0000-0000-0000AC020000}"/>
    <cellStyle name="Texto de advertencia 3" xfId="495" xr:uid="{00000000-0005-0000-0000-0000AD020000}"/>
    <cellStyle name="Texto de advertencia 4" xfId="496" xr:uid="{00000000-0005-0000-0000-0000AE020000}"/>
    <cellStyle name="Texto explicativo 2" xfId="151" xr:uid="{00000000-0005-0000-0000-0000AF020000}"/>
    <cellStyle name="Texto explicativo 3" xfId="497" xr:uid="{00000000-0005-0000-0000-0000B0020000}"/>
    <cellStyle name="Texto explicativo 4" xfId="498" xr:uid="{00000000-0005-0000-0000-0000B1020000}"/>
    <cellStyle name="Title" xfId="90" xr:uid="{00000000-0005-0000-0000-0000B2020000}"/>
    <cellStyle name="Title 2" xfId="221" xr:uid="{00000000-0005-0000-0000-0000B3020000}"/>
    <cellStyle name="Title 3" xfId="697" xr:uid="{00000000-0005-0000-0000-0000B4020000}"/>
    <cellStyle name="Titre" xfId="698" xr:uid="{00000000-0005-0000-0000-0000B5020000}"/>
    <cellStyle name="Titre 1" xfId="699" xr:uid="{00000000-0005-0000-0000-0000B6020000}"/>
    <cellStyle name="Titre 2" xfId="700" xr:uid="{00000000-0005-0000-0000-0000B7020000}"/>
    <cellStyle name="Titre 3" xfId="701" xr:uid="{00000000-0005-0000-0000-0000B8020000}"/>
    <cellStyle name="Titre 4" xfId="702" xr:uid="{00000000-0005-0000-0000-0000B9020000}"/>
    <cellStyle name="Título 1 2" xfId="152" xr:uid="{00000000-0005-0000-0000-0000BA020000}"/>
    <cellStyle name="Título 1 3" xfId="499" xr:uid="{00000000-0005-0000-0000-0000BB020000}"/>
    <cellStyle name="Título 1 4" xfId="500" xr:uid="{00000000-0005-0000-0000-0000BC020000}"/>
    <cellStyle name="Título 2 2" xfId="153" xr:uid="{00000000-0005-0000-0000-0000BD020000}"/>
    <cellStyle name="Título 2 3" xfId="501" xr:uid="{00000000-0005-0000-0000-0000BE020000}"/>
    <cellStyle name="Título 2 4" xfId="502" xr:uid="{00000000-0005-0000-0000-0000BF020000}"/>
    <cellStyle name="Título 3 2" xfId="154" xr:uid="{00000000-0005-0000-0000-0000C0020000}"/>
    <cellStyle name="Título 3 3" xfId="503" xr:uid="{00000000-0005-0000-0000-0000C1020000}"/>
    <cellStyle name="Título 3 4" xfId="504" xr:uid="{00000000-0005-0000-0000-0000C2020000}"/>
    <cellStyle name="Título 4" xfId="155" xr:uid="{00000000-0005-0000-0000-0000C3020000}"/>
    <cellStyle name="Título 5" xfId="505" xr:uid="{00000000-0005-0000-0000-0000C4020000}"/>
    <cellStyle name="Título 6" xfId="506" xr:uid="{00000000-0005-0000-0000-0000C5020000}"/>
    <cellStyle name="Título de hoja" xfId="507" xr:uid="{00000000-0005-0000-0000-0000C6020000}"/>
    <cellStyle name="Total 2" xfId="156" xr:uid="{00000000-0005-0000-0000-0000C7020000}"/>
    <cellStyle name="Total 2 2" xfId="703" xr:uid="{00000000-0005-0000-0000-0000C8020000}"/>
    <cellStyle name="Total 2 3" xfId="704" xr:uid="{00000000-0005-0000-0000-0000C9020000}"/>
    <cellStyle name="Total 3" xfId="508" xr:uid="{00000000-0005-0000-0000-0000CA020000}"/>
    <cellStyle name="Total 3 2" xfId="705" xr:uid="{00000000-0005-0000-0000-0000CB020000}"/>
    <cellStyle name="Total 3 3" xfId="706" xr:uid="{00000000-0005-0000-0000-0000CC020000}"/>
    <cellStyle name="Total 4" xfId="509" xr:uid="{00000000-0005-0000-0000-0000CD020000}"/>
    <cellStyle name="Vérification" xfId="707" xr:uid="{00000000-0005-0000-0000-0000CE020000}"/>
    <cellStyle name="Währung" xfId="510" xr:uid="{00000000-0005-0000-0000-0000CF020000}"/>
    <cellStyle name="Währung 2" xfId="708" xr:uid="{00000000-0005-0000-0000-0000D0020000}"/>
    <cellStyle name="Warning Text" xfId="91" xr:uid="{00000000-0005-0000-0000-0000D1020000}"/>
    <cellStyle name="Warning Text 2" xfId="222" xr:uid="{00000000-0005-0000-0000-0000D2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558</xdr:row>
      <xdr:rowOff>0</xdr:rowOff>
    </xdr:from>
    <xdr:to>
      <xdr:col>1</xdr:col>
      <xdr:colOff>1381125</xdr:colOff>
      <xdr:row>559</xdr:row>
      <xdr:rowOff>41245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85950" y="158524575"/>
          <a:ext cx="95250" cy="163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565</xdr:row>
      <xdr:rowOff>152400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565</xdr:row>
      <xdr:rowOff>152400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565</xdr:row>
      <xdr:rowOff>152400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565</xdr:row>
      <xdr:rowOff>152400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28575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28575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28575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28575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66335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66335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66335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66335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569</xdr:row>
      <xdr:rowOff>51468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569</xdr:row>
      <xdr:rowOff>51468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569</xdr:row>
      <xdr:rowOff>51468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569</xdr:row>
      <xdr:rowOff>51468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569</xdr:row>
      <xdr:rowOff>51468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569</xdr:row>
      <xdr:rowOff>51468</xdr:rowOff>
    </xdr:to>
    <xdr:sp macro="" textlink="">
      <xdr:nvSpPr>
        <xdr:cNvPr id="119" name="Text Box 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569</xdr:row>
      <xdr:rowOff>51468</xdr:rowOff>
    </xdr:to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569</xdr:row>
      <xdr:rowOff>51468</xdr:rowOff>
    </xdr:to>
    <xdr:sp macro="" textlink="">
      <xdr:nvSpPr>
        <xdr:cNvPr id="121" name="Text Box 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568</xdr:row>
      <xdr:rowOff>51466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568</xdr:row>
      <xdr:rowOff>51466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568</xdr:row>
      <xdr:rowOff>51466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451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1409700</xdr:colOff>
      <xdr:row>565</xdr:row>
      <xdr:rowOff>142875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1409700</xdr:colOff>
      <xdr:row>565</xdr:row>
      <xdr:rowOff>142875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865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2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865</xdr:rowOff>
    </xdr:to>
    <xdr:sp macro="" textlink="">
      <xdr:nvSpPr>
        <xdr:cNvPr id="377" name="Text Box 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2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865</xdr:rowOff>
    </xdr:to>
    <xdr:sp macro="" textlink="">
      <xdr:nvSpPr>
        <xdr:cNvPr id="378" name="Text Box 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2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865</xdr:rowOff>
    </xdr:to>
    <xdr:sp macro="" textlink="">
      <xdr:nvSpPr>
        <xdr:cNvPr id="379" name="Text Box 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2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28575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28575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28575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28575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66335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66335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66335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66335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94569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94569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94569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94569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27" name="Text Box 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29" name="Text Box 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94569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94569</xdr:rowOff>
    </xdr:to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94569</xdr:rowOff>
    </xdr:to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567</xdr:row>
      <xdr:rowOff>94569</xdr:rowOff>
    </xdr:to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04" name="Text Box 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50" name="Text Box 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52" name="Text Box 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3" name="Text Box 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5485</xdr:colOff>
      <xdr:row>566</xdr:row>
      <xdr:rowOff>0</xdr:rowOff>
    </xdr:to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5485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17" name="Text Box 8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566</xdr:row>
      <xdr:rowOff>0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565</xdr:row>
      <xdr:rowOff>0</xdr:rowOff>
    </xdr:from>
    <xdr:to>
      <xdr:col>3</xdr:col>
      <xdr:colOff>103910</xdr:colOff>
      <xdr:row>565</xdr:row>
      <xdr:rowOff>142875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4352925" y="16864012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1304925</xdr:colOff>
      <xdr:row>566</xdr:row>
      <xdr:rowOff>0</xdr:rowOff>
    </xdr:to>
    <xdr:sp macro="" textlink="">
      <xdr:nvSpPr>
        <xdr:cNvPr id="654" name="Text Box 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0" cy="16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1409700</xdr:colOff>
      <xdr:row>565</xdr:row>
      <xdr:rowOff>142875</xdr:rowOff>
    </xdr:to>
    <xdr:sp macro="" textlink="">
      <xdr:nvSpPr>
        <xdr:cNvPr id="655" name="Text Box 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565</xdr:row>
      <xdr:rowOff>0</xdr:rowOff>
    </xdr:from>
    <xdr:to>
      <xdr:col>1</xdr:col>
      <xdr:colOff>1409700</xdr:colOff>
      <xdr:row>565</xdr:row>
      <xdr:rowOff>142875</xdr:rowOff>
    </xdr:to>
    <xdr:sp macro="" textlink="">
      <xdr:nvSpPr>
        <xdr:cNvPr id="656" name="Text Box 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905000" y="16864012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558</xdr:row>
      <xdr:rowOff>0</xdr:rowOff>
    </xdr:from>
    <xdr:ext cx="95250" cy="164523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933575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558</xdr:row>
      <xdr:rowOff>0</xdr:rowOff>
    </xdr:from>
    <xdr:ext cx="95250" cy="164523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88595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558</xdr:row>
      <xdr:rowOff>0</xdr:rowOff>
    </xdr:from>
    <xdr:ext cx="95250" cy="164523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905000" y="166773225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558</xdr:row>
      <xdr:rowOff>0</xdr:rowOff>
    </xdr:from>
    <xdr:ext cx="95250" cy="316923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895475" y="166773225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893" name="Text Box 8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102592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8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102592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8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93067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7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93067</xdr:rowOff>
    </xdr:to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7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102592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8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102592</xdr:rowOff>
    </xdr:to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8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93067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7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93067</xdr:rowOff>
    </xdr:to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7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80644</xdr:rowOff>
    </xdr:to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67804</xdr:rowOff>
    </xdr:to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49" name="Text Box 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58279</xdr:rowOff>
    </xdr:to>
    <xdr:sp macro="" textlink="">
      <xdr:nvSpPr>
        <xdr:cNvPr id="950" name="Text Box 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560</xdr:row>
      <xdr:rowOff>0</xdr:rowOff>
    </xdr:from>
    <xdr:to>
      <xdr:col>1</xdr:col>
      <xdr:colOff>1304925</xdr:colOff>
      <xdr:row>567</xdr:row>
      <xdr:rowOff>48754</xdr:rowOff>
    </xdr:to>
    <xdr:sp macro="" textlink="">
      <xdr:nvSpPr>
        <xdr:cNvPr id="952" name="Text Box 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905000" y="16689705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7B7048AA" TargetMode="External"/><Relationship Id="rId1" Type="http://schemas.openxmlformats.org/officeDocument/2006/relationships/externalLinkPath" Target="file:///\\7B7048AA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>
        <row r="11">
          <cell r="I11">
            <v>1863.7719999999999</v>
          </cell>
        </row>
      </sheetData>
      <sheetData sheetId="1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38"/>
  <sheetViews>
    <sheetView showZeros="0" tabSelected="1" view="pageBreakPreview" topLeftCell="A565" zoomScaleNormal="100" zoomScaleSheetLayoutView="100" workbookViewId="0">
      <selection activeCell="C577" sqref="C577"/>
    </sheetView>
  </sheetViews>
  <sheetFormatPr baseColWidth="10" defaultColWidth="11.44140625" defaultRowHeight="13.2"/>
  <cols>
    <col min="1" max="1" width="6" style="31" customWidth="1"/>
    <col min="2" max="2" width="46.33203125" style="7" customWidth="1"/>
    <col min="3" max="3" width="10" style="32" customWidth="1"/>
    <col min="4" max="4" width="8.88671875" style="29" customWidth="1"/>
    <col min="5" max="5" width="14.109375" style="32" customWidth="1"/>
    <col min="6" max="6" width="17.33203125" style="33" customWidth="1"/>
    <col min="7" max="7" width="15.5546875" style="33" customWidth="1"/>
    <col min="8" max="8" width="17" style="6" customWidth="1"/>
    <col min="9" max="9" width="15.44140625" style="7" customWidth="1"/>
    <col min="10" max="10" width="12.33203125" style="7" bestFit="1" customWidth="1"/>
    <col min="11" max="11" width="12.88671875" style="7" bestFit="1" customWidth="1"/>
    <col min="12" max="12" width="11.44140625" style="7"/>
    <col min="13" max="13" width="12.33203125" style="7" bestFit="1" customWidth="1"/>
    <col min="14" max="18" width="11.44140625" style="7"/>
    <col min="19" max="19" width="22.88671875" style="7" customWidth="1"/>
    <col min="20" max="20" width="13.5546875" style="7" customWidth="1"/>
    <col min="21" max="21" width="6.6640625" style="7" customWidth="1"/>
    <col min="22" max="22" width="13.5546875" style="7" customWidth="1"/>
    <col min="23" max="23" width="3.33203125" style="7" customWidth="1"/>
    <col min="24" max="24" width="13.44140625" style="7" customWidth="1"/>
    <col min="25" max="25" width="2.6640625" style="7" customWidth="1"/>
    <col min="26" max="26" width="15.88671875" style="7" customWidth="1"/>
    <col min="27" max="27" width="4.88671875" style="7" customWidth="1"/>
    <col min="28" max="16384" width="11.44140625" style="7"/>
  </cols>
  <sheetData>
    <row r="1" spans="1:68" s="34" customFormat="1">
      <c r="A1" s="374"/>
      <c r="B1" s="1153"/>
      <c r="C1" s="950"/>
      <c r="D1" s="1153"/>
      <c r="E1" s="1171"/>
      <c r="F1" s="1172"/>
      <c r="G1" s="158"/>
      <c r="H1" s="35"/>
    </row>
    <row r="2" spans="1:68" s="34" customFormat="1" ht="27" customHeight="1">
      <c r="A2" s="1179" t="s">
        <v>470</v>
      </c>
      <c r="B2" s="1180"/>
      <c r="C2" s="1180"/>
      <c r="D2" s="1180"/>
      <c r="E2" s="1180"/>
      <c r="F2" s="1180"/>
      <c r="G2" s="46"/>
      <c r="H2" s="35"/>
    </row>
    <row r="3" spans="1:68" s="34" customFormat="1" ht="12.75" customHeight="1">
      <c r="A3" s="374" t="s">
        <v>27</v>
      </c>
      <c r="B3" s="950"/>
      <c r="C3" s="950"/>
      <c r="D3" s="375" t="s">
        <v>0</v>
      </c>
      <c r="E3" s="950"/>
      <c r="F3" s="85"/>
      <c r="G3" s="158"/>
      <c r="H3" s="35"/>
    </row>
    <row r="4" spans="1:68" s="34" customFormat="1" ht="12.75" customHeight="1">
      <c r="A4" s="374"/>
      <c r="B4" s="1178"/>
      <c r="C4" s="1178"/>
      <c r="D4" s="375"/>
      <c r="E4" s="1178"/>
      <c r="F4" s="85"/>
      <c r="G4" s="158"/>
      <c r="H4" s="35"/>
    </row>
    <row r="5" spans="1:68" s="36" customFormat="1" ht="12.75" customHeight="1">
      <c r="A5" s="686" t="s">
        <v>1</v>
      </c>
      <c r="B5" s="376" t="s">
        <v>2</v>
      </c>
      <c r="C5" s="377" t="s">
        <v>3</v>
      </c>
      <c r="D5" s="378" t="s">
        <v>4</v>
      </c>
      <c r="E5" s="377" t="s">
        <v>5</v>
      </c>
      <c r="F5" s="1170" t="s">
        <v>6</v>
      </c>
      <c r="G5" s="1148"/>
      <c r="H5" s="963"/>
      <c r="I5" s="964"/>
      <c r="J5" s="964"/>
      <c r="K5" s="964"/>
      <c r="L5" s="964"/>
      <c r="M5" s="964"/>
      <c r="N5" s="964"/>
      <c r="O5" s="964"/>
      <c r="P5" s="964"/>
      <c r="Q5" s="964"/>
      <c r="R5" s="964"/>
    </row>
    <row r="6" spans="1:68">
      <c r="A6" s="664"/>
      <c r="B6" s="3"/>
      <c r="C6" s="4"/>
      <c r="D6" s="5"/>
      <c r="E6" s="4"/>
      <c r="F6" s="1156"/>
      <c r="G6" s="1149"/>
      <c r="H6" s="197"/>
      <c r="I6" s="964"/>
      <c r="J6" s="917"/>
      <c r="K6" s="917"/>
      <c r="L6" s="917"/>
      <c r="M6" s="917"/>
      <c r="N6" s="917"/>
      <c r="O6" s="917"/>
      <c r="P6" s="917"/>
      <c r="Q6" s="917"/>
      <c r="R6" s="917"/>
    </row>
    <row r="7" spans="1:68">
      <c r="A7" s="895"/>
      <c r="B7" s="459"/>
      <c r="C7" s="896"/>
      <c r="D7" s="897"/>
      <c r="E7" s="896"/>
      <c r="F7" s="1157"/>
      <c r="G7" s="959"/>
      <c r="H7" s="197"/>
      <c r="I7" s="964"/>
      <c r="J7" s="917"/>
      <c r="K7" s="917"/>
      <c r="L7" s="917"/>
      <c r="M7" s="917"/>
      <c r="N7" s="917"/>
      <c r="O7" s="917"/>
      <c r="P7" s="917"/>
      <c r="Q7" s="917"/>
      <c r="R7" s="917"/>
    </row>
    <row r="8" spans="1:68" s="37" customFormat="1" ht="52.8">
      <c r="A8" s="747" t="s">
        <v>7</v>
      </c>
      <c r="B8" s="437" t="s">
        <v>411</v>
      </c>
      <c r="C8" s="42"/>
      <c r="D8" s="42"/>
      <c r="E8" s="43"/>
      <c r="F8" s="529"/>
      <c r="G8" s="959"/>
      <c r="H8" s="97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38"/>
    </row>
    <row r="9" spans="1:68" s="159" customFormat="1">
      <c r="A9" s="824"/>
      <c r="B9" s="354"/>
      <c r="C9" s="379"/>
      <c r="D9" s="42"/>
      <c r="E9" s="43"/>
      <c r="F9" s="529"/>
      <c r="G9" s="959"/>
      <c r="H9" s="97"/>
    </row>
    <row r="10" spans="1:68" s="8" customFormat="1" ht="12.75" customHeight="1">
      <c r="A10" s="886">
        <v>1</v>
      </c>
      <c r="B10" s="380" t="s">
        <v>108</v>
      </c>
      <c r="C10" s="370"/>
      <c r="D10" s="361"/>
      <c r="E10" s="371"/>
      <c r="F10" s="407">
        <f>ROUND(E10*C10,2)</f>
        <v>0</v>
      </c>
      <c r="G10" s="959"/>
      <c r="H10" s="197"/>
      <c r="I10" s="139"/>
      <c r="J10" s="109"/>
      <c r="K10" s="139"/>
      <c r="L10" s="139"/>
      <c r="M10" s="139"/>
      <c r="N10" s="139"/>
      <c r="O10" s="185"/>
      <c r="P10" s="139"/>
      <c r="Q10" s="139"/>
      <c r="R10" s="139"/>
    </row>
    <row r="11" spans="1:68" s="8" customFormat="1">
      <c r="A11" s="825">
        <v>1.1000000000000001</v>
      </c>
      <c r="B11" s="381" t="s">
        <v>11</v>
      </c>
      <c r="C11" s="826">
        <v>1</v>
      </c>
      <c r="D11" s="827" t="s">
        <v>4</v>
      </c>
      <c r="E11" s="828"/>
      <c r="F11" s="1158">
        <f>ROUND(E11*C11,2)</f>
        <v>0</v>
      </c>
      <c r="G11" s="959"/>
      <c r="H11" s="197"/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68" s="41" customFormat="1" ht="12.75" customHeight="1">
      <c r="A12" s="359">
        <v>1.2</v>
      </c>
      <c r="B12" s="214" t="s">
        <v>309</v>
      </c>
      <c r="C12" s="645">
        <v>2</v>
      </c>
      <c r="D12" s="646" t="s">
        <v>4</v>
      </c>
      <c r="E12" s="647"/>
      <c r="F12" s="648">
        <f t="shared" ref="F12:F20" si="0">ROUND(C12*E12,2)</f>
        <v>0</v>
      </c>
      <c r="G12" s="959"/>
      <c r="H12" s="97"/>
      <c r="J12" s="194"/>
      <c r="K12" s="194"/>
    </row>
    <row r="13" spans="1:68" s="41" customFormat="1" ht="26.25" customHeight="1">
      <c r="A13" s="358">
        <v>1.3</v>
      </c>
      <c r="B13" s="214" t="s">
        <v>308</v>
      </c>
      <c r="C13" s="645">
        <v>1</v>
      </c>
      <c r="D13" s="646" t="s">
        <v>4</v>
      </c>
      <c r="E13" s="647"/>
      <c r="F13" s="648">
        <f t="shared" si="0"/>
        <v>0</v>
      </c>
      <c r="G13" s="959"/>
      <c r="H13" s="97"/>
      <c r="J13" s="194"/>
    </row>
    <row r="14" spans="1:68" s="8" customFormat="1" ht="26.4">
      <c r="A14" s="887">
        <v>1.4</v>
      </c>
      <c r="B14" s="360" t="s">
        <v>312</v>
      </c>
      <c r="C14" s="826">
        <v>1</v>
      </c>
      <c r="D14" s="830" t="s">
        <v>4</v>
      </c>
      <c r="E14" s="831"/>
      <c r="F14" s="648">
        <f t="shared" si="0"/>
        <v>0</v>
      </c>
      <c r="G14" s="959"/>
      <c r="H14" s="965"/>
      <c r="I14" s="966"/>
      <c r="J14" s="967"/>
      <c r="K14" s="139"/>
      <c r="L14" s="139"/>
      <c r="M14" s="139"/>
      <c r="N14" s="139"/>
      <c r="O14" s="139"/>
      <c r="P14" s="139"/>
      <c r="Q14" s="139"/>
      <c r="R14" s="139"/>
    </row>
    <row r="15" spans="1:68" s="8" customFormat="1" ht="26.4">
      <c r="A15" s="887">
        <v>1.5</v>
      </c>
      <c r="B15" s="360" t="s">
        <v>310</v>
      </c>
      <c r="C15" s="826">
        <v>1</v>
      </c>
      <c r="D15" s="830" t="s">
        <v>4</v>
      </c>
      <c r="E15" s="823"/>
      <c r="F15" s="648">
        <f t="shared" si="0"/>
        <v>0</v>
      </c>
      <c r="G15" s="959"/>
      <c r="H15" s="965"/>
      <c r="I15" s="966"/>
      <c r="J15" s="967"/>
      <c r="K15" s="139"/>
      <c r="L15" s="139"/>
      <c r="M15" s="139"/>
      <c r="N15" s="139"/>
      <c r="O15" s="139"/>
      <c r="P15" s="139"/>
      <c r="Q15" s="139"/>
      <c r="R15" s="139"/>
    </row>
    <row r="16" spans="1:68" s="8" customFormat="1">
      <c r="A16" s="829">
        <v>1.6</v>
      </c>
      <c r="B16" s="214" t="s">
        <v>311</v>
      </c>
      <c r="C16" s="826">
        <v>1</v>
      </c>
      <c r="D16" s="830" t="s">
        <v>4</v>
      </c>
      <c r="E16" s="831"/>
      <c r="F16" s="648">
        <f t="shared" si="0"/>
        <v>0</v>
      </c>
      <c r="G16" s="959"/>
      <c r="H16" s="965"/>
      <c r="I16" s="966"/>
      <c r="J16" s="967"/>
      <c r="K16" s="139"/>
      <c r="L16" s="139"/>
      <c r="M16" s="139"/>
      <c r="N16" s="139"/>
      <c r="O16" s="139"/>
      <c r="P16" s="139"/>
      <c r="Q16" s="139"/>
      <c r="R16" s="139"/>
    </row>
    <row r="17" spans="1:254" s="8" customFormat="1" ht="26.4">
      <c r="A17" s="887">
        <v>1.7</v>
      </c>
      <c r="B17" s="360" t="s">
        <v>313</v>
      </c>
      <c r="C17" s="826">
        <v>1</v>
      </c>
      <c r="D17" s="830" t="s">
        <v>4</v>
      </c>
      <c r="E17" s="831"/>
      <c r="F17" s="648">
        <f t="shared" si="0"/>
        <v>0</v>
      </c>
      <c r="G17" s="959"/>
      <c r="H17" s="965"/>
      <c r="I17" s="966"/>
      <c r="J17" s="967"/>
      <c r="K17" s="139"/>
      <c r="L17" s="139"/>
      <c r="M17" s="139"/>
      <c r="N17" s="139"/>
      <c r="O17" s="139"/>
      <c r="P17" s="139"/>
      <c r="Q17" s="139"/>
      <c r="R17" s="139"/>
    </row>
    <row r="18" spans="1:254" s="307" customFormat="1" ht="15.75" customHeight="1">
      <c r="A18" s="359">
        <v>1.8</v>
      </c>
      <c r="B18" s="663" t="s">
        <v>386</v>
      </c>
      <c r="C18" s="27">
        <v>1</v>
      </c>
      <c r="D18" s="174" t="s">
        <v>4</v>
      </c>
      <c r="E18" s="27"/>
      <c r="F18" s="387">
        <f t="shared" si="0"/>
        <v>0</v>
      </c>
      <c r="G18" s="959"/>
      <c r="H18" s="63"/>
      <c r="I18" s="815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308"/>
      <c r="FG18" s="308"/>
      <c r="FH18" s="308"/>
      <c r="FI18" s="308"/>
      <c r="FJ18" s="308"/>
      <c r="FK18" s="308"/>
      <c r="FL18" s="308"/>
      <c r="FM18" s="308"/>
      <c r="FN18" s="308"/>
      <c r="FO18" s="308"/>
      <c r="FP18" s="308"/>
      <c r="FQ18" s="308"/>
      <c r="FR18" s="308"/>
      <c r="FS18" s="308"/>
      <c r="FT18" s="308"/>
      <c r="FU18" s="308"/>
      <c r="FV18" s="308"/>
      <c r="FW18" s="308"/>
      <c r="FX18" s="308"/>
      <c r="FY18" s="308"/>
      <c r="FZ18" s="308"/>
      <c r="GA18" s="308"/>
      <c r="GB18" s="308"/>
      <c r="GC18" s="308"/>
      <c r="GD18" s="308"/>
      <c r="GE18" s="308"/>
      <c r="GF18" s="308"/>
      <c r="GG18" s="308"/>
      <c r="GH18" s="308"/>
      <c r="GI18" s="308"/>
      <c r="GJ18" s="308"/>
      <c r="GK18" s="308"/>
      <c r="GL18" s="308"/>
      <c r="GM18" s="308"/>
      <c r="GN18" s="308"/>
      <c r="GO18" s="308"/>
      <c r="GP18" s="308"/>
      <c r="GQ18" s="308"/>
      <c r="GR18" s="308"/>
      <c r="GS18" s="308"/>
      <c r="GT18" s="308"/>
      <c r="GU18" s="308"/>
      <c r="GV18" s="308"/>
      <c r="GW18" s="308"/>
      <c r="GX18" s="308"/>
      <c r="GY18" s="308"/>
      <c r="GZ18" s="308"/>
      <c r="HA18" s="308"/>
      <c r="HB18" s="308"/>
      <c r="HC18" s="308"/>
      <c r="HD18" s="308"/>
      <c r="HE18" s="308"/>
      <c r="HF18" s="308"/>
      <c r="HG18" s="308"/>
      <c r="HH18" s="308"/>
      <c r="HI18" s="308"/>
      <c r="HJ18" s="308"/>
      <c r="HK18" s="308"/>
      <c r="HL18" s="308"/>
      <c r="HM18" s="308"/>
      <c r="HN18" s="308"/>
      <c r="HO18" s="308"/>
      <c r="HP18" s="308"/>
      <c r="HQ18" s="308"/>
      <c r="HR18" s="308"/>
      <c r="HS18" s="308"/>
      <c r="HT18" s="308"/>
      <c r="HU18" s="308"/>
      <c r="HV18" s="308"/>
      <c r="HW18" s="308"/>
      <c r="HX18" s="308"/>
      <c r="HY18" s="308"/>
      <c r="HZ18" s="308"/>
      <c r="IA18" s="308"/>
      <c r="IB18" s="308"/>
      <c r="IC18" s="308"/>
      <c r="ID18" s="308"/>
      <c r="IE18" s="308"/>
      <c r="IF18" s="308"/>
      <c r="IG18" s="308"/>
      <c r="IH18" s="308"/>
      <c r="II18" s="308"/>
      <c r="IJ18" s="308"/>
      <c r="IK18" s="308"/>
      <c r="IL18" s="308"/>
      <c r="IM18" s="308"/>
      <c r="IN18" s="308"/>
      <c r="IO18" s="308"/>
      <c r="IP18" s="308"/>
      <c r="IQ18" s="308"/>
      <c r="IR18" s="308"/>
      <c r="IS18" s="308"/>
      <c r="IT18" s="308"/>
    </row>
    <row r="19" spans="1:254" s="8" customFormat="1" ht="38.25" customHeight="1">
      <c r="A19" s="887">
        <v>1.9</v>
      </c>
      <c r="B19" s="360" t="s">
        <v>340</v>
      </c>
      <c r="C19" s="826">
        <v>0.17</v>
      </c>
      <c r="D19" s="830" t="s">
        <v>12</v>
      </c>
      <c r="E19" s="831"/>
      <c r="F19" s="648">
        <f t="shared" si="0"/>
        <v>0</v>
      </c>
      <c r="G19" s="959"/>
      <c r="H19" s="965"/>
      <c r="I19" s="968"/>
      <c r="J19" s="967"/>
      <c r="K19" s="139"/>
      <c r="L19" s="139"/>
      <c r="M19" s="139"/>
      <c r="N19" s="139"/>
      <c r="O19" s="139"/>
      <c r="P19" s="139"/>
      <c r="Q19" s="139"/>
      <c r="R19" s="139"/>
    </row>
    <row r="20" spans="1:254" s="8" customFormat="1" ht="26.4">
      <c r="A20" s="888">
        <v>1.1000000000000001</v>
      </c>
      <c r="B20" s="360" t="s">
        <v>42</v>
      </c>
      <c r="C20" s="826">
        <v>1</v>
      </c>
      <c r="D20" s="830" t="s">
        <v>4</v>
      </c>
      <c r="E20" s="831"/>
      <c r="F20" s="648">
        <f t="shared" si="0"/>
        <v>0</v>
      </c>
      <c r="G20" s="959"/>
      <c r="H20" s="965"/>
      <c r="I20" s="966"/>
      <c r="J20" s="967"/>
      <c r="K20" s="139"/>
      <c r="L20" s="139"/>
      <c r="M20" s="139"/>
      <c r="N20" s="139"/>
      <c r="O20" s="139"/>
      <c r="P20" s="139"/>
      <c r="Q20" s="139"/>
      <c r="R20" s="139"/>
    </row>
    <row r="21" spans="1:254" s="8" customFormat="1">
      <c r="A21" s="829"/>
      <c r="B21" s="360"/>
      <c r="C21" s="373"/>
      <c r="D21" s="558"/>
      <c r="E21" s="559"/>
      <c r="F21" s="387"/>
      <c r="G21" s="959"/>
      <c r="H21" s="965"/>
      <c r="I21" s="966"/>
      <c r="J21" s="967"/>
      <c r="K21" s="139"/>
      <c r="L21" s="139"/>
      <c r="M21" s="139"/>
      <c r="N21" s="139"/>
      <c r="O21" s="139"/>
      <c r="P21" s="139"/>
      <c r="Q21" s="139"/>
      <c r="R21" s="139"/>
    </row>
    <row r="22" spans="1:254" s="39" customFormat="1" ht="12.75" customHeight="1">
      <c r="A22" s="372">
        <v>2</v>
      </c>
      <c r="B22" s="357" t="s">
        <v>65</v>
      </c>
      <c r="C22" s="645">
        <v>1620.35</v>
      </c>
      <c r="D22" s="646" t="s">
        <v>10</v>
      </c>
      <c r="E22" s="647"/>
      <c r="F22" s="648">
        <f>ROUND(C22*E22,2)</f>
        <v>0</v>
      </c>
      <c r="G22" s="959"/>
      <c r="H22" s="97"/>
      <c r="I22" s="115"/>
      <c r="J22" s="47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137"/>
    </row>
    <row r="23" spans="1:254" s="8" customFormat="1">
      <c r="A23" s="829"/>
      <c r="B23" s="360"/>
      <c r="C23" s="826"/>
      <c r="D23" s="830"/>
      <c r="E23" s="831"/>
      <c r="F23" s="648"/>
      <c r="G23" s="959"/>
      <c r="H23" s="965"/>
      <c r="I23" s="966"/>
      <c r="J23" s="967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</row>
    <row r="24" spans="1:254" s="562" customFormat="1" ht="12.75" customHeight="1">
      <c r="A24" s="832">
        <v>3</v>
      </c>
      <c r="B24" s="833" t="s">
        <v>450</v>
      </c>
      <c r="C24" s="834"/>
      <c r="D24" s="835"/>
      <c r="E24" s="834"/>
      <c r="F24" s="836"/>
      <c r="G24" s="959"/>
      <c r="H24" s="969"/>
      <c r="I24" s="969"/>
      <c r="J24" s="969"/>
      <c r="K24" s="969"/>
      <c r="L24" s="19"/>
      <c r="M24" s="188"/>
      <c r="N24" s="188"/>
      <c r="O24" s="119"/>
      <c r="P24" s="188"/>
      <c r="Q24" s="119"/>
      <c r="R24" s="188"/>
      <c r="S24" s="119"/>
      <c r="T24" s="188"/>
      <c r="U24" s="1003">
        <f>+S24</f>
        <v>0</v>
      </c>
      <c r="V24" s="969"/>
      <c r="W24" s="969"/>
      <c r="X24" s="969"/>
      <c r="Y24" s="969"/>
      <c r="Z24" s="969"/>
      <c r="AA24" s="969"/>
      <c r="AB24" s="969"/>
      <c r="AC24" s="969"/>
      <c r="AD24" s="969"/>
      <c r="AE24" s="969"/>
      <c r="AF24" s="969"/>
      <c r="AG24" s="969"/>
      <c r="AH24" s="969"/>
      <c r="AI24" s="969"/>
      <c r="AJ24" s="969"/>
      <c r="AK24" s="969"/>
      <c r="AL24" s="969"/>
      <c r="AM24" s="969"/>
      <c r="AN24" s="969"/>
      <c r="AO24" s="969"/>
      <c r="AP24" s="969"/>
      <c r="AQ24" s="969"/>
      <c r="AR24" s="969"/>
      <c r="AS24" s="969"/>
      <c r="AT24" s="969"/>
      <c r="AU24" s="969"/>
      <c r="AV24" s="969"/>
      <c r="AW24" s="969"/>
    </row>
    <row r="25" spans="1:254" s="562" customFormat="1">
      <c r="A25" s="837">
        <v>3.1</v>
      </c>
      <c r="B25" s="838" t="s">
        <v>322</v>
      </c>
      <c r="C25" s="839">
        <v>3240.7</v>
      </c>
      <c r="D25" s="564" t="s">
        <v>14</v>
      </c>
      <c r="E25" s="840"/>
      <c r="F25" s="836">
        <f>+ROUND(C25*E25,2)</f>
        <v>0</v>
      </c>
      <c r="G25" s="959"/>
      <c r="H25" s="969"/>
      <c r="I25" s="969"/>
      <c r="J25" s="969"/>
      <c r="K25" s="969"/>
      <c r="L25" s="19"/>
      <c r="M25" s="188"/>
      <c r="N25" s="188"/>
      <c r="O25" s="970"/>
      <c r="P25" s="188"/>
      <c r="Q25" s="970"/>
      <c r="R25" s="188"/>
      <c r="S25" s="970"/>
      <c r="T25" s="188"/>
      <c r="U25" s="1005">
        <f>+S25</f>
        <v>0</v>
      </c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69"/>
      <c r="AK25" s="969"/>
      <c r="AL25" s="969"/>
      <c r="AM25" s="969"/>
      <c r="AN25" s="969"/>
      <c r="AO25" s="969"/>
      <c r="AP25" s="969"/>
      <c r="AQ25" s="969"/>
      <c r="AR25" s="969"/>
      <c r="AS25" s="969"/>
      <c r="AT25" s="969"/>
      <c r="AU25" s="969"/>
      <c r="AV25" s="969"/>
      <c r="AW25" s="969"/>
    </row>
    <row r="26" spans="1:254" s="562" customFormat="1" ht="12.75" customHeight="1">
      <c r="A26" s="841">
        <v>3.2</v>
      </c>
      <c r="B26" s="842" t="s">
        <v>323</v>
      </c>
      <c r="C26" s="839">
        <v>1377.3</v>
      </c>
      <c r="D26" s="564" t="s">
        <v>15</v>
      </c>
      <c r="E26" s="840"/>
      <c r="F26" s="836">
        <f>+ROUND(C26*E26,2)</f>
        <v>0</v>
      </c>
      <c r="G26" s="959"/>
      <c r="H26" s="969"/>
      <c r="I26" s="969"/>
      <c r="J26" s="969"/>
      <c r="K26" s="969"/>
      <c r="L26" s="19"/>
      <c r="M26" s="188"/>
      <c r="N26" s="188"/>
      <c r="O26" s="154"/>
      <c r="P26" s="188"/>
      <c r="Q26" s="154"/>
      <c r="R26" s="188"/>
      <c r="S26" s="154"/>
      <c r="T26" s="188"/>
      <c r="U26" s="1005">
        <f>+S26</f>
        <v>0</v>
      </c>
      <c r="V26" s="969"/>
      <c r="W26" s="969"/>
      <c r="X26" s="969"/>
      <c r="Y26" s="969"/>
      <c r="Z26" s="969"/>
      <c r="AA26" s="969"/>
      <c r="AB26" s="969"/>
      <c r="AC26" s="969"/>
      <c r="AD26" s="969"/>
      <c r="AE26" s="969"/>
      <c r="AF26" s="969"/>
      <c r="AG26" s="969"/>
      <c r="AH26" s="969"/>
      <c r="AI26" s="969"/>
      <c r="AJ26" s="969"/>
      <c r="AK26" s="969"/>
      <c r="AL26" s="969"/>
      <c r="AM26" s="969"/>
      <c r="AN26" s="969"/>
      <c r="AO26" s="969"/>
      <c r="AP26" s="969"/>
      <c r="AQ26" s="969"/>
      <c r="AR26" s="969"/>
      <c r="AS26" s="969"/>
      <c r="AT26" s="969"/>
      <c r="AU26" s="969"/>
      <c r="AV26" s="969"/>
      <c r="AW26" s="969"/>
    </row>
    <row r="27" spans="1:254" s="562" customFormat="1" ht="26.25" customHeight="1">
      <c r="A27" s="850">
        <v>3.3</v>
      </c>
      <c r="B27" s="843" t="s">
        <v>446</v>
      </c>
      <c r="C27" s="246">
        <v>92.97</v>
      </c>
      <c r="D27" s="564" t="s">
        <v>12</v>
      </c>
      <c r="E27" s="840"/>
      <c r="F27" s="836">
        <f>+ROUND(C27*E27,2)</f>
        <v>0</v>
      </c>
      <c r="G27" s="959"/>
      <c r="H27" s="969"/>
      <c r="I27" s="969"/>
      <c r="J27" s="969"/>
      <c r="K27" s="759"/>
      <c r="L27" s="969"/>
      <c r="M27" s="969"/>
      <c r="N27" s="969"/>
      <c r="O27" s="969"/>
      <c r="P27" s="969"/>
      <c r="Q27" s="969"/>
      <c r="R27" s="969"/>
      <c r="S27" s="969"/>
      <c r="T27" s="969"/>
      <c r="U27" s="969"/>
      <c r="V27" s="969"/>
      <c r="W27" s="969"/>
      <c r="X27" s="969"/>
      <c r="Y27" s="969"/>
      <c r="Z27" s="969"/>
      <c r="AA27" s="969"/>
      <c r="AB27" s="969"/>
      <c r="AC27" s="969"/>
      <c r="AD27" s="969"/>
      <c r="AE27" s="969"/>
      <c r="AF27" s="969"/>
      <c r="AG27" s="969"/>
      <c r="AH27" s="969"/>
      <c r="AI27" s="969"/>
      <c r="AJ27" s="969"/>
      <c r="AK27" s="969"/>
      <c r="AL27" s="969"/>
      <c r="AM27" s="969"/>
      <c r="AN27" s="969"/>
      <c r="AO27" s="969"/>
      <c r="AP27" s="969"/>
      <c r="AQ27" s="969"/>
      <c r="AR27" s="969"/>
      <c r="AS27" s="969"/>
      <c r="AT27" s="969"/>
      <c r="AU27" s="969"/>
      <c r="AV27" s="969"/>
      <c r="AW27" s="969"/>
    </row>
    <row r="28" spans="1:254" s="771" customFormat="1">
      <c r="A28" s="678"/>
      <c r="B28" s="354"/>
      <c r="C28" s="645"/>
      <c r="D28" s="645"/>
      <c r="E28" s="647"/>
      <c r="F28" s="1159"/>
      <c r="G28" s="959"/>
      <c r="H28" s="971"/>
      <c r="I28" s="972"/>
      <c r="J28" s="972"/>
      <c r="K28" s="972"/>
      <c r="L28" s="972"/>
      <c r="M28" s="972"/>
      <c r="N28" s="972"/>
      <c r="O28" s="972"/>
      <c r="P28" s="972"/>
      <c r="Q28" s="972"/>
      <c r="R28" s="972"/>
      <c r="S28" s="972"/>
      <c r="T28" s="972"/>
      <c r="U28" s="972"/>
      <c r="V28" s="972"/>
      <c r="W28" s="972"/>
      <c r="X28" s="972"/>
      <c r="Y28" s="972"/>
      <c r="Z28" s="972"/>
      <c r="AA28" s="972"/>
      <c r="AB28" s="972"/>
      <c r="AC28" s="972"/>
      <c r="AD28" s="972"/>
      <c r="AE28" s="972"/>
      <c r="AF28" s="972"/>
      <c r="AG28" s="972"/>
      <c r="AH28" s="972"/>
      <c r="AI28" s="972"/>
      <c r="AJ28" s="972"/>
      <c r="AK28" s="972"/>
      <c r="AL28" s="972"/>
      <c r="AM28" s="972"/>
      <c r="AN28" s="972"/>
      <c r="AO28" s="972"/>
      <c r="AP28" s="972"/>
      <c r="AQ28" s="972"/>
      <c r="AR28" s="972"/>
      <c r="AS28" s="972"/>
      <c r="AT28" s="972"/>
      <c r="AU28" s="972"/>
      <c r="AV28" s="972"/>
      <c r="AW28" s="972"/>
      <c r="AX28" s="772"/>
    </row>
    <row r="29" spans="1:254" s="39" customFormat="1">
      <c r="A29" s="665">
        <v>4</v>
      </c>
      <c r="B29" s="396" t="s">
        <v>28</v>
      </c>
      <c r="C29" s="648"/>
      <c r="D29" s="564"/>
      <c r="E29" s="649"/>
      <c r="F29" s="648"/>
      <c r="G29" s="959"/>
      <c r="H29" s="97"/>
      <c r="I29" s="11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137"/>
    </row>
    <row r="30" spans="1:254" s="39" customFormat="1">
      <c r="A30" s="397">
        <v>4.0999999999999996</v>
      </c>
      <c r="B30" s="390" t="s">
        <v>29</v>
      </c>
      <c r="C30" s="648">
        <v>1377.3</v>
      </c>
      <c r="D30" s="564" t="s">
        <v>12</v>
      </c>
      <c r="E30" s="649"/>
      <c r="F30" s="648">
        <f>ROUND(C30*E30,2)</f>
        <v>0</v>
      </c>
      <c r="G30" s="959"/>
      <c r="H30" s="97"/>
      <c r="I30" s="973"/>
      <c r="J30" s="47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137"/>
    </row>
    <row r="31" spans="1:254" s="39" customFormat="1">
      <c r="A31" s="397">
        <v>4.2</v>
      </c>
      <c r="B31" s="390" t="s">
        <v>13</v>
      </c>
      <c r="C31" s="648">
        <v>137.72999999999999</v>
      </c>
      <c r="D31" s="564" t="s">
        <v>12</v>
      </c>
      <c r="E31" s="649"/>
      <c r="F31" s="648">
        <f>ROUND(C31*E31,2)</f>
        <v>0</v>
      </c>
      <c r="G31" s="959"/>
      <c r="H31" s="97"/>
      <c r="I31" s="973"/>
      <c r="J31" s="47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137"/>
    </row>
    <row r="32" spans="1:254" s="48" customFormat="1" ht="26.4">
      <c r="A32" s="403">
        <v>4.3</v>
      </c>
      <c r="B32" s="235" t="s">
        <v>104</v>
      </c>
      <c r="C32" s="594">
        <v>551.79999999999995</v>
      </c>
      <c r="D32" s="582" t="s">
        <v>12</v>
      </c>
      <c r="E32" s="595"/>
      <c r="F32" s="594">
        <f>ROUND(C32*E32,2)</f>
        <v>0</v>
      </c>
      <c r="G32" s="959"/>
      <c r="H32" s="974"/>
      <c r="I32" s="142"/>
      <c r="J32" s="142"/>
      <c r="K32" s="46"/>
      <c r="L32" s="46"/>
      <c r="M32" s="45"/>
      <c r="N32" s="45"/>
      <c r="O32" s="45"/>
      <c r="P32" s="45"/>
      <c r="Q32" s="45"/>
      <c r="R32" s="45"/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1:19" s="774" customFormat="1" ht="25.5" customHeight="1">
      <c r="A33" s="820">
        <v>4.4000000000000004</v>
      </c>
      <c r="B33" s="581" t="s">
        <v>464</v>
      </c>
      <c r="C33" s="821">
        <v>1149.57</v>
      </c>
      <c r="D33" s="822" t="s">
        <v>12</v>
      </c>
      <c r="E33" s="823"/>
      <c r="F33" s="569">
        <f>ROUND(C33*E33,2)</f>
        <v>0</v>
      </c>
      <c r="G33" s="959"/>
      <c r="H33" s="58"/>
      <c r="I33" s="975"/>
      <c r="J33" s="58"/>
      <c r="K33" s="59"/>
    </row>
    <row r="34" spans="1:19" s="48" customFormat="1" ht="26.4">
      <c r="A34" s="539">
        <v>4.5</v>
      </c>
      <c r="B34" s="390" t="s">
        <v>444</v>
      </c>
      <c r="C34" s="594">
        <v>825.06</v>
      </c>
      <c r="D34" s="582" t="s">
        <v>12</v>
      </c>
      <c r="E34" s="595"/>
      <c r="F34" s="594">
        <f>ROUND(C34*E34,2)</f>
        <v>0</v>
      </c>
      <c r="G34" s="959"/>
      <c r="H34" s="971"/>
      <c r="I34" s="142"/>
      <c r="J34" s="142"/>
      <c r="K34" s="45"/>
      <c r="L34" s="45"/>
      <c r="M34" s="45"/>
      <c r="N34" s="45"/>
      <c r="O34" s="45"/>
      <c r="P34" s="45"/>
      <c r="Q34" s="45"/>
      <c r="R34" s="45"/>
      <c r="S34" s="45"/>
    </row>
    <row r="35" spans="1:19" s="48" customFormat="1" ht="12.75" customHeight="1">
      <c r="A35" s="397"/>
      <c r="B35" s="390"/>
      <c r="C35" s="648"/>
      <c r="D35" s="564"/>
      <c r="E35" s="649"/>
      <c r="F35" s="648"/>
      <c r="G35" s="959"/>
      <c r="H35" s="971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s="48" customFormat="1">
      <c r="A36" s="665">
        <v>5</v>
      </c>
      <c r="B36" s="396" t="s">
        <v>30</v>
      </c>
      <c r="C36" s="648"/>
      <c r="D36" s="564"/>
      <c r="E36" s="649"/>
      <c r="F36" s="648"/>
      <c r="G36" s="959"/>
      <c r="H36" s="971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s="40" customFormat="1">
      <c r="A37" s="397">
        <v>5.0999999999999996</v>
      </c>
      <c r="B37" s="398" t="s">
        <v>314</v>
      </c>
      <c r="C37" s="648">
        <v>1668.96</v>
      </c>
      <c r="D37" s="575" t="s">
        <v>10</v>
      </c>
      <c r="E37" s="246"/>
      <c r="F37" s="648">
        <f>ROUND(E37*C37,2)</f>
        <v>0</v>
      </c>
      <c r="G37" s="959"/>
      <c r="H37" s="97"/>
      <c r="I37" s="47"/>
      <c r="J37" s="47"/>
      <c r="K37" s="47"/>
      <c r="L37" s="34"/>
      <c r="M37" s="34"/>
      <c r="N37" s="34"/>
      <c r="O37" s="34"/>
      <c r="P37" s="34"/>
      <c r="Q37" s="34"/>
      <c r="R37" s="34"/>
      <c r="S37" s="34"/>
    </row>
    <row r="38" spans="1:19" s="40" customFormat="1" ht="12.75" customHeight="1">
      <c r="A38" s="397"/>
      <c r="B38" s="398"/>
      <c r="C38" s="246"/>
      <c r="D38" s="575"/>
      <c r="E38" s="246"/>
      <c r="F38" s="648"/>
      <c r="G38" s="959"/>
      <c r="H38" s="97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41" customFormat="1" ht="15" customHeight="1">
      <c r="A39" s="665">
        <v>6</v>
      </c>
      <c r="B39" s="396" t="s">
        <v>31</v>
      </c>
      <c r="C39" s="648"/>
      <c r="D39" s="564"/>
      <c r="E39" s="649"/>
      <c r="F39" s="648"/>
      <c r="G39" s="959"/>
      <c r="H39" s="97"/>
    </row>
    <row r="40" spans="1:19" s="41" customFormat="1" ht="15" customHeight="1">
      <c r="A40" s="666">
        <v>6.1</v>
      </c>
      <c r="B40" s="545" t="s">
        <v>324</v>
      </c>
      <c r="C40" s="921">
        <v>1620.35</v>
      </c>
      <c r="D40" s="922" t="s">
        <v>10</v>
      </c>
      <c r="E40" s="511"/>
      <c r="F40" s="921">
        <f>ROUND(E40*C40,2)</f>
        <v>0</v>
      </c>
      <c r="G40" s="959"/>
      <c r="H40" s="97"/>
    </row>
    <row r="41" spans="1:19" s="41" customFormat="1" ht="12.75" customHeight="1">
      <c r="A41" s="397"/>
      <c r="B41" s="390"/>
      <c r="C41" s="648"/>
      <c r="D41" s="564"/>
      <c r="E41" s="649"/>
      <c r="F41" s="648"/>
      <c r="G41" s="959"/>
      <c r="H41" s="97"/>
    </row>
    <row r="42" spans="1:19" s="82" customFormat="1" ht="15" customHeight="1">
      <c r="A42" s="665">
        <v>7</v>
      </c>
      <c r="B42" s="396" t="s">
        <v>32</v>
      </c>
      <c r="C42" s="648"/>
      <c r="D42" s="564"/>
      <c r="E42" s="649"/>
      <c r="F42" s="648">
        <f>ROUND(E42*C42,2)</f>
        <v>0</v>
      </c>
      <c r="G42" s="959"/>
      <c r="H42" s="971"/>
    </row>
    <row r="43" spans="1:19" s="41" customFormat="1" ht="27.75" customHeight="1">
      <c r="A43" s="403">
        <v>7.1</v>
      </c>
      <c r="B43" s="390" t="s">
        <v>371</v>
      </c>
      <c r="C43" s="648">
        <v>1</v>
      </c>
      <c r="D43" s="564" t="s">
        <v>4</v>
      </c>
      <c r="E43" s="649"/>
      <c r="F43" s="648">
        <f>ROUND(E43*C43,2)</f>
        <v>0</v>
      </c>
      <c r="G43" s="959"/>
      <c r="H43" s="97"/>
      <c r="I43" s="194"/>
      <c r="J43" s="194"/>
    </row>
    <row r="44" spans="1:19" s="41" customFormat="1" ht="24" customHeight="1">
      <c r="A44" s="403">
        <v>7.2</v>
      </c>
      <c r="B44" s="390" t="s">
        <v>372</v>
      </c>
      <c r="C44" s="648">
        <v>1</v>
      </c>
      <c r="D44" s="564" t="s">
        <v>4</v>
      </c>
      <c r="E44" s="649"/>
      <c r="F44" s="648">
        <f>ROUND(E44*C44,2)</f>
        <v>0</v>
      </c>
      <c r="G44" s="959"/>
      <c r="H44" s="97"/>
      <c r="J44" s="194"/>
    </row>
    <row r="45" spans="1:19" s="570" customFormat="1" ht="39.75" customHeight="1">
      <c r="A45" s="362">
        <v>7.3</v>
      </c>
      <c r="B45" s="748" t="s">
        <v>339</v>
      </c>
      <c r="C45" s="645">
        <v>0.12</v>
      </c>
      <c r="D45" s="646" t="s">
        <v>12</v>
      </c>
      <c r="E45" s="647"/>
      <c r="F45" s="648">
        <f t="shared" ref="F45:F62" si="1">ROUND(C45*E45,2)</f>
        <v>0</v>
      </c>
      <c r="G45" s="959"/>
      <c r="H45" s="400"/>
      <c r="I45" s="194"/>
      <c r="J45" s="968"/>
    </row>
    <row r="46" spans="1:19" s="41" customFormat="1" ht="12.75" customHeight="1">
      <c r="A46" s="667"/>
      <c r="B46" s="214"/>
      <c r="C46" s="645"/>
      <c r="D46" s="646"/>
      <c r="E46" s="647"/>
      <c r="F46" s="648">
        <f t="shared" si="1"/>
        <v>0</v>
      </c>
      <c r="G46" s="959"/>
      <c r="H46" s="97"/>
    </row>
    <row r="47" spans="1:19" s="41" customFormat="1" ht="15" customHeight="1">
      <c r="A47" s="372">
        <v>8</v>
      </c>
      <c r="B47" s="20" t="s">
        <v>89</v>
      </c>
      <c r="C47" s="645"/>
      <c r="D47" s="646"/>
      <c r="E47" s="647"/>
      <c r="F47" s="648">
        <f t="shared" si="1"/>
        <v>0</v>
      </c>
      <c r="G47" s="959"/>
      <c r="H47" s="97"/>
    </row>
    <row r="48" spans="1:19" s="41" customFormat="1" ht="15" customHeight="1">
      <c r="A48" s="359">
        <v>8.1</v>
      </c>
      <c r="B48" s="214" t="s">
        <v>374</v>
      </c>
      <c r="C48" s="645">
        <v>1</v>
      </c>
      <c r="D48" s="646" t="s">
        <v>4</v>
      </c>
      <c r="E48" s="647"/>
      <c r="F48" s="648">
        <f t="shared" si="1"/>
        <v>0</v>
      </c>
      <c r="G48" s="959"/>
      <c r="H48" s="97"/>
      <c r="J48" s="194"/>
      <c r="K48" s="194"/>
    </row>
    <row r="49" spans="1:254" s="41" customFormat="1" ht="15" customHeight="1">
      <c r="A49" s="359">
        <v>8.1999999999999993</v>
      </c>
      <c r="B49" s="214" t="s">
        <v>373</v>
      </c>
      <c r="C49" s="645">
        <v>2</v>
      </c>
      <c r="D49" s="646" t="s">
        <v>4</v>
      </c>
      <c r="E49" s="647"/>
      <c r="F49" s="648">
        <f t="shared" si="1"/>
        <v>0</v>
      </c>
      <c r="G49" s="959"/>
      <c r="H49" s="97"/>
      <c r="J49" s="194"/>
      <c r="K49" s="194"/>
    </row>
    <row r="50" spans="1:254" s="34" customFormat="1" ht="12.75" customHeight="1">
      <c r="A50" s="359"/>
      <c r="B50" s="214"/>
      <c r="C50" s="645"/>
      <c r="D50" s="646"/>
      <c r="E50" s="647"/>
      <c r="F50" s="648">
        <f t="shared" si="1"/>
        <v>0</v>
      </c>
      <c r="G50" s="959"/>
      <c r="H50" s="9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</row>
    <row r="51" spans="1:254" s="34" customFormat="1" ht="24.75" customHeight="1">
      <c r="A51" s="749">
        <v>9</v>
      </c>
      <c r="B51" s="357" t="s">
        <v>44</v>
      </c>
      <c r="C51" s="645"/>
      <c r="D51" s="646"/>
      <c r="E51" s="647"/>
      <c r="F51" s="648">
        <f t="shared" si="1"/>
        <v>0</v>
      </c>
      <c r="G51" s="959"/>
      <c r="H51" s="9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</row>
    <row r="52" spans="1:254" s="34" customFormat="1" ht="63" customHeight="1">
      <c r="A52" s="362">
        <v>9.1</v>
      </c>
      <c r="B52" s="662" t="s">
        <v>390</v>
      </c>
      <c r="C52" s="173">
        <v>2</v>
      </c>
      <c r="D52" s="301" t="s">
        <v>4</v>
      </c>
      <c r="E52" s="173"/>
      <c r="F52" s="648">
        <f t="shared" si="1"/>
        <v>0</v>
      </c>
      <c r="G52" s="959"/>
      <c r="H52" s="9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</row>
    <row r="53" spans="1:254" s="34" customFormat="1" ht="12.75" customHeight="1">
      <c r="A53" s="359">
        <v>9.1999999999999993</v>
      </c>
      <c r="B53" s="663" t="s">
        <v>38</v>
      </c>
      <c r="C53" s="27">
        <v>1</v>
      </c>
      <c r="D53" s="174" t="s">
        <v>4</v>
      </c>
      <c r="E53" s="27"/>
      <c r="F53" s="387">
        <f t="shared" si="1"/>
        <v>0</v>
      </c>
      <c r="G53" s="959"/>
      <c r="H53" s="97"/>
      <c r="I53" s="9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</row>
    <row r="54" spans="1:254" s="34" customFormat="1" ht="12.75" customHeight="1">
      <c r="A54" s="359">
        <f>+A53+0.1</f>
        <v>9.2999999999999989</v>
      </c>
      <c r="B54" s="663" t="s">
        <v>39</v>
      </c>
      <c r="C54" s="27">
        <v>1</v>
      </c>
      <c r="D54" s="174" t="s">
        <v>4</v>
      </c>
      <c r="E54" s="27"/>
      <c r="F54" s="387">
        <f t="shared" si="1"/>
        <v>0</v>
      </c>
      <c r="G54" s="959"/>
      <c r="H54" s="9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950" customFormat="1" ht="12.75" customHeight="1">
      <c r="A55" s="359">
        <v>9.4</v>
      </c>
      <c r="B55" s="663" t="s">
        <v>452</v>
      </c>
      <c r="C55" s="27">
        <v>2</v>
      </c>
      <c r="D55" s="174" t="s">
        <v>4</v>
      </c>
      <c r="E55" s="27"/>
      <c r="F55" s="387">
        <f t="shared" si="1"/>
        <v>0</v>
      </c>
      <c r="G55" s="959"/>
      <c r="H55" s="400"/>
      <c r="I55" s="1152"/>
      <c r="J55" s="1152"/>
      <c r="K55" s="952"/>
      <c r="L55" s="952"/>
      <c r="M55" s="952"/>
      <c r="N55" s="952"/>
      <c r="O55" s="952"/>
      <c r="P55" s="952"/>
      <c r="Q55" s="952"/>
      <c r="R55" s="952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</row>
    <row r="56" spans="1:254" s="206" customFormat="1" ht="12.75" customHeight="1">
      <c r="A56" s="358">
        <v>9.5</v>
      </c>
      <c r="B56" s="816" t="s">
        <v>33</v>
      </c>
      <c r="C56" s="594">
        <v>2</v>
      </c>
      <c r="D56" s="582" t="s">
        <v>4</v>
      </c>
      <c r="E56" s="595"/>
      <c r="F56" s="594">
        <f t="shared" si="1"/>
        <v>0</v>
      </c>
      <c r="G56" s="959"/>
      <c r="H56" s="976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817"/>
      <c r="AJ56" s="817"/>
      <c r="AK56" s="817"/>
      <c r="AL56" s="817"/>
      <c r="AM56" s="817"/>
      <c r="AN56" s="817"/>
      <c r="AO56" s="817"/>
      <c r="AP56" s="817"/>
      <c r="AQ56" s="817"/>
      <c r="AR56" s="817"/>
      <c r="AS56" s="817"/>
      <c r="AT56" s="817"/>
      <c r="AU56" s="817"/>
      <c r="AV56" s="817"/>
      <c r="AW56" s="817"/>
      <c r="AX56" s="817"/>
      <c r="AY56" s="817"/>
      <c r="AZ56" s="817"/>
      <c r="BA56" s="817"/>
      <c r="BB56" s="817"/>
      <c r="BC56" s="817"/>
      <c r="BD56" s="817"/>
      <c r="BE56" s="817"/>
      <c r="BF56" s="817"/>
      <c r="BG56" s="817"/>
      <c r="BH56" s="817"/>
      <c r="BI56" s="817"/>
      <c r="BJ56" s="817"/>
      <c r="BK56" s="817"/>
      <c r="BL56" s="817"/>
      <c r="BM56" s="817"/>
      <c r="BN56" s="817"/>
      <c r="BO56" s="817"/>
      <c r="BP56" s="817"/>
      <c r="BQ56" s="817"/>
      <c r="BR56" s="817"/>
      <c r="BS56" s="817"/>
      <c r="BT56" s="817"/>
      <c r="BU56" s="817"/>
      <c r="BV56" s="817"/>
      <c r="BW56" s="817"/>
      <c r="BX56" s="817"/>
      <c r="BY56" s="817"/>
      <c r="BZ56" s="817"/>
      <c r="CA56" s="817"/>
      <c r="CB56" s="817"/>
      <c r="CC56" s="817"/>
      <c r="CD56" s="817"/>
      <c r="CE56" s="817"/>
      <c r="CF56" s="817"/>
      <c r="CG56" s="817"/>
      <c r="CH56" s="817"/>
      <c r="CI56" s="817"/>
      <c r="CJ56" s="817"/>
      <c r="CK56" s="817"/>
      <c r="CL56" s="817"/>
      <c r="CM56" s="817"/>
      <c r="CN56" s="817"/>
      <c r="CO56" s="817"/>
      <c r="CP56" s="817"/>
      <c r="CQ56" s="817"/>
      <c r="CR56" s="817"/>
      <c r="CS56" s="817"/>
      <c r="CT56" s="817"/>
      <c r="CU56" s="817"/>
      <c r="CV56" s="817"/>
      <c r="CW56" s="817"/>
      <c r="CX56" s="817"/>
      <c r="CY56" s="817"/>
      <c r="CZ56" s="817"/>
      <c r="DA56" s="817"/>
      <c r="DB56" s="817"/>
      <c r="DC56" s="817"/>
      <c r="DD56" s="817"/>
      <c r="DE56" s="817"/>
      <c r="DF56" s="817"/>
      <c r="DG56" s="817"/>
      <c r="DH56" s="817"/>
      <c r="DI56" s="817"/>
      <c r="DJ56" s="817"/>
      <c r="DK56" s="817"/>
      <c r="DL56" s="817"/>
      <c r="DM56" s="817"/>
      <c r="DN56" s="817"/>
      <c r="DO56" s="817"/>
      <c r="DP56" s="817"/>
      <c r="DQ56" s="817"/>
      <c r="DR56" s="817"/>
      <c r="DS56" s="817"/>
      <c r="DT56" s="817"/>
      <c r="DU56" s="817"/>
      <c r="DV56" s="817"/>
      <c r="DW56" s="817"/>
      <c r="DX56" s="817"/>
      <c r="DY56" s="817"/>
      <c r="DZ56" s="817"/>
      <c r="EA56" s="817"/>
      <c r="EB56" s="817"/>
      <c r="EC56" s="817"/>
      <c r="ED56" s="817"/>
      <c r="EE56" s="817"/>
      <c r="EF56" s="817"/>
      <c r="EG56" s="817"/>
      <c r="EH56" s="817"/>
      <c r="EI56" s="817"/>
      <c r="EJ56" s="817"/>
      <c r="EK56" s="817"/>
      <c r="EL56" s="817"/>
      <c r="EM56" s="817"/>
      <c r="EN56" s="817"/>
      <c r="EO56" s="817"/>
      <c r="EP56" s="817"/>
      <c r="EQ56" s="817"/>
      <c r="ER56" s="817"/>
      <c r="ES56" s="817"/>
      <c r="ET56" s="817"/>
      <c r="EU56" s="817"/>
      <c r="EV56" s="817"/>
      <c r="EW56" s="817"/>
      <c r="EX56" s="817"/>
      <c r="EY56" s="817"/>
      <c r="EZ56" s="817"/>
      <c r="FA56" s="817"/>
      <c r="FB56" s="817"/>
      <c r="FC56" s="817"/>
      <c r="FD56" s="817"/>
      <c r="FE56" s="817"/>
      <c r="FF56" s="817"/>
      <c r="FG56" s="817"/>
      <c r="FH56" s="817"/>
      <c r="FI56" s="817"/>
      <c r="FJ56" s="817"/>
      <c r="FK56" s="817"/>
      <c r="FL56" s="817"/>
      <c r="FM56" s="817"/>
      <c r="FN56" s="817"/>
      <c r="FO56" s="817"/>
      <c r="FP56" s="817"/>
      <c r="FQ56" s="817"/>
      <c r="FR56" s="817"/>
      <c r="FS56" s="817"/>
      <c r="FT56" s="817"/>
      <c r="FU56" s="817"/>
      <c r="FV56" s="817"/>
      <c r="FW56" s="817"/>
      <c r="FX56" s="817"/>
      <c r="FY56" s="817"/>
      <c r="FZ56" s="817"/>
      <c r="GA56" s="817"/>
      <c r="GB56" s="817"/>
      <c r="GC56" s="817"/>
      <c r="GD56" s="817"/>
      <c r="GE56" s="817"/>
      <c r="GF56" s="817"/>
      <c r="GG56" s="817"/>
      <c r="GH56" s="817"/>
      <c r="GI56" s="817"/>
      <c r="GJ56" s="817"/>
      <c r="GK56" s="817"/>
      <c r="GL56" s="817"/>
      <c r="GM56" s="817"/>
      <c r="GN56" s="817"/>
      <c r="GO56" s="817"/>
      <c r="GP56" s="817"/>
      <c r="GQ56" s="817"/>
      <c r="GR56" s="817"/>
      <c r="GS56" s="817"/>
      <c r="GT56" s="817"/>
      <c r="GU56" s="817"/>
      <c r="GV56" s="817"/>
      <c r="GW56" s="817"/>
      <c r="GX56" s="817"/>
      <c r="GY56" s="817"/>
      <c r="GZ56" s="817"/>
      <c r="HA56" s="817"/>
      <c r="HB56" s="817"/>
      <c r="HC56" s="817"/>
      <c r="HD56" s="817"/>
      <c r="HE56" s="817"/>
      <c r="HF56" s="817"/>
      <c r="HG56" s="817"/>
      <c r="HH56" s="817"/>
      <c r="HI56" s="817"/>
      <c r="HJ56" s="817"/>
      <c r="HK56" s="817"/>
      <c r="HL56" s="817"/>
      <c r="HM56" s="817"/>
      <c r="HN56" s="817"/>
      <c r="HO56" s="817"/>
      <c r="HP56" s="817"/>
      <c r="HQ56" s="817"/>
      <c r="HR56" s="817"/>
      <c r="HS56" s="817"/>
      <c r="HT56" s="817"/>
      <c r="HU56" s="817"/>
      <c r="HV56" s="817"/>
      <c r="HW56" s="817"/>
      <c r="HX56" s="817"/>
      <c r="HY56" s="817"/>
      <c r="HZ56" s="817"/>
      <c r="IA56" s="817"/>
      <c r="IB56" s="817"/>
      <c r="IC56" s="817"/>
      <c r="ID56" s="817"/>
      <c r="IE56" s="817"/>
      <c r="IF56" s="817"/>
      <c r="IG56" s="817"/>
      <c r="IH56" s="817"/>
      <c r="II56" s="817"/>
      <c r="IJ56" s="817"/>
      <c r="IK56" s="817"/>
      <c r="IL56" s="817"/>
      <c r="IM56" s="817"/>
      <c r="IN56" s="817"/>
      <c r="IO56" s="817"/>
      <c r="IP56" s="817"/>
      <c r="IQ56" s="817"/>
      <c r="IR56" s="817"/>
      <c r="IS56" s="817"/>
      <c r="IT56" s="817"/>
    </row>
    <row r="57" spans="1:254" s="34" customFormat="1" ht="12.75" customHeight="1">
      <c r="A57" s="397"/>
      <c r="B57" s="390"/>
      <c r="C57" s="387"/>
      <c r="D57" s="388"/>
      <c r="E57" s="299"/>
      <c r="F57" s="387">
        <f t="shared" si="1"/>
        <v>0</v>
      </c>
      <c r="G57" s="959"/>
      <c r="H57" s="9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34" customFormat="1" ht="24.75" customHeight="1">
      <c r="A58" s="750">
        <v>10</v>
      </c>
      <c r="B58" s="396" t="s">
        <v>45</v>
      </c>
      <c r="C58" s="387"/>
      <c r="D58" s="388"/>
      <c r="E58" s="299"/>
      <c r="F58" s="387">
        <f t="shared" si="1"/>
        <v>0</v>
      </c>
      <c r="G58" s="959"/>
      <c r="H58" s="9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34" customFormat="1" ht="13.5" customHeight="1">
      <c r="A59" s="397">
        <f>+A58+0.1</f>
        <v>10.1</v>
      </c>
      <c r="B59" s="398" t="s">
        <v>46</v>
      </c>
      <c r="C59" s="239">
        <v>4</v>
      </c>
      <c r="D59" s="237" t="s">
        <v>4</v>
      </c>
      <c r="E59" s="239"/>
      <c r="F59" s="387">
        <f t="shared" si="1"/>
        <v>0</v>
      </c>
      <c r="G59" s="959"/>
      <c r="H59" s="9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34" customFormat="1" ht="15" customHeight="1">
      <c r="A60" s="397">
        <f>+A59+0.1</f>
        <v>10.199999999999999</v>
      </c>
      <c r="B60" s="398" t="s">
        <v>415</v>
      </c>
      <c r="C60" s="239">
        <v>4</v>
      </c>
      <c r="D60" s="237" t="s">
        <v>4</v>
      </c>
      <c r="E60" s="239"/>
      <c r="F60" s="387">
        <f t="shared" si="1"/>
        <v>0</v>
      </c>
      <c r="G60" s="959"/>
      <c r="H60" s="9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950" customFormat="1" ht="12.75" customHeight="1">
      <c r="A61" s="397">
        <f>+A60+0.1</f>
        <v>10.299999999999999</v>
      </c>
      <c r="B61" s="398" t="s">
        <v>452</v>
      </c>
      <c r="C61" s="239">
        <v>4</v>
      </c>
      <c r="D61" s="237" t="s">
        <v>4</v>
      </c>
      <c r="E61" s="239"/>
      <c r="F61" s="387">
        <f t="shared" si="1"/>
        <v>0</v>
      </c>
      <c r="G61" s="959"/>
      <c r="H61" s="400"/>
      <c r="I61" s="1152"/>
      <c r="J61" s="1152"/>
      <c r="K61" s="952"/>
      <c r="L61" s="952"/>
      <c r="M61" s="952"/>
      <c r="N61" s="952"/>
      <c r="O61" s="952"/>
      <c r="P61" s="952"/>
      <c r="Q61" s="952"/>
      <c r="R61" s="952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</row>
    <row r="62" spans="1:254" s="34" customFormat="1" ht="15" customHeight="1">
      <c r="A62" s="397">
        <f>+A61+0.1</f>
        <v>10.399999999999999</v>
      </c>
      <c r="B62" s="390" t="s">
        <v>33</v>
      </c>
      <c r="C62" s="387">
        <v>4</v>
      </c>
      <c r="D62" s="388" t="s">
        <v>4</v>
      </c>
      <c r="E62" s="299"/>
      <c r="F62" s="387">
        <f t="shared" si="1"/>
        <v>0</v>
      </c>
      <c r="G62" s="959"/>
      <c r="H62" s="9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s="34" customFormat="1" ht="12.75" customHeight="1">
      <c r="A63" s="665"/>
      <c r="B63" s="396"/>
      <c r="C63" s="393"/>
      <c r="D63" s="394"/>
      <c r="E63" s="395"/>
      <c r="F63" s="393"/>
      <c r="G63" s="959"/>
      <c r="H63" s="9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s="34" customFormat="1" ht="39.6">
      <c r="A64" s="534">
        <v>11</v>
      </c>
      <c r="B64" s="535" t="s">
        <v>382</v>
      </c>
      <c r="C64" s="583"/>
      <c r="D64" s="584"/>
      <c r="E64" s="583"/>
      <c r="F64" s="407"/>
      <c r="G64" s="959"/>
      <c r="H64" s="9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s="34" customFormat="1">
      <c r="A65" s="397">
        <f>+A64+0.1</f>
        <v>11.1</v>
      </c>
      <c r="B65" s="404" t="s">
        <v>9</v>
      </c>
      <c r="C65" s="405">
        <v>4</v>
      </c>
      <c r="D65" s="406" t="s">
        <v>4</v>
      </c>
      <c r="E65" s="405"/>
      <c r="F65" s="407">
        <f>ROUND(E65*C65,2)</f>
        <v>0</v>
      </c>
      <c r="G65" s="959"/>
      <c r="H65" s="97"/>
      <c r="J65" s="136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s="34" customFormat="1" ht="25.5" customHeight="1">
      <c r="A66" s="403">
        <f>+A65+0.1</f>
        <v>11.2</v>
      </c>
      <c r="B66" s="404" t="s">
        <v>198</v>
      </c>
      <c r="C66" s="231">
        <v>24</v>
      </c>
      <c r="D66" s="408" t="s">
        <v>10</v>
      </c>
      <c r="E66" s="239"/>
      <c r="F66" s="407">
        <f>ROUND(E66*C66,2)</f>
        <v>0</v>
      </c>
      <c r="G66" s="959"/>
      <c r="H66" s="97"/>
      <c r="I66" s="115"/>
      <c r="J66" s="136"/>
      <c r="K66" s="977"/>
      <c r="M66" s="138"/>
      <c r="P66" s="97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  <row r="67" spans="1:254" s="34" customFormat="1" ht="26.4">
      <c r="A67" s="403">
        <f>+A66+0.1</f>
        <v>11.299999999999999</v>
      </c>
      <c r="B67" s="404" t="s">
        <v>315</v>
      </c>
      <c r="C67" s="231">
        <v>16</v>
      </c>
      <c r="D67" s="408" t="s">
        <v>4</v>
      </c>
      <c r="E67" s="231"/>
      <c r="F67" s="407">
        <f>ROUND(E67*C67,2)</f>
        <v>0</v>
      </c>
      <c r="G67" s="959"/>
      <c r="H67" s="97"/>
      <c r="I67" s="115"/>
      <c r="J67" s="136"/>
      <c r="K67" s="977"/>
      <c r="M67" s="138"/>
      <c r="P67" s="97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</row>
    <row r="68" spans="1:254" s="34" customFormat="1">
      <c r="A68" s="397">
        <f>+A67+0.1</f>
        <v>11.399999999999999</v>
      </c>
      <c r="B68" s="390" t="s">
        <v>90</v>
      </c>
      <c r="C68" s="231">
        <v>8</v>
      </c>
      <c r="D68" s="408" t="s">
        <v>4</v>
      </c>
      <c r="E68" s="231"/>
      <c r="F68" s="407">
        <f>ROUND(E68*C68,2)</f>
        <v>0</v>
      </c>
      <c r="G68" s="959"/>
      <c r="H68" s="97"/>
      <c r="I68" s="115"/>
      <c r="J68" s="136"/>
      <c r="K68" s="977"/>
      <c r="M68" s="138"/>
      <c r="P68" s="97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</row>
    <row r="69" spans="1:254" s="775" customFormat="1" ht="37.5" customHeight="1">
      <c r="A69" s="403">
        <v>11.5</v>
      </c>
      <c r="B69" s="566" t="s">
        <v>334</v>
      </c>
      <c r="C69" s="567">
        <v>48</v>
      </c>
      <c r="D69" s="568" t="s">
        <v>43</v>
      </c>
      <c r="E69" s="567"/>
      <c r="F69" s="569">
        <f>ROUND(C69*E69,2)</f>
        <v>0</v>
      </c>
      <c r="G69" s="959"/>
    </row>
    <row r="70" spans="1:254" s="34" customFormat="1">
      <c r="A70" s="397">
        <v>11.6</v>
      </c>
      <c r="B70" s="541" t="s">
        <v>453</v>
      </c>
      <c r="C70" s="231">
        <v>8</v>
      </c>
      <c r="D70" s="408" t="s">
        <v>4</v>
      </c>
      <c r="E70" s="231"/>
      <c r="F70" s="407">
        <f>ROUND(E70*C70,2)</f>
        <v>0</v>
      </c>
      <c r="G70" s="959"/>
      <c r="H70" s="97"/>
      <c r="J70" s="136"/>
      <c r="M70" s="138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1:254" s="34" customFormat="1">
      <c r="A71" s="397">
        <v>11.7</v>
      </c>
      <c r="B71" s="541" t="s">
        <v>197</v>
      </c>
      <c r="C71" s="231">
        <v>7.66</v>
      </c>
      <c r="D71" s="408" t="s">
        <v>15</v>
      </c>
      <c r="E71" s="231"/>
      <c r="F71" s="407">
        <f>ROUND(E71*C71,2)</f>
        <v>0</v>
      </c>
      <c r="G71" s="959"/>
      <c r="H71" s="97"/>
      <c r="J71" s="136"/>
      <c r="M71" s="138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s="34" customFormat="1">
      <c r="A72" s="397">
        <v>11.8</v>
      </c>
      <c r="B72" s="404" t="s">
        <v>36</v>
      </c>
      <c r="C72" s="231">
        <v>4</v>
      </c>
      <c r="D72" s="408" t="s">
        <v>4</v>
      </c>
      <c r="E72" s="231"/>
      <c r="F72" s="407">
        <f>ROUND(E72*C72,2)</f>
        <v>0</v>
      </c>
      <c r="G72" s="959"/>
      <c r="H72" s="97"/>
      <c r="J72" s="136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:254" s="34" customFormat="1" ht="6.75" customHeight="1">
      <c r="A73" s="397"/>
      <c r="B73" s="404"/>
      <c r="C73" s="231"/>
      <c r="D73" s="408"/>
      <c r="E73" s="231"/>
      <c r="F73" s="407"/>
      <c r="G73" s="959"/>
      <c r="H73" s="97"/>
      <c r="J73" s="136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  <row r="74" spans="1:254" s="40" customFormat="1" ht="13.5" customHeight="1">
      <c r="A74" s="397">
        <v>12</v>
      </c>
      <c r="B74" s="235" t="s">
        <v>376</v>
      </c>
      <c r="C74" s="640">
        <v>1620.35</v>
      </c>
      <c r="D74" s="641" t="s">
        <v>10</v>
      </c>
      <c r="E74" s="642"/>
      <c r="F74" s="643">
        <f>ROUND(C74*E74,2)</f>
        <v>0</v>
      </c>
      <c r="G74" s="959"/>
      <c r="H74" s="644"/>
      <c r="I74" s="776"/>
      <c r="J74" s="776"/>
      <c r="K74" s="777"/>
      <c r="L74" s="644"/>
      <c r="M74" s="64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54" s="40" customFormat="1" ht="24.75" customHeight="1">
      <c r="A75" s="923">
        <v>13</v>
      </c>
      <c r="B75" s="510" t="s">
        <v>377</v>
      </c>
      <c r="C75" s="924">
        <v>1620.35</v>
      </c>
      <c r="D75" s="925" t="s">
        <v>10</v>
      </c>
      <c r="E75" s="926"/>
      <c r="F75" s="926">
        <f>ROUND(C75*E75,2)</f>
        <v>0</v>
      </c>
      <c r="G75" s="959"/>
      <c r="H75" s="644"/>
      <c r="I75" s="776"/>
      <c r="J75" s="776"/>
      <c r="K75" s="777"/>
      <c r="L75" s="644"/>
      <c r="M75" s="64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54" s="40" customFormat="1" ht="12.75" customHeight="1">
      <c r="A76" s="397">
        <v>14</v>
      </c>
      <c r="B76" s="601" t="s">
        <v>443</v>
      </c>
      <c r="C76" s="640">
        <v>1620.35</v>
      </c>
      <c r="D76" s="641" t="s">
        <v>14</v>
      </c>
      <c r="E76" s="642"/>
      <c r="F76" s="643">
        <f>ROUND(C76*E76,2)</f>
        <v>0</v>
      </c>
      <c r="G76" s="959"/>
      <c r="H76" s="644"/>
      <c r="I76" s="776"/>
      <c r="J76" s="776"/>
      <c r="K76" s="777"/>
      <c r="L76" s="644"/>
      <c r="M76" s="64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54" s="8" customFormat="1">
      <c r="A77" s="688"/>
      <c r="B77" s="601"/>
      <c r="C77" s="602"/>
      <c r="D77" s="388"/>
      <c r="E77" s="231"/>
      <c r="F77" s="407"/>
      <c r="G77" s="959"/>
      <c r="H77" s="197"/>
      <c r="I77" s="9"/>
      <c r="J77" s="109"/>
      <c r="K77" s="139"/>
      <c r="L77" s="139"/>
      <c r="M77" s="139"/>
      <c r="N77" s="139"/>
      <c r="O77" s="139"/>
      <c r="P77" s="139"/>
      <c r="Q77" s="139"/>
      <c r="R77" s="139"/>
    </row>
    <row r="78" spans="1:254" s="8" customFormat="1">
      <c r="A78" s="844">
        <v>15</v>
      </c>
      <c r="B78" s="571" t="s">
        <v>41</v>
      </c>
      <c r="C78" s="580"/>
      <c r="D78" s="558"/>
      <c r="E78" s="559"/>
      <c r="F78" s="603">
        <f>ROUND(C78*E78,2)</f>
        <v>0</v>
      </c>
      <c r="G78" s="959"/>
      <c r="H78" s="197"/>
      <c r="I78" s="139"/>
      <c r="J78" s="139"/>
      <c r="K78" s="139"/>
      <c r="L78" s="139"/>
      <c r="M78" s="139"/>
      <c r="N78" s="139"/>
      <c r="O78" s="139"/>
      <c r="P78" s="139"/>
      <c r="Q78" s="139"/>
      <c r="R78" s="139"/>
    </row>
    <row r="79" spans="1:254" s="8" customFormat="1">
      <c r="A79" s="687">
        <v>15.1</v>
      </c>
      <c r="B79" s="398" t="s">
        <v>324</v>
      </c>
      <c r="C79" s="580">
        <v>1620.35</v>
      </c>
      <c r="D79" s="558" t="s">
        <v>10</v>
      </c>
      <c r="E79" s="559"/>
      <c r="F79" s="603">
        <f>ROUND(C79*E79,2)</f>
        <v>0</v>
      </c>
      <c r="G79" s="959"/>
      <c r="H79" s="197"/>
      <c r="I79" s="139"/>
      <c r="J79" s="139"/>
      <c r="K79" s="139"/>
      <c r="L79" s="139"/>
      <c r="M79" s="139"/>
      <c r="N79" s="139"/>
      <c r="O79" s="139"/>
      <c r="P79" s="139"/>
      <c r="Q79" s="139"/>
      <c r="R79" s="139"/>
    </row>
    <row r="80" spans="1:254" s="50" customFormat="1">
      <c r="A80" s="689"/>
      <c r="B80" s="604" t="s">
        <v>64</v>
      </c>
      <c r="C80" s="637"/>
      <c r="D80" s="279"/>
      <c r="E80" s="637"/>
      <c r="F80" s="605">
        <f>SUM(F10:F79)</f>
        <v>0</v>
      </c>
      <c r="G80" s="959"/>
      <c r="H80" s="192"/>
      <c r="I80" s="193"/>
      <c r="J80" s="176"/>
      <c r="K80" s="193"/>
      <c r="L80" s="193"/>
      <c r="M80" s="193"/>
      <c r="N80" s="193"/>
      <c r="O80" s="193"/>
      <c r="P80" s="193"/>
      <c r="Q80" s="193"/>
      <c r="R80" s="193"/>
    </row>
    <row r="81" spans="1:18" s="50" customFormat="1">
      <c r="A81" s="397"/>
      <c r="B81" s="606"/>
      <c r="C81" s="453"/>
      <c r="D81" s="237"/>
      <c r="E81" s="453"/>
      <c r="F81" s="607"/>
      <c r="G81" s="959"/>
      <c r="H81" s="192"/>
      <c r="I81" s="193"/>
      <c r="J81" s="176"/>
      <c r="K81" s="193"/>
      <c r="L81" s="193"/>
      <c r="M81" s="193"/>
      <c r="N81" s="193"/>
      <c r="O81" s="193"/>
      <c r="P81" s="193"/>
      <c r="Q81" s="193"/>
      <c r="R81" s="193"/>
    </row>
    <row r="82" spans="1:18" s="50" customFormat="1">
      <c r="A82" s="733" t="s">
        <v>17</v>
      </c>
      <c r="B82" s="288" t="s">
        <v>157</v>
      </c>
      <c r="C82" s="453"/>
      <c r="D82" s="237"/>
      <c r="E82" s="453"/>
      <c r="F82" s="607"/>
      <c r="G82" s="959"/>
      <c r="H82" s="192"/>
      <c r="I82" s="193"/>
      <c r="J82" s="176"/>
      <c r="K82" s="193"/>
      <c r="L82" s="193"/>
      <c r="M82" s="193"/>
      <c r="N82" s="193"/>
      <c r="O82" s="193"/>
      <c r="P82" s="193"/>
      <c r="Q82" s="193"/>
      <c r="R82" s="193"/>
    </row>
    <row r="83" spans="1:18" s="50" customFormat="1">
      <c r="A83" s="668"/>
      <c r="B83" s="288"/>
      <c r="C83" s="453"/>
      <c r="D83" s="237"/>
      <c r="E83" s="453"/>
      <c r="F83" s="607"/>
      <c r="G83" s="959"/>
      <c r="H83" s="192"/>
      <c r="I83" s="193"/>
      <c r="J83" s="176"/>
      <c r="K83" s="193"/>
      <c r="L83" s="193"/>
      <c r="M83" s="193"/>
      <c r="N83" s="193"/>
      <c r="O83" s="193"/>
      <c r="P83" s="193"/>
      <c r="Q83" s="193"/>
      <c r="R83" s="193"/>
    </row>
    <row r="84" spans="1:18" s="50" customFormat="1">
      <c r="A84" s="668" t="s">
        <v>158</v>
      </c>
      <c r="B84" s="288" t="s">
        <v>159</v>
      </c>
      <c r="C84" s="453"/>
      <c r="D84" s="237"/>
      <c r="E84" s="453"/>
      <c r="F84" s="607"/>
      <c r="G84" s="959"/>
      <c r="H84" s="192"/>
      <c r="I84" s="193"/>
      <c r="J84" s="176"/>
      <c r="K84" s="193"/>
      <c r="L84" s="193"/>
      <c r="M84" s="193"/>
      <c r="N84" s="193"/>
      <c r="O84" s="193"/>
      <c r="P84" s="193"/>
      <c r="Q84" s="193"/>
      <c r="R84" s="193"/>
    </row>
    <row r="85" spans="1:18" s="169" customFormat="1">
      <c r="A85" s="512"/>
      <c r="B85" s="457"/>
      <c r="C85" s="507"/>
      <c r="D85" s="237"/>
      <c r="E85" s="507"/>
      <c r="F85" s="509"/>
      <c r="G85" s="959"/>
      <c r="H85" s="978"/>
      <c r="I85" s="978"/>
      <c r="J85" s="978"/>
      <c r="K85" s="978"/>
      <c r="L85" s="978"/>
      <c r="M85" s="979"/>
      <c r="N85" s="978"/>
      <c r="O85" s="979"/>
      <c r="P85" s="978"/>
      <c r="Q85" s="978"/>
      <c r="R85" s="978"/>
    </row>
    <row r="86" spans="1:18" s="12" customFormat="1">
      <c r="A86" s="409">
        <v>1</v>
      </c>
      <c r="B86" s="20" t="s">
        <v>8</v>
      </c>
      <c r="C86" s="26"/>
      <c r="D86" s="364"/>
      <c r="E86" s="27"/>
      <c r="F86" s="507"/>
      <c r="G86" s="95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s="12" customFormat="1">
      <c r="A87" s="410">
        <v>1.1000000000000001</v>
      </c>
      <c r="B87" s="24" t="s">
        <v>9</v>
      </c>
      <c r="C87" s="26">
        <v>1</v>
      </c>
      <c r="D87" s="365" t="s">
        <v>4</v>
      </c>
      <c r="E87" s="27"/>
      <c r="F87" s="1160">
        <f>ROUND(E87*C87,2)</f>
        <v>0</v>
      </c>
      <c r="G87" s="95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s="12" customFormat="1">
      <c r="A88" s="587"/>
      <c r="B88" s="398"/>
      <c r="C88" s="507"/>
      <c r="D88" s="504"/>
      <c r="E88" s="239"/>
      <c r="F88" s="1160"/>
      <c r="G88" s="95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s="12" customFormat="1">
      <c r="A89" s="751">
        <v>2</v>
      </c>
      <c r="B89" s="24" t="s">
        <v>126</v>
      </c>
      <c r="C89" s="26">
        <v>1</v>
      </c>
      <c r="D89" s="365" t="s">
        <v>4</v>
      </c>
      <c r="E89" s="27"/>
      <c r="F89" s="1160">
        <f t="shared" ref="F89:F111" si="2">ROUND(E89*C89,2)</f>
        <v>0</v>
      </c>
      <c r="G89" s="95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s="180" customFormat="1">
      <c r="A90" s="410"/>
      <c r="B90" s="24"/>
      <c r="C90" s="26"/>
      <c r="D90" s="365"/>
      <c r="E90" s="27"/>
      <c r="F90" s="1160">
        <f t="shared" si="2"/>
        <v>0</v>
      </c>
      <c r="G90" s="959"/>
      <c r="H90" s="980">
        <v>1</v>
      </c>
      <c r="I90" s="980"/>
      <c r="J90" s="980"/>
      <c r="K90" s="980"/>
      <c r="L90" s="980"/>
      <c r="M90" s="980"/>
      <c r="N90" s="980"/>
      <c r="O90" s="980"/>
      <c r="P90" s="980"/>
      <c r="Q90" s="980"/>
      <c r="R90" s="980"/>
    </row>
    <row r="91" spans="1:18" s="180" customFormat="1">
      <c r="A91" s="409">
        <v>3</v>
      </c>
      <c r="B91" s="20" t="s">
        <v>375</v>
      </c>
      <c r="C91" s="26"/>
      <c r="D91" s="365"/>
      <c r="E91" s="411"/>
      <c r="F91" s="1160">
        <f t="shared" si="2"/>
        <v>0</v>
      </c>
      <c r="G91" s="959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</row>
    <row r="92" spans="1:18" s="12" customFormat="1">
      <c r="A92" s="359">
        <v>3.1</v>
      </c>
      <c r="B92" s="13" t="s">
        <v>265</v>
      </c>
      <c r="C92" s="412">
        <v>2.7</v>
      </c>
      <c r="D92" s="18" t="s">
        <v>12</v>
      </c>
      <c r="E92" s="412"/>
      <c r="F92" s="1160">
        <f t="shared" si="2"/>
        <v>0</v>
      </c>
      <c r="G92" s="959"/>
      <c r="H92" s="19"/>
      <c r="I92" s="981"/>
      <c r="J92" s="90"/>
      <c r="K92" s="19"/>
      <c r="L92" s="19"/>
      <c r="M92" s="19"/>
      <c r="N92" s="19"/>
      <c r="O92" s="19"/>
      <c r="P92" s="19"/>
      <c r="Q92" s="19"/>
      <c r="R92" s="19"/>
    </row>
    <row r="93" spans="1:18" s="12" customFormat="1">
      <c r="A93" s="359">
        <v>3.2</v>
      </c>
      <c r="B93" s="13" t="s">
        <v>267</v>
      </c>
      <c r="C93" s="412">
        <v>0.77</v>
      </c>
      <c r="D93" s="18" t="s">
        <v>12</v>
      </c>
      <c r="E93" s="412"/>
      <c r="F93" s="1160">
        <f t="shared" si="2"/>
        <v>0</v>
      </c>
      <c r="G93" s="959"/>
      <c r="H93" s="90"/>
      <c r="I93" s="86"/>
      <c r="J93" s="90"/>
      <c r="K93" s="19"/>
      <c r="L93" s="19"/>
      <c r="M93" s="19"/>
      <c r="N93" s="19"/>
      <c r="O93" s="19"/>
      <c r="P93" s="19"/>
      <c r="Q93" s="19"/>
      <c r="R93" s="19"/>
    </row>
    <row r="94" spans="1:18" s="12" customFormat="1">
      <c r="A94" s="359">
        <v>3.3</v>
      </c>
      <c r="B94" s="13" t="s">
        <v>266</v>
      </c>
      <c r="C94" s="412">
        <v>3.6</v>
      </c>
      <c r="D94" s="18" t="s">
        <v>12</v>
      </c>
      <c r="E94" s="412"/>
      <c r="F94" s="1160">
        <f t="shared" si="2"/>
        <v>0</v>
      </c>
      <c r="G94" s="959"/>
      <c r="H94" s="90"/>
      <c r="I94" s="86"/>
      <c r="J94" s="90"/>
      <c r="K94" s="19"/>
      <c r="L94" s="19"/>
      <c r="M94" s="19"/>
      <c r="N94" s="19"/>
      <c r="O94" s="19"/>
      <c r="P94" s="19"/>
      <c r="Q94" s="19"/>
      <c r="R94" s="19"/>
    </row>
    <row r="95" spans="1:18" s="12" customFormat="1">
      <c r="A95" s="410"/>
      <c r="B95" s="24"/>
      <c r="C95" s="26"/>
      <c r="D95" s="365"/>
      <c r="E95" s="27"/>
      <c r="F95" s="1160">
        <f t="shared" si="2"/>
        <v>0</v>
      </c>
      <c r="G95" s="959"/>
      <c r="H95" s="19"/>
      <c r="I95" s="90"/>
      <c r="J95" s="90"/>
      <c r="K95" s="19"/>
      <c r="L95" s="19"/>
      <c r="M95" s="19"/>
      <c r="N95" s="19"/>
      <c r="O95" s="19"/>
      <c r="P95" s="19"/>
      <c r="Q95" s="19"/>
      <c r="R95" s="19"/>
    </row>
    <row r="96" spans="1:18" s="12" customFormat="1">
      <c r="A96" s="409">
        <v>4</v>
      </c>
      <c r="B96" s="20" t="s">
        <v>127</v>
      </c>
      <c r="C96" s="26"/>
      <c r="D96" s="365"/>
      <c r="E96" s="411"/>
      <c r="F96" s="1160">
        <f t="shared" si="2"/>
        <v>0</v>
      </c>
      <c r="G96" s="959"/>
      <c r="H96" s="19"/>
      <c r="I96" s="90"/>
      <c r="J96" s="90"/>
      <c r="K96" s="19"/>
      <c r="L96" s="19"/>
      <c r="M96" s="19"/>
      <c r="N96" s="19"/>
      <c r="O96" s="19"/>
      <c r="P96" s="19"/>
      <c r="Q96" s="19"/>
      <c r="R96" s="19"/>
    </row>
    <row r="97" spans="1:18" s="12" customFormat="1">
      <c r="A97" s="359">
        <v>4.0999999999999996</v>
      </c>
      <c r="B97" s="13" t="s">
        <v>148</v>
      </c>
      <c r="C97" s="412">
        <v>52.53</v>
      </c>
      <c r="D97" s="18" t="s">
        <v>15</v>
      </c>
      <c r="E97" s="412"/>
      <c r="F97" s="1160">
        <f t="shared" si="2"/>
        <v>0</v>
      </c>
      <c r="G97" s="959"/>
      <c r="H97" s="19"/>
      <c r="I97" s="86"/>
      <c r="J97" s="90"/>
      <c r="K97" s="19"/>
      <c r="L97" s="19"/>
      <c r="M97" s="19"/>
      <c r="N97" s="19"/>
      <c r="O97" s="19"/>
      <c r="P97" s="19"/>
      <c r="Q97" s="19"/>
      <c r="R97" s="19"/>
    </row>
    <row r="98" spans="1:18" s="12" customFormat="1">
      <c r="A98" s="359">
        <v>4.2</v>
      </c>
      <c r="B98" s="13" t="s">
        <v>149</v>
      </c>
      <c r="C98" s="412">
        <v>7.84</v>
      </c>
      <c r="D98" s="18" t="s">
        <v>15</v>
      </c>
      <c r="E98" s="412"/>
      <c r="F98" s="1160">
        <f t="shared" si="2"/>
        <v>0</v>
      </c>
      <c r="G98" s="959"/>
      <c r="H98" s="19"/>
      <c r="I98" s="86"/>
      <c r="J98" s="90"/>
      <c r="K98" s="19"/>
      <c r="L98" s="19"/>
      <c r="M98" s="19"/>
      <c r="N98" s="19"/>
      <c r="O98" s="19"/>
      <c r="P98" s="19"/>
      <c r="Q98" s="19"/>
      <c r="R98" s="19"/>
    </row>
    <row r="99" spans="1:18" s="12" customFormat="1">
      <c r="A99" s="413">
        <v>4.3</v>
      </c>
      <c r="B99" s="13" t="s">
        <v>180</v>
      </c>
      <c r="C99" s="412">
        <v>3.32</v>
      </c>
      <c r="D99" s="18" t="s">
        <v>15</v>
      </c>
      <c r="E99" s="412"/>
      <c r="F99" s="1160">
        <f t="shared" si="2"/>
        <v>0</v>
      </c>
      <c r="G99" s="959"/>
      <c r="H99" s="19"/>
      <c r="I99" s="86"/>
      <c r="J99" s="90"/>
      <c r="K99" s="19"/>
      <c r="L99" s="19"/>
      <c r="M99" s="19"/>
      <c r="N99" s="19"/>
      <c r="O99" s="19"/>
      <c r="P99" s="19"/>
      <c r="Q99" s="19"/>
      <c r="R99" s="19"/>
    </row>
    <row r="100" spans="1:18" s="12" customFormat="1">
      <c r="A100" s="413"/>
      <c r="B100" s="13"/>
      <c r="C100" s="412"/>
      <c r="D100" s="18"/>
      <c r="E100" s="414"/>
      <c r="F100" s="1160">
        <f t="shared" si="2"/>
        <v>0</v>
      </c>
      <c r="G100" s="959"/>
      <c r="H100" s="19"/>
      <c r="I100" s="90"/>
      <c r="J100" s="90"/>
      <c r="K100" s="19"/>
      <c r="L100" s="19"/>
      <c r="M100" s="19"/>
      <c r="N100" s="19"/>
      <c r="O100" s="19"/>
      <c r="P100" s="19"/>
      <c r="Q100" s="19"/>
      <c r="R100" s="19"/>
    </row>
    <row r="101" spans="1:18" s="180" customFormat="1">
      <c r="A101" s="409">
        <v>5</v>
      </c>
      <c r="B101" s="20" t="s">
        <v>129</v>
      </c>
      <c r="C101" s="26"/>
      <c r="D101" s="365"/>
      <c r="E101" s="415"/>
      <c r="F101" s="1160">
        <f t="shared" si="2"/>
        <v>0</v>
      </c>
      <c r="G101" s="959"/>
      <c r="H101" s="980"/>
      <c r="I101" s="980"/>
      <c r="J101" s="980"/>
      <c r="K101" s="980"/>
      <c r="L101" s="980"/>
      <c r="M101" s="980"/>
      <c r="N101" s="980"/>
      <c r="O101" s="980"/>
      <c r="P101" s="980"/>
      <c r="Q101" s="980"/>
      <c r="R101" s="980"/>
    </row>
    <row r="102" spans="1:18" s="180" customFormat="1" ht="26.4">
      <c r="A102" s="752" t="s">
        <v>383</v>
      </c>
      <c r="B102" s="639" t="s">
        <v>176</v>
      </c>
      <c r="C102" s="26">
        <v>26.24</v>
      </c>
      <c r="D102" s="365" t="s">
        <v>15</v>
      </c>
      <c r="E102" s="411"/>
      <c r="F102" s="1160">
        <f t="shared" si="2"/>
        <v>0</v>
      </c>
      <c r="G102" s="959"/>
      <c r="H102" s="982"/>
      <c r="I102" s="983"/>
      <c r="J102" s="980"/>
      <c r="K102" s="980"/>
      <c r="L102" s="980"/>
      <c r="M102" s="980"/>
      <c r="N102" s="980"/>
      <c r="O102" s="980"/>
      <c r="P102" s="980"/>
      <c r="Q102" s="980"/>
      <c r="R102" s="980"/>
    </row>
    <row r="103" spans="1:18" s="180" customFormat="1">
      <c r="A103" s="359">
        <v>5.2</v>
      </c>
      <c r="B103" s="13" t="s">
        <v>178</v>
      </c>
      <c r="C103" s="412">
        <v>15.32</v>
      </c>
      <c r="D103" s="365" t="s">
        <v>15</v>
      </c>
      <c r="E103" s="412"/>
      <c r="F103" s="1160">
        <f t="shared" si="2"/>
        <v>0</v>
      </c>
      <c r="G103" s="959"/>
      <c r="H103" s="980"/>
      <c r="I103" s="983"/>
      <c r="J103" s="980"/>
      <c r="K103" s="980"/>
      <c r="L103" s="980"/>
      <c r="M103" s="980"/>
      <c r="N103" s="980"/>
      <c r="O103" s="980"/>
      <c r="P103" s="980"/>
      <c r="Q103" s="980"/>
      <c r="R103" s="980"/>
    </row>
    <row r="104" spans="1:18" s="180" customFormat="1">
      <c r="A104" s="359">
        <v>5.3</v>
      </c>
      <c r="B104" s="13" t="s">
        <v>151</v>
      </c>
      <c r="C104" s="412">
        <v>30</v>
      </c>
      <c r="D104" s="365" t="s">
        <v>15</v>
      </c>
      <c r="E104" s="412"/>
      <c r="F104" s="1160">
        <f t="shared" si="2"/>
        <v>0</v>
      </c>
      <c r="G104" s="959"/>
      <c r="H104" s="982"/>
      <c r="I104" s="983"/>
      <c r="J104" s="980"/>
      <c r="K104" s="980"/>
      <c r="L104" s="980"/>
      <c r="M104" s="980"/>
      <c r="N104" s="980"/>
      <c r="O104" s="980"/>
      <c r="P104" s="980"/>
      <c r="Q104" s="980"/>
      <c r="R104" s="980"/>
    </row>
    <row r="105" spans="1:18" s="180" customFormat="1">
      <c r="A105" s="359">
        <v>5.4</v>
      </c>
      <c r="B105" s="13" t="s">
        <v>130</v>
      </c>
      <c r="C105" s="412">
        <v>30</v>
      </c>
      <c r="D105" s="365" t="s">
        <v>15</v>
      </c>
      <c r="E105" s="412"/>
      <c r="F105" s="1160">
        <f t="shared" si="2"/>
        <v>0</v>
      </c>
      <c r="G105" s="959"/>
      <c r="H105" s="980"/>
      <c r="I105" s="983"/>
      <c r="J105" s="980"/>
      <c r="K105" s="980"/>
      <c r="L105" s="980"/>
      <c r="M105" s="980"/>
      <c r="N105" s="980"/>
      <c r="O105" s="980"/>
      <c r="P105" s="980"/>
      <c r="Q105" s="980"/>
      <c r="R105" s="980"/>
    </row>
    <row r="106" spans="1:18" s="12" customFormat="1">
      <c r="A106" s="497" t="s">
        <v>384</v>
      </c>
      <c r="B106" s="585" t="s">
        <v>131</v>
      </c>
      <c r="C106" s="507">
        <v>18.239999999999998</v>
      </c>
      <c r="D106" s="504" t="s">
        <v>15</v>
      </c>
      <c r="E106" s="509"/>
      <c r="F106" s="1160">
        <f t="shared" si="2"/>
        <v>0</v>
      </c>
      <c r="G106" s="959"/>
      <c r="H106" s="19"/>
      <c r="I106" s="86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 s="12" customFormat="1">
      <c r="A107" s="586" t="s">
        <v>385</v>
      </c>
      <c r="B107" s="585" t="s">
        <v>56</v>
      </c>
      <c r="C107" s="507">
        <v>63.78</v>
      </c>
      <c r="D107" s="504" t="s">
        <v>10</v>
      </c>
      <c r="E107" s="509"/>
      <c r="F107" s="1160">
        <f t="shared" si="2"/>
        <v>0</v>
      </c>
      <c r="G107" s="959"/>
      <c r="H107" s="19"/>
      <c r="I107" s="86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 s="12" customFormat="1">
      <c r="A108" s="497">
        <v>5.7</v>
      </c>
      <c r="B108" s="398" t="s">
        <v>133</v>
      </c>
      <c r="C108" s="507">
        <v>30</v>
      </c>
      <c r="D108" s="504" t="s">
        <v>15</v>
      </c>
      <c r="E108" s="239"/>
      <c r="F108" s="1160">
        <f t="shared" si="2"/>
        <v>0</v>
      </c>
      <c r="G108" s="959"/>
      <c r="H108" s="19"/>
      <c r="I108" s="984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 s="950" customFormat="1">
      <c r="A109" s="669"/>
      <c r="B109" s="588"/>
      <c r="C109" s="391"/>
      <c r="D109" s="589"/>
      <c r="E109" s="590"/>
      <c r="F109" s="1160">
        <f t="shared" si="2"/>
        <v>0</v>
      </c>
      <c r="G109" s="959"/>
      <c r="H109" s="1152"/>
      <c r="I109" s="778"/>
      <c r="J109" s="1152"/>
      <c r="K109" s="952"/>
      <c r="L109" s="952"/>
      <c r="M109" s="952"/>
      <c r="N109" s="952"/>
      <c r="O109" s="952"/>
      <c r="P109" s="952"/>
      <c r="Q109" s="952"/>
      <c r="R109" s="952"/>
    </row>
    <row r="110" spans="1:18" s="12" customFormat="1">
      <c r="A110" s="397">
        <v>6</v>
      </c>
      <c r="B110" s="454" t="s">
        <v>134</v>
      </c>
      <c r="C110" s="499">
        <v>20.3</v>
      </c>
      <c r="D110" s="504" t="s">
        <v>15</v>
      </c>
      <c r="E110" s="499"/>
      <c r="F110" s="1160">
        <f t="shared" si="2"/>
        <v>0</v>
      </c>
      <c r="G110" s="959"/>
      <c r="H110" s="19"/>
      <c r="I110" s="985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 s="779" customFormat="1">
      <c r="A111" s="397">
        <v>7</v>
      </c>
      <c r="B111" s="454" t="s">
        <v>135</v>
      </c>
      <c r="C111" s="499">
        <v>17.8</v>
      </c>
      <c r="D111" s="504" t="s">
        <v>15</v>
      </c>
      <c r="E111" s="499"/>
      <c r="F111" s="1160">
        <f t="shared" si="2"/>
        <v>0</v>
      </c>
      <c r="G111" s="959"/>
      <c r="H111" s="986"/>
      <c r="I111" s="987"/>
      <c r="J111" s="986"/>
      <c r="K111" s="986"/>
      <c r="L111" s="986"/>
      <c r="M111" s="986"/>
      <c r="N111" s="986"/>
      <c r="O111" s="986"/>
      <c r="P111" s="986"/>
      <c r="Q111" s="986"/>
      <c r="R111" s="986"/>
    </row>
    <row r="112" spans="1:18" s="779" customFormat="1">
      <c r="A112" s="397"/>
      <c r="B112" s="454"/>
      <c r="C112" s="499"/>
      <c r="D112" s="504"/>
      <c r="E112" s="499"/>
      <c r="F112" s="1160"/>
      <c r="G112" s="959"/>
      <c r="H112" s="986"/>
      <c r="I112" s="987"/>
      <c r="J112" s="986"/>
      <c r="K112" s="986"/>
      <c r="L112" s="986"/>
      <c r="M112" s="986"/>
      <c r="N112" s="986"/>
      <c r="O112" s="986"/>
      <c r="P112" s="986"/>
      <c r="Q112" s="986"/>
      <c r="R112" s="986"/>
    </row>
    <row r="113" spans="1:18" s="180" customFormat="1">
      <c r="A113" s="467">
        <v>8</v>
      </c>
      <c r="B113" s="386" t="s">
        <v>55</v>
      </c>
      <c r="C113" s="507"/>
      <c r="D113" s="504"/>
      <c r="E113" s="508"/>
      <c r="F113" s="1160">
        <f>ROUND(E113*C113,2)</f>
        <v>0</v>
      </c>
      <c r="G113" s="959"/>
      <c r="H113" s="980"/>
      <c r="I113" s="351"/>
      <c r="J113" s="980"/>
      <c r="K113" s="980"/>
      <c r="L113" s="980"/>
      <c r="M113" s="980"/>
      <c r="N113" s="980"/>
      <c r="O113" s="980"/>
      <c r="P113" s="980"/>
      <c r="Q113" s="980"/>
      <c r="R113" s="980"/>
    </row>
    <row r="114" spans="1:18" s="12" customFormat="1">
      <c r="A114" s="681">
        <v>8.1</v>
      </c>
      <c r="B114" s="398" t="s">
        <v>142</v>
      </c>
      <c r="C114" s="507">
        <v>44.88</v>
      </c>
      <c r="D114" s="504" t="s">
        <v>15</v>
      </c>
      <c r="E114" s="509"/>
      <c r="F114" s="1160">
        <f>ROUND(E114*C114,2)</f>
        <v>0</v>
      </c>
      <c r="G114" s="959"/>
      <c r="H114" s="177"/>
      <c r="I114" s="983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 s="180" customFormat="1">
      <c r="A115" s="505"/>
      <c r="B115" s="591"/>
      <c r="C115" s="592"/>
      <c r="D115" s="593"/>
      <c r="E115" s="508"/>
      <c r="F115" s="508"/>
      <c r="G115" s="959"/>
      <c r="H115" s="980"/>
      <c r="I115" s="980"/>
      <c r="J115" s="980"/>
      <c r="K115" s="980"/>
      <c r="L115" s="980"/>
      <c r="M115" s="980"/>
      <c r="N115" s="980"/>
      <c r="O115" s="980"/>
      <c r="P115" s="980"/>
      <c r="Q115" s="980"/>
      <c r="R115" s="980"/>
    </row>
    <row r="116" spans="1:18" s="180" customFormat="1">
      <c r="A116" s="467">
        <v>9</v>
      </c>
      <c r="B116" s="386" t="s">
        <v>179</v>
      </c>
      <c r="C116" s="592"/>
      <c r="D116" s="593"/>
      <c r="E116" s="508"/>
      <c r="F116" s="508"/>
      <c r="G116" s="959"/>
      <c r="H116" s="980"/>
      <c r="I116" s="980"/>
      <c r="J116" s="980"/>
      <c r="K116" s="980"/>
      <c r="L116" s="980"/>
      <c r="M116" s="980"/>
      <c r="N116" s="980"/>
      <c r="O116" s="980"/>
      <c r="P116" s="980"/>
      <c r="Q116" s="980"/>
      <c r="R116" s="980"/>
    </row>
    <row r="117" spans="1:18" s="180" customFormat="1" ht="38.25" customHeight="1">
      <c r="A117" s="898" t="s">
        <v>304</v>
      </c>
      <c r="B117" s="454" t="s">
        <v>177</v>
      </c>
      <c r="C117" s="567">
        <v>1</v>
      </c>
      <c r="D117" s="582" t="s">
        <v>4</v>
      </c>
      <c r="E117" s="836"/>
      <c r="F117" s="1160">
        <f t="shared" ref="F117:F123" si="3">ROUND(E117*C117,2)</f>
        <v>0</v>
      </c>
      <c r="G117" s="959"/>
      <c r="H117" s="980"/>
      <c r="I117" s="980"/>
      <c r="J117" s="980"/>
      <c r="K117" s="229"/>
      <c r="L117" s="229"/>
      <c r="M117" s="980"/>
      <c r="N117" s="980"/>
      <c r="O117" s="980"/>
      <c r="P117" s="980"/>
      <c r="Q117" s="980"/>
      <c r="R117" s="980"/>
    </row>
    <row r="118" spans="1:18" s="79" customFormat="1">
      <c r="A118" s="724"/>
      <c r="B118" s="591"/>
      <c r="C118" s="592"/>
      <c r="D118" s="593"/>
      <c r="E118" s="218"/>
      <c r="F118" s="1160">
        <f t="shared" si="3"/>
        <v>0</v>
      </c>
      <c r="G118" s="95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</row>
    <row r="119" spans="1:18" s="79" customFormat="1">
      <c r="A119" s="467">
        <v>10</v>
      </c>
      <c r="B119" s="723" t="s">
        <v>144</v>
      </c>
      <c r="C119" s="696"/>
      <c r="D119" s="237"/>
      <c r="E119" s="596"/>
      <c r="F119" s="1160">
        <f t="shared" si="3"/>
        <v>0</v>
      </c>
      <c r="G119" s="95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</row>
    <row r="120" spans="1:18" s="157" customFormat="1">
      <c r="A120" s="468">
        <v>10.1</v>
      </c>
      <c r="B120" s="685" t="s">
        <v>145</v>
      </c>
      <c r="C120" s="696">
        <v>4</v>
      </c>
      <c r="D120" s="237" t="s">
        <v>4</v>
      </c>
      <c r="E120" s="596"/>
      <c r="F120" s="1160">
        <f t="shared" si="3"/>
        <v>0</v>
      </c>
      <c r="G120" s="959"/>
      <c r="H120" s="988"/>
      <c r="I120" s="988"/>
      <c r="J120" s="988"/>
      <c r="K120" s="988"/>
      <c r="L120" s="988"/>
      <c r="M120" s="988"/>
      <c r="N120" s="988"/>
      <c r="O120" s="988"/>
      <c r="P120" s="988"/>
      <c r="Q120" s="988"/>
      <c r="R120" s="988"/>
    </row>
    <row r="121" spans="1:18" s="780" customFormat="1">
      <c r="A121" s="468">
        <v>10.199999999999999</v>
      </c>
      <c r="B121" s="685" t="s">
        <v>169</v>
      </c>
      <c r="C121" s="696">
        <v>2</v>
      </c>
      <c r="D121" s="237" t="s">
        <v>4</v>
      </c>
      <c r="E121" s="596"/>
      <c r="F121" s="1160">
        <f t="shared" si="3"/>
        <v>0</v>
      </c>
      <c r="G121" s="959"/>
      <c r="H121" s="989"/>
      <c r="I121" s="989"/>
      <c r="J121" s="989"/>
      <c r="K121" s="989"/>
      <c r="L121" s="989"/>
      <c r="M121" s="989"/>
      <c r="N121" s="989"/>
      <c r="O121" s="989"/>
      <c r="P121" s="989"/>
      <c r="Q121" s="989"/>
      <c r="R121" s="989"/>
    </row>
    <row r="122" spans="1:18" s="50" customFormat="1">
      <c r="A122" s="468">
        <v>10.3</v>
      </c>
      <c r="B122" s="685" t="s">
        <v>170</v>
      </c>
      <c r="C122" s="696">
        <v>2</v>
      </c>
      <c r="D122" s="237" t="s">
        <v>4</v>
      </c>
      <c r="E122" s="596"/>
      <c r="F122" s="1160">
        <f t="shared" si="3"/>
        <v>0</v>
      </c>
      <c r="G122" s="959"/>
      <c r="H122" s="192"/>
      <c r="I122" s="193"/>
      <c r="J122" s="176"/>
      <c r="K122" s="193"/>
      <c r="L122" s="193"/>
      <c r="M122" s="193"/>
      <c r="N122" s="193"/>
      <c r="O122" s="193"/>
      <c r="P122" s="193"/>
      <c r="Q122" s="193"/>
      <c r="R122" s="193"/>
    </row>
    <row r="123" spans="1:18" s="50" customFormat="1" ht="26.4">
      <c r="A123" s="468">
        <v>10.4</v>
      </c>
      <c r="B123" s="927" t="s">
        <v>188</v>
      </c>
      <c r="C123" s="948">
        <v>1</v>
      </c>
      <c r="D123" s="384" t="s">
        <v>4</v>
      </c>
      <c r="E123" s="949"/>
      <c r="F123" s="1161">
        <f t="shared" si="3"/>
        <v>0</v>
      </c>
      <c r="G123" s="959"/>
      <c r="H123" s="192"/>
      <c r="I123" s="193"/>
      <c r="J123" s="176"/>
      <c r="K123" s="193"/>
      <c r="L123" s="193"/>
      <c r="M123" s="193"/>
      <c r="N123" s="193"/>
      <c r="O123" s="193"/>
      <c r="P123" s="193"/>
      <c r="Q123" s="193"/>
      <c r="R123" s="193"/>
    </row>
    <row r="124" spans="1:18" s="50" customFormat="1" ht="4.5" customHeight="1">
      <c r="A124" s="695"/>
      <c r="B124" s="697"/>
      <c r="C124" s="698"/>
      <c r="D124" s="699"/>
      <c r="E124" s="700"/>
      <c r="F124" s="1160"/>
      <c r="G124" s="959"/>
      <c r="H124" s="192"/>
      <c r="I124" s="193"/>
      <c r="J124" s="176"/>
      <c r="K124" s="193"/>
      <c r="L124" s="193"/>
      <c r="M124" s="193"/>
      <c r="N124" s="193"/>
      <c r="O124" s="193"/>
      <c r="P124" s="193"/>
      <c r="Q124" s="193"/>
      <c r="R124" s="193"/>
    </row>
    <row r="125" spans="1:18" s="50" customFormat="1">
      <c r="A125" s="659">
        <v>11</v>
      </c>
      <c r="B125" s="608" t="s">
        <v>66</v>
      </c>
      <c r="C125" s="609">
        <v>1</v>
      </c>
      <c r="D125" s="610" t="s">
        <v>4</v>
      </c>
      <c r="E125" s="611"/>
      <c r="F125" s="1160">
        <f>ROUND(E125*C125,2)</f>
        <v>0</v>
      </c>
      <c r="G125" s="959"/>
      <c r="H125" s="192"/>
      <c r="I125" s="193"/>
      <c r="J125" s="176"/>
      <c r="K125" s="193"/>
      <c r="L125" s="193"/>
      <c r="M125" s="193"/>
      <c r="N125" s="193"/>
      <c r="O125" s="193"/>
      <c r="P125" s="193"/>
      <c r="Q125" s="193"/>
      <c r="R125" s="193"/>
    </row>
    <row r="126" spans="1:18" s="50" customFormat="1">
      <c r="A126" s="612"/>
      <c r="B126" s="613" t="s">
        <v>147</v>
      </c>
      <c r="C126" s="614"/>
      <c r="D126" s="615"/>
      <c r="E126" s="616"/>
      <c r="F126" s="617">
        <f>ROUND(SUM(F87:F125),2)</f>
        <v>0</v>
      </c>
      <c r="G126" s="959"/>
      <c r="H126" s="192"/>
      <c r="I126" s="193"/>
      <c r="J126" s="176"/>
      <c r="K126" s="193"/>
      <c r="L126" s="193"/>
      <c r="M126" s="193"/>
      <c r="N126" s="193"/>
      <c r="O126" s="193"/>
      <c r="P126" s="193"/>
      <c r="Q126" s="193"/>
      <c r="R126" s="193"/>
    </row>
    <row r="127" spans="1:18" s="169" customFormat="1" ht="4.5" customHeight="1">
      <c r="A127" s="670"/>
      <c r="B127" s="219"/>
      <c r="C127" s="618"/>
      <c r="D127" s="217"/>
      <c r="E127" s="218"/>
      <c r="F127" s="1162"/>
      <c r="G127" s="959"/>
      <c r="H127" s="978"/>
      <c r="I127" s="978"/>
      <c r="J127" s="978"/>
      <c r="K127" s="978"/>
      <c r="L127" s="978"/>
      <c r="M127" s="979"/>
      <c r="N127" s="978"/>
      <c r="O127" s="979"/>
      <c r="P127" s="978"/>
      <c r="Q127" s="978"/>
      <c r="R127" s="978"/>
    </row>
    <row r="128" spans="1:18" s="8" customFormat="1">
      <c r="A128" s="733" t="s">
        <v>160</v>
      </c>
      <c r="B128" s="619" t="s">
        <v>161</v>
      </c>
      <c r="C128" s="453"/>
      <c r="D128" s="237"/>
      <c r="E128" s="453"/>
      <c r="F128" s="607"/>
      <c r="G128" s="959"/>
      <c r="H128" s="197"/>
      <c r="I128" s="139"/>
      <c r="J128" s="277"/>
      <c r="K128" s="139"/>
      <c r="L128" s="139"/>
      <c r="M128" s="139"/>
      <c r="N128" s="139"/>
      <c r="O128" s="139"/>
      <c r="P128" s="139"/>
      <c r="Q128" s="139"/>
      <c r="R128" s="139"/>
    </row>
    <row r="129" spans="1:18" s="169" customFormat="1" ht="26.4">
      <c r="A129" s="660">
        <v>1</v>
      </c>
      <c r="B129" s="574" t="s">
        <v>214</v>
      </c>
      <c r="C129" s="239"/>
      <c r="D129" s="238"/>
      <c r="E129" s="239"/>
      <c r="F129" s="239"/>
      <c r="G129" s="959"/>
      <c r="H129" s="978"/>
      <c r="I129" s="978"/>
      <c r="J129" s="978"/>
      <c r="K129" s="978"/>
      <c r="L129" s="978"/>
      <c r="M129" s="979"/>
      <c r="N129" s="978"/>
      <c r="O129" s="979"/>
      <c r="P129" s="978"/>
      <c r="Q129" s="978"/>
      <c r="R129" s="978"/>
    </row>
    <row r="130" spans="1:18" s="169" customFormat="1">
      <c r="A130" s="690">
        <v>1.1000000000000001</v>
      </c>
      <c r="B130" s="258" t="s">
        <v>215</v>
      </c>
      <c r="C130" s="259">
        <v>1</v>
      </c>
      <c r="D130" s="260" t="s">
        <v>85</v>
      </c>
      <c r="E130" s="259"/>
      <c r="F130" s="1160">
        <f t="shared" ref="F130:F145" si="4">ROUND(E130*C130,2)</f>
        <v>0</v>
      </c>
      <c r="G130" s="959"/>
      <c r="H130" s="978"/>
      <c r="I130" s="978"/>
      <c r="J130" s="978"/>
      <c r="K130" s="978"/>
      <c r="L130" s="978"/>
      <c r="M130" s="979"/>
      <c r="N130" s="978"/>
      <c r="O130" s="979"/>
      <c r="P130" s="978"/>
      <c r="Q130" s="978"/>
      <c r="R130" s="978"/>
    </row>
    <row r="131" spans="1:18" s="169" customFormat="1">
      <c r="A131" s="690">
        <v>1.2</v>
      </c>
      <c r="B131" s="258" t="s">
        <v>216</v>
      </c>
      <c r="C131" s="259">
        <v>18</v>
      </c>
      <c r="D131" s="260" t="s">
        <v>85</v>
      </c>
      <c r="E131" s="259"/>
      <c r="F131" s="1160">
        <f t="shared" si="4"/>
        <v>0</v>
      </c>
      <c r="G131" s="959"/>
      <c r="H131" s="978"/>
      <c r="I131" s="978"/>
      <c r="J131" s="978"/>
      <c r="K131" s="978"/>
      <c r="L131" s="978"/>
      <c r="M131" s="979"/>
      <c r="N131" s="978"/>
      <c r="O131" s="979"/>
      <c r="P131" s="978"/>
      <c r="Q131" s="978"/>
      <c r="R131" s="978"/>
    </row>
    <row r="132" spans="1:18" s="169" customFormat="1">
      <c r="A132" s="691">
        <v>1.3</v>
      </c>
      <c r="B132" s="261" t="s">
        <v>217</v>
      </c>
      <c r="C132" s="262">
        <v>11800</v>
      </c>
      <c r="D132" s="263" t="s">
        <v>153</v>
      </c>
      <c r="E132" s="620"/>
      <c r="F132" s="1160">
        <f t="shared" si="4"/>
        <v>0</v>
      </c>
      <c r="G132" s="959"/>
      <c r="H132" s="978"/>
      <c r="I132" s="978"/>
      <c r="J132" s="978"/>
      <c r="K132" s="978"/>
      <c r="L132" s="978"/>
      <c r="M132" s="979"/>
      <c r="N132" s="978"/>
      <c r="O132" s="979"/>
      <c r="P132" s="978"/>
      <c r="Q132" s="978"/>
      <c r="R132" s="978"/>
    </row>
    <row r="133" spans="1:18" s="169" customFormat="1">
      <c r="A133" s="690">
        <v>1.4</v>
      </c>
      <c r="B133" s="261" t="s">
        <v>218</v>
      </c>
      <c r="C133" s="262">
        <v>7</v>
      </c>
      <c r="D133" s="263" t="s">
        <v>85</v>
      </c>
      <c r="E133" s="262"/>
      <c r="F133" s="1160">
        <f t="shared" si="4"/>
        <v>0</v>
      </c>
      <c r="G133" s="959"/>
      <c r="H133" s="978"/>
      <c r="I133" s="978"/>
      <c r="J133" s="978"/>
      <c r="K133" s="978"/>
      <c r="L133" s="978"/>
      <c r="M133" s="979"/>
      <c r="N133" s="978"/>
      <c r="O133" s="979"/>
      <c r="P133" s="978"/>
      <c r="Q133" s="978"/>
      <c r="R133" s="978"/>
    </row>
    <row r="134" spans="1:18" s="169" customFormat="1">
      <c r="A134" s="690">
        <v>1.5</v>
      </c>
      <c r="B134" s="261" t="s">
        <v>219</v>
      </c>
      <c r="C134" s="262">
        <v>8</v>
      </c>
      <c r="D134" s="263" t="s">
        <v>85</v>
      </c>
      <c r="E134" s="262"/>
      <c r="F134" s="1160">
        <f t="shared" si="4"/>
        <v>0</v>
      </c>
      <c r="G134" s="959"/>
      <c r="H134" s="978"/>
      <c r="I134" s="978"/>
      <c r="J134" s="978"/>
      <c r="K134" s="978"/>
      <c r="L134" s="978"/>
      <c r="M134" s="979"/>
      <c r="N134" s="978"/>
      <c r="O134" s="979"/>
      <c r="P134" s="978"/>
      <c r="Q134" s="978"/>
      <c r="R134" s="978"/>
    </row>
    <row r="135" spans="1:18" s="169" customFormat="1">
      <c r="A135" s="691">
        <v>1.6</v>
      </c>
      <c r="B135" s="261" t="s">
        <v>220</v>
      </c>
      <c r="C135" s="262">
        <v>1</v>
      </c>
      <c r="D135" s="263" t="s">
        <v>85</v>
      </c>
      <c r="E135" s="262"/>
      <c r="F135" s="1160">
        <f t="shared" si="4"/>
        <v>0</v>
      </c>
      <c r="G135" s="959"/>
      <c r="H135" s="978"/>
      <c r="I135" s="978"/>
      <c r="J135" s="978"/>
      <c r="K135" s="978"/>
      <c r="L135" s="978"/>
      <c r="M135" s="979"/>
      <c r="N135" s="978"/>
      <c r="O135" s="979"/>
      <c r="P135" s="978"/>
      <c r="Q135" s="978"/>
      <c r="R135" s="978"/>
    </row>
    <row r="136" spans="1:18" s="169" customFormat="1">
      <c r="A136" s="690">
        <v>1.7</v>
      </c>
      <c r="B136" s="261" t="s">
        <v>221</v>
      </c>
      <c r="C136" s="262">
        <v>1</v>
      </c>
      <c r="D136" s="263" t="s">
        <v>85</v>
      </c>
      <c r="E136" s="262"/>
      <c r="F136" s="1160">
        <f t="shared" si="4"/>
        <v>0</v>
      </c>
      <c r="G136" s="959"/>
      <c r="H136" s="978"/>
      <c r="I136" s="978"/>
      <c r="J136" s="978"/>
      <c r="K136" s="978"/>
      <c r="L136" s="978"/>
      <c r="M136" s="979"/>
      <c r="N136" s="978"/>
      <c r="O136" s="979"/>
      <c r="P136" s="978"/>
      <c r="Q136" s="978"/>
      <c r="R136" s="978"/>
    </row>
    <row r="137" spans="1:18" s="169" customFormat="1">
      <c r="A137" s="690">
        <v>1.8</v>
      </c>
      <c r="B137" s="261" t="s">
        <v>222</v>
      </c>
      <c r="C137" s="262">
        <v>2</v>
      </c>
      <c r="D137" s="263" t="s">
        <v>85</v>
      </c>
      <c r="E137" s="262"/>
      <c r="F137" s="1160">
        <f t="shared" si="4"/>
        <v>0</v>
      </c>
      <c r="G137" s="959"/>
      <c r="H137" s="978"/>
      <c r="I137" s="978"/>
      <c r="J137" s="978"/>
      <c r="K137" s="978"/>
      <c r="L137" s="978"/>
      <c r="M137" s="979"/>
      <c r="N137" s="978"/>
      <c r="O137" s="979"/>
      <c r="P137" s="978"/>
      <c r="Q137" s="978"/>
      <c r="R137" s="978"/>
    </row>
    <row r="138" spans="1:18" s="169" customFormat="1">
      <c r="A138" s="691">
        <v>1.9</v>
      </c>
      <c r="B138" s="258" t="s">
        <v>223</v>
      </c>
      <c r="C138" s="701">
        <v>15</v>
      </c>
      <c r="D138" s="263" t="s">
        <v>85</v>
      </c>
      <c r="E138" s="262"/>
      <c r="F138" s="1160">
        <f t="shared" si="4"/>
        <v>0</v>
      </c>
      <c r="G138" s="959"/>
      <c r="H138" s="978"/>
      <c r="I138" s="978"/>
      <c r="J138" s="978"/>
      <c r="K138" s="978"/>
      <c r="L138" s="978"/>
      <c r="M138" s="979"/>
      <c r="N138" s="978"/>
      <c r="O138" s="979"/>
      <c r="P138" s="978"/>
      <c r="Q138" s="978"/>
      <c r="R138" s="978"/>
    </row>
    <row r="139" spans="1:18" s="169" customFormat="1">
      <c r="A139" s="692">
        <v>1.1000000000000001</v>
      </c>
      <c r="B139" s="235" t="s">
        <v>224</v>
      </c>
      <c r="C139" s="264">
        <v>19</v>
      </c>
      <c r="D139" s="265" t="s">
        <v>85</v>
      </c>
      <c r="E139" s="266"/>
      <c r="F139" s="1160">
        <f t="shared" si="4"/>
        <v>0</v>
      </c>
      <c r="G139" s="959"/>
      <c r="H139" s="978"/>
      <c r="I139" s="978"/>
      <c r="J139" s="978"/>
      <c r="K139" s="978"/>
      <c r="L139" s="978"/>
      <c r="M139" s="979"/>
      <c r="N139" s="978"/>
      <c r="O139" s="979"/>
      <c r="P139" s="978"/>
      <c r="Q139" s="978"/>
      <c r="R139" s="978"/>
    </row>
    <row r="140" spans="1:18" s="169" customFormat="1">
      <c r="A140" s="692">
        <v>1.1100000000000001</v>
      </c>
      <c r="B140" s="235" t="s">
        <v>225</v>
      </c>
      <c r="C140" s="264">
        <v>1</v>
      </c>
      <c r="D140" s="263" t="s">
        <v>85</v>
      </c>
      <c r="E140" s="262"/>
      <c r="F140" s="1160">
        <f t="shared" si="4"/>
        <v>0</v>
      </c>
      <c r="G140" s="959"/>
      <c r="H140" s="978"/>
      <c r="I140" s="978"/>
      <c r="J140" s="978"/>
      <c r="K140" s="978"/>
      <c r="L140" s="978"/>
      <c r="M140" s="979"/>
      <c r="N140" s="978"/>
      <c r="O140" s="979"/>
      <c r="P140" s="978"/>
      <c r="Q140" s="978"/>
      <c r="R140" s="978"/>
    </row>
    <row r="141" spans="1:18" s="169" customFormat="1">
      <c r="A141" s="692">
        <v>1.1200000000000001</v>
      </c>
      <c r="B141" s="235" t="s">
        <v>226</v>
      </c>
      <c r="C141" s="264">
        <v>1</v>
      </c>
      <c r="D141" s="265" t="s">
        <v>85</v>
      </c>
      <c r="E141" s="266"/>
      <c r="F141" s="1160">
        <f t="shared" si="4"/>
        <v>0</v>
      </c>
      <c r="G141" s="959"/>
      <c r="H141" s="978"/>
      <c r="I141" s="978"/>
      <c r="J141" s="978"/>
      <c r="K141" s="978"/>
      <c r="L141" s="978"/>
      <c r="M141" s="979"/>
      <c r="N141" s="978"/>
      <c r="O141" s="979"/>
      <c r="P141" s="978"/>
      <c r="Q141" s="978"/>
      <c r="R141" s="978"/>
    </row>
    <row r="142" spans="1:18" s="169" customFormat="1">
      <c r="A142" s="692">
        <v>1.1299999999999999</v>
      </c>
      <c r="B142" s="267" t="s">
        <v>213</v>
      </c>
      <c r="C142" s="268">
        <v>19</v>
      </c>
      <c r="D142" s="269" t="s">
        <v>85</v>
      </c>
      <c r="E142" s="270"/>
      <c r="F142" s="1160">
        <f t="shared" si="4"/>
        <v>0</v>
      </c>
      <c r="G142" s="959"/>
      <c r="H142" s="978"/>
      <c r="I142" s="978"/>
      <c r="J142" s="978"/>
      <c r="K142" s="978"/>
      <c r="L142" s="978"/>
      <c r="M142" s="979"/>
      <c r="N142" s="978"/>
      <c r="O142" s="979"/>
      <c r="P142" s="978"/>
      <c r="Q142" s="978"/>
      <c r="R142" s="978"/>
    </row>
    <row r="143" spans="1:18" s="169" customFormat="1">
      <c r="A143" s="692">
        <v>1.1399999999999999</v>
      </c>
      <c r="B143" s="271" t="s">
        <v>212</v>
      </c>
      <c r="C143" s="272">
        <v>19</v>
      </c>
      <c r="D143" s="273" t="s">
        <v>85</v>
      </c>
      <c r="E143" s="270"/>
      <c r="F143" s="1160">
        <f t="shared" si="4"/>
        <v>0</v>
      </c>
      <c r="G143" s="959"/>
      <c r="H143" s="978"/>
      <c r="I143" s="978"/>
      <c r="J143" s="978"/>
      <c r="K143" s="978"/>
      <c r="L143" s="978"/>
      <c r="M143" s="979"/>
      <c r="N143" s="978"/>
      <c r="O143" s="979"/>
      <c r="P143" s="978"/>
      <c r="Q143" s="978"/>
      <c r="R143" s="978"/>
    </row>
    <row r="144" spans="1:18" s="169" customFormat="1">
      <c r="A144" s="692">
        <v>1.1499999999999999</v>
      </c>
      <c r="B144" s="235" t="s">
        <v>227</v>
      </c>
      <c r="C144" s="274">
        <v>15</v>
      </c>
      <c r="D144" s="275" t="s">
        <v>85</v>
      </c>
      <c r="E144" s="276"/>
      <c r="F144" s="1160">
        <f t="shared" si="4"/>
        <v>0</v>
      </c>
      <c r="G144" s="959"/>
      <c r="H144" s="978"/>
      <c r="I144" s="978"/>
      <c r="J144" s="978"/>
      <c r="K144" s="978"/>
      <c r="L144" s="978"/>
      <c r="M144" s="979"/>
      <c r="N144" s="978"/>
      <c r="O144" s="979"/>
      <c r="P144" s="978"/>
      <c r="Q144" s="978"/>
      <c r="R144" s="978"/>
    </row>
    <row r="145" spans="1:18" s="169" customFormat="1">
      <c r="A145" s="692">
        <v>1.1599999999999999</v>
      </c>
      <c r="B145" s="245" t="s">
        <v>379</v>
      </c>
      <c r="C145" s="239">
        <v>1</v>
      </c>
      <c r="D145" s="275" t="s">
        <v>85</v>
      </c>
      <c r="E145" s="239"/>
      <c r="F145" s="1160">
        <f t="shared" si="4"/>
        <v>0</v>
      </c>
      <c r="G145" s="959"/>
      <c r="H145" s="978"/>
      <c r="I145" s="978"/>
      <c r="J145" s="978"/>
      <c r="K145" s="978"/>
      <c r="L145" s="978"/>
      <c r="M145" s="979"/>
      <c r="N145" s="978"/>
      <c r="O145" s="979"/>
      <c r="P145" s="978"/>
      <c r="Q145" s="978"/>
      <c r="R145" s="978"/>
    </row>
    <row r="146" spans="1:18" s="284" customFormat="1">
      <c r="A146" s="671"/>
      <c r="B146" s="278" t="s">
        <v>162</v>
      </c>
      <c r="C146" s="279"/>
      <c r="D146" s="280"/>
      <c r="E146" s="281"/>
      <c r="F146" s="1163">
        <f>SUM(F130:F145)</f>
        <v>0</v>
      </c>
      <c r="G146" s="959"/>
      <c r="H146" s="990"/>
      <c r="I146" s="990"/>
      <c r="J146" s="990"/>
      <c r="K146" s="990"/>
      <c r="L146" s="990"/>
      <c r="M146" s="991"/>
      <c r="N146" s="990"/>
      <c r="O146" s="991"/>
      <c r="P146" s="990"/>
      <c r="Q146" s="990"/>
      <c r="R146" s="990"/>
    </row>
    <row r="147" spans="1:18" s="169" customFormat="1" ht="5.25" customHeight="1">
      <c r="A147" s="672"/>
      <c r="B147" s="221"/>
      <c r="C147" s="222"/>
      <c r="D147" s="223"/>
      <c r="E147" s="224"/>
      <c r="F147" s="1162"/>
      <c r="G147" s="959"/>
      <c r="H147" s="978"/>
      <c r="I147" s="978"/>
      <c r="J147" s="978"/>
      <c r="K147" s="978"/>
      <c r="L147" s="978"/>
      <c r="M147" s="979"/>
      <c r="N147" s="978"/>
      <c r="O147" s="979"/>
      <c r="P147" s="978"/>
      <c r="Q147" s="978"/>
      <c r="R147" s="978"/>
    </row>
    <row r="148" spans="1:18" s="169" customFormat="1">
      <c r="A148" s="883" t="s">
        <v>165</v>
      </c>
      <c r="B148" s="257" t="s">
        <v>228</v>
      </c>
      <c r="C148" s="239"/>
      <c r="D148" s="238"/>
      <c r="E148" s="239"/>
      <c r="F148" s="239">
        <f>C148*E148</f>
        <v>0</v>
      </c>
      <c r="G148" s="959"/>
      <c r="H148" s="978"/>
      <c r="I148" s="978"/>
      <c r="J148" s="978"/>
      <c r="K148" s="978"/>
      <c r="L148" s="978"/>
      <c r="M148" s="979"/>
      <c r="N148" s="978"/>
      <c r="O148" s="979"/>
      <c r="P148" s="978"/>
      <c r="Q148" s="978"/>
      <c r="R148" s="978"/>
    </row>
    <row r="149" spans="1:18" s="169" customFormat="1" ht="52.8">
      <c r="A149" s="256" t="s">
        <v>278</v>
      </c>
      <c r="B149" s="245" t="s">
        <v>229</v>
      </c>
      <c r="C149" s="240">
        <v>4</v>
      </c>
      <c r="D149" s="238" t="s">
        <v>10</v>
      </c>
      <c r="E149" s="239"/>
      <c r="F149" s="1160">
        <f t="shared" ref="F149:F162" si="5">ROUND(E149*C149,2)</f>
        <v>0</v>
      </c>
      <c r="G149" s="959"/>
      <c r="H149" s="978"/>
      <c r="I149" s="978"/>
      <c r="J149" s="978"/>
      <c r="K149" s="978"/>
      <c r="L149" s="978"/>
      <c r="M149" s="979"/>
      <c r="N149" s="978"/>
      <c r="O149" s="979"/>
      <c r="P149" s="978"/>
      <c r="Q149" s="978"/>
      <c r="R149" s="978"/>
    </row>
    <row r="150" spans="1:18" s="169" customFormat="1" ht="52.8">
      <c r="A150" s="256" t="s">
        <v>279</v>
      </c>
      <c r="B150" s="245" t="s">
        <v>230</v>
      </c>
      <c r="C150" s="240">
        <v>3</v>
      </c>
      <c r="D150" s="238" t="s">
        <v>10</v>
      </c>
      <c r="E150" s="239"/>
      <c r="F150" s="1160">
        <f t="shared" si="5"/>
        <v>0</v>
      </c>
      <c r="G150" s="959"/>
      <c r="H150" s="978"/>
      <c r="I150" s="978"/>
      <c r="J150" s="978"/>
      <c r="K150" s="978"/>
      <c r="L150" s="978"/>
      <c r="M150" s="979"/>
      <c r="N150" s="978"/>
      <c r="O150" s="979"/>
      <c r="P150" s="978"/>
      <c r="Q150" s="978"/>
      <c r="R150" s="978"/>
    </row>
    <row r="151" spans="1:18" s="169" customFormat="1" ht="66">
      <c r="A151" s="256" t="s">
        <v>280</v>
      </c>
      <c r="B151" s="245" t="s">
        <v>231</v>
      </c>
      <c r="C151" s="240">
        <v>18</v>
      </c>
      <c r="D151" s="238" t="s">
        <v>10</v>
      </c>
      <c r="E151" s="239"/>
      <c r="F151" s="1160">
        <f t="shared" si="5"/>
        <v>0</v>
      </c>
      <c r="G151" s="959"/>
      <c r="H151" s="978"/>
      <c r="I151" s="978"/>
      <c r="J151" s="978"/>
      <c r="K151" s="978"/>
      <c r="L151" s="978"/>
      <c r="M151" s="979"/>
      <c r="N151" s="978"/>
      <c r="O151" s="979"/>
      <c r="P151" s="978"/>
      <c r="Q151" s="978"/>
      <c r="R151" s="978"/>
    </row>
    <row r="152" spans="1:18" s="169" customFormat="1" ht="52.8">
      <c r="A152" s="256" t="s">
        <v>281</v>
      </c>
      <c r="B152" s="245" t="s">
        <v>232</v>
      </c>
      <c r="C152" s="240">
        <v>15</v>
      </c>
      <c r="D152" s="238" t="s">
        <v>10</v>
      </c>
      <c r="E152" s="239"/>
      <c r="F152" s="1160">
        <f t="shared" si="5"/>
        <v>0</v>
      </c>
      <c r="G152" s="959"/>
      <c r="H152" s="978"/>
      <c r="I152" s="978"/>
      <c r="J152" s="978"/>
      <c r="K152" s="978"/>
      <c r="L152" s="978"/>
      <c r="M152" s="979"/>
      <c r="N152" s="978"/>
      <c r="O152" s="979"/>
      <c r="P152" s="978"/>
      <c r="Q152" s="978"/>
      <c r="R152" s="978"/>
    </row>
    <row r="153" spans="1:18" s="169" customFormat="1" ht="39.6">
      <c r="A153" s="929" t="s">
        <v>282</v>
      </c>
      <c r="B153" s="930" t="s">
        <v>233</v>
      </c>
      <c r="C153" s="931">
        <v>4</v>
      </c>
      <c r="D153" s="932" t="s">
        <v>10</v>
      </c>
      <c r="E153" s="933"/>
      <c r="F153" s="1160">
        <f t="shared" si="5"/>
        <v>0</v>
      </c>
      <c r="G153" s="959"/>
      <c r="H153" s="978"/>
      <c r="I153" s="978"/>
      <c r="J153" s="978"/>
      <c r="K153" s="978"/>
      <c r="L153" s="978"/>
      <c r="M153" s="979"/>
      <c r="N153" s="978"/>
      <c r="O153" s="979"/>
      <c r="P153" s="978"/>
      <c r="Q153" s="978"/>
      <c r="R153" s="978"/>
    </row>
    <row r="154" spans="1:18" s="169" customFormat="1" ht="52.8">
      <c r="A154" s="953" t="s">
        <v>283</v>
      </c>
      <c r="B154" s="954" t="s">
        <v>234</v>
      </c>
      <c r="C154" s="955">
        <v>4</v>
      </c>
      <c r="D154" s="956" t="s">
        <v>10</v>
      </c>
      <c r="E154" s="957"/>
      <c r="F154" s="1160">
        <f t="shared" si="5"/>
        <v>0</v>
      </c>
      <c r="G154" s="959"/>
      <c r="H154" s="978"/>
      <c r="I154" s="978"/>
      <c r="J154" s="978"/>
      <c r="K154" s="978"/>
      <c r="L154" s="978"/>
      <c r="M154" s="979"/>
      <c r="N154" s="978"/>
      <c r="O154" s="979"/>
      <c r="P154" s="978"/>
      <c r="Q154" s="978"/>
      <c r="R154" s="978"/>
    </row>
    <row r="155" spans="1:18" s="169" customFormat="1" ht="66">
      <c r="A155" s="256" t="s">
        <v>284</v>
      </c>
      <c r="B155" s="245" t="s">
        <v>235</v>
      </c>
      <c r="C155" s="240">
        <v>12</v>
      </c>
      <c r="D155" s="238" t="s">
        <v>10</v>
      </c>
      <c r="E155" s="239"/>
      <c r="F155" s="1160">
        <f t="shared" si="5"/>
        <v>0</v>
      </c>
      <c r="G155" s="959"/>
      <c r="H155" s="978"/>
      <c r="I155" s="978"/>
      <c r="J155" s="978"/>
      <c r="K155" s="978"/>
      <c r="L155" s="978"/>
      <c r="M155" s="979"/>
      <c r="N155" s="978"/>
      <c r="O155" s="979"/>
      <c r="P155" s="978"/>
      <c r="Q155" s="978"/>
      <c r="R155" s="978"/>
    </row>
    <row r="156" spans="1:18" s="169" customFormat="1" ht="26.4">
      <c r="A156" s="256" t="s">
        <v>285</v>
      </c>
      <c r="B156" s="235" t="s">
        <v>236</v>
      </c>
      <c r="C156" s="251">
        <v>1</v>
      </c>
      <c r="D156" s="575" t="s">
        <v>85</v>
      </c>
      <c r="E156" s="252"/>
      <c r="F156" s="1160">
        <f t="shared" si="5"/>
        <v>0</v>
      </c>
      <c r="G156" s="959"/>
      <c r="H156" s="978"/>
      <c r="I156" s="978"/>
      <c r="J156" s="978"/>
      <c r="K156" s="978"/>
      <c r="L156" s="978"/>
      <c r="M156" s="979"/>
      <c r="N156" s="978"/>
      <c r="O156" s="979"/>
      <c r="P156" s="978"/>
      <c r="Q156" s="978"/>
      <c r="R156" s="978"/>
    </row>
    <row r="157" spans="1:18" s="169" customFormat="1" ht="52.8">
      <c r="A157" s="256" t="s">
        <v>286</v>
      </c>
      <c r="B157" s="235" t="s">
        <v>237</v>
      </c>
      <c r="C157" s="253">
        <v>1</v>
      </c>
      <c r="D157" s="496" t="s">
        <v>85</v>
      </c>
      <c r="E157" s="255"/>
      <c r="F157" s="1160">
        <f t="shared" si="5"/>
        <v>0</v>
      </c>
      <c r="G157" s="959"/>
      <c r="H157" s="978"/>
      <c r="I157" s="978"/>
      <c r="J157" s="978"/>
      <c r="K157" s="978"/>
      <c r="L157" s="978"/>
      <c r="M157" s="979"/>
      <c r="N157" s="978"/>
      <c r="O157" s="979"/>
      <c r="P157" s="978"/>
      <c r="Q157" s="978"/>
      <c r="R157" s="978"/>
    </row>
    <row r="158" spans="1:18" s="12" customFormat="1">
      <c r="A158" s="256" t="s">
        <v>287</v>
      </c>
      <c r="B158" s="235" t="s">
        <v>238</v>
      </c>
      <c r="C158" s="251">
        <v>1</v>
      </c>
      <c r="D158" s="575" t="s">
        <v>85</v>
      </c>
      <c r="E158" s="246"/>
      <c r="F158" s="1160">
        <f t="shared" si="5"/>
        <v>0</v>
      </c>
      <c r="G158" s="95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s="12" customFormat="1">
      <c r="A159" s="256" t="s">
        <v>288</v>
      </c>
      <c r="B159" s="235" t="s">
        <v>239</v>
      </c>
      <c r="C159" s="251">
        <v>1</v>
      </c>
      <c r="D159" s="575" t="s">
        <v>85</v>
      </c>
      <c r="E159" s="246"/>
      <c r="F159" s="1160">
        <f t="shared" si="5"/>
        <v>0</v>
      </c>
      <c r="G159" s="95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s="12" customFormat="1">
      <c r="A160" s="256" t="s">
        <v>289</v>
      </c>
      <c r="B160" s="235" t="s">
        <v>454</v>
      </c>
      <c r="C160" s="251">
        <v>1</v>
      </c>
      <c r="D160" s="575" t="s">
        <v>85</v>
      </c>
      <c r="E160" s="246"/>
      <c r="F160" s="1160">
        <f t="shared" si="5"/>
        <v>0</v>
      </c>
      <c r="G160" s="95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s="169" customFormat="1">
      <c r="A161" s="256" t="s">
        <v>290</v>
      </c>
      <c r="B161" s="235" t="s">
        <v>455</v>
      </c>
      <c r="C161" s="251">
        <v>1</v>
      </c>
      <c r="D161" s="575" t="s">
        <v>85</v>
      </c>
      <c r="E161" s="246"/>
      <c r="F161" s="1160">
        <f t="shared" si="5"/>
        <v>0</v>
      </c>
      <c r="G161" s="959"/>
      <c r="H161" s="978"/>
      <c r="I161" s="978"/>
      <c r="J161" s="978"/>
      <c r="K161" s="978"/>
      <c r="L161" s="978"/>
      <c r="M161" s="979"/>
      <c r="N161" s="978"/>
      <c r="O161" s="979"/>
      <c r="P161" s="978"/>
      <c r="Q161" s="978"/>
      <c r="R161" s="978"/>
    </row>
    <row r="162" spans="1:18" s="169" customFormat="1">
      <c r="A162" s="766">
        <v>14</v>
      </c>
      <c r="B162" s="235" t="s">
        <v>381</v>
      </c>
      <c r="C162" s="251">
        <v>1</v>
      </c>
      <c r="D162" s="575" t="s">
        <v>85</v>
      </c>
      <c r="E162" s="246"/>
      <c r="F162" s="1160">
        <f t="shared" si="5"/>
        <v>0</v>
      </c>
      <c r="G162" s="959"/>
      <c r="H162" s="978"/>
      <c r="I162" s="978"/>
      <c r="J162" s="978"/>
      <c r="K162" s="978"/>
      <c r="L162" s="978"/>
      <c r="M162" s="979"/>
      <c r="N162" s="978"/>
      <c r="O162" s="979"/>
      <c r="P162" s="978"/>
      <c r="Q162" s="978"/>
      <c r="R162" s="978"/>
    </row>
    <row r="163" spans="1:18" s="283" customFormat="1">
      <c r="A163" s="702"/>
      <c r="B163" s="285" t="s">
        <v>166</v>
      </c>
      <c r="C163" s="286"/>
      <c r="D163" s="703"/>
      <c r="E163" s="287"/>
      <c r="F163" s="1164">
        <f>SUM(F149:F162)</f>
        <v>0</v>
      </c>
      <c r="G163" s="959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</row>
    <row r="164" spans="1:18" s="12" customFormat="1">
      <c r="A164" s="670"/>
      <c r="B164" s="220"/>
      <c r="C164" s="218"/>
      <c r="D164" s="217"/>
      <c r="E164" s="218"/>
      <c r="F164" s="218"/>
      <c r="G164" s="95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s="12" customFormat="1" ht="26.4">
      <c r="A165" s="885" t="s">
        <v>264</v>
      </c>
      <c r="B165" s="288" t="s">
        <v>240</v>
      </c>
      <c r="C165" s="289"/>
      <c r="D165" s="290"/>
      <c r="E165" s="291"/>
      <c r="F165" s="1165"/>
      <c r="G165" s="95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s="12" customFormat="1" ht="39.6">
      <c r="A166" s="296">
        <v>1</v>
      </c>
      <c r="B166" s="292" t="s">
        <v>466</v>
      </c>
      <c r="C166" s="293">
        <v>2</v>
      </c>
      <c r="D166" s="294" t="s">
        <v>4</v>
      </c>
      <c r="E166" s="295"/>
      <c r="F166" s="1160">
        <f t="shared" ref="F166:F192" si="6">ROUND(E166*C166,2)</f>
        <v>0</v>
      </c>
      <c r="G166" s="95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s="12" customFormat="1" ht="12.75" customHeight="1">
      <c r="A167" s="296">
        <v>2</v>
      </c>
      <c r="B167" s="297" t="s">
        <v>241</v>
      </c>
      <c r="C167" s="289">
        <v>2</v>
      </c>
      <c r="D167" s="298" t="s">
        <v>4</v>
      </c>
      <c r="E167" s="291"/>
      <c r="F167" s="1160">
        <f t="shared" si="6"/>
        <v>0</v>
      </c>
      <c r="G167" s="95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s="12" customFormat="1" ht="12.75" customHeight="1">
      <c r="A168" s="296">
        <v>3</v>
      </c>
      <c r="B168" s="292" t="s">
        <v>242</v>
      </c>
      <c r="C168" s="289">
        <v>6</v>
      </c>
      <c r="D168" s="298" t="s">
        <v>4</v>
      </c>
      <c r="E168" s="246"/>
      <c r="F168" s="1160">
        <f t="shared" si="6"/>
        <v>0</v>
      </c>
      <c r="G168" s="959"/>
      <c r="H168" s="19"/>
      <c r="I168" s="978"/>
      <c r="J168" s="978"/>
      <c r="K168" s="19"/>
      <c r="L168" s="19"/>
      <c r="M168" s="19"/>
      <c r="N168" s="19"/>
      <c r="O168" s="19"/>
      <c r="P168" s="19"/>
      <c r="Q168" s="19"/>
      <c r="R168" s="19"/>
    </row>
    <row r="169" spans="1:18" s="12" customFormat="1" ht="12.75" customHeight="1">
      <c r="A169" s="296">
        <v>4</v>
      </c>
      <c r="B169" s="292" t="s">
        <v>243</v>
      </c>
      <c r="C169" s="289">
        <v>2</v>
      </c>
      <c r="D169" s="298" t="s">
        <v>4</v>
      </c>
      <c r="E169" s="246"/>
      <c r="F169" s="1160">
        <f t="shared" si="6"/>
        <v>0</v>
      </c>
      <c r="G169" s="959"/>
      <c r="H169" s="19"/>
      <c r="I169" s="78"/>
      <c r="J169" s="78"/>
      <c r="K169" s="19"/>
      <c r="L169" s="19"/>
      <c r="M169" s="19"/>
      <c r="N169" s="19"/>
      <c r="O169" s="19"/>
      <c r="P169" s="19"/>
      <c r="Q169" s="19"/>
      <c r="R169" s="19"/>
    </row>
    <row r="170" spans="1:18" s="12" customFormat="1" ht="12.75" customHeight="1">
      <c r="A170" s="296">
        <v>5</v>
      </c>
      <c r="B170" s="292" t="s">
        <v>244</v>
      </c>
      <c r="C170" s="289">
        <v>1</v>
      </c>
      <c r="D170" s="298" t="s">
        <v>4</v>
      </c>
      <c r="E170" s="246"/>
      <c r="F170" s="1160">
        <f t="shared" si="6"/>
        <v>0</v>
      </c>
      <c r="G170" s="959"/>
      <c r="H170" s="19"/>
      <c r="I170" s="78"/>
      <c r="J170" s="78"/>
      <c r="K170" s="19"/>
      <c r="L170" s="19"/>
      <c r="M170" s="19"/>
      <c r="N170" s="19"/>
      <c r="O170" s="19"/>
      <c r="P170" s="19"/>
      <c r="Q170" s="19"/>
      <c r="R170" s="19"/>
    </row>
    <row r="171" spans="1:18" s="12" customFormat="1" ht="12.75" customHeight="1">
      <c r="A171" s="296">
        <v>6</v>
      </c>
      <c r="B171" s="292" t="s">
        <v>245</v>
      </c>
      <c r="C171" s="289">
        <v>1</v>
      </c>
      <c r="D171" s="298" t="s">
        <v>4</v>
      </c>
      <c r="E171" s="246"/>
      <c r="F171" s="1160">
        <f t="shared" si="6"/>
        <v>0</v>
      </c>
      <c r="G171" s="95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s="12" customFormat="1" ht="12.75" customHeight="1">
      <c r="A172" s="296">
        <v>7</v>
      </c>
      <c r="B172" s="292" t="s">
        <v>34</v>
      </c>
      <c r="C172" s="289">
        <v>2</v>
      </c>
      <c r="D172" s="298" t="s">
        <v>4</v>
      </c>
      <c r="E172" s="246"/>
      <c r="F172" s="1160">
        <f t="shared" si="6"/>
        <v>0</v>
      </c>
      <c r="G172" s="95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s="12" customFormat="1" ht="26.4">
      <c r="A173" s="296">
        <v>8</v>
      </c>
      <c r="B173" s="292" t="s">
        <v>246</v>
      </c>
      <c r="C173" s="293">
        <v>4</v>
      </c>
      <c r="D173" s="294" t="s">
        <v>4</v>
      </c>
      <c r="E173" s="248"/>
      <c r="F173" s="1160">
        <f t="shared" si="6"/>
        <v>0</v>
      </c>
      <c r="G173" s="959"/>
      <c r="H173" s="90"/>
      <c r="I173" s="78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s="12" customFormat="1" ht="26.4">
      <c r="A174" s="296">
        <v>9</v>
      </c>
      <c r="B174" s="292" t="s">
        <v>247</v>
      </c>
      <c r="C174" s="293">
        <v>1</v>
      </c>
      <c r="D174" s="294" t="s">
        <v>4</v>
      </c>
      <c r="E174" s="248"/>
      <c r="F174" s="1160">
        <f t="shared" si="6"/>
        <v>0</v>
      </c>
      <c r="G174" s="959"/>
      <c r="H174" s="90"/>
      <c r="I174" s="78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s="12" customFormat="1" ht="26.4">
      <c r="A175" s="296">
        <v>10</v>
      </c>
      <c r="B175" s="292" t="s">
        <v>248</v>
      </c>
      <c r="C175" s="293">
        <v>2</v>
      </c>
      <c r="D175" s="294" t="s">
        <v>4</v>
      </c>
      <c r="E175" s="248"/>
      <c r="F175" s="1160">
        <f t="shared" si="6"/>
        <v>0</v>
      </c>
      <c r="G175" s="959"/>
      <c r="H175" s="90"/>
      <c r="I175" s="78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s="12" customFormat="1">
      <c r="A176" s="296">
        <v>11</v>
      </c>
      <c r="B176" s="292" t="s">
        <v>249</v>
      </c>
      <c r="C176" s="289">
        <v>1</v>
      </c>
      <c r="D176" s="298" t="s">
        <v>4</v>
      </c>
      <c r="E176" s="249"/>
      <c r="F176" s="1160">
        <f t="shared" si="6"/>
        <v>0</v>
      </c>
      <c r="G176" s="959"/>
      <c r="H176" s="90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s="180" customFormat="1">
      <c r="A177" s="296">
        <v>12</v>
      </c>
      <c r="B177" s="292" t="s">
        <v>250</v>
      </c>
      <c r="C177" s="289">
        <v>1</v>
      </c>
      <c r="D177" s="298" t="s">
        <v>4</v>
      </c>
      <c r="E177" s="249"/>
      <c r="F177" s="1160">
        <f t="shared" si="6"/>
        <v>0</v>
      </c>
      <c r="G177" s="959"/>
      <c r="H177" s="982"/>
      <c r="I177" s="980"/>
      <c r="J177" s="980"/>
      <c r="K177" s="980"/>
      <c r="L177" s="980"/>
      <c r="M177" s="980"/>
      <c r="N177" s="980"/>
      <c r="O177" s="980"/>
      <c r="P177" s="980"/>
      <c r="Q177" s="980"/>
      <c r="R177" s="980"/>
    </row>
    <row r="178" spans="1:18" s="180" customFormat="1" ht="12.75" customHeight="1">
      <c r="A178" s="296">
        <v>13</v>
      </c>
      <c r="B178" s="292" t="s">
        <v>296</v>
      </c>
      <c r="C178" s="289">
        <v>2</v>
      </c>
      <c r="D178" s="298" t="s">
        <v>4</v>
      </c>
      <c r="E178" s="249"/>
      <c r="F178" s="1160">
        <f t="shared" si="6"/>
        <v>0</v>
      </c>
      <c r="G178" s="959"/>
      <c r="H178" s="982"/>
      <c r="I178" s="160"/>
      <c r="J178" s="980"/>
      <c r="K178" s="980"/>
      <c r="L178" s="980"/>
      <c r="M178" s="980"/>
      <c r="N178" s="980"/>
      <c r="O178" s="980"/>
      <c r="P178" s="980"/>
      <c r="Q178" s="980"/>
      <c r="R178" s="980"/>
    </row>
    <row r="179" spans="1:18" s="180" customFormat="1" ht="12.75" customHeight="1">
      <c r="A179" s="296">
        <v>14</v>
      </c>
      <c r="B179" s="292" t="s">
        <v>295</v>
      </c>
      <c r="C179" s="289">
        <v>1</v>
      </c>
      <c r="D179" s="298" t="s">
        <v>4</v>
      </c>
      <c r="E179" s="249"/>
      <c r="F179" s="1160">
        <f t="shared" si="6"/>
        <v>0</v>
      </c>
      <c r="G179" s="959"/>
      <c r="H179" s="982"/>
      <c r="I179" s="160"/>
      <c r="J179" s="980"/>
      <c r="K179" s="980"/>
      <c r="L179" s="980"/>
      <c r="M179" s="980"/>
      <c r="N179" s="980"/>
      <c r="O179" s="980"/>
      <c r="P179" s="980"/>
      <c r="Q179" s="980"/>
      <c r="R179" s="980"/>
    </row>
    <row r="180" spans="1:18" s="180" customFormat="1">
      <c r="A180" s="296">
        <v>15</v>
      </c>
      <c r="B180" s="292" t="s">
        <v>251</v>
      </c>
      <c r="C180" s="289">
        <v>2</v>
      </c>
      <c r="D180" s="298" t="s">
        <v>4</v>
      </c>
      <c r="E180" s="249"/>
      <c r="F180" s="1160">
        <f t="shared" si="6"/>
        <v>0</v>
      </c>
      <c r="G180" s="959"/>
      <c r="H180" s="982"/>
      <c r="I180" s="160"/>
      <c r="J180" s="980"/>
      <c r="K180" s="980"/>
      <c r="L180" s="980"/>
      <c r="M180" s="980"/>
      <c r="N180" s="980"/>
      <c r="O180" s="980"/>
      <c r="P180" s="980"/>
      <c r="Q180" s="980"/>
      <c r="R180" s="980"/>
    </row>
    <row r="181" spans="1:18" s="180" customFormat="1" ht="26.4">
      <c r="A181" s="296">
        <v>16</v>
      </c>
      <c r="B181" s="292" t="s">
        <v>252</v>
      </c>
      <c r="C181" s="293">
        <v>4</v>
      </c>
      <c r="D181" s="294" t="s">
        <v>4</v>
      </c>
      <c r="E181" s="250"/>
      <c r="F181" s="1160">
        <f t="shared" si="6"/>
        <v>0</v>
      </c>
      <c r="G181" s="959"/>
      <c r="H181" s="982"/>
      <c r="I181" s="160"/>
      <c r="J181" s="980"/>
      <c r="K181" s="980"/>
      <c r="L181" s="980"/>
      <c r="M181" s="980"/>
      <c r="N181" s="980"/>
      <c r="O181" s="980"/>
      <c r="P181" s="980"/>
      <c r="Q181" s="980"/>
      <c r="R181" s="980"/>
    </row>
    <row r="182" spans="1:18" s="12" customFormat="1">
      <c r="A182" s="296">
        <v>17</v>
      </c>
      <c r="B182" s="292" t="s">
        <v>253</v>
      </c>
      <c r="C182" s="289">
        <v>2</v>
      </c>
      <c r="D182" s="298" t="s">
        <v>4</v>
      </c>
      <c r="E182" s="249"/>
      <c r="F182" s="1160">
        <f t="shared" si="6"/>
        <v>0</v>
      </c>
      <c r="G182" s="959"/>
      <c r="H182" s="90"/>
      <c r="I182" s="78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s="12" customFormat="1">
      <c r="A183" s="296">
        <v>18</v>
      </c>
      <c r="B183" s="292" t="s">
        <v>254</v>
      </c>
      <c r="C183" s="289">
        <v>1</v>
      </c>
      <c r="D183" s="298" t="s">
        <v>4</v>
      </c>
      <c r="E183" s="249"/>
      <c r="F183" s="1160">
        <f t="shared" si="6"/>
        <v>0</v>
      </c>
      <c r="G183" s="959"/>
      <c r="H183" s="90"/>
      <c r="I183" s="78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s="180" customFormat="1">
      <c r="A184" s="296">
        <v>19</v>
      </c>
      <c r="B184" s="292" t="s">
        <v>255</v>
      </c>
      <c r="C184" s="289">
        <v>2</v>
      </c>
      <c r="D184" s="298" t="s">
        <v>4</v>
      </c>
      <c r="E184" s="249"/>
      <c r="F184" s="1160">
        <f t="shared" si="6"/>
        <v>0</v>
      </c>
      <c r="G184" s="959"/>
      <c r="H184" s="982"/>
      <c r="I184" s="992"/>
      <c r="J184" s="980"/>
      <c r="K184" s="980"/>
      <c r="L184" s="980"/>
      <c r="M184" s="980"/>
      <c r="N184" s="980"/>
      <c r="O184" s="980"/>
      <c r="P184" s="980"/>
      <c r="Q184" s="980"/>
      <c r="R184" s="980"/>
    </row>
    <row r="185" spans="1:18" s="45" customFormat="1">
      <c r="A185" s="934">
        <v>20</v>
      </c>
      <c r="B185" s="935" t="s">
        <v>256</v>
      </c>
      <c r="C185" s="936">
        <v>1</v>
      </c>
      <c r="D185" s="937" t="s">
        <v>4</v>
      </c>
      <c r="E185" s="938"/>
      <c r="F185" s="1160">
        <f t="shared" si="6"/>
        <v>0</v>
      </c>
      <c r="G185" s="959"/>
      <c r="H185" s="181"/>
    </row>
    <row r="186" spans="1:18" s="180" customFormat="1">
      <c r="A186" s="296">
        <v>21</v>
      </c>
      <c r="B186" s="292" t="s">
        <v>257</v>
      </c>
      <c r="C186" s="289">
        <v>1</v>
      </c>
      <c r="D186" s="298" t="s">
        <v>4</v>
      </c>
      <c r="E186" s="249"/>
      <c r="F186" s="1160">
        <f t="shared" si="6"/>
        <v>0</v>
      </c>
      <c r="G186" s="959"/>
      <c r="H186" s="982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</row>
    <row r="187" spans="1:18" s="12" customFormat="1">
      <c r="A187" s="296">
        <v>22</v>
      </c>
      <c r="B187" s="292" t="s">
        <v>258</v>
      </c>
      <c r="C187" s="289">
        <v>4</v>
      </c>
      <c r="D187" s="298" t="s">
        <v>4</v>
      </c>
      <c r="E187" s="291"/>
      <c r="F187" s="1160">
        <f t="shared" si="6"/>
        <v>0</v>
      </c>
      <c r="G187" s="959"/>
      <c r="H187" s="19"/>
      <c r="I187" s="78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s="12" customFormat="1">
      <c r="A188" s="296">
        <v>23</v>
      </c>
      <c r="B188" s="292" t="s">
        <v>259</v>
      </c>
      <c r="C188" s="289">
        <v>2</v>
      </c>
      <c r="D188" s="298" t="s">
        <v>4</v>
      </c>
      <c r="E188" s="291"/>
      <c r="F188" s="1160">
        <f t="shared" si="6"/>
        <v>0</v>
      </c>
      <c r="G188" s="95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s="12" customFormat="1">
      <c r="A189" s="296">
        <v>24</v>
      </c>
      <c r="B189" s="292" t="s">
        <v>260</v>
      </c>
      <c r="C189" s="289">
        <v>20</v>
      </c>
      <c r="D189" s="298" t="s">
        <v>87</v>
      </c>
      <c r="E189" s="291"/>
      <c r="F189" s="1160">
        <f t="shared" si="6"/>
        <v>0</v>
      </c>
      <c r="G189" s="95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s="12" customFormat="1">
      <c r="A190" s="296">
        <v>25</v>
      </c>
      <c r="B190" s="292" t="s">
        <v>261</v>
      </c>
      <c r="C190" s="289">
        <v>20</v>
      </c>
      <c r="D190" s="298" t="s">
        <v>87</v>
      </c>
      <c r="E190" s="291"/>
      <c r="F190" s="1160">
        <f t="shared" si="6"/>
        <v>0</v>
      </c>
      <c r="G190" s="95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s="180" customFormat="1">
      <c r="A191" s="296">
        <v>26</v>
      </c>
      <c r="B191" s="292" t="s">
        <v>262</v>
      </c>
      <c r="C191" s="289">
        <v>1</v>
      </c>
      <c r="D191" s="298" t="s">
        <v>4</v>
      </c>
      <c r="E191" s="249"/>
      <c r="F191" s="1160">
        <f t="shared" si="6"/>
        <v>0</v>
      </c>
      <c r="G191" s="959"/>
      <c r="H191" s="980"/>
      <c r="I191" s="980"/>
      <c r="J191" s="980"/>
      <c r="K191" s="980"/>
      <c r="L191" s="980"/>
      <c r="M191" s="980"/>
      <c r="N191" s="980"/>
      <c r="O191" s="980"/>
      <c r="P191" s="980"/>
      <c r="Q191" s="980"/>
      <c r="R191" s="980"/>
    </row>
    <row r="192" spans="1:18" s="180" customFormat="1">
      <c r="A192" s="296">
        <v>27</v>
      </c>
      <c r="B192" s="292" t="s">
        <v>263</v>
      </c>
      <c r="C192" s="289">
        <v>1</v>
      </c>
      <c r="D192" s="298" t="s">
        <v>4</v>
      </c>
      <c r="E192" s="249"/>
      <c r="F192" s="1160">
        <f t="shared" si="6"/>
        <v>0</v>
      </c>
      <c r="G192" s="959"/>
      <c r="H192" s="980"/>
      <c r="I192" s="980"/>
      <c r="J192" s="980"/>
      <c r="K192" s="980"/>
      <c r="L192" s="980"/>
      <c r="M192" s="980"/>
      <c r="N192" s="980"/>
      <c r="O192" s="980"/>
      <c r="P192" s="980"/>
      <c r="Q192" s="980"/>
      <c r="R192" s="980"/>
    </row>
    <row r="193" spans="1:27" s="283" customFormat="1">
      <c r="A193" s="671"/>
      <c r="B193" s="278" t="s">
        <v>269</v>
      </c>
      <c r="C193" s="279"/>
      <c r="D193" s="280"/>
      <c r="E193" s="281"/>
      <c r="F193" s="1163">
        <f>SUM(F166:F192)</f>
        <v>0</v>
      </c>
      <c r="G193" s="959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</row>
    <row r="194" spans="1:27" s="12" customFormat="1">
      <c r="A194" s="660"/>
      <c r="B194" s="236"/>
      <c r="C194" s="237"/>
      <c r="D194" s="238"/>
      <c r="E194" s="239"/>
      <c r="F194" s="1166"/>
      <c r="G194" s="95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27" s="169" customFormat="1" ht="24.75" customHeight="1">
      <c r="A195" s="883" t="s">
        <v>268</v>
      </c>
      <c r="B195" s="574" t="s">
        <v>412</v>
      </c>
      <c r="C195" s="240"/>
      <c r="D195" s="238"/>
      <c r="E195" s="239"/>
      <c r="F195" s="239">
        <f>+C195*E195</f>
        <v>0</v>
      </c>
      <c r="G195" s="959"/>
      <c r="H195" s="978"/>
      <c r="I195" s="978"/>
      <c r="J195" s="978"/>
      <c r="K195" s="978"/>
      <c r="L195" s="978"/>
      <c r="M195" s="979"/>
      <c r="N195" s="978"/>
      <c r="O195" s="979"/>
      <c r="P195" s="978"/>
      <c r="Q195" s="978"/>
      <c r="R195" s="978"/>
    </row>
    <row r="196" spans="1:27" s="169" customFormat="1" ht="26.4">
      <c r="A196" s="673">
        <v>1</v>
      </c>
      <c r="B196" s="245" t="s">
        <v>209</v>
      </c>
      <c r="C196" s="240">
        <v>5</v>
      </c>
      <c r="D196" s="238" t="s">
        <v>4</v>
      </c>
      <c r="E196" s="239"/>
      <c r="F196" s="239">
        <f>+C196*E196</f>
        <v>0</v>
      </c>
      <c r="G196" s="959"/>
      <c r="H196" s="978"/>
      <c r="I196" s="978"/>
      <c r="J196" s="978"/>
      <c r="K196" s="978"/>
      <c r="L196" s="978"/>
      <c r="M196" s="979"/>
      <c r="N196" s="978"/>
      <c r="O196" s="979"/>
      <c r="P196" s="978"/>
      <c r="Q196" s="978"/>
      <c r="R196" s="978"/>
    </row>
    <row r="197" spans="1:27" s="169" customFormat="1">
      <c r="A197" s="673">
        <v>2</v>
      </c>
      <c r="B197" s="241" t="s">
        <v>210</v>
      </c>
      <c r="C197" s="242">
        <v>3</v>
      </c>
      <c r="D197" s="243" t="s">
        <v>4</v>
      </c>
      <c r="E197" s="244"/>
      <c r="F197" s="244">
        <f>+C197*E197</f>
        <v>0</v>
      </c>
      <c r="G197" s="959"/>
      <c r="H197" s="978"/>
      <c r="I197" s="978"/>
      <c r="J197" s="978"/>
      <c r="K197" s="978"/>
      <c r="L197" s="978"/>
      <c r="M197" s="979"/>
      <c r="N197" s="978"/>
      <c r="O197" s="979"/>
      <c r="P197" s="978"/>
      <c r="Q197" s="978"/>
      <c r="R197" s="978"/>
    </row>
    <row r="198" spans="1:27" s="228" customFormat="1" ht="24" customHeight="1">
      <c r="A198" s="673">
        <v>3</v>
      </c>
      <c r="B198" s="245" t="s">
        <v>211</v>
      </c>
      <c r="C198" s="240">
        <v>200</v>
      </c>
      <c r="D198" s="238" t="s">
        <v>10</v>
      </c>
      <c r="E198" s="239"/>
      <c r="F198" s="239">
        <f>ROUND(C198*E198,2)</f>
        <v>0</v>
      </c>
      <c r="G198" s="959"/>
      <c r="H198" s="300"/>
      <c r="I198" s="225"/>
      <c r="J198" s="226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</row>
    <row r="199" spans="1:27" s="169" customFormat="1">
      <c r="A199" s="673">
        <v>4</v>
      </c>
      <c r="B199" s="241" t="s">
        <v>212</v>
      </c>
      <c r="C199" s="242">
        <v>3</v>
      </c>
      <c r="D199" s="243" t="s">
        <v>4</v>
      </c>
      <c r="E199" s="244"/>
      <c r="F199" s="244">
        <f>+C199*E199</f>
        <v>0</v>
      </c>
      <c r="G199" s="959"/>
      <c r="H199" s="978"/>
      <c r="I199" s="978"/>
      <c r="J199" s="978"/>
      <c r="K199" s="978"/>
      <c r="L199" s="978"/>
      <c r="M199" s="979"/>
      <c r="N199" s="978"/>
      <c r="O199" s="979"/>
      <c r="P199" s="978"/>
      <c r="Q199" s="978"/>
      <c r="R199" s="978"/>
    </row>
    <row r="200" spans="1:27" s="169" customFormat="1">
      <c r="A200" s="673">
        <v>5</v>
      </c>
      <c r="B200" s="241" t="s">
        <v>213</v>
      </c>
      <c r="C200" s="242">
        <v>3</v>
      </c>
      <c r="D200" s="243" t="s">
        <v>4</v>
      </c>
      <c r="E200" s="244"/>
      <c r="F200" s="244">
        <f>+C200*E200</f>
        <v>0</v>
      </c>
      <c r="G200" s="959"/>
      <c r="H200" s="978"/>
      <c r="I200" s="978"/>
      <c r="J200" s="978"/>
      <c r="K200" s="978"/>
      <c r="L200" s="978"/>
      <c r="M200" s="979"/>
      <c r="N200" s="978"/>
      <c r="O200" s="979"/>
      <c r="P200" s="978"/>
      <c r="Q200" s="978"/>
      <c r="R200" s="978"/>
    </row>
    <row r="201" spans="1:27" s="284" customFormat="1">
      <c r="A201" s="671"/>
      <c r="B201" s="278" t="s">
        <v>270</v>
      </c>
      <c r="C201" s="279"/>
      <c r="D201" s="280"/>
      <c r="E201" s="281"/>
      <c r="F201" s="1163">
        <f>SUM(F196:F200)</f>
        <v>0</v>
      </c>
      <c r="G201" s="959"/>
      <c r="H201" s="990"/>
      <c r="I201" s="990"/>
      <c r="J201" s="990"/>
      <c r="K201" s="990"/>
      <c r="L201" s="990"/>
      <c r="M201" s="991"/>
      <c r="N201" s="990"/>
      <c r="O201" s="991"/>
      <c r="P201" s="990"/>
      <c r="Q201" s="990"/>
      <c r="R201" s="990"/>
    </row>
    <row r="202" spans="1:27" s="55" customFormat="1">
      <c r="A202" s="397"/>
      <c r="B202" s="606"/>
      <c r="C202" s="453"/>
      <c r="D202" s="237"/>
      <c r="E202" s="453"/>
      <c r="F202" s="607"/>
      <c r="G202" s="959"/>
      <c r="H202" s="197"/>
      <c r="I202" s="993"/>
      <c r="J202" s="9"/>
      <c r="K202" s="89"/>
      <c r="L202" s="47"/>
      <c r="M202" s="139"/>
      <c r="N202" s="89"/>
      <c r="O202" s="89"/>
      <c r="P202" s="89"/>
      <c r="Q202" s="89"/>
      <c r="R202" s="89"/>
    </row>
    <row r="203" spans="1:27" s="102" customFormat="1" ht="12.75" customHeight="1">
      <c r="A203" s="884" t="s">
        <v>271</v>
      </c>
      <c r="B203" s="458" t="s">
        <v>152</v>
      </c>
      <c r="C203" s="507"/>
      <c r="D203" s="237"/>
      <c r="E203" s="507"/>
      <c r="F203" s="509"/>
      <c r="G203" s="959"/>
      <c r="H203" s="197"/>
      <c r="I203" s="139"/>
      <c r="J203" s="139"/>
      <c r="K203" s="139"/>
      <c r="L203" s="139"/>
      <c r="M203" s="139"/>
      <c r="N203" s="210"/>
      <c r="O203" s="210"/>
      <c r="P203" s="210"/>
      <c r="Q203" s="210"/>
      <c r="R203" s="210"/>
    </row>
    <row r="204" spans="1:27" s="51" customFormat="1">
      <c r="A204" s="512"/>
      <c r="B204" s="457"/>
      <c r="C204" s="507"/>
      <c r="D204" s="237"/>
      <c r="E204" s="507"/>
      <c r="F204" s="509"/>
      <c r="G204" s="959"/>
      <c r="H204" s="197"/>
      <c r="I204" s="139"/>
      <c r="J204" s="139"/>
      <c r="K204" s="139"/>
      <c r="L204" s="139"/>
      <c r="M204" s="139"/>
      <c r="N204" s="994"/>
      <c r="O204" s="994"/>
      <c r="P204" s="994"/>
      <c r="Q204" s="994"/>
      <c r="R204" s="994"/>
    </row>
    <row r="205" spans="1:27" s="8" customFormat="1">
      <c r="A205" s="513">
        <v>1</v>
      </c>
      <c r="B205" s="514" t="s">
        <v>8</v>
      </c>
      <c r="C205" s="515"/>
      <c r="D205" s="516"/>
      <c r="E205" s="517"/>
      <c r="F205" s="515"/>
      <c r="G205" s="959"/>
      <c r="H205" s="197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</row>
    <row r="206" spans="1:27" s="51" customFormat="1">
      <c r="A206" s="518">
        <v>1.1000000000000001</v>
      </c>
      <c r="B206" s="519" t="s">
        <v>9</v>
      </c>
      <c r="C206" s="507">
        <v>1</v>
      </c>
      <c r="D206" s="504" t="s">
        <v>4</v>
      </c>
      <c r="E206" s="239"/>
      <c r="F206" s="507">
        <f>ROUND(C206*E206,2)</f>
        <v>0</v>
      </c>
      <c r="G206" s="959"/>
      <c r="H206" s="197"/>
      <c r="I206" s="139"/>
      <c r="J206" s="139"/>
      <c r="K206" s="139"/>
      <c r="L206" s="139"/>
      <c r="M206" s="139"/>
      <c r="N206" s="994"/>
      <c r="O206" s="994"/>
      <c r="P206" s="994"/>
      <c r="Q206" s="994"/>
      <c r="R206" s="994"/>
    </row>
    <row r="207" spans="1:27" s="8" customFormat="1">
      <c r="A207" s="518">
        <v>1.2</v>
      </c>
      <c r="B207" s="519" t="s">
        <v>126</v>
      </c>
      <c r="C207" s="507">
        <v>1</v>
      </c>
      <c r="D207" s="504" t="s">
        <v>4</v>
      </c>
      <c r="E207" s="239"/>
      <c r="F207" s="507">
        <f>ROUND(C207*E207,2)</f>
        <v>0</v>
      </c>
      <c r="G207" s="959"/>
      <c r="H207" s="197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</row>
    <row r="208" spans="1:27" s="8" customFormat="1">
      <c r="A208" s="520"/>
      <c r="B208" s="519"/>
      <c r="C208" s="515"/>
      <c r="D208" s="521"/>
      <c r="E208" s="517"/>
      <c r="F208" s="515"/>
      <c r="G208" s="959"/>
      <c r="H208" s="197"/>
      <c r="I208" s="139"/>
      <c r="J208" s="210"/>
      <c r="K208" s="210"/>
      <c r="L208" s="210"/>
      <c r="M208" s="210"/>
      <c r="N208" s="210"/>
      <c r="O208" s="210"/>
      <c r="P208" s="210"/>
      <c r="Q208" s="210"/>
      <c r="R208" s="210"/>
      <c r="S208" s="102"/>
      <c r="T208" s="102"/>
      <c r="U208" s="102"/>
      <c r="V208" s="102"/>
      <c r="W208" s="102"/>
      <c r="X208" s="102"/>
      <c r="Y208" s="102"/>
      <c r="Z208" s="102"/>
      <c r="AA208" s="102"/>
    </row>
    <row r="209" spans="1:27" s="8" customFormat="1">
      <c r="A209" s="513">
        <v>2</v>
      </c>
      <c r="B209" s="514" t="s">
        <v>82</v>
      </c>
      <c r="C209" s="515"/>
      <c r="D209" s="521"/>
      <c r="E209" s="522"/>
      <c r="F209" s="515"/>
      <c r="G209" s="959"/>
      <c r="H209" s="197"/>
      <c r="I209" s="139"/>
      <c r="J209" s="994"/>
      <c r="K209" s="994"/>
      <c r="L209" s="994"/>
      <c r="M209" s="994"/>
      <c r="N209" s="994"/>
      <c r="O209" s="994"/>
      <c r="P209" s="994"/>
      <c r="Q209" s="994"/>
      <c r="R209" s="994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s="8" customFormat="1">
      <c r="A210" s="498">
        <v>2.1</v>
      </c>
      <c r="B210" s="454" t="s">
        <v>173</v>
      </c>
      <c r="C210" s="499">
        <v>1.18</v>
      </c>
      <c r="D210" s="523" t="s">
        <v>12</v>
      </c>
      <c r="E210" s="502"/>
      <c r="F210" s="231">
        <f>ROUND(E210*C210,2)</f>
        <v>0</v>
      </c>
      <c r="G210" s="959"/>
      <c r="H210" s="197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</row>
    <row r="211" spans="1:27" s="8" customFormat="1">
      <c r="A211" s="498">
        <v>2.2000000000000002</v>
      </c>
      <c r="B211" s="454" t="s">
        <v>174</v>
      </c>
      <c r="C211" s="499">
        <v>0.36</v>
      </c>
      <c r="D211" s="523" t="s">
        <v>12</v>
      </c>
      <c r="E211" s="502"/>
      <c r="F211" s="231">
        <f>ROUND(E211*C211,2)</f>
        <v>0</v>
      </c>
      <c r="G211" s="959"/>
      <c r="H211" s="197"/>
      <c r="I211" s="139"/>
      <c r="J211" s="994"/>
      <c r="K211" s="994"/>
      <c r="L211" s="994"/>
      <c r="M211" s="994"/>
      <c r="N211" s="994"/>
      <c r="O211" s="994"/>
      <c r="P211" s="994"/>
      <c r="Q211" s="994"/>
      <c r="R211" s="994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s="8" customFormat="1">
      <c r="A212" s="432">
        <v>2.2999999999999998</v>
      </c>
      <c r="B212" s="13" t="s">
        <v>175</v>
      </c>
      <c r="C212" s="412">
        <v>1.54</v>
      </c>
      <c r="D212" s="433" t="s">
        <v>12</v>
      </c>
      <c r="E212" s="434"/>
      <c r="F212" s="231">
        <f>ROUND(E212*C212,2)</f>
        <v>0</v>
      </c>
      <c r="G212" s="959"/>
      <c r="H212" s="197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</row>
    <row r="213" spans="1:27" s="8" customFormat="1">
      <c r="A213" s="429"/>
      <c r="B213" s="428"/>
      <c r="C213" s="26"/>
      <c r="D213" s="430"/>
      <c r="E213" s="427"/>
      <c r="F213" s="515"/>
      <c r="G213" s="959"/>
      <c r="H213" s="197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</row>
    <row r="214" spans="1:27" s="8" customFormat="1">
      <c r="A214" s="424">
        <v>3</v>
      </c>
      <c r="B214" s="425" t="s">
        <v>127</v>
      </c>
      <c r="C214" s="26"/>
      <c r="D214" s="430"/>
      <c r="E214" s="431"/>
      <c r="F214" s="515"/>
      <c r="G214" s="959"/>
      <c r="H214" s="197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</row>
    <row r="215" spans="1:27" s="8" customFormat="1">
      <c r="A215" s="432">
        <v>3.1</v>
      </c>
      <c r="B215" s="435" t="s">
        <v>148</v>
      </c>
      <c r="C215" s="412">
        <v>16.07</v>
      </c>
      <c r="D215" s="433" t="s">
        <v>15</v>
      </c>
      <c r="E215" s="434"/>
      <c r="F215" s="231">
        <f>ROUND(E215*C215,2)</f>
        <v>0</v>
      </c>
      <c r="G215" s="959"/>
      <c r="H215" s="197"/>
      <c r="I215" s="139"/>
      <c r="J215" s="194"/>
      <c r="K215" s="194"/>
      <c r="L215" s="139"/>
      <c r="M215" s="139"/>
      <c r="N215" s="139"/>
      <c r="O215" s="139"/>
      <c r="P215" s="139"/>
      <c r="Q215" s="139"/>
      <c r="R215" s="139"/>
    </row>
    <row r="216" spans="1:27" s="8" customFormat="1">
      <c r="A216" s="432">
        <v>3.2</v>
      </c>
      <c r="B216" s="435" t="s">
        <v>149</v>
      </c>
      <c r="C216" s="412">
        <v>3.64</v>
      </c>
      <c r="D216" s="433" t="s">
        <v>15</v>
      </c>
      <c r="E216" s="434"/>
      <c r="F216" s="231">
        <f>ROUND(E216*C216,2)</f>
        <v>0</v>
      </c>
      <c r="G216" s="959"/>
      <c r="H216" s="197"/>
      <c r="I216" s="995"/>
      <c r="J216" s="194"/>
      <c r="K216" s="194"/>
      <c r="L216" s="139"/>
      <c r="M216" s="139"/>
      <c r="N216" s="139"/>
      <c r="O216" s="139"/>
      <c r="P216" s="139"/>
      <c r="Q216" s="139"/>
      <c r="R216" s="139"/>
    </row>
    <row r="217" spans="1:27" s="8" customFormat="1">
      <c r="A217" s="500">
        <v>3.3</v>
      </c>
      <c r="B217" s="501" t="s">
        <v>128</v>
      </c>
      <c r="C217" s="499">
        <v>2.25</v>
      </c>
      <c r="D217" s="523" t="s">
        <v>15</v>
      </c>
      <c r="E217" s="502"/>
      <c r="F217" s="231">
        <f>ROUND(E217*C217,2)</f>
        <v>0</v>
      </c>
      <c r="G217" s="959"/>
      <c r="H217" s="197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</row>
    <row r="218" spans="1:27" s="8" customFormat="1">
      <c r="A218" s="500"/>
      <c r="B218" s="501"/>
      <c r="C218" s="499"/>
      <c r="D218" s="523"/>
      <c r="E218" s="502"/>
      <c r="F218" s="231"/>
      <c r="G218" s="959"/>
      <c r="H218" s="197"/>
      <c r="I218" s="993"/>
      <c r="J218" s="139"/>
      <c r="K218" s="139"/>
      <c r="L218" s="139"/>
      <c r="M218" s="139"/>
      <c r="N218" s="139"/>
      <c r="O218" s="139"/>
      <c r="P218" s="139"/>
      <c r="Q218" s="139"/>
      <c r="R218" s="139"/>
    </row>
    <row r="219" spans="1:27" s="8" customFormat="1">
      <c r="A219" s="513">
        <v>4</v>
      </c>
      <c r="B219" s="514" t="s">
        <v>129</v>
      </c>
      <c r="C219" s="507"/>
      <c r="D219" s="521"/>
      <c r="E219" s="522"/>
      <c r="F219" s="515"/>
      <c r="G219" s="959"/>
      <c r="H219" s="197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</row>
    <row r="220" spans="1:27" s="8" customFormat="1">
      <c r="A220" s="891" t="s">
        <v>273</v>
      </c>
      <c r="B220" s="892" t="s">
        <v>150</v>
      </c>
      <c r="C220" s="507">
        <v>34.26</v>
      </c>
      <c r="D220" s="521" t="s">
        <v>15</v>
      </c>
      <c r="E220" s="522"/>
      <c r="F220" s="231">
        <f>ROUND(E220*C220,2)</f>
        <v>0</v>
      </c>
      <c r="G220" s="959"/>
      <c r="H220" s="197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</row>
    <row r="221" spans="1:27" s="8" customFormat="1">
      <c r="A221" s="498">
        <v>4.2</v>
      </c>
      <c r="B221" s="501" t="s">
        <v>52</v>
      </c>
      <c r="C221" s="499">
        <v>16.16</v>
      </c>
      <c r="D221" s="523" t="s">
        <v>15</v>
      </c>
      <c r="E221" s="502"/>
      <c r="F221" s="231">
        <f>ROUND(E221*C221,2)</f>
        <v>0</v>
      </c>
      <c r="G221" s="959"/>
      <c r="H221" s="197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</row>
    <row r="222" spans="1:27" s="8" customFormat="1">
      <c r="A222" s="498">
        <v>4.3</v>
      </c>
      <c r="B222" s="501" t="s">
        <v>151</v>
      </c>
      <c r="C222" s="499">
        <v>15.41</v>
      </c>
      <c r="D222" s="523" t="s">
        <v>15</v>
      </c>
      <c r="E222" s="502"/>
      <c r="F222" s="231">
        <f>ROUND(E222*C222,2)</f>
        <v>0</v>
      </c>
      <c r="G222" s="959"/>
      <c r="H222" s="197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</row>
    <row r="223" spans="1:27" s="8" customFormat="1">
      <c r="A223" s="498">
        <v>4.4000000000000004</v>
      </c>
      <c r="B223" s="501" t="s">
        <v>130</v>
      </c>
      <c r="C223" s="499">
        <v>15.41</v>
      </c>
      <c r="D223" s="523" t="s">
        <v>15</v>
      </c>
      <c r="E223" s="502"/>
      <c r="F223" s="231">
        <f>ROUND(E223*C223,2)</f>
        <v>0</v>
      </c>
      <c r="G223" s="959"/>
      <c r="H223" s="197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</row>
    <row r="224" spans="1:27" s="8" customFormat="1">
      <c r="A224" s="891" t="s">
        <v>274</v>
      </c>
      <c r="B224" s="892" t="s">
        <v>131</v>
      </c>
      <c r="C224" s="507">
        <v>7.12</v>
      </c>
      <c r="D224" s="521" t="s">
        <v>15</v>
      </c>
      <c r="E224" s="522"/>
      <c r="F224" s="515">
        <f>ROUND(C224*E224,2)</f>
        <v>0</v>
      </c>
      <c r="G224" s="959"/>
      <c r="H224" s="197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</row>
    <row r="225" spans="1:18" s="8" customFormat="1">
      <c r="A225" s="725" t="s">
        <v>275</v>
      </c>
      <c r="B225" s="892" t="s">
        <v>132</v>
      </c>
      <c r="C225" s="507">
        <v>48.7</v>
      </c>
      <c r="D225" s="521" t="s">
        <v>10</v>
      </c>
      <c r="E225" s="522"/>
      <c r="F225" s="515">
        <f>ROUND(C225*E225,2)</f>
        <v>0</v>
      </c>
      <c r="G225" s="959"/>
      <c r="H225" s="197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</row>
    <row r="226" spans="1:18" s="8" customFormat="1">
      <c r="A226" s="725" t="s">
        <v>303</v>
      </c>
      <c r="B226" s="519" t="s">
        <v>133</v>
      </c>
      <c r="C226" s="507">
        <v>15.41</v>
      </c>
      <c r="D226" s="521" t="s">
        <v>15</v>
      </c>
      <c r="E226" s="517"/>
      <c r="F226" s="515">
        <f>ROUND(C226*E226,2)</f>
        <v>0</v>
      </c>
      <c r="G226" s="959"/>
      <c r="H226" s="197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</row>
    <row r="227" spans="1:18" s="8" customFormat="1">
      <c r="A227" s="674"/>
      <c r="B227" s="726"/>
      <c r="C227" s="389"/>
      <c r="D227" s="727"/>
      <c r="E227" s="728"/>
      <c r="F227" s="1167"/>
      <c r="G227" s="959"/>
      <c r="H227" s="197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</row>
    <row r="228" spans="1:18" s="8" customFormat="1">
      <c r="A228" s="498">
        <v>5</v>
      </c>
      <c r="B228" s="501" t="s">
        <v>155</v>
      </c>
      <c r="C228" s="499">
        <v>8.1</v>
      </c>
      <c r="D228" s="523" t="s">
        <v>15</v>
      </c>
      <c r="E228" s="502"/>
      <c r="F228" s="231">
        <f>ROUND(E228*C228,2)</f>
        <v>0</v>
      </c>
      <c r="G228" s="959"/>
      <c r="H228" s="197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</row>
    <row r="229" spans="1:18" s="8" customFormat="1">
      <c r="A229" s="498"/>
      <c r="B229" s="501"/>
      <c r="C229" s="499"/>
      <c r="D229" s="523"/>
      <c r="E229" s="502"/>
      <c r="F229" s="231"/>
      <c r="G229" s="959"/>
      <c r="H229" s="197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</row>
    <row r="230" spans="1:18" s="8" customFormat="1">
      <c r="A230" s="498">
        <v>6</v>
      </c>
      <c r="B230" s="501" t="s">
        <v>134</v>
      </c>
      <c r="C230" s="499">
        <v>4.41</v>
      </c>
      <c r="D230" s="523" t="s">
        <v>15</v>
      </c>
      <c r="E230" s="502"/>
      <c r="F230" s="231">
        <f>ROUND(E230*C230,2)</f>
        <v>0</v>
      </c>
      <c r="G230" s="959"/>
      <c r="H230" s="197"/>
      <c r="I230" s="9"/>
      <c r="J230" s="139"/>
      <c r="K230" s="139"/>
      <c r="L230" s="139"/>
      <c r="M230" s="139"/>
      <c r="N230" s="139"/>
      <c r="O230" s="139"/>
      <c r="P230" s="139"/>
      <c r="Q230" s="139"/>
      <c r="R230" s="139"/>
    </row>
    <row r="231" spans="1:18" s="8" customFormat="1">
      <c r="A231" s="498"/>
      <c r="B231" s="501"/>
      <c r="C231" s="499"/>
      <c r="D231" s="523"/>
      <c r="E231" s="502"/>
      <c r="F231" s="231"/>
      <c r="G231" s="959"/>
      <c r="H231" s="197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</row>
    <row r="232" spans="1:18" s="8" customFormat="1">
      <c r="A232" s="729">
        <v>7</v>
      </c>
      <c r="B232" s="730" t="s">
        <v>86</v>
      </c>
      <c r="C232" s="502"/>
      <c r="D232" s="523"/>
      <c r="E232" s="502"/>
      <c r="F232" s="231"/>
      <c r="G232" s="959"/>
      <c r="H232" s="197"/>
      <c r="I232" s="9"/>
      <c r="J232" s="139"/>
      <c r="K232" s="139"/>
      <c r="L232" s="139"/>
      <c r="M232" s="139"/>
      <c r="N232" s="139"/>
      <c r="O232" s="139"/>
      <c r="P232" s="139"/>
      <c r="Q232" s="139"/>
      <c r="R232" s="139"/>
    </row>
    <row r="233" spans="1:18" s="8" customFormat="1">
      <c r="A233" s="498">
        <v>7.1</v>
      </c>
      <c r="B233" s="454" t="s">
        <v>136</v>
      </c>
      <c r="C233" s="499">
        <v>1</v>
      </c>
      <c r="D233" s="523" t="s">
        <v>4</v>
      </c>
      <c r="E233" s="502"/>
      <c r="F233" s="231">
        <f t="shared" ref="F233:F243" si="7">ROUND(E233*C233,2)</f>
        <v>0</v>
      </c>
      <c r="G233" s="959"/>
      <c r="H233" s="197"/>
      <c r="I233" s="9"/>
      <c r="J233" s="139"/>
      <c r="K233" s="139"/>
      <c r="L233" s="139"/>
      <c r="M233" s="139"/>
      <c r="N233" s="139"/>
      <c r="O233" s="139"/>
      <c r="P233" s="139"/>
      <c r="Q233" s="139"/>
      <c r="R233" s="139"/>
    </row>
    <row r="234" spans="1:18" s="8" customFormat="1">
      <c r="A234" s="438">
        <v>7.2</v>
      </c>
      <c r="B234" s="439" t="s">
        <v>137</v>
      </c>
      <c r="C234" s="440">
        <v>1</v>
      </c>
      <c r="D234" s="524" t="s">
        <v>4</v>
      </c>
      <c r="E234" s="441"/>
      <c r="F234" s="442">
        <f t="shared" si="7"/>
        <v>0</v>
      </c>
      <c r="G234" s="959"/>
      <c r="H234" s="197"/>
      <c r="I234" s="9"/>
      <c r="J234" s="139"/>
      <c r="K234" s="139"/>
      <c r="L234" s="139"/>
      <c r="M234" s="139"/>
      <c r="N234" s="139"/>
      <c r="O234" s="139"/>
      <c r="P234" s="139"/>
      <c r="Q234" s="139"/>
      <c r="R234" s="139"/>
    </row>
    <row r="235" spans="1:18" s="8" customFormat="1">
      <c r="A235" s="397">
        <v>7.3</v>
      </c>
      <c r="B235" s="454" t="s">
        <v>416</v>
      </c>
      <c r="C235" s="499">
        <v>1</v>
      </c>
      <c r="D235" s="496" t="s">
        <v>4</v>
      </c>
      <c r="E235" s="499"/>
      <c r="F235" s="1168">
        <f t="shared" si="7"/>
        <v>0</v>
      </c>
      <c r="G235" s="959"/>
      <c r="H235" s="197"/>
      <c r="I235" s="9"/>
      <c r="J235" s="109"/>
      <c r="K235" s="139"/>
      <c r="L235" s="139"/>
      <c r="M235" s="139"/>
      <c r="N235" s="139"/>
      <c r="O235" s="139"/>
      <c r="P235" s="139"/>
      <c r="Q235" s="139"/>
      <c r="R235" s="139"/>
    </row>
    <row r="236" spans="1:18" s="8" customFormat="1">
      <c r="A236" s="397">
        <v>7.4</v>
      </c>
      <c r="B236" s="454" t="s">
        <v>172</v>
      </c>
      <c r="C236" s="499">
        <v>1</v>
      </c>
      <c r="D236" s="496" t="s">
        <v>4</v>
      </c>
      <c r="E236" s="502"/>
      <c r="F236" s="231">
        <f t="shared" si="7"/>
        <v>0</v>
      </c>
      <c r="G236" s="959"/>
      <c r="H236" s="197"/>
      <c r="I236" s="139"/>
      <c r="J236" s="996"/>
      <c r="K236" s="62"/>
      <c r="L236" s="128"/>
      <c r="M236" s="139"/>
      <c r="N236" s="139"/>
      <c r="O236" s="139"/>
      <c r="P236" s="139"/>
      <c r="Q236" s="139"/>
      <c r="R236" s="139"/>
    </row>
    <row r="237" spans="1:18" s="8" customFormat="1">
      <c r="A237" s="498">
        <v>7.5</v>
      </c>
      <c r="B237" s="454" t="s">
        <v>138</v>
      </c>
      <c r="C237" s="499">
        <v>1</v>
      </c>
      <c r="D237" s="496" t="s">
        <v>4</v>
      </c>
      <c r="E237" s="502"/>
      <c r="F237" s="231">
        <f t="shared" si="7"/>
        <v>0</v>
      </c>
      <c r="G237" s="959"/>
      <c r="H237" s="197"/>
      <c r="I237" s="9"/>
      <c r="J237" s="136"/>
      <c r="K237" s="34"/>
      <c r="L237" s="34"/>
      <c r="M237" s="34"/>
      <c r="N237" s="34"/>
      <c r="O237" s="34"/>
      <c r="P237" s="139"/>
      <c r="Q237" s="139"/>
      <c r="R237" s="139"/>
    </row>
    <row r="238" spans="1:18" s="80" customFormat="1" ht="12.75" customHeight="1">
      <c r="A238" s="498">
        <v>7.6</v>
      </c>
      <c r="B238" s="454" t="s">
        <v>139</v>
      </c>
      <c r="C238" s="499">
        <v>1</v>
      </c>
      <c r="D238" s="496" t="s">
        <v>4</v>
      </c>
      <c r="E238" s="499"/>
      <c r="F238" s="231">
        <f t="shared" si="7"/>
        <v>0</v>
      </c>
      <c r="G238" s="959"/>
      <c r="H238" s="197"/>
      <c r="I238" s="997"/>
      <c r="J238" s="202"/>
      <c r="K238" s="998"/>
      <c r="L238" s="203"/>
      <c r="M238" s="999"/>
      <c r="N238" s="203"/>
      <c r="O238" s="203"/>
      <c r="P238" s="11"/>
      <c r="Q238" s="11"/>
      <c r="R238" s="11"/>
    </row>
    <row r="239" spans="1:18" s="8" customFormat="1">
      <c r="A239" s="498">
        <v>7.7</v>
      </c>
      <c r="B239" s="454" t="s">
        <v>140</v>
      </c>
      <c r="C239" s="499">
        <v>1</v>
      </c>
      <c r="D239" s="496" t="s">
        <v>4</v>
      </c>
      <c r="E239" s="499"/>
      <c r="F239" s="231">
        <f>ROUND(E239*C239,2)</f>
        <v>0</v>
      </c>
      <c r="G239" s="959"/>
      <c r="H239" s="197"/>
      <c r="I239" s="9"/>
      <c r="J239" s="136"/>
      <c r="K239" s="977"/>
      <c r="L239" s="34"/>
      <c r="M239" s="138"/>
      <c r="N239" s="115"/>
      <c r="O239" s="34"/>
      <c r="P239" s="139"/>
      <c r="Q239" s="139"/>
      <c r="R239" s="139"/>
    </row>
    <row r="240" spans="1:18" s="8" customFormat="1" ht="26.4">
      <c r="A240" s="754">
        <v>7.8</v>
      </c>
      <c r="B240" s="454" t="s">
        <v>156</v>
      </c>
      <c r="C240" s="499">
        <v>1</v>
      </c>
      <c r="D240" s="496" t="s">
        <v>4</v>
      </c>
      <c r="E240" s="499"/>
      <c r="F240" s="231">
        <f t="shared" si="7"/>
        <v>0</v>
      </c>
      <c r="G240" s="959"/>
      <c r="H240" s="197"/>
      <c r="I240" s="9"/>
      <c r="J240" s="136"/>
      <c r="K240" s="977"/>
      <c r="L240" s="34"/>
      <c r="M240" s="138"/>
      <c r="N240" s="34"/>
      <c r="O240" s="34"/>
      <c r="P240" s="139"/>
      <c r="Q240" s="139"/>
      <c r="R240" s="139"/>
    </row>
    <row r="241" spans="1:27" s="8" customFormat="1">
      <c r="A241" s="500">
        <v>7.9</v>
      </c>
      <c r="B241" s="501" t="s">
        <v>154</v>
      </c>
      <c r="C241" s="499">
        <v>1</v>
      </c>
      <c r="D241" s="496" t="s">
        <v>4</v>
      </c>
      <c r="E241" s="502"/>
      <c r="F241" s="231">
        <f t="shared" si="7"/>
        <v>0</v>
      </c>
      <c r="G241" s="959"/>
      <c r="H241" s="197"/>
      <c r="I241" s="1000"/>
      <c r="J241" s="34"/>
      <c r="K241" s="34"/>
      <c r="L241" s="34"/>
      <c r="M241" s="138"/>
      <c r="N241" s="34"/>
      <c r="O241" s="34"/>
      <c r="P241" s="139"/>
      <c r="Q241" s="139"/>
      <c r="R241" s="139"/>
    </row>
    <row r="242" spans="1:27" s="8" customFormat="1">
      <c r="A242" s="503">
        <v>7.1</v>
      </c>
      <c r="B242" s="454" t="s">
        <v>141</v>
      </c>
      <c r="C242" s="499">
        <v>1</v>
      </c>
      <c r="D242" s="496" t="s">
        <v>4</v>
      </c>
      <c r="E242" s="499"/>
      <c r="F242" s="231">
        <f t="shared" si="7"/>
        <v>0</v>
      </c>
      <c r="G242" s="959"/>
      <c r="H242" s="197"/>
      <c r="I242" s="9"/>
      <c r="J242" s="34"/>
      <c r="K242" s="34"/>
      <c r="L242" s="34"/>
      <c r="M242" s="34"/>
      <c r="N242" s="34"/>
      <c r="O242" s="34"/>
      <c r="P242" s="139"/>
      <c r="Q242" s="139"/>
      <c r="R242" s="139"/>
    </row>
    <row r="243" spans="1:27" s="8" customFormat="1">
      <c r="A243" s="498">
        <v>7.11</v>
      </c>
      <c r="B243" s="454" t="s">
        <v>307</v>
      </c>
      <c r="C243" s="499">
        <v>1</v>
      </c>
      <c r="D243" s="496" t="s">
        <v>4</v>
      </c>
      <c r="E243" s="502"/>
      <c r="F243" s="231">
        <f t="shared" si="7"/>
        <v>0</v>
      </c>
      <c r="G243" s="959"/>
      <c r="H243" s="197"/>
      <c r="I243" s="9"/>
      <c r="J243" s="109"/>
      <c r="K243" s="139"/>
      <c r="L243" s="139"/>
      <c r="M243" s="139"/>
      <c r="N243" s="139"/>
      <c r="O243" s="185"/>
      <c r="P243" s="139"/>
      <c r="Q243" s="139"/>
      <c r="R243" s="139"/>
    </row>
    <row r="244" spans="1:27" s="8" customFormat="1">
      <c r="A244" s="520"/>
      <c r="B244" s="519"/>
      <c r="C244" s="515"/>
      <c r="D244" s="521"/>
      <c r="E244" s="517"/>
      <c r="F244" s="515"/>
      <c r="G244" s="959"/>
      <c r="H244" s="197"/>
      <c r="I244" s="9"/>
      <c r="J244" s="109"/>
      <c r="K244" s="139"/>
      <c r="L244" s="139"/>
      <c r="M244" s="139"/>
      <c r="N244" s="139"/>
      <c r="O244" s="185"/>
      <c r="P244" s="139"/>
      <c r="Q244" s="139"/>
      <c r="R244" s="139"/>
    </row>
    <row r="245" spans="1:27" s="8" customFormat="1">
      <c r="A245" s="513">
        <v>8</v>
      </c>
      <c r="B245" s="514" t="s">
        <v>55</v>
      </c>
      <c r="C245" s="515"/>
      <c r="D245" s="521"/>
      <c r="E245" s="624"/>
      <c r="F245" s="624"/>
      <c r="G245" s="959"/>
      <c r="H245" s="6"/>
      <c r="I245" s="10"/>
      <c r="J245" s="34"/>
      <c r="K245" s="34"/>
      <c r="L245" s="34"/>
      <c r="M245" s="34"/>
      <c r="N245" s="34"/>
      <c r="O245" s="34"/>
    </row>
    <row r="246" spans="1:27" s="207" customFormat="1" ht="12.75" customHeight="1">
      <c r="A246" s="704">
        <v>8.1</v>
      </c>
      <c r="B246" s="519" t="s">
        <v>142</v>
      </c>
      <c r="C246" s="507">
        <v>50.42</v>
      </c>
      <c r="D246" s="521" t="s">
        <v>15</v>
      </c>
      <c r="E246" s="522"/>
      <c r="F246" s="515">
        <f>ROUND(C246*E246,2)</f>
        <v>0</v>
      </c>
      <c r="G246" s="959"/>
      <c r="H246" s="204"/>
      <c r="I246" s="205"/>
      <c r="J246" s="206"/>
      <c r="K246" s="1001"/>
      <c r="L246" s="206"/>
      <c r="M246" s="1002"/>
      <c r="N246" s="206"/>
      <c r="O246" s="206"/>
    </row>
    <row r="247" spans="1:27" s="774" customFormat="1" ht="12.75" customHeight="1">
      <c r="A247" s="705"/>
      <c r="B247" s="519"/>
      <c r="C247" s="515"/>
      <c r="D247" s="521"/>
      <c r="E247" s="624"/>
      <c r="F247" s="624"/>
      <c r="G247" s="959"/>
      <c r="H247" s="25"/>
      <c r="I247" s="117"/>
      <c r="J247" s="34"/>
      <c r="K247" s="977"/>
      <c r="L247" s="34"/>
      <c r="M247" s="138"/>
      <c r="N247" s="34"/>
      <c r="O247" s="34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s="775" customFormat="1" ht="12.75" customHeight="1">
      <c r="A248" s="513">
        <v>9</v>
      </c>
      <c r="B248" s="514" t="s">
        <v>143</v>
      </c>
      <c r="C248" s="515"/>
      <c r="D248" s="521"/>
      <c r="E248" s="624"/>
      <c r="F248" s="624"/>
      <c r="G248" s="959"/>
      <c r="H248" s="78"/>
      <c r="I248" s="118"/>
      <c r="J248" s="170"/>
      <c r="K248" s="977"/>
      <c r="L248" s="34"/>
      <c r="M248" s="138"/>
      <c r="N248" s="34"/>
      <c r="O248" s="34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s="781" customFormat="1" ht="25.5" customHeight="1">
      <c r="A249" s="893" t="s">
        <v>304</v>
      </c>
      <c r="B249" s="544" t="s">
        <v>380</v>
      </c>
      <c r="C249" s="894">
        <v>1</v>
      </c>
      <c r="D249" s="822" t="s">
        <v>4</v>
      </c>
      <c r="E249" s="836"/>
      <c r="F249" s="894">
        <f>ROUND(C249*E249,2)</f>
        <v>0</v>
      </c>
      <c r="G249" s="959"/>
      <c r="H249" s="125"/>
      <c r="I249" s="121"/>
      <c r="J249" s="34"/>
      <c r="K249" s="34"/>
      <c r="L249" s="34"/>
      <c r="M249" s="138"/>
      <c r="N249" s="34"/>
      <c r="O249" s="34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s="774" customFormat="1" ht="12.75" customHeight="1">
      <c r="A250" s="706">
        <v>9.1999999999999993</v>
      </c>
      <c r="B250" s="707" t="s">
        <v>325</v>
      </c>
      <c r="C250" s="708">
        <v>1</v>
      </c>
      <c r="D250" s="709" t="s">
        <v>4</v>
      </c>
      <c r="E250" s="708"/>
      <c r="F250" s="710">
        <f>ROUND(E250*C250,2)</f>
        <v>0</v>
      </c>
      <c r="G250" s="959"/>
      <c r="H250" s="25"/>
      <c r="I250" s="117"/>
      <c r="J250" s="34"/>
      <c r="K250" s="34"/>
      <c r="L250" s="34"/>
      <c r="M250" s="34"/>
      <c r="N250" s="34"/>
      <c r="O250" s="34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s="781" customFormat="1" ht="12.75" customHeight="1">
      <c r="A251" s="429"/>
      <c r="B251" s="428"/>
      <c r="C251" s="426"/>
      <c r="D251" s="430"/>
      <c r="E251" s="427"/>
      <c r="F251" s="515"/>
      <c r="G251" s="959"/>
      <c r="H251" s="125"/>
      <c r="I251" s="121"/>
      <c r="J251" s="34"/>
      <c r="K251" s="34"/>
      <c r="L251" s="34"/>
      <c r="M251" s="34"/>
      <c r="N251" s="34"/>
      <c r="O251" s="34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s="774" customFormat="1" ht="12.75" customHeight="1">
      <c r="A252" s="445">
        <v>10</v>
      </c>
      <c r="B252" s="446" t="s">
        <v>144</v>
      </c>
      <c r="C252" s="447"/>
      <c r="D252" s="448"/>
      <c r="E252" s="443"/>
      <c r="F252" s="1169"/>
      <c r="G252" s="959"/>
      <c r="H252" s="130"/>
      <c r="I252" s="129"/>
      <c r="J252" s="25"/>
      <c r="K252" s="22"/>
      <c r="L252" s="22"/>
      <c r="M252" s="22"/>
      <c r="N252" s="22"/>
      <c r="Q252" s="148"/>
      <c r="R252" s="148"/>
      <c r="S252" s="148"/>
      <c r="T252" s="148"/>
      <c r="U252" s="148"/>
      <c r="V252" s="148" t="s">
        <v>121</v>
      </c>
      <c r="W252" s="148"/>
      <c r="X252" s="148" t="s">
        <v>117</v>
      </c>
      <c r="Y252" s="148"/>
      <c r="Z252" s="148"/>
      <c r="AA252" s="148"/>
    </row>
    <row r="253" spans="1:27" s="774" customFormat="1" ht="12.75" customHeight="1">
      <c r="A253" s="444">
        <v>10.1</v>
      </c>
      <c r="B253" s="449" t="s">
        <v>145</v>
      </c>
      <c r="C253" s="447">
        <v>5</v>
      </c>
      <c r="D253" s="448" t="s">
        <v>4</v>
      </c>
      <c r="E253" s="443"/>
      <c r="F253" s="1169">
        <f>ROUND(C253*E253,2)</f>
        <v>0</v>
      </c>
      <c r="G253" s="959"/>
      <c r="H253" s="127"/>
      <c r="I253" s="126"/>
      <c r="J253" s="78"/>
      <c r="K253" s="1003"/>
      <c r="L253" s="116"/>
      <c r="M253" s="119"/>
      <c r="N253" s="154"/>
      <c r="O253" s="775"/>
      <c r="P253" s="775"/>
      <c r="Q253" s="17"/>
      <c r="R253" s="148"/>
      <c r="S253" s="148"/>
      <c r="T253" s="119"/>
      <c r="U253" s="148"/>
      <c r="V253" s="119">
        <f>(2246.02)*2</f>
        <v>4492.04</v>
      </c>
      <c r="W253" s="148"/>
      <c r="X253" s="119">
        <f>(4475.06)*2</f>
        <v>8950.1200000000008</v>
      </c>
      <c r="Y253" s="148"/>
      <c r="Z253" s="773">
        <f>+T253+V253+X253</f>
        <v>13442.16</v>
      </c>
      <c r="AA253" s="148"/>
    </row>
    <row r="254" spans="1:27">
      <c r="A254" s="444">
        <v>10.199999999999999</v>
      </c>
      <c r="B254" s="417" t="s">
        <v>169</v>
      </c>
      <c r="C254" s="416">
        <v>2</v>
      </c>
      <c r="D254" s="174" t="s">
        <v>4</v>
      </c>
      <c r="E254" s="14"/>
      <c r="F254" s="661">
        <f>ROUND(C254*E254,2)</f>
        <v>0</v>
      </c>
      <c r="G254" s="959"/>
      <c r="H254" s="197"/>
      <c r="I254" s="28"/>
      <c r="J254" s="122"/>
      <c r="K254" s="1005"/>
      <c r="L254" s="123"/>
      <c r="M254" s="970"/>
      <c r="N254" s="970"/>
      <c r="O254" s="781"/>
      <c r="P254" s="781"/>
      <c r="Q254" s="17"/>
      <c r="R254" s="148"/>
      <c r="S254" s="148"/>
      <c r="T254" s="154"/>
      <c r="U254" s="148"/>
      <c r="V254" s="124">
        <f>(2246.02)*0.75</f>
        <v>1684.5149999999999</v>
      </c>
      <c r="W254" s="148"/>
      <c r="X254" s="124">
        <f>(4475.06)*0.7</f>
        <v>3132.5419999999999</v>
      </c>
      <c r="Y254" s="148"/>
      <c r="Z254" s="187">
        <f>+T254+V254+X254</f>
        <v>4817.0569999999998</v>
      </c>
      <c r="AA254" s="148"/>
    </row>
    <row r="255" spans="1:27" s="8" customFormat="1">
      <c r="A255" s="444">
        <v>10.3</v>
      </c>
      <c r="B255" s="417" t="s">
        <v>171</v>
      </c>
      <c r="C255" s="416">
        <v>1</v>
      </c>
      <c r="D255" s="174" t="s">
        <v>4</v>
      </c>
      <c r="E255" s="14"/>
      <c r="F255" s="661">
        <f>ROUND(C255*E255,2)</f>
        <v>0</v>
      </c>
      <c r="G255" s="959"/>
      <c r="H255" s="197"/>
      <c r="I255" s="10"/>
      <c r="J255" s="25"/>
      <c r="K255" s="1005"/>
      <c r="L255" s="19"/>
      <c r="M255" s="154"/>
      <c r="N255" s="154"/>
      <c r="O255" s="774"/>
      <c r="P255" s="774"/>
      <c r="Q255" s="17"/>
      <c r="R255" s="148"/>
      <c r="S255" s="148"/>
      <c r="T255" s="154"/>
      <c r="U255" s="148"/>
      <c r="V255" s="120">
        <f>+V254*0.05*1.35</f>
        <v>113.70476250000002</v>
      </c>
      <c r="W255" s="148"/>
      <c r="X255" s="120">
        <f>+X254*0.05*1.35</f>
        <v>211.44658500000003</v>
      </c>
      <c r="Y255" s="148"/>
      <c r="Z255" s="187">
        <f t="shared" ref="Z255:Z258" si="8">+T255+V255+X255</f>
        <v>325.15134750000004</v>
      </c>
      <c r="AA255" s="148"/>
    </row>
    <row r="256" spans="1:27" s="8" customFormat="1">
      <c r="A256" s="444">
        <v>10.4</v>
      </c>
      <c r="B256" s="417" t="s">
        <v>170</v>
      </c>
      <c r="C256" s="416">
        <v>3</v>
      </c>
      <c r="D256" s="174" t="s">
        <v>4</v>
      </c>
      <c r="E256" s="14"/>
      <c r="F256" s="661">
        <f>ROUND(C256*E256,2)</f>
        <v>0</v>
      </c>
      <c r="G256" s="959"/>
      <c r="H256" s="197"/>
      <c r="I256" s="10"/>
      <c r="J256" s="125"/>
      <c r="K256" s="1005"/>
      <c r="L256" s="123"/>
      <c r="M256" s="970"/>
      <c r="N256" s="970"/>
      <c r="O256" s="781"/>
      <c r="P256" s="781"/>
      <c r="Q256" s="17"/>
      <c r="R256" s="148"/>
      <c r="S256" s="148"/>
      <c r="T256" s="154"/>
      <c r="U256" s="148"/>
      <c r="V256" s="124">
        <f>(2246.02)*0.75</f>
        <v>1684.5149999999999</v>
      </c>
      <c r="W256" s="148"/>
      <c r="X256" s="124">
        <f>(4475.06)*0.7</f>
        <v>3132.5419999999999</v>
      </c>
      <c r="Y256" s="148"/>
      <c r="Z256" s="187">
        <f t="shared" si="8"/>
        <v>4817.0569999999998</v>
      </c>
      <c r="AA256" s="148"/>
    </row>
    <row r="257" spans="1:27" s="8" customFormat="1" ht="26.4">
      <c r="A257" s="444">
        <v>10.5</v>
      </c>
      <c r="B257" s="418" t="s">
        <v>146</v>
      </c>
      <c r="C257" s="419">
        <v>1</v>
      </c>
      <c r="D257" s="174" t="s">
        <v>4</v>
      </c>
      <c r="E257" s="16"/>
      <c r="F257" s="661">
        <f>ROUND(C257*E257,2)</f>
        <v>0</v>
      </c>
      <c r="G257" s="959"/>
      <c r="H257" s="197"/>
      <c r="I257" s="10"/>
      <c r="J257" s="130"/>
      <c r="K257" s="1005"/>
      <c r="L257" s="19"/>
      <c r="M257" s="154"/>
      <c r="N257" s="154"/>
      <c r="O257" s="774"/>
      <c r="P257" s="774"/>
      <c r="Q257" s="17"/>
      <c r="R257" s="148"/>
      <c r="S257" s="148"/>
      <c r="T257" s="154"/>
      <c r="U257" s="148"/>
      <c r="V257" s="120">
        <f>((2246.02)*0.75*0.2)*1.2</f>
        <v>404.28360000000004</v>
      </c>
      <c r="W257" s="148"/>
      <c r="X257" s="120">
        <f>((4475.06)*0.7*0.2)*1.2</f>
        <v>751.81008000000008</v>
      </c>
      <c r="Y257" s="148"/>
      <c r="Z257" s="187">
        <f t="shared" si="8"/>
        <v>1156.0936800000002</v>
      </c>
      <c r="AA257" s="148"/>
    </row>
    <row r="258" spans="1:27" s="8" customFormat="1" ht="10.5" customHeight="1">
      <c r="A258" s="436"/>
      <c r="B258" s="418"/>
      <c r="C258" s="419"/>
      <c r="D258" s="174"/>
      <c r="E258" s="16"/>
      <c r="F258" s="661"/>
      <c r="G258" s="959"/>
      <c r="H258" s="197"/>
      <c r="I258" s="10"/>
      <c r="J258" s="127"/>
      <c r="K258" s="1005"/>
      <c r="L258" s="19"/>
      <c r="M258" s="154"/>
      <c r="N258" s="154"/>
      <c r="O258" s="774"/>
      <c r="P258" s="774"/>
      <c r="Q258" s="17"/>
      <c r="R258" s="148"/>
      <c r="S258" s="148"/>
      <c r="T258" s="154"/>
      <c r="U258" s="148"/>
      <c r="V258" s="120">
        <f>((2246.02)*0.75*0.2)</f>
        <v>336.90300000000002</v>
      </c>
      <c r="W258" s="148"/>
      <c r="X258" s="120">
        <f>((4475.06)*0.7*0.2)</f>
        <v>626.50840000000005</v>
      </c>
      <c r="Y258" s="148"/>
      <c r="Z258" s="187">
        <f t="shared" si="8"/>
        <v>963.41140000000007</v>
      </c>
      <c r="AA258" s="7"/>
    </row>
    <row r="259" spans="1:27" s="8" customFormat="1">
      <c r="A259" s="679">
        <v>11</v>
      </c>
      <c r="B259" s="420" t="s">
        <v>276</v>
      </c>
      <c r="C259" s="421">
        <v>1</v>
      </c>
      <c r="D259" s="422" t="s">
        <v>4</v>
      </c>
      <c r="E259" s="423"/>
      <c r="F259" s="661">
        <f>ROUND(C259*E259,2)</f>
        <v>0</v>
      </c>
      <c r="G259" s="959"/>
      <c r="H259" s="6"/>
      <c r="I259" s="10"/>
      <c r="J259" s="7"/>
      <c r="K259" s="7"/>
      <c r="L259" s="7"/>
      <c r="M259" s="7"/>
      <c r="N259" s="7"/>
      <c r="O259" s="7"/>
      <c r="P259" s="7"/>
      <c r="Q259" s="148"/>
      <c r="R259" s="148"/>
      <c r="S259" s="148"/>
      <c r="T259" s="187">
        <f>((2246.02*0.75)+(4475.06*0.7))*0.05*30*1.25</f>
        <v>9031.9818749999995</v>
      </c>
      <c r="U259" s="148" t="s">
        <v>120</v>
      </c>
      <c r="V259" s="148"/>
      <c r="W259" s="148"/>
      <c r="X259" s="148"/>
      <c r="Y259" s="148"/>
      <c r="Z259" s="148"/>
      <c r="AA259" s="7"/>
    </row>
    <row r="260" spans="1:27" s="8" customFormat="1">
      <c r="A260" s="659"/>
      <c r="B260" s="608"/>
      <c r="C260" s="609"/>
      <c r="D260" s="610"/>
      <c r="E260" s="611"/>
      <c r="F260" s="661"/>
      <c r="G260" s="959"/>
      <c r="H260" s="6"/>
      <c r="I260" s="10"/>
      <c r="J260" s="7"/>
      <c r="K260" s="7"/>
      <c r="L260" s="7"/>
      <c r="M260" s="7"/>
      <c r="N260" s="7"/>
      <c r="O260" s="7"/>
      <c r="P260" s="7"/>
      <c r="Q260" s="148"/>
      <c r="R260" s="148"/>
      <c r="S260" s="148"/>
      <c r="T260" s="187"/>
      <c r="U260" s="148"/>
      <c r="V260" s="148"/>
      <c r="W260" s="148"/>
      <c r="X260" s="148"/>
      <c r="Y260" s="148"/>
      <c r="Z260" s="148"/>
      <c r="AA260" s="7"/>
    </row>
    <row r="261" spans="1:27" s="55" customFormat="1">
      <c r="A261" s="693">
        <v>12</v>
      </c>
      <c r="B261" s="450" t="s">
        <v>277</v>
      </c>
      <c r="C261" s="421">
        <v>1</v>
      </c>
      <c r="D261" s="422" t="s">
        <v>4</v>
      </c>
      <c r="E261" s="423"/>
      <c r="F261" s="661">
        <f>ROUND(C261*E261,2)</f>
        <v>0</v>
      </c>
      <c r="G261" s="959"/>
      <c r="H261" s="54"/>
      <c r="I261" s="83"/>
      <c r="J261" s="109"/>
      <c r="K261" s="8"/>
      <c r="L261" s="8"/>
      <c r="M261" s="8"/>
      <c r="N261" s="8"/>
      <c r="O261" s="135"/>
      <c r="P261" s="8"/>
      <c r="Q261" s="148"/>
      <c r="R261" s="148"/>
      <c r="S261" s="148"/>
      <c r="T261" s="187"/>
      <c r="U261" s="148"/>
      <c r="V261" s="148"/>
      <c r="W261" s="148"/>
      <c r="X261" s="148"/>
      <c r="Y261" s="148"/>
      <c r="Z261" s="148"/>
      <c r="AA261" s="8"/>
    </row>
    <row r="262" spans="1:27" s="50" customFormat="1">
      <c r="A262" s="612"/>
      <c r="B262" s="613" t="s">
        <v>272</v>
      </c>
      <c r="C262" s="614"/>
      <c r="D262" s="615"/>
      <c r="E262" s="616"/>
      <c r="F262" s="617">
        <f>ROUND(SUM(F206:F261),2)</f>
        <v>0</v>
      </c>
      <c r="G262" s="959"/>
      <c r="H262" s="49"/>
      <c r="J262" s="176"/>
      <c r="K262" s="314"/>
      <c r="L262" s="314"/>
      <c r="M262" s="193"/>
      <c r="Q262" s="283"/>
      <c r="R262" s="283"/>
      <c r="S262" s="283"/>
      <c r="T262" s="282"/>
      <c r="U262" s="283"/>
      <c r="V262" s="283"/>
      <c r="W262" s="283"/>
      <c r="X262" s="283"/>
      <c r="Y262" s="283"/>
      <c r="Z262" s="283"/>
    </row>
    <row r="263" spans="1:27" s="50" customFormat="1">
      <c r="A263" s="513"/>
      <c r="B263" s="621"/>
      <c r="C263" s="622"/>
      <c r="D263" s="623"/>
      <c r="E263" s="624"/>
      <c r="F263" s="625"/>
      <c r="G263" s="959"/>
      <c r="H263" s="49"/>
      <c r="J263" s="109"/>
      <c r="K263" s="128"/>
      <c r="L263" s="140"/>
      <c r="M263" s="139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s="50" customFormat="1">
      <c r="A264" s="612"/>
      <c r="B264" s="613" t="s">
        <v>168</v>
      </c>
      <c r="C264" s="614"/>
      <c r="D264" s="615"/>
      <c r="E264" s="616"/>
      <c r="F264" s="617">
        <f>+F262+F201+F193+F163+F146+F126</f>
        <v>0</v>
      </c>
      <c r="G264" s="959"/>
      <c r="H264" s="192"/>
      <c r="I264" s="193"/>
      <c r="J264" s="176"/>
      <c r="K264" s="193"/>
      <c r="L264" s="193"/>
      <c r="M264" s="193"/>
      <c r="N264" s="193"/>
      <c r="O264" s="193"/>
    </row>
    <row r="265" spans="1:27" s="50" customFormat="1">
      <c r="A265" s="694"/>
      <c r="B265" s="626"/>
      <c r="C265" s="627"/>
      <c r="D265" s="628"/>
      <c r="E265" s="627"/>
      <c r="F265" s="555"/>
      <c r="G265" s="959"/>
      <c r="H265" s="192"/>
      <c r="I265" s="193"/>
      <c r="J265" s="176"/>
      <c r="K265" s="193"/>
      <c r="L265" s="193"/>
      <c r="M265" s="193"/>
      <c r="N265" s="193"/>
      <c r="O265" s="193"/>
    </row>
    <row r="266" spans="1:27" s="50" customFormat="1" ht="80.400000000000006">
      <c r="A266" s="733" t="s">
        <v>18</v>
      </c>
      <c r="B266" s="525" t="s">
        <v>47</v>
      </c>
      <c r="C266" s="526"/>
      <c r="D266" s="526"/>
      <c r="E266" s="527"/>
      <c r="F266" s="528"/>
      <c r="G266" s="959"/>
      <c r="H266" s="192"/>
      <c r="I266" s="1007"/>
      <c r="J266" s="176"/>
      <c r="K266" s="193"/>
      <c r="L266" s="193"/>
      <c r="M266" s="193"/>
      <c r="N266" s="193"/>
      <c r="O266" s="193"/>
    </row>
    <row r="267" spans="1:27" s="50" customFormat="1" ht="6" customHeight="1">
      <c r="A267" s="668"/>
      <c r="B267" s="458"/>
      <c r="C267" s="387"/>
      <c r="D267" s="387"/>
      <c r="E267" s="299"/>
      <c r="F267" s="529"/>
      <c r="G267" s="959"/>
      <c r="H267" s="192"/>
      <c r="I267" s="1008"/>
      <c r="J267" s="176"/>
      <c r="K267" s="193"/>
      <c r="L267" s="193"/>
      <c r="M267" s="193"/>
      <c r="N267" s="193"/>
      <c r="O267" s="193"/>
    </row>
    <row r="268" spans="1:27" s="50" customFormat="1">
      <c r="A268" s="397">
        <v>1</v>
      </c>
      <c r="B268" s="390" t="s">
        <v>65</v>
      </c>
      <c r="C268" s="387">
        <v>6769.08</v>
      </c>
      <c r="D268" s="388" t="s">
        <v>10</v>
      </c>
      <c r="E268" s="299"/>
      <c r="F268" s="387">
        <f>ROUND(C268*E268,2)</f>
        <v>0</v>
      </c>
      <c r="G268" s="959"/>
      <c r="H268" s="192"/>
      <c r="I268" s="1009"/>
      <c r="J268" s="176"/>
      <c r="K268" s="193"/>
      <c r="L268" s="193"/>
      <c r="M268" s="193"/>
      <c r="N268" s="193"/>
      <c r="O268" s="193"/>
    </row>
    <row r="269" spans="1:27" s="50" customFormat="1" ht="3.75" customHeight="1">
      <c r="A269" s="505"/>
      <c r="B269" s="833"/>
      <c r="C269" s="387"/>
      <c r="D269" s="388"/>
      <c r="E269" s="395"/>
      <c r="F269" s="393"/>
      <c r="G269" s="959"/>
      <c r="H269" s="192"/>
      <c r="I269" s="1009"/>
      <c r="J269" s="176"/>
      <c r="K269" s="193"/>
      <c r="L269" s="193"/>
      <c r="M269" s="193"/>
      <c r="N269" s="193"/>
      <c r="O269" s="193"/>
    </row>
    <row r="270" spans="1:27" s="562" customFormat="1" ht="25.5" customHeight="1">
      <c r="A270" s="1174">
        <v>2</v>
      </c>
      <c r="B270" s="1175" t="s">
        <v>449</v>
      </c>
      <c r="C270" s="846"/>
      <c r="D270" s="847"/>
      <c r="E270" s="848"/>
      <c r="F270" s="849"/>
      <c r="G270" s="959"/>
      <c r="H270" s="969"/>
      <c r="I270" s="969"/>
      <c r="J270" s="969"/>
      <c r="K270" s="969"/>
      <c r="L270" s="19"/>
      <c r="M270" s="188"/>
      <c r="N270" s="188"/>
      <c r="O270" s="119"/>
      <c r="P270" s="148"/>
      <c r="Q270" s="119"/>
      <c r="R270" s="148"/>
      <c r="S270" s="119">
        <f>(1620.35)*2</f>
        <v>3240.7</v>
      </c>
      <c r="T270" s="148"/>
      <c r="U270" s="773">
        <f>+S270</f>
        <v>3240.7</v>
      </c>
    </row>
    <row r="271" spans="1:27" s="562" customFormat="1">
      <c r="A271" s="837">
        <v>2.1</v>
      </c>
      <c r="B271" s="838" t="s">
        <v>322</v>
      </c>
      <c r="C271" s="839">
        <v>13442.16</v>
      </c>
      <c r="D271" s="564" t="s">
        <v>14</v>
      </c>
      <c r="E271" s="840"/>
      <c r="F271" s="836">
        <f>+ROUND(C271*E271,2)</f>
        <v>0</v>
      </c>
      <c r="G271" s="959"/>
      <c r="H271" s="119"/>
      <c r="I271" s="969"/>
      <c r="J271" s="969"/>
      <c r="K271" s="969"/>
      <c r="L271" s="19"/>
      <c r="M271" s="188"/>
      <c r="N271" s="188"/>
      <c r="O271" s="970"/>
      <c r="P271" s="148"/>
      <c r="Q271" s="731"/>
      <c r="R271" s="148"/>
      <c r="S271" s="731">
        <f>(1620.35)*0.7</f>
        <v>1134.2449999999999</v>
      </c>
      <c r="T271" s="148"/>
      <c r="U271" s="187">
        <f>+S271</f>
        <v>1134.2449999999999</v>
      </c>
    </row>
    <row r="272" spans="1:27" s="562" customFormat="1" ht="12.75" customHeight="1">
      <c r="A272" s="841">
        <v>2.2000000000000002</v>
      </c>
      <c r="B272" s="842" t="s">
        <v>323</v>
      </c>
      <c r="C272" s="839">
        <v>5712.92</v>
      </c>
      <c r="D272" s="564" t="s">
        <v>15</v>
      </c>
      <c r="E272" s="840"/>
      <c r="F272" s="836">
        <f>+ROUND(C272*E272,2)</f>
        <v>0</v>
      </c>
      <c r="G272" s="959"/>
      <c r="H272" s="970"/>
      <c r="I272" s="969"/>
      <c r="J272" s="969"/>
      <c r="K272" s="1010"/>
      <c r="L272" s="19"/>
      <c r="M272" s="188"/>
      <c r="N272" s="188"/>
      <c r="O272" s="154"/>
      <c r="P272" s="148"/>
      <c r="Q272" s="732"/>
      <c r="R272" s="148"/>
      <c r="S272" s="732">
        <f>+S271*0.05*1.35</f>
        <v>76.5615375</v>
      </c>
      <c r="T272" s="148"/>
      <c r="U272" s="187">
        <f>+S272</f>
        <v>76.5615375</v>
      </c>
    </row>
    <row r="273" spans="1:15" s="562" customFormat="1" ht="25.5" customHeight="1">
      <c r="A273" s="850">
        <v>2.2999999999999998</v>
      </c>
      <c r="B273" s="843" t="s">
        <v>447</v>
      </c>
      <c r="C273" s="246">
        <v>385.62</v>
      </c>
      <c r="D273" s="564" t="s">
        <v>12</v>
      </c>
      <c r="E273" s="840"/>
      <c r="F273" s="836">
        <f>+ROUND(C273*E273,2)</f>
        <v>0</v>
      </c>
      <c r="G273" s="959"/>
      <c r="H273" s="154"/>
      <c r="I273" s="969"/>
      <c r="J273" s="969"/>
      <c r="K273" s="759"/>
      <c r="L273" s="969"/>
      <c r="M273" s="969"/>
      <c r="N273" s="969"/>
      <c r="O273" s="969"/>
    </row>
    <row r="274" spans="1:15" s="50" customFormat="1" ht="8.25" customHeight="1">
      <c r="A274" s="397"/>
      <c r="B274" s="390"/>
      <c r="C274" s="387"/>
      <c r="D274" s="388"/>
      <c r="E274" s="299"/>
      <c r="F274" s="387"/>
      <c r="G274" s="959"/>
      <c r="H274" s="192"/>
      <c r="I274" s="193"/>
      <c r="J274" s="176"/>
      <c r="K274" s="193"/>
      <c r="L274" s="193"/>
      <c r="M274" s="193"/>
      <c r="N274" s="193"/>
      <c r="O274" s="193"/>
    </row>
    <row r="275" spans="1:15" s="55" customFormat="1">
      <c r="A275" s="665">
        <v>3</v>
      </c>
      <c r="B275" s="396" t="s">
        <v>28</v>
      </c>
      <c r="C275" s="387"/>
      <c r="D275" s="388"/>
      <c r="E275" s="299"/>
      <c r="F275" s="387"/>
      <c r="G275" s="959"/>
      <c r="H275" s="1006"/>
      <c r="I275" s="89"/>
      <c r="J275" s="1011"/>
      <c r="K275" s="89"/>
      <c r="L275" s="89"/>
      <c r="M275" s="89"/>
      <c r="N275" s="89"/>
      <c r="O275" s="89"/>
    </row>
    <row r="276" spans="1:15" s="782" customFormat="1" ht="12.75" customHeight="1">
      <c r="A276" s="397">
        <v>3.1</v>
      </c>
      <c r="B276" s="390" t="s">
        <v>29</v>
      </c>
      <c r="C276" s="387">
        <v>5753.72</v>
      </c>
      <c r="D276" s="388" t="s">
        <v>12</v>
      </c>
      <c r="E276" s="299"/>
      <c r="F276" s="387">
        <f t="shared" ref="F276:F285" si="9">ROUND(C276*E276,2)</f>
        <v>0</v>
      </c>
      <c r="G276" s="959"/>
      <c r="H276" s="113"/>
      <c r="I276" s="1012"/>
      <c r="J276" s="113"/>
      <c r="K276" s="114"/>
    </row>
    <row r="277" spans="1:15" s="50" customFormat="1">
      <c r="A277" s="666">
        <v>3.2</v>
      </c>
      <c r="B277" s="530" t="s">
        <v>13</v>
      </c>
      <c r="C277" s="531">
        <v>575.37</v>
      </c>
      <c r="D277" s="532" t="s">
        <v>12</v>
      </c>
      <c r="E277" s="533"/>
      <c r="F277" s="531">
        <f t="shared" si="9"/>
        <v>0</v>
      </c>
      <c r="G277" s="959"/>
      <c r="H277" s="192"/>
      <c r="I277" s="1009"/>
      <c r="J277" s="176"/>
      <c r="K277" s="193"/>
      <c r="L277" s="193"/>
      <c r="M277" s="193"/>
      <c r="N277" s="193"/>
      <c r="O277" s="193"/>
    </row>
    <row r="278" spans="1:15" s="8" customFormat="1" ht="26.4">
      <c r="A278" s="397">
        <v>3.3</v>
      </c>
      <c r="B278" s="201" t="s">
        <v>104</v>
      </c>
      <c r="C278" s="42">
        <v>2290.6</v>
      </c>
      <c r="D278" s="355" t="s">
        <v>12</v>
      </c>
      <c r="E278" s="43"/>
      <c r="F278" s="42">
        <f t="shared" si="9"/>
        <v>0</v>
      </c>
      <c r="G278" s="959"/>
      <c r="H278" s="197"/>
      <c r="I278" s="139"/>
      <c r="J278" s="1013"/>
      <c r="K278" s="139"/>
      <c r="L278" s="139"/>
      <c r="M278" s="139"/>
      <c r="N278" s="139"/>
      <c r="O278" s="139"/>
    </row>
    <row r="279" spans="1:15" s="50" customFormat="1" ht="26.4">
      <c r="A279" s="397">
        <v>3.4</v>
      </c>
      <c r="B279" s="581" t="s">
        <v>464</v>
      </c>
      <c r="C279" s="845">
        <v>4772.09</v>
      </c>
      <c r="D279" s="822" t="s">
        <v>12</v>
      </c>
      <c r="E279" s="823"/>
      <c r="F279" s="569">
        <f t="shared" si="9"/>
        <v>0</v>
      </c>
      <c r="G279" s="959"/>
      <c r="H279" s="192"/>
      <c r="I279" s="1009"/>
      <c r="J279" s="1014"/>
      <c r="K279" s="193"/>
      <c r="L279" s="193"/>
      <c r="M279" s="193"/>
      <c r="N279" s="193"/>
      <c r="O279" s="1007"/>
    </row>
    <row r="280" spans="1:15" s="50" customFormat="1" ht="26.4">
      <c r="A280" s="397">
        <v>3.5</v>
      </c>
      <c r="B280" s="390" t="s">
        <v>444</v>
      </c>
      <c r="C280" s="594">
        <v>3468.55</v>
      </c>
      <c r="D280" s="582" t="s">
        <v>12</v>
      </c>
      <c r="E280" s="595"/>
      <c r="F280" s="594">
        <f t="shared" si="9"/>
        <v>0</v>
      </c>
      <c r="G280" s="959"/>
      <c r="H280" s="1015"/>
      <c r="I280" s="1009"/>
      <c r="J280" s="1014"/>
      <c r="K280" s="47"/>
      <c r="L280" s="193"/>
      <c r="M280" s="193"/>
      <c r="N280" s="193"/>
      <c r="O280" s="1007"/>
    </row>
    <row r="281" spans="1:15" s="50" customFormat="1" ht="4.5" customHeight="1">
      <c r="A281" s="397"/>
      <c r="B281" s="390"/>
      <c r="C281" s="387"/>
      <c r="D281" s="388"/>
      <c r="E281" s="299"/>
      <c r="F281" s="387">
        <f t="shared" si="9"/>
        <v>0</v>
      </c>
      <c r="G281" s="959"/>
      <c r="H281" s="192"/>
      <c r="I281" s="193"/>
      <c r="J281" s="1014"/>
      <c r="K281" s="193"/>
      <c r="L281" s="193"/>
      <c r="M281" s="193"/>
      <c r="N281" s="193"/>
      <c r="O281" s="193"/>
    </row>
    <row r="282" spans="1:15" s="50" customFormat="1">
      <c r="A282" s="665">
        <v>4</v>
      </c>
      <c r="B282" s="396" t="s">
        <v>30</v>
      </c>
      <c r="C282" s="387"/>
      <c r="D282" s="388"/>
      <c r="E282" s="299"/>
      <c r="F282" s="387">
        <f t="shared" si="9"/>
        <v>0</v>
      </c>
      <c r="G282" s="959"/>
      <c r="H282" s="192"/>
      <c r="I282" s="193"/>
      <c r="J282" s="1014"/>
      <c r="K282" s="193"/>
      <c r="L282" s="193"/>
      <c r="M282" s="193"/>
      <c r="N282" s="193"/>
      <c r="O282" s="193"/>
    </row>
    <row r="283" spans="1:15" s="50" customFormat="1">
      <c r="A283" s="397">
        <v>4.0999999999999996</v>
      </c>
      <c r="B283" s="398" t="s">
        <v>391</v>
      </c>
      <c r="C283" s="387">
        <v>2313.4</v>
      </c>
      <c r="D283" s="496" t="s">
        <v>10</v>
      </c>
      <c r="E283" s="596"/>
      <c r="F283" s="387">
        <f t="shared" si="9"/>
        <v>0</v>
      </c>
      <c r="G283" s="959"/>
      <c r="H283" s="1015"/>
      <c r="I283" s="193"/>
      <c r="J283" s="176"/>
      <c r="K283" s="193"/>
      <c r="L283" s="193"/>
      <c r="M283" s="193"/>
      <c r="N283" s="193"/>
      <c r="O283" s="193"/>
    </row>
    <row r="284" spans="1:15" s="50" customFormat="1">
      <c r="A284" s="397">
        <v>4.2</v>
      </c>
      <c r="B284" s="398" t="s">
        <v>314</v>
      </c>
      <c r="C284" s="387">
        <v>4658.75</v>
      </c>
      <c r="D284" s="496" t="s">
        <v>10</v>
      </c>
      <c r="E284" s="596"/>
      <c r="F284" s="387">
        <f t="shared" si="9"/>
        <v>0</v>
      </c>
      <c r="G284" s="959"/>
      <c r="H284" s="1015"/>
      <c r="I284" s="193"/>
      <c r="J284" s="176"/>
      <c r="K284" s="193"/>
      <c r="L284" s="193"/>
      <c r="M284" s="193"/>
      <c r="N284" s="193"/>
      <c r="O284" s="193"/>
    </row>
    <row r="285" spans="1:15" s="50" customFormat="1" ht="6" customHeight="1">
      <c r="A285" s="397"/>
      <c r="B285" s="398"/>
      <c r="C285" s="650"/>
      <c r="D285" s="506"/>
      <c r="E285" s="596"/>
      <c r="F285" s="387">
        <f t="shared" si="9"/>
        <v>0</v>
      </c>
      <c r="G285" s="959"/>
      <c r="H285" s="192"/>
      <c r="I285" s="193"/>
      <c r="J285" s="176"/>
      <c r="K285" s="193"/>
      <c r="L285" s="193"/>
      <c r="M285" s="193"/>
      <c r="N285" s="193"/>
      <c r="O285" s="193"/>
    </row>
    <row r="286" spans="1:15" s="50" customFormat="1">
      <c r="A286" s="665">
        <v>5</v>
      </c>
      <c r="B286" s="396" t="s">
        <v>31</v>
      </c>
      <c r="C286" s="393"/>
      <c r="D286" s="394"/>
      <c r="E286" s="299"/>
      <c r="F286" s="387"/>
      <c r="G286" s="959"/>
      <c r="H286" s="192"/>
      <c r="I286" s="193"/>
      <c r="J286" s="176"/>
      <c r="K286" s="193"/>
      <c r="L286" s="193"/>
      <c r="M286" s="193"/>
      <c r="N286" s="193"/>
      <c r="O286" s="193"/>
    </row>
    <row r="287" spans="1:15" s="50" customFormat="1">
      <c r="A287" s="397">
        <v>5.0999999999999996</v>
      </c>
      <c r="B287" s="398" t="s">
        <v>406</v>
      </c>
      <c r="C287" s="387">
        <v>2246.02</v>
      </c>
      <c r="D287" s="496" t="s">
        <v>10</v>
      </c>
      <c r="E287" s="596"/>
      <c r="F287" s="597">
        <f t="shared" ref="F287:F294" si="10">ROUND(E287*C287,2)</f>
        <v>0</v>
      </c>
      <c r="G287" s="959"/>
      <c r="H287" s="192"/>
      <c r="I287" s="193"/>
      <c r="J287" s="176"/>
      <c r="K287" s="193"/>
      <c r="L287" s="193"/>
      <c r="M287" s="193"/>
      <c r="N287" s="176"/>
      <c r="O287" s="193"/>
    </row>
    <row r="288" spans="1:15" s="50" customFormat="1">
      <c r="A288" s="397">
        <v>5.2</v>
      </c>
      <c r="B288" s="398" t="s">
        <v>324</v>
      </c>
      <c r="C288" s="387">
        <v>4523.0600000000004</v>
      </c>
      <c r="D288" s="496" t="s">
        <v>10</v>
      </c>
      <c r="E288" s="596"/>
      <c r="F288" s="597">
        <f>ROUND(E288*C288,2)</f>
        <v>0</v>
      </c>
      <c r="G288" s="959"/>
      <c r="H288" s="192"/>
      <c r="I288" s="193"/>
      <c r="J288" s="176"/>
      <c r="K288" s="193"/>
      <c r="L288" s="193"/>
      <c r="M288" s="193"/>
      <c r="N288" s="176"/>
      <c r="O288" s="193"/>
    </row>
    <row r="289" spans="1:15" s="50" customFormat="1" ht="6.75" customHeight="1">
      <c r="A289" s="397"/>
      <c r="B289" s="390"/>
      <c r="C289" s="387"/>
      <c r="D289" s="388"/>
      <c r="E289" s="299"/>
      <c r="F289" s="597">
        <f t="shared" si="10"/>
        <v>0</v>
      </c>
      <c r="G289" s="959"/>
      <c r="H289" s="192"/>
      <c r="I289" s="193"/>
      <c r="J289" s="176"/>
      <c r="K289" s="193"/>
      <c r="L289" s="193"/>
      <c r="M289" s="193"/>
      <c r="N289" s="176"/>
      <c r="O289" s="193"/>
    </row>
    <row r="290" spans="1:15" s="50" customFormat="1" ht="26.4">
      <c r="A290" s="750">
        <v>6</v>
      </c>
      <c r="B290" s="396" t="s">
        <v>32</v>
      </c>
      <c r="C290" s="387"/>
      <c r="D290" s="388"/>
      <c r="E290" s="395"/>
      <c r="F290" s="597">
        <f t="shared" si="10"/>
        <v>0</v>
      </c>
      <c r="G290" s="959"/>
      <c r="H290" s="192"/>
      <c r="I290" s="193"/>
      <c r="J290" s="176"/>
      <c r="K290" s="193"/>
      <c r="L290" s="193"/>
      <c r="M290" s="193"/>
      <c r="N290" s="176"/>
      <c r="O290" s="193"/>
    </row>
    <row r="291" spans="1:15" s="50" customFormat="1" ht="26.4">
      <c r="A291" s="755">
        <v>6.1</v>
      </c>
      <c r="B291" s="711" t="s">
        <v>399</v>
      </c>
      <c r="C291" s="712">
        <v>1</v>
      </c>
      <c r="D291" s="713" t="s">
        <v>4</v>
      </c>
      <c r="E291" s="714"/>
      <c r="F291" s="556">
        <f t="shared" si="10"/>
        <v>0</v>
      </c>
      <c r="G291" s="959"/>
      <c r="H291" s="192"/>
      <c r="I291" s="193"/>
      <c r="J291" s="176"/>
      <c r="K291" s="193"/>
      <c r="L291" s="193"/>
      <c r="M291" s="193"/>
      <c r="N291" s="193"/>
      <c r="O291" s="193"/>
    </row>
    <row r="292" spans="1:15" s="50" customFormat="1" ht="26.4">
      <c r="A292" s="403">
        <v>6.2</v>
      </c>
      <c r="B292" s="390" t="s">
        <v>330</v>
      </c>
      <c r="C292" s="387">
        <v>1</v>
      </c>
      <c r="D292" s="388" t="s">
        <v>4</v>
      </c>
      <c r="E292" s="299"/>
      <c r="F292" s="597">
        <f t="shared" si="10"/>
        <v>0</v>
      </c>
      <c r="G292" s="959"/>
      <c r="H292" s="192"/>
      <c r="I292" s="193"/>
      <c r="J292" s="176"/>
      <c r="K292" s="193"/>
      <c r="L292" s="193"/>
      <c r="M292" s="193"/>
      <c r="N292" s="193"/>
      <c r="O292" s="193"/>
    </row>
    <row r="293" spans="1:15" s="50" customFormat="1" ht="26.4">
      <c r="A293" s="403">
        <v>6.3</v>
      </c>
      <c r="B293" s="390" t="s">
        <v>400</v>
      </c>
      <c r="C293" s="387">
        <v>1</v>
      </c>
      <c r="D293" s="388" t="s">
        <v>4</v>
      </c>
      <c r="E293" s="299"/>
      <c r="F293" s="597">
        <f t="shared" si="10"/>
        <v>0</v>
      </c>
      <c r="G293" s="959"/>
      <c r="H293" s="1015"/>
      <c r="I293" s="1015"/>
      <c r="J293" s="176"/>
      <c r="K293" s="193"/>
      <c r="L293" s="193"/>
      <c r="M293" s="193"/>
      <c r="N293" s="193"/>
      <c r="O293" s="193"/>
    </row>
    <row r="294" spans="1:15" s="50" customFormat="1" ht="26.4">
      <c r="A294" s="403">
        <v>6.4</v>
      </c>
      <c r="B294" s="390" t="s">
        <v>401</v>
      </c>
      <c r="C294" s="387">
        <v>1</v>
      </c>
      <c r="D294" s="388" t="s">
        <v>4</v>
      </c>
      <c r="E294" s="299"/>
      <c r="F294" s="597">
        <f t="shared" si="10"/>
        <v>0</v>
      </c>
      <c r="G294" s="959"/>
      <c r="H294" s="192"/>
      <c r="I294" s="193"/>
      <c r="J294" s="176"/>
      <c r="K294" s="193"/>
      <c r="L294" s="193"/>
      <c r="M294" s="193"/>
      <c r="N294" s="193"/>
      <c r="O294" s="193"/>
    </row>
    <row r="295" spans="1:15" s="50" customFormat="1" ht="39.6">
      <c r="A295" s="403">
        <v>6.5</v>
      </c>
      <c r="B295" s="390" t="s">
        <v>402</v>
      </c>
      <c r="C295" s="594">
        <v>1.01</v>
      </c>
      <c r="D295" s="582" t="s">
        <v>12</v>
      </c>
      <c r="E295" s="595"/>
      <c r="F295" s="594">
        <f t="shared" ref="F295:F316" si="11">ROUND(C295*E295,2)</f>
        <v>0</v>
      </c>
      <c r="G295" s="959"/>
      <c r="H295" s="1015"/>
      <c r="I295" s="193"/>
      <c r="J295" s="1016"/>
      <c r="K295" s="1007"/>
      <c r="L295" s="1007"/>
      <c r="M295" s="1015"/>
      <c r="N295" s="968"/>
      <c r="O295" s="193"/>
    </row>
    <row r="296" spans="1:15" s="57" customFormat="1" ht="6.75" customHeight="1">
      <c r="A296" s="715"/>
      <c r="B296" s="392"/>
      <c r="C296" s="393"/>
      <c r="D296" s="394"/>
      <c r="E296" s="395"/>
      <c r="F296" s="387">
        <f t="shared" si="11"/>
        <v>0</v>
      </c>
      <c r="G296" s="959"/>
      <c r="H296" s="1017"/>
      <c r="I296" s="1018"/>
      <c r="J296" s="1016"/>
      <c r="K296" s="1007"/>
      <c r="L296" s="1019"/>
      <c r="M296" s="1018"/>
      <c r="N296" s="1018"/>
      <c r="O296" s="1018"/>
    </row>
    <row r="297" spans="1:15" s="53" customFormat="1">
      <c r="A297" s="665">
        <v>7</v>
      </c>
      <c r="B297" s="386" t="s">
        <v>89</v>
      </c>
      <c r="C297" s="387"/>
      <c r="D297" s="388"/>
      <c r="E297" s="299"/>
      <c r="F297" s="387">
        <f t="shared" si="11"/>
        <v>0</v>
      </c>
      <c r="G297" s="959"/>
      <c r="H297" s="1020"/>
      <c r="I297" s="87"/>
      <c r="J297" s="1016"/>
      <c r="K297" s="1007"/>
      <c r="L297" s="1021"/>
      <c r="M297" s="87"/>
      <c r="N297" s="87"/>
      <c r="O297" s="87"/>
    </row>
    <row r="298" spans="1:15" s="50" customFormat="1" ht="12.75" customHeight="1">
      <c r="A298" s="397">
        <v>7.1</v>
      </c>
      <c r="B298" s="390" t="s">
        <v>374</v>
      </c>
      <c r="C298" s="387">
        <v>2</v>
      </c>
      <c r="D298" s="388" t="s">
        <v>4</v>
      </c>
      <c r="E298" s="299"/>
      <c r="F298" s="387">
        <f t="shared" si="11"/>
        <v>0</v>
      </c>
      <c r="G298" s="959"/>
      <c r="H298" s="192"/>
      <c r="I298" s="1007"/>
      <c r="J298" s="1016"/>
      <c r="K298" s="1007"/>
      <c r="L298" s="1007"/>
      <c r="M298" s="193"/>
      <c r="N298" s="193"/>
      <c r="O298" s="193"/>
    </row>
    <row r="299" spans="1:15" s="50" customFormat="1" ht="15.75" customHeight="1">
      <c r="A299" s="403">
        <v>7.2</v>
      </c>
      <c r="B299" s="390" t="s">
        <v>373</v>
      </c>
      <c r="C299" s="387">
        <v>6</v>
      </c>
      <c r="D299" s="388" t="s">
        <v>4</v>
      </c>
      <c r="E299" s="299"/>
      <c r="F299" s="387">
        <f t="shared" si="11"/>
        <v>0</v>
      </c>
      <c r="G299" s="959"/>
      <c r="H299" s="192"/>
      <c r="I299" s="193"/>
      <c r="J299" s="1007"/>
      <c r="K299" s="1007"/>
      <c r="L299" s="1007"/>
      <c r="M299" s="193"/>
      <c r="N299" s="193"/>
      <c r="O299" s="193"/>
    </row>
    <row r="300" spans="1:15" s="53" customFormat="1" ht="6" customHeight="1">
      <c r="A300" s="505"/>
      <c r="B300" s="392"/>
      <c r="C300" s="393"/>
      <c r="D300" s="394"/>
      <c r="E300" s="395"/>
      <c r="F300" s="387">
        <f t="shared" si="11"/>
        <v>0</v>
      </c>
      <c r="G300" s="959"/>
      <c r="H300" s="1020"/>
      <c r="I300" s="87"/>
      <c r="J300" s="1021"/>
      <c r="K300" s="1021"/>
      <c r="L300" s="1021"/>
      <c r="M300" s="87"/>
      <c r="N300" s="87"/>
      <c r="O300" s="87"/>
    </row>
    <row r="301" spans="1:15" s="57" customFormat="1" ht="26.25" customHeight="1">
      <c r="A301" s="750">
        <v>8</v>
      </c>
      <c r="B301" s="396" t="s">
        <v>413</v>
      </c>
      <c r="C301" s="393"/>
      <c r="D301" s="394"/>
      <c r="E301" s="395"/>
      <c r="F301" s="387">
        <f t="shared" si="11"/>
        <v>0</v>
      </c>
      <c r="G301" s="959"/>
      <c r="H301" s="1017"/>
      <c r="I301" s="1018"/>
      <c r="J301" s="1019"/>
      <c r="K301" s="1019"/>
      <c r="L301" s="1019"/>
      <c r="M301" s="1018"/>
      <c r="N301" s="1018"/>
      <c r="O301" s="1018"/>
    </row>
    <row r="302" spans="1:15" s="53" customFormat="1" ht="69.75" customHeight="1">
      <c r="A302" s="403">
        <v>8.1</v>
      </c>
      <c r="B302" s="404" t="s">
        <v>392</v>
      </c>
      <c r="C302" s="231">
        <v>3</v>
      </c>
      <c r="D302" s="564" t="s">
        <v>4</v>
      </c>
      <c r="E302" s="231"/>
      <c r="F302" s="649">
        <f t="shared" si="11"/>
        <v>0</v>
      </c>
      <c r="G302" s="959"/>
      <c r="H302" s="1022"/>
      <c r="I302" s="1021"/>
      <c r="J302" s="1021"/>
      <c r="K302" s="1021"/>
      <c r="L302" s="1021"/>
      <c r="M302" s="87"/>
      <c r="N302" s="87"/>
      <c r="O302" s="87"/>
    </row>
    <row r="303" spans="1:15" s="55" customFormat="1" ht="66.75" customHeight="1">
      <c r="A303" s="403">
        <v>8.1999999999999993</v>
      </c>
      <c r="B303" s="630" t="s">
        <v>393</v>
      </c>
      <c r="C303" s="239">
        <v>3</v>
      </c>
      <c r="D303" s="237" t="s">
        <v>4</v>
      </c>
      <c r="E303" s="239"/>
      <c r="F303" s="597">
        <f t="shared" si="11"/>
        <v>0</v>
      </c>
      <c r="G303" s="959"/>
      <c r="H303" s="1006"/>
      <c r="I303" s="89"/>
      <c r="J303" s="1023"/>
      <c r="K303" s="1023"/>
      <c r="L303" s="1023"/>
      <c r="M303" s="89"/>
      <c r="N303" s="89"/>
      <c r="O303" s="89"/>
    </row>
    <row r="304" spans="1:15" s="57" customFormat="1" ht="26.4">
      <c r="A304" s="403">
        <v>8.3000000000000007</v>
      </c>
      <c r="B304" s="630" t="s">
        <v>112</v>
      </c>
      <c r="C304" s="239">
        <v>3</v>
      </c>
      <c r="D304" s="237" t="s">
        <v>4</v>
      </c>
      <c r="E304" s="239"/>
      <c r="F304" s="387">
        <f t="shared" si="11"/>
        <v>0</v>
      </c>
      <c r="G304" s="959"/>
      <c r="H304" s="1017"/>
      <c r="I304" s="1018"/>
      <c r="J304" s="1024"/>
      <c r="K304" s="1019"/>
      <c r="L304" s="1019"/>
      <c r="M304" s="1018"/>
      <c r="N304" s="1018"/>
      <c r="O304" s="1018"/>
    </row>
    <row r="305" spans="1:15" s="50" customFormat="1" ht="26.4">
      <c r="A305" s="403">
        <v>8.4</v>
      </c>
      <c r="B305" s="630" t="s">
        <v>111</v>
      </c>
      <c r="C305" s="239">
        <v>5</v>
      </c>
      <c r="D305" s="237" t="s">
        <v>4</v>
      </c>
      <c r="E305" s="239"/>
      <c r="F305" s="387">
        <f t="shared" si="11"/>
        <v>0</v>
      </c>
      <c r="G305" s="959"/>
      <c r="H305" s="192"/>
      <c r="I305" s="193"/>
      <c r="J305" s="1016"/>
      <c r="K305" s="1007"/>
      <c r="L305" s="1007"/>
      <c r="M305" s="193"/>
      <c r="N305" s="193"/>
      <c r="O305" s="193"/>
    </row>
    <row r="306" spans="1:15" s="53" customFormat="1">
      <c r="A306" s="397">
        <v>8.5</v>
      </c>
      <c r="B306" s="398" t="s">
        <v>394</v>
      </c>
      <c r="C306" s="239">
        <v>3</v>
      </c>
      <c r="D306" s="237" t="s">
        <v>4</v>
      </c>
      <c r="E306" s="239"/>
      <c r="F306" s="387">
        <f t="shared" si="11"/>
        <v>0</v>
      </c>
      <c r="G306" s="959"/>
      <c r="H306" s="1020"/>
      <c r="I306" s="87"/>
      <c r="J306" s="1025"/>
      <c r="K306" s="1021"/>
      <c r="L306" s="1021"/>
      <c r="M306" s="87"/>
      <c r="N306" s="87"/>
      <c r="O306" s="87"/>
    </row>
    <row r="307" spans="1:15" s="50" customFormat="1">
      <c r="A307" s="397">
        <v>8.6</v>
      </c>
      <c r="B307" s="398" t="s">
        <v>40</v>
      </c>
      <c r="C307" s="239">
        <v>8</v>
      </c>
      <c r="D307" s="237" t="s">
        <v>4</v>
      </c>
      <c r="E307" s="239"/>
      <c r="F307" s="387">
        <f t="shared" si="11"/>
        <v>0</v>
      </c>
      <c r="G307" s="959"/>
      <c r="H307" s="192"/>
      <c r="I307" s="193"/>
      <c r="J307" s="176"/>
      <c r="K307" s="193"/>
      <c r="L307" s="193"/>
      <c r="M307" s="193"/>
      <c r="N307" s="193"/>
      <c r="O307" s="193"/>
    </row>
    <row r="308" spans="1:15" s="50" customFormat="1" ht="27">
      <c r="A308" s="383">
        <v>8.6999999999999993</v>
      </c>
      <c r="B308" s="530" t="s">
        <v>305</v>
      </c>
      <c r="C308" s="531">
        <v>3</v>
      </c>
      <c r="D308" s="532" t="s">
        <v>4</v>
      </c>
      <c r="E308" s="533"/>
      <c r="F308" s="531">
        <f t="shared" si="11"/>
        <v>0</v>
      </c>
      <c r="G308" s="959"/>
      <c r="H308" s="192"/>
      <c r="I308" s="193"/>
      <c r="J308" s="194"/>
      <c r="K308" s="194"/>
      <c r="L308" s="1007"/>
      <c r="M308" s="193"/>
      <c r="N308" s="193"/>
      <c r="O308" s="193"/>
    </row>
    <row r="309" spans="1:15" s="50" customFormat="1">
      <c r="A309" s="505"/>
      <c r="B309" s="392"/>
      <c r="C309" s="393"/>
      <c r="D309" s="394"/>
      <c r="E309" s="299"/>
      <c r="F309" s="387">
        <f t="shared" si="11"/>
        <v>0</v>
      </c>
      <c r="G309" s="959"/>
      <c r="H309" s="192"/>
      <c r="I309" s="193"/>
      <c r="J309" s="41"/>
      <c r="K309" s="41"/>
      <c r="L309" s="193"/>
      <c r="M309" s="193"/>
      <c r="N309" s="193"/>
      <c r="O309" s="193"/>
    </row>
    <row r="310" spans="1:15" s="186" customFormat="1" ht="30.75" customHeight="1">
      <c r="A310" s="750">
        <v>9</v>
      </c>
      <c r="B310" s="396" t="s">
        <v>414</v>
      </c>
      <c r="C310" s="393"/>
      <c r="D310" s="394"/>
      <c r="E310" s="299"/>
      <c r="F310" s="387">
        <f t="shared" si="11"/>
        <v>0</v>
      </c>
      <c r="G310" s="959"/>
      <c r="H310" s="1026"/>
      <c r="I310" s="1027"/>
      <c r="J310" s="1028"/>
      <c r="K310" s="1027"/>
      <c r="L310" s="1027"/>
      <c r="M310" s="1027"/>
      <c r="N310" s="1027"/>
      <c r="O310" s="1027"/>
    </row>
    <row r="311" spans="1:15" s="186" customFormat="1" ht="26.4">
      <c r="A311" s="403">
        <v>9.1</v>
      </c>
      <c r="B311" s="404" t="s">
        <v>113</v>
      </c>
      <c r="C311" s="231">
        <v>8</v>
      </c>
      <c r="D311" s="408" t="s">
        <v>4</v>
      </c>
      <c r="E311" s="231"/>
      <c r="F311" s="648">
        <f t="shared" si="11"/>
        <v>0</v>
      </c>
      <c r="G311" s="959"/>
      <c r="H311" s="1026"/>
      <c r="I311" s="1027"/>
      <c r="J311" s="1028"/>
      <c r="K311" s="1027"/>
      <c r="L311" s="1027"/>
      <c r="M311" s="1027"/>
      <c r="N311" s="1027"/>
      <c r="O311" s="1027"/>
    </row>
    <row r="312" spans="1:15" s="50" customFormat="1" ht="26.4">
      <c r="A312" s="403">
        <v>9.1999999999999993</v>
      </c>
      <c r="B312" s="404" t="s">
        <v>114</v>
      </c>
      <c r="C312" s="231">
        <v>4</v>
      </c>
      <c r="D312" s="408" t="s">
        <v>4</v>
      </c>
      <c r="E312" s="231"/>
      <c r="F312" s="648">
        <f t="shared" si="11"/>
        <v>0</v>
      </c>
      <c r="G312" s="959"/>
      <c r="H312" s="192"/>
      <c r="I312" s="193"/>
      <c r="J312" s="1029"/>
      <c r="K312" s="193"/>
      <c r="L312" s="193"/>
      <c r="M312" s="193"/>
      <c r="N312" s="193"/>
      <c r="O312" s="193"/>
    </row>
    <row r="313" spans="1:15" s="50" customFormat="1" ht="26.4">
      <c r="A313" s="403">
        <v>9.3000000000000007</v>
      </c>
      <c r="B313" s="404" t="s">
        <v>417</v>
      </c>
      <c r="C313" s="231">
        <v>8</v>
      </c>
      <c r="D313" s="408" t="s">
        <v>4</v>
      </c>
      <c r="E313" s="231"/>
      <c r="F313" s="648">
        <f t="shared" si="11"/>
        <v>0</v>
      </c>
      <c r="G313" s="959"/>
      <c r="H313" s="192"/>
      <c r="I313" s="193"/>
      <c r="J313" s="176"/>
      <c r="K313" s="193"/>
      <c r="L313" s="193"/>
      <c r="M313" s="193"/>
      <c r="N313" s="193"/>
      <c r="O313" s="193"/>
    </row>
    <row r="314" spans="1:15" s="50" customFormat="1" ht="26.4">
      <c r="A314" s="403">
        <v>9.4</v>
      </c>
      <c r="B314" s="404" t="s">
        <v>418</v>
      </c>
      <c r="C314" s="231">
        <v>4</v>
      </c>
      <c r="D314" s="408" t="s">
        <v>4</v>
      </c>
      <c r="E314" s="231"/>
      <c r="F314" s="648">
        <f t="shared" si="11"/>
        <v>0</v>
      </c>
      <c r="G314" s="959"/>
      <c r="H314" s="192"/>
      <c r="I314" s="193"/>
      <c r="J314" s="194"/>
      <c r="K314" s="194"/>
      <c r="L314" s="193"/>
      <c r="M314" s="193"/>
      <c r="N314" s="193"/>
      <c r="O314" s="193"/>
    </row>
    <row r="315" spans="1:15" s="8" customFormat="1">
      <c r="A315" s="403">
        <v>9.5</v>
      </c>
      <c r="B315" s="541" t="s">
        <v>395</v>
      </c>
      <c r="C315" s="231">
        <v>12</v>
      </c>
      <c r="D315" s="408" t="s">
        <v>4</v>
      </c>
      <c r="E315" s="231"/>
      <c r="F315" s="648">
        <f t="shared" si="11"/>
        <v>0</v>
      </c>
      <c r="G315" s="959"/>
      <c r="H315" s="197"/>
      <c r="I315" s="139"/>
      <c r="J315" s="1030"/>
      <c r="K315" s="139"/>
      <c r="L315" s="139"/>
      <c r="M315" s="139"/>
      <c r="N315" s="139"/>
      <c r="O315" s="139"/>
    </row>
    <row r="316" spans="1:15" s="8" customFormat="1" ht="14.25" customHeight="1">
      <c r="A316" s="403">
        <v>9.6</v>
      </c>
      <c r="B316" s="816" t="s">
        <v>419</v>
      </c>
      <c r="C316" s="648">
        <v>12</v>
      </c>
      <c r="D316" s="564" t="s">
        <v>4</v>
      </c>
      <c r="E316" s="649"/>
      <c r="F316" s="648">
        <f t="shared" si="11"/>
        <v>0</v>
      </c>
      <c r="G316" s="959"/>
      <c r="H316" s="197"/>
      <c r="I316" s="139"/>
      <c r="J316" s="1030"/>
      <c r="K316" s="139"/>
      <c r="L316" s="139"/>
      <c r="M316" s="139"/>
      <c r="N316" s="139"/>
      <c r="O316" s="139"/>
    </row>
    <row r="317" spans="1:15" s="8" customFormat="1">
      <c r="A317" s="397"/>
      <c r="B317" s="390"/>
      <c r="C317" s="387"/>
      <c r="D317" s="388"/>
      <c r="E317" s="299"/>
      <c r="F317" s="387"/>
      <c r="G317" s="959"/>
      <c r="H317" s="197"/>
      <c r="I317" s="139"/>
      <c r="J317" s="277"/>
      <c r="K317" s="139"/>
      <c r="L317" s="139"/>
      <c r="M317" s="139"/>
      <c r="N317" s="139"/>
      <c r="O317" s="139"/>
    </row>
    <row r="318" spans="1:15" s="8" customFormat="1" ht="39.75" customHeight="1">
      <c r="A318" s="534">
        <v>10</v>
      </c>
      <c r="B318" s="535" t="s">
        <v>396</v>
      </c>
      <c r="C318" s="583"/>
      <c r="D318" s="584"/>
      <c r="E318" s="583"/>
      <c r="F318" s="407"/>
      <c r="G318" s="959"/>
      <c r="H318" s="197"/>
      <c r="I318" s="139"/>
      <c r="J318" s="277"/>
      <c r="K318" s="139"/>
      <c r="L318" s="139"/>
      <c r="M318" s="139"/>
      <c r="N318" s="139"/>
      <c r="O318" s="139"/>
    </row>
    <row r="319" spans="1:15" s="8" customFormat="1">
      <c r="A319" s="397">
        <v>10.1</v>
      </c>
      <c r="B319" s="404" t="s">
        <v>9</v>
      </c>
      <c r="C319" s="405">
        <v>4</v>
      </c>
      <c r="D319" s="406" t="s">
        <v>4</v>
      </c>
      <c r="E319" s="405"/>
      <c r="F319" s="407">
        <f>ROUND(E319*C319,2)</f>
        <v>0</v>
      </c>
      <c r="G319" s="959"/>
      <c r="H319" s="197"/>
      <c r="I319" s="139"/>
      <c r="J319" s="277"/>
      <c r="K319" s="952"/>
      <c r="L319" s="952"/>
      <c r="M319" s="952"/>
      <c r="N319" s="952"/>
      <c r="O319" s="952"/>
    </row>
    <row r="320" spans="1:15" s="8" customFormat="1" ht="25.5" customHeight="1">
      <c r="A320" s="539">
        <v>10.199999999999999</v>
      </c>
      <c r="B320" s="235" t="s">
        <v>199</v>
      </c>
      <c r="C320" s="405">
        <v>24</v>
      </c>
      <c r="D320" s="406" t="s">
        <v>10</v>
      </c>
      <c r="E320" s="405"/>
      <c r="F320" s="540">
        <f>ROUND(E320*C320,2)</f>
        <v>0</v>
      </c>
      <c r="G320" s="959"/>
      <c r="H320" s="197"/>
      <c r="I320" s="139"/>
      <c r="J320" s="277"/>
      <c r="K320" s="1031"/>
      <c r="L320" s="952"/>
      <c r="M320" s="908"/>
      <c r="N320" s="952"/>
      <c r="O320" s="952"/>
    </row>
    <row r="321" spans="1:254" s="8" customFormat="1" ht="26.4">
      <c r="A321" s="397">
        <v>10.3</v>
      </c>
      <c r="B321" s="404" t="s">
        <v>292</v>
      </c>
      <c r="C321" s="231">
        <v>16</v>
      </c>
      <c r="D321" s="408" t="s">
        <v>4</v>
      </c>
      <c r="E321" s="231"/>
      <c r="F321" s="407">
        <f>ROUND(E321*C321,2)</f>
        <v>0</v>
      </c>
      <c r="G321" s="959"/>
      <c r="H321" s="197"/>
      <c r="I321" s="139"/>
      <c r="J321" s="277"/>
      <c r="K321" s="1031"/>
      <c r="L321" s="952"/>
      <c r="M321" s="908"/>
      <c r="N321" s="952"/>
      <c r="O321" s="952"/>
    </row>
    <row r="322" spans="1:254" s="8" customFormat="1">
      <c r="A322" s="539">
        <v>10.4</v>
      </c>
      <c r="B322" s="541" t="s">
        <v>456</v>
      </c>
      <c r="C322" s="231">
        <v>8</v>
      </c>
      <c r="D322" s="408" t="s">
        <v>4</v>
      </c>
      <c r="E322" s="231"/>
      <c r="F322" s="407">
        <f>ROUND(E322*C322,2)</f>
        <v>0</v>
      </c>
      <c r="G322" s="959"/>
      <c r="H322" s="197"/>
      <c r="I322" s="139"/>
      <c r="J322" s="277"/>
      <c r="K322" s="1031"/>
      <c r="L322" s="952"/>
      <c r="M322" s="908"/>
      <c r="N322" s="952"/>
      <c r="O322" s="952"/>
    </row>
    <row r="323" spans="1:254" s="775" customFormat="1" ht="40.5" customHeight="1">
      <c r="A323" s="397">
        <v>10.5</v>
      </c>
      <c r="B323" s="566" t="s">
        <v>334</v>
      </c>
      <c r="C323" s="567">
        <v>24</v>
      </c>
      <c r="D323" s="568" t="s">
        <v>43</v>
      </c>
      <c r="E323" s="567"/>
      <c r="F323" s="569">
        <f>ROUND(C323*E323,2)</f>
        <v>0</v>
      </c>
      <c r="G323" s="959"/>
    </row>
    <row r="324" spans="1:254" s="8" customFormat="1">
      <c r="A324" s="539">
        <v>10.6</v>
      </c>
      <c r="B324" s="175" t="s">
        <v>462</v>
      </c>
      <c r="C324" s="173">
        <v>8</v>
      </c>
      <c r="D324" s="301" t="s">
        <v>4</v>
      </c>
      <c r="E324" s="173"/>
      <c r="F324" s="302">
        <f>ROUND(E324*C324,2)</f>
        <v>0</v>
      </c>
      <c r="G324" s="959"/>
      <c r="H324" s="197"/>
      <c r="I324" s="139"/>
      <c r="J324" s="277"/>
      <c r="K324" s="952"/>
      <c r="L324" s="952"/>
      <c r="M324" s="908"/>
      <c r="N324" s="952"/>
      <c r="O324" s="952"/>
    </row>
    <row r="325" spans="1:254" s="950" customFormat="1">
      <c r="A325" s="397">
        <v>10.7</v>
      </c>
      <c r="B325" s="175" t="s">
        <v>197</v>
      </c>
      <c r="C325" s="173">
        <v>15.32</v>
      </c>
      <c r="D325" s="301" t="s">
        <v>15</v>
      </c>
      <c r="E325" s="173"/>
      <c r="F325" s="302">
        <f>ROUND(E325*C325,2)</f>
        <v>0</v>
      </c>
      <c r="G325" s="959"/>
      <c r="H325" s="400"/>
      <c r="I325" s="1152"/>
      <c r="J325" s="910"/>
      <c r="K325" s="952"/>
      <c r="L325" s="952"/>
      <c r="M325" s="908"/>
      <c r="N325" s="952"/>
      <c r="O325" s="952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U325" s="76"/>
      <c r="DV325" s="76"/>
      <c r="DW325" s="76"/>
      <c r="DX325" s="76"/>
      <c r="DY325" s="76"/>
      <c r="DZ325" s="76"/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6"/>
      <c r="EL325" s="76"/>
      <c r="EM325" s="76"/>
      <c r="EN325" s="76"/>
      <c r="EO325" s="76"/>
      <c r="EP325" s="76"/>
      <c r="EQ325" s="76"/>
      <c r="ER325" s="76"/>
      <c r="ES325" s="76"/>
      <c r="ET325" s="76"/>
      <c r="EU325" s="76"/>
      <c r="EV325" s="76"/>
      <c r="EW325" s="76"/>
      <c r="EX325" s="76"/>
      <c r="EY325" s="76"/>
      <c r="EZ325" s="76"/>
      <c r="FA325" s="76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  <c r="IO325" s="76"/>
      <c r="IP325" s="76"/>
      <c r="IQ325" s="76"/>
      <c r="IR325" s="76"/>
      <c r="IS325" s="76"/>
      <c r="IT325" s="76"/>
    </row>
    <row r="326" spans="1:254" s="8" customFormat="1" ht="12.75" customHeight="1">
      <c r="A326" s="539">
        <v>10.8</v>
      </c>
      <c r="B326" s="200" t="s">
        <v>36</v>
      </c>
      <c r="C326" s="173">
        <v>4</v>
      </c>
      <c r="D326" s="301" t="s">
        <v>4</v>
      </c>
      <c r="E326" s="173"/>
      <c r="F326" s="302">
        <f>ROUND(E326*C326,2)</f>
        <v>0</v>
      </c>
      <c r="G326" s="959"/>
      <c r="H326" s="197"/>
      <c r="I326" s="1032"/>
      <c r="J326" s="277"/>
      <c r="K326" s="952"/>
      <c r="L326" s="952"/>
      <c r="M326" s="952"/>
      <c r="N326" s="952"/>
      <c r="O326" s="952"/>
    </row>
    <row r="327" spans="1:254" s="8" customFormat="1">
      <c r="A327" s="359"/>
      <c r="B327" s="200"/>
      <c r="C327" s="173"/>
      <c r="D327" s="301"/>
      <c r="E327" s="173"/>
      <c r="F327" s="302"/>
      <c r="G327" s="959"/>
      <c r="H327" s="197"/>
      <c r="I327" s="139"/>
      <c r="J327" s="277"/>
      <c r="K327" s="139"/>
      <c r="L327" s="139"/>
      <c r="M327" s="139"/>
      <c r="N327" s="139"/>
      <c r="O327" s="185"/>
    </row>
    <row r="328" spans="1:254" s="8" customFormat="1" ht="39.6">
      <c r="A328" s="534">
        <v>11</v>
      </c>
      <c r="B328" s="535" t="s">
        <v>397</v>
      </c>
      <c r="C328" s="583"/>
      <c r="D328" s="584"/>
      <c r="E328" s="583"/>
      <c r="F328" s="407"/>
      <c r="G328" s="959"/>
      <c r="H328" s="197"/>
      <c r="I328" s="9"/>
      <c r="J328" s="277"/>
      <c r="K328" s="139"/>
      <c r="L328" s="139"/>
      <c r="M328" s="139"/>
      <c r="N328" s="139"/>
      <c r="O328" s="139"/>
    </row>
    <row r="329" spans="1:254" s="8" customFormat="1">
      <c r="A329" s="397">
        <v>11.1</v>
      </c>
      <c r="B329" s="404" t="s">
        <v>9</v>
      </c>
      <c r="C329" s="400">
        <v>8</v>
      </c>
      <c r="D329" s="406" t="s">
        <v>4</v>
      </c>
      <c r="E329" s="405"/>
      <c r="F329" s="407">
        <f>ROUND(E329*C329,2)</f>
        <v>0</v>
      </c>
      <c r="G329" s="959"/>
      <c r="H329" s="197"/>
      <c r="I329" s="9"/>
      <c r="J329" s="277"/>
      <c r="K329" s="952"/>
      <c r="L329" s="952"/>
      <c r="M329" s="952"/>
      <c r="N329" s="952"/>
      <c r="O329" s="952"/>
    </row>
    <row r="330" spans="1:254" s="8" customFormat="1" ht="24.75" customHeight="1">
      <c r="A330" s="539">
        <v>11.2</v>
      </c>
      <c r="B330" s="404" t="s">
        <v>200</v>
      </c>
      <c r="C330" s="401">
        <v>48</v>
      </c>
      <c r="D330" s="406" t="s">
        <v>10</v>
      </c>
      <c r="E330" s="405"/>
      <c r="F330" s="540">
        <f>ROUND(E330*C330,2)</f>
        <v>0</v>
      </c>
      <c r="G330" s="959"/>
      <c r="H330" s="197"/>
      <c r="I330" s="9"/>
      <c r="J330" s="1033"/>
      <c r="K330" s="1031"/>
      <c r="L330" s="952"/>
      <c r="M330" s="908"/>
      <c r="N330" s="952"/>
      <c r="O330" s="952"/>
    </row>
    <row r="331" spans="1:254" s="8" customFormat="1" ht="26.4">
      <c r="A331" s="397">
        <v>11.3</v>
      </c>
      <c r="B331" s="404" t="s">
        <v>291</v>
      </c>
      <c r="C331" s="400">
        <v>32</v>
      </c>
      <c r="D331" s="408" t="s">
        <v>4</v>
      </c>
      <c r="E331" s="231"/>
      <c r="F331" s="407">
        <f>ROUND(E331*C331,2)</f>
        <v>0</v>
      </c>
      <c r="G331" s="959"/>
      <c r="H331" s="197"/>
      <c r="I331" s="139"/>
      <c r="J331" s="1033"/>
      <c r="K331" s="1031"/>
      <c r="L331" s="952"/>
      <c r="M331" s="908"/>
      <c r="N331" s="952"/>
      <c r="O331" s="952"/>
    </row>
    <row r="332" spans="1:254" s="8" customFormat="1">
      <c r="A332" s="539">
        <v>11.4</v>
      </c>
      <c r="B332" s="541" t="s">
        <v>457</v>
      </c>
      <c r="C332" s="400">
        <v>16</v>
      </c>
      <c r="D332" s="408" t="s">
        <v>4</v>
      </c>
      <c r="E332" s="231"/>
      <c r="F332" s="407">
        <f>ROUND(E332*C332,2)</f>
        <v>0</v>
      </c>
      <c r="G332" s="959"/>
      <c r="H332" s="197"/>
      <c r="I332" s="139"/>
      <c r="J332" s="1033"/>
      <c r="K332" s="1031"/>
      <c r="L332" s="952"/>
      <c r="M332" s="908"/>
      <c r="N332" s="952"/>
      <c r="O332" s="952"/>
    </row>
    <row r="333" spans="1:254" s="775" customFormat="1" ht="40.5" customHeight="1">
      <c r="A333" s="397">
        <v>11.5</v>
      </c>
      <c r="B333" s="566" t="s">
        <v>334</v>
      </c>
      <c r="C333" s="567">
        <v>48</v>
      </c>
      <c r="D333" s="568" t="s">
        <v>43</v>
      </c>
      <c r="E333" s="567"/>
      <c r="F333" s="569">
        <f>ROUND(C333*E333,2)</f>
        <v>0</v>
      </c>
      <c r="G333" s="959"/>
      <c r="H333" s="904"/>
      <c r="J333" s="903"/>
    </row>
    <row r="334" spans="1:254" s="8" customFormat="1">
      <c r="A334" s="539">
        <v>11.6</v>
      </c>
      <c r="B334" s="541" t="s">
        <v>462</v>
      </c>
      <c r="C334" s="493">
        <v>16</v>
      </c>
      <c r="D334" s="408" t="s">
        <v>4</v>
      </c>
      <c r="E334" s="231"/>
      <c r="F334" s="407">
        <f>ROUND(E334*C334,2)</f>
        <v>0</v>
      </c>
      <c r="G334" s="959"/>
      <c r="H334" s="197"/>
      <c r="I334" s="139"/>
      <c r="J334" s="277"/>
      <c r="K334" s="952"/>
      <c r="L334" s="952"/>
      <c r="M334" s="908"/>
      <c r="N334" s="952"/>
      <c r="O334" s="952"/>
    </row>
    <row r="335" spans="1:254" s="950" customFormat="1">
      <c r="A335" s="397">
        <v>11.7</v>
      </c>
      <c r="B335" s="541" t="s">
        <v>197</v>
      </c>
      <c r="C335" s="231">
        <v>22.98</v>
      </c>
      <c r="D335" s="408" t="s">
        <v>15</v>
      </c>
      <c r="E335" s="231"/>
      <c r="F335" s="407">
        <f>ROUND(E335*C335,2)</f>
        <v>0</v>
      </c>
      <c r="G335" s="959"/>
      <c r="H335" s="400"/>
      <c r="I335" s="1152"/>
      <c r="J335" s="910"/>
      <c r="K335" s="952"/>
      <c r="L335" s="952"/>
      <c r="M335" s="908"/>
      <c r="N335" s="952"/>
      <c r="O335" s="952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6"/>
      <c r="DP335" s="76"/>
      <c r="DQ335" s="76"/>
      <c r="DR335" s="76"/>
      <c r="DS335" s="76"/>
      <c r="DT335" s="76"/>
      <c r="DU335" s="76"/>
      <c r="DV335" s="76"/>
      <c r="DW335" s="76"/>
      <c r="DX335" s="76"/>
      <c r="DY335" s="76"/>
      <c r="DZ335" s="76"/>
      <c r="EA335" s="76"/>
      <c r="EB335" s="76"/>
      <c r="EC335" s="76"/>
      <c r="ED335" s="76"/>
      <c r="EE335" s="76"/>
      <c r="EF335" s="76"/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/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  <c r="FF335" s="76"/>
      <c r="FG335" s="76"/>
      <c r="FH335" s="76"/>
      <c r="FI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  <c r="IO335" s="76"/>
      <c r="IP335" s="76"/>
      <c r="IQ335" s="76"/>
      <c r="IR335" s="76"/>
      <c r="IS335" s="76"/>
      <c r="IT335" s="76"/>
    </row>
    <row r="336" spans="1:254" s="8" customFormat="1">
      <c r="A336" s="539">
        <v>11.8</v>
      </c>
      <c r="B336" s="404" t="s">
        <v>36</v>
      </c>
      <c r="C336" s="493">
        <v>8</v>
      </c>
      <c r="D336" s="408" t="s">
        <v>4</v>
      </c>
      <c r="E336" s="231"/>
      <c r="F336" s="407">
        <f>ROUND(E336*C336,2)</f>
        <v>0</v>
      </c>
      <c r="G336" s="959"/>
      <c r="H336" s="197"/>
      <c r="I336" s="139"/>
      <c r="J336" s="277"/>
      <c r="K336" s="952"/>
      <c r="L336" s="952"/>
      <c r="M336" s="952"/>
      <c r="N336" s="952"/>
      <c r="O336" s="952"/>
    </row>
    <row r="337" spans="1:30" s="80" customFormat="1">
      <c r="A337" s="397"/>
      <c r="B337" s="390"/>
      <c r="C337" s="493"/>
      <c r="D337" s="408"/>
      <c r="E337" s="231"/>
      <c r="F337" s="407"/>
      <c r="G337" s="959"/>
      <c r="H337" s="197"/>
      <c r="I337" s="11"/>
      <c r="J337" s="1034"/>
      <c r="K337" s="11"/>
      <c r="L337" s="11"/>
      <c r="M337" s="11"/>
      <c r="N337" s="11"/>
      <c r="O337" s="208"/>
    </row>
    <row r="338" spans="1:30" s="775" customFormat="1" ht="12.75" customHeight="1">
      <c r="A338" s="756">
        <v>12</v>
      </c>
      <c r="B338" s="571" t="s">
        <v>41</v>
      </c>
      <c r="C338" s="493"/>
      <c r="D338" s="388"/>
      <c r="E338" s="559"/>
      <c r="F338" s="407">
        <f>ROUND(E338*C338,2)</f>
        <v>0</v>
      </c>
      <c r="G338" s="959"/>
      <c r="H338" s="78"/>
      <c r="I338" s="139"/>
      <c r="J338" s="78"/>
      <c r="K338" s="19"/>
      <c r="L338" s="19"/>
      <c r="M338" s="19"/>
      <c r="N338" s="19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30" s="775" customFormat="1" ht="12.75" customHeight="1">
      <c r="A339" s="397">
        <v>12.1</v>
      </c>
      <c r="B339" s="398" t="s">
        <v>406</v>
      </c>
      <c r="C339" s="387">
        <v>2246.02</v>
      </c>
      <c r="D339" s="496" t="s">
        <v>10</v>
      </c>
      <c r="E339" s="559"/>
      <c r="F339" s="407">
        <f>ROUND(E339*C339,2)</f>
        <v>0</v>
      </c>
      <c r="G339" s="959"/>
      <c r="I339" s="146"/>
      <c r="J339" s="783"/>
    </row>
    <row r="340" spans="1:30" s="775" customFormat="1" ht="12.75" customHeight="1">
      <c r="A340" s="397">
        <v>12.2</v>
      </c>
      <c r="B340" s="398" t="s">
        <v>324</v>
      </c>
      <c r="C340" s="387">
        <v>4523.0600000000004</v>
      </c>
      <c r="D340" s="496" t="s">
        <v>10</v>
      </c>
      <c r="E340" s="559"/>
      <c r="F340" s="407">
        <f>ROUND(E340*C340,2)</f>
        <v>0</v>
      </c>
      <c r="G340" s="959"/>
      <c r="J340" s="783"/>
    </row>
    <row r="341" spans="1:30" s="775" customFormat="1" ht="12.75" customHeight="1">
      <c r="A341" s="939"/>
      <c r="B341" s="940"/>
      <c r="C341" s="928"/>
      <c r="D341" s="532"/>
      <c r="E341" s="941"/>
      <c r="F341" s="385">
        <f>ROUND(E341*C341,2)</f>
        <v>0</v>
      </c>
      <c r="G341" s="959"/>
    </row>
    <row r="342" spans="1:30" s="76" customFormat="1" ht="13.5" customHeight="1">
      <c r="A342" s="397">
        <v>13</v>
      </c>
      <c r="B342" s="235" t="s">
        <v>376</v>
      </c>
      <c r="C342" s="640">
        <v>6769.08</v>
      </c>
      <c r="D342" s="641" t="s">
        <v>10</v>
      </c>
      <c r="E342" s="642"/>
      <c r="F342" s="643">
        <f>ROUND(C342*E342,2)</f>
        <v>0</v>
      </c>
      <c r="G342" s="959"/>
      <c r="H342" s="1152"/>
      <c r="I342" s="400"/>
      <c r="J342" s="400"/>
      <c r="K342" s="804"/>
      <c r="L342" s="952"/>
      <c r="M342" s="952"/>
      <c r="N342" s="952"/>
      <c r="O342" s="950"/>
      <c r="P342" s="950"/>
      <c r="Q342" s="950"/>
      <c r="R342" s="950"/>
      <c r="S342" s="950"/>
      <c r="T342" s="950"/>
      <c r="U342" s="950"/>
      <c r="V342" s="950"/>
      <c r="W342" s="950"/>
      <c r="X342" s="950"/>
      <c r="Y342" s="950"/>
      <c r="Z342" s="950"/>
      <c r="AA342" s="950"/>
    </row>
    <row r="343" spans="1:30" s="76" customFormat="1" ht="12.75" customHeight="1">
      <c r="A343" s="397">
        <v>14</v>
      </c>
      <c r="B343" s="235" t="s">
        <v>377</v>
      </c>
      <c r="C343" s="640">
        <v>6769.08</v>
      </c>
      <c r="D343" s="641" t="s">
        <v>10</v>
      </c>
      <c r="E343" s="642"/>
      <c r="F343" s="643">
        <f>ROUND(C343*E343,2)</f>
        <v>0</v>
      </c>
      <c r="G343" s="959"/>
      <c r="H343" s="1152"/>
      <c r="I343" s="400"/>
      <c r="J343" s="400"/>
      <c r="K343" s="804"/>
      <c r="L343" s="952"/>
      <c r="M343" s="952"/>
      <c r="N343" s="952"/>
      <c r="O343" s="950"/>
      <c r="P343" s="950"/>
      <c r="Q343" s="950"/>
      <c r="R343" s="950"/>
      <c r="S343" s="950"/>
      <c r="T343" s="950"/>
      <c r="U343" s="950"/>
      <c r="V343" s="950"/>
      <c r="W343" s="950"/>
      <c r="X343" s="950"/>
      <c r="Y343" s="950"/>
      <c r="Z343" s="950"/>
      <c r="AA343" s="950"/>
    </row>
    <row r="344" spans="1:30" s="76" customFormat="1" ht="12.75" customHeight="1">
      <c r="A344" s="397">
        <v>15</v>
      </c>
      <c r="B344" s="601" t="s">
        <v>378</v>
      </c>
      <c r="C344" s="640">
        <v>6769.08</v>
      </c>
      <c r="D344" s="641" t="s">
        <v>14</v>
      </c>
      <c r="E344" s="642"/>
      <c r="F344" s="643">
        <f>ROUND(C344*E344,2)</f>
        <v>0</v>
      </c>
      <c r="G344" s="959"/>
      <c r="H344" s="1152"/>
      <c r="I344" s="400"/>
      <c r="J344" s="400"/>
      <c r="K344" s="804"/>
      <c r="L344" s="952"/>
      <c r="M344" s="952"/>
      <c r="N344" s="952"/>
      <c r="O344" s="950"/>
      <c r="P344" s="950"/>
      <c r="Q344" s="950"/>
      <c r="R344" s="950"/>
      <c r="S344" s="950"/>
      <c r="T344" s="950"/>
      <c r="U344" s="950"/>
      <c r="V344" s="950"/>
      <c r="W344" s="950"/>
      <c r="X344" s="950"/>
      <c r="Y344" s="950"/>
      <c r="Z344" s="950"/>
      <c r="AA344" s="950"/>
    </row>
    <row r="345" spans="1:30" s="775" customFormat="1" ht="12.75" customHeight="1">
      <c r="A345" s="397"/>
      <c r="B345" s="606" t="s">
        <v>70</v>
      </c>
      <c r="C345" s="453"/>
      <c r="D345" s="237"/>
      <c r="E345" s="299"/>
      <c r="F345" s="529">
        <f>SUM(F268:F344)</f>
        <v>0</v>
      </c>
      <c r="G345" s="959"/>
      <c r="T345" s="12" t="s">
        <v>115</v>
      </c>
      <c r="U345" s="12"/>
      <c r="V345" s="12" t="s">
        <v>116</v>
      </c>
      <c r="W345" s="12"/>
      <c r="X345" s="12" t="s">
        <v>117</v>
      </c>
      <c r="Z345" s="12" t="s">
        <v>118</v>
      </c>
      <c r="AA345" s="12"/>
    </row>
    <row r="346" spans="1:30" s="775" customFormat="1" ht="12.75" customHeight="1">
      <c r="A346" s="397"/>
      <c r="B346" s="606"/>
      <c r="C346" s="453"/>
      <c r="D346" s="237"/>
      <c r="E346" s="549"/>
      <c r="F346" s="549"/>
      <c r="G346" s="959"/>
      <c r="H346" s="78"/>
      <c r="I346" s="563"/>
      <c r="J346" s="78"/>
      <c r="K346" s="19"/>
      <c r="L346" s="116"/>
      <c r="M346" s="116"/>
      <c r="N346" s="913"/>
      <c r="Q346" s="17"/>
      <c r="R346" s="12"/>
      <c r="S346" s="12"/>
      <c r="T346" s="116">
        <f>(1910.24)*2</f>
        <v>3820.48</v>
      </c>
      <c r="U346" s="12"/>
      <c r="V346" s="116">
        <f>(5779.61)*2</f>
        <v>11559.22</v>
      </c>
      <c r="W346" s="12"/>
      <c r="X346" s="116">
        <f>(837.29)*2</f>
        <v>1674.58</v>
      </c>
      <c r="Y346" s="12"/>
      <c r="Z346" s="911">
        <f>+T346+V346+X346</f>
        <v>17054.28</v>
      </c>
      <c r="AA346" s="12"/>
    </row>
    <row r="347" spans="1:30" ht="26.4">
      <c r="A347" s="534" t="s">
        <v>19</v>
      </c>
      <c r="B347" s="458" t="s">
        <v>71</v>
      </c>
      <c r="C347" s="387"/>
      <c r="D347" s="387"/>
      <c r="E347" s="549"/>
      <c r="F347" s="549"/>
      <c r="G347" s="959"/>
      <c r="H347" s="78"/>
      <c r="I347" s="563"/>
      <c r="J347" s="78"/>
      <c r="K347" s="19"/>
      <c r="L347" s="19"/>
      <c r="M347" s="913"/>
      <c r="N347" s="913"/>
      <c r="O347" s="775"/>
      <c r="P347" s="775"/>
      <c r="Q347" s="17"/>
      <c r="R347" s="12"/>
      <c r="S347" s="12"/>
      <c r="T347" s="366">
        <f>(1910.24)*0.6</f>
        <v>1146.144</v>
      </c>
      <c r="U347" s="12"/>
      <c r="V347" s="366">
        <f>(5779.61)*0.6</f>
        <v>3467.7659999999996</v>
      </c>
      <c r="W347" s="12"/>
      <c r="X347" s="366">
        <f>(837.29)*0.7</f>
        <v>586.10299999999995</v>
      </c>
      <c r="Y347" s="12"/>
      <c r="Z347" s="247">
        <f t="shared" ref="Z347:Z357" si="12">+T347+V347+X347</f>
        <v>5200.0129999999999</v>
      </c>
      <c r="AA347" s="12"/>
      <c r="AB347" s="775"/>
      <c r="AC347" s="775"/>
      <c r="AD347" s="775"/>
    </row>
    <row r="348" spans="1:30" s="12" customFormat="1" ht="12.75" customHeight="1">
      <c r="A348" s="668"/>
      <c r="B348" s="458"/>
      <c r="C348" s="387"/>
      <c r="D348" s="387"/>
      <c r="E348" s="299"/>
      <c r="F348" s="529"/>
      <c r="G348" s="959"/>
      <c r="H348" s="78"/>
      <c r="I348" s="563"/>
      <c r="J348" s="78"/>
      <c r="K348" s="19"/>
      <c r="L348" s="19"/>
      <c r="M348" s="913"/>
      <c r="N348" s="913"/>
      <c r="O348" s="775"/>
      <c r="P348" s="775"/>
      <c r="Q348" s="17"/>
      <c r="T348" s="366">
        <f>+T347*0.05*1.35</f>
        <v>77.364720000000005</v>
      </c>
      <c r="V348" s="366">
        <f>+V347*0.05*1.35</f>
        <v>234.07420500000001</v>
      </c>
      <c r="X348" s="366">
        <f>+X347*0.05*1.35</f>
        <v>39.561952499999997</v>
      </c>
      <c r="Z348" s="247">
        <f t="shared" si="12"/>
        <v>351.00087750000006</v>
      </c>
      <c r="AB348" s="775"/>
      <c r="AC348" s="775"/>
      <c r="AD348" s="775"/>
    </row>
    <row r="349" spans="1:30" s="12" customFormat="1" ht="12.75" customHeight="1">
      <c r="A349" s="397">
        <v>1</v>
      </c>
      <c r="B349" s="390" t="s">
        <v>9</v>
      </c>
      <c r="C349" s="387">
        <v>13046.83</v>
      </c>
      <c r="D349" s="388" t="s">
        <v>10</v>
      </c>
      <c r="E349" s="299"/>
      <c r="F349" s="387">
        <f>ROUND(C349*E349,2)</f>
        <v>0</v>
      </c>
      <c r="G349" s="959"/>
      <c r="H349" s="78"/>
      <c r="I349" s="563"/>
      <c r="J349" s="78"/>
      <c r="K349" s="19"/>
      <c r="L349" s="19"/>
      <c r="M349" s="913"/>
      <c r="N349" s="913"/>
      <c r="O349" s="775"/>
      <c r="P349" s="775"/>
      <c r="Q349" s="17"/>
      <c r="T349" s="366">
        <f>((1910.24)*0.6*0.2)*1.2</f>
        <v>275.07456000000002</v>
      </c>
      <c r="V349" s="366">
        <f>((5779.61)*0.6*0.2)*1.2</f>
        <v>832.26383999999996</v>
      </c>
      <c r="X349" s="366">
        <f>((837.29)*0.7*0.2)*1.2</f>
        <v>140.66471999999999</v>
      </c>
      <c r="Z349" s="247">
        <f>+T349+V349+X349</f>
        <v>1248.0031200000001</v>
      </c>
      <c r="AB349" s="775"/>
      <c r="AC349" s="775"/>
      <c r="AD349" s="775"/>
    </row>
    <row r="350" spans="1:30" s="12" customFormat="1" ht="12.75" customHeight="1">
      <c r="A350" s="397"/>
      <c r="B350" s="390"/>
      <c r="C350" s="387"/>
      <c r="D350" s="388"/>
      <c r="E350" s="299"/>
      <c r="F350" s="387"/>
      <c r="G350" s="959"/>
      <c r="H350" s="78"/>
      <c r="I350" s="563"/>
      <c r="J350" s="78"/>
      <c r="K350" s="19"/>
      <c r="L350" s="19"/>
      <c r="M350" s="913"/>
      <c r="N350" s="913"/>
      <c r="O350" s="775"/>
      <c r="P350" s="775"/>
      <c r="Q350" s="19"/>
      <c r="T350" s="913"/>
      <c r="V350" s="913"/>
      <c r="X350" s="913"/>
      <c r="Z350" s="247"/>
      <c r="AB350" s="775"/>
      <c r="AC350" s="775"/>
      <c r="AD350" s="775"/>
    </row>
    <row r="351" spans="1:30" s="912" customFormat="1" ht="24.75" customHeight="1">
      <c r="A351" s="1176">
        <v>2</v>
      </c>
      <c r="B351" s="1175" t="s">
        <v>451</v>
      </c>
      <c r="C351" s="846"/>
      <c r="D351" s="847"/>
      <c r="E351" s="846"/>
      <c r="F351" s="561"/>
      <c r="G351" s="959"/>
      <c r="H351" s="1036"/>
      <c r="I351" s="1036"/>
      <c r="J351" s="1036"/>
      <c r="K351" s="1036"/>
      <c r="L351" s="1036"/>
      <c r="M351" s="1036"/>
      <c r="N351" s="1036"/>
    </row>
    <row r="352" spans="1:30" s="912" customFormat="1">
      <c r="A352" s="837">
        <v>2.1</v>
      </c>
      <c r="B352" s="838" t="s">
        <v>322</v>
      </c>
      <c r="C352" s="879">
        <v>17034.28</v>
      </c>
      <c r="D352" s="504" t="s">
        <v>14</v>
      </c>
      <c r="E352" s="880"/>
      <c r="F352" s="561">
        <f>+ROUND(C352*E352,2)</f>
        <v>0</v>
      </c>
      <c r="G352" s="959"/>
      <c r="H352" s="1036"/>
      <c r="I352" s="1036"/>
      <c r="J352" s="1036"/>
      <c r="K352" s="1036"/>
      <c r="L352" s="1036"/>
      <c r="M352" s="1036"/>
      <c r="N352" s="1036"/>
    </row>
    <row r="353" spans="1:30" s="912" customFormat="1" ht="12.75" customHeight="1">
      <c r="A353" s="841">
        <v>2.2000000000000002</v>
      </c>
      <c r="B353" s="842" t="s">
        <v>323</v>
      </c>
      <c r="C353" s="879">
        <v>14496.14</v>
      </c>
      <c r="D353" s="504" t="s">
        <v>15</v>
      </c>
      <c r="E353" s="880"/>
      <c r="F353" s="561">
        <f>+ROUND(C353*E353,2)</f>
        <v>0</v>
      </c>
      <c r="G353" s="959"/>
      <c r="H353" s="1036"/>
      <c r="I353" s="1036"/>
      <c r="J353" s="1036"/>
      <c r="K353" s="75"/>
      <c r="L353" s="1036"/>
      <c r="M353" s="1036"/>
      <c r="N353" s="1036"/>
    </row>
    <row r="354" spans="1:30" s="912" customFormat="1" ht="25.5" customHeight="1">
      <c r="A354" s="881">
        <v>2.2999999999999998</v>
      </c>
      <c r="B354" s="838" t="s">
        <v>447</v>
      </c>
      <c r="C354" s="836">
        <v>978.49</v>
      </c>
      <c r="D354" s="582" t="s">
        <v>12</v>
      </c>
      <c r="E354" s="840"/>
      <c r="F354" s="836">
        <f>+ROUND(C354*E354,2)</f>
        <v>0</v>
      </c>
      <c r="G354" s="959"/>
      <c r="H354" s="1036"/>
      <c r="I354" s="1036"/>
      <c r="J354" s="1036"/>
      <c r="K354" s="75"/>
      <c r="L354" s="1036"/>
      <c r="M354" s="1036"/>
      <c r="N354" s="1036"/>
    </row>
    <row r="355" spans="1:30" s="12" customFormat="1" ht="9" customHeight="1">
      <c r="A355" s="397"/>
      <c r="B355" s="390"/>
      <c r="C355" s="387"/>
      <c r="D355" s="388"/>
      <c r="E355" s="299"/>
      <c r="F355" s="387"/>
      <c r="G355" s="959"/>
      <c r="H355" s="78"/>
      <c r="I355" s="563"/>
      <c r="J355" s="78"/>
      <c r="K355" s="230"/>
      <c r="L355" s="19"/>
      <c r="M355" s="913"/>
      <c r="N355" s="913"/>
      <c r="O355" s="775"/>
      <c r="P355" s="775"/>
      <c r="Q355" s="17"/>
      <c r="T355" s="366">
        <f>(1910.24)*0.6</f>
        <v>1146.144</v>
      </c>
      <c r="V355" s="366">
        <f>(5779.61)*0.6</f>
        <v>3467.7659999999996</v>
      </c>
      <c r="X355" s="366">
        <f>(837.29)*0.7</f>
        <v>586.10299999999995</v>
      </c>
      <c r="Z355" s="247">
        <f t="shared" si="12"/>
        <v>5200.0129999999999</v>
      </c>
      <c r="AB355" s="775"/>
      <c r="AC355" s="775"/>
      <c r="AD355" s="775"/>
    </row>
    <row r="356" spans="1:30" s="12" customFormat="1">
      <c r="A356" s="665">
        <v>3</v>
      </c>
      <c r="B356" s="396" t="s">
        <v>28</v>
      </c>
      <c r="C356" s="387"/>
      <c r="D356" s="388"/>
      <c r="E356" s="299"/>
      <c r="F356" s="387"/>
      <c r="G356" s="959"/>
      <c r="H356" s="78"/>
      <c r="I356" s="563"/>
      <c r="J356" s="78"/>
      <c r="K356" s="19"/>
      <c r="L356" s="19"/>
      <c r="M356" s="913"/>
      <c r="N356" s="913"/>
      <c r="O356" s="775"/>
      <c r="P356" s="775"/>
      <c r="Q356" s="7"/>
      <c r="R356" s="7"/>
      <c r="S356" s="7"/>
      <c r="T356" s="7"/>
      <c r="U356" s="7"/>
      <c r="V356" s="7"/>
      <c r="W356" s="7"/>
      <c r="X356" s="7"/>
      <c r="Y356" s="7"/>
      <c r="Z356" s="7"/>
      <c r="AB356" s="775"/>
      <c r="AC356" s="775"/>
      <c r="AD356" s="775"/>
    </row>
    <row r="357" spans="1:30" s="12" customFormat="1" ht="12.75" customHeight="1">
      <c r="A357" s="397">
        <v>3.1</v>
      </c>
      <c r="B357" s="390" t="s">
        <v>29</v>
      </c>
      <c r="C357" s="387">
        <v>11089.81</v>
      </c>
      <c r="D357" s="388" t="s">
        <v>12</v>
      </c>
      <c r="E357" s="299"/>
      <c r="F357" s="387">
        <f>ROUND(C357*E357,2)</f>
        <v>0</v>
      </c>
      <c r="G357" s="959"/>
      <c r="H357" s="197"/>
      <c r="I357" s="1004"/>
      <c r="J357" s="917"/>
      <c r="K357" s="917"/>
      <c r="L357" s="917"/>
      <c r="M357" s="917"/>
      <c r="N357" s="917"/>
      <c r="O357" s="7"/>
      <c r="P357" s="7"/>
      <c r="Q357" s="17"/>
      <c r="T357" s="366">
        <f>((1910.24)*0.6*0.2)</f>
        <v>229.22880000000001</v>
      </c>
      <c r="V357" s="366">
        <f>((5779.61)*0.6*0.2)</f>
        <v>693.55319999999995</v>
      </c>
      <c r="X357" s="366">
        <f>((837.29)*0.7*0.2)</f>
        <v>117.22059999999999</v>
      </c>
      <c r="Z357" s="247">
        <f t="shared" si="12"/>
        <v>1040.0025999999998</v>
      </c>
      <c r="AA357" s="7"/>
      <c r="AB357" s="7"/>
      <c r="AC357" s="7"/>
      <c r="AD357" s="7"/>
    </row>
    <row r="358" spans="1:30" s="12" customFormat="1" ht="16.5" customHeight="1">
      <c r="A358" s="403">
        <v>3.2</v>
      </c>
      <c r="B358" s="390" t="s">
        <v>13</v>
      </c>
      <c r="C358" s="387">
        <v>1108.98</v>
      </c>
      <c r="D358" s="388" t="s">
        <v>12</v>
      </c>
      <c r="E358" s="299"/>
      <c r="F358" s="387">
        <f>ROUND(C358*E358,2)</f>
        <v>0</v>
      </c>
      <c r="G358" s="959"/>
      <c r="H358" s="19"/>
      <c r="I358" s="96"/>
      <c r="J358" s="19"/>
      <c r="K358" s="19"/>
      <c r="L358" s="19"/>
      <c r="M358" s="19"/>
      <c r="N358" s="19"/>
      <c r="O358" s="19"/>
      <c r="P358" s="19"/>
      <c r="Q358" s="19"/>
    </row>
    <row r="359" spans="1:30" s="12" customFormat="1" ht="25.5" customHeight="1">
      <c r="A359" s="403">
        <v>3.3</v>
      </c>
      <c r="B359" s="235" t="s">
        <v>104</v>
      </c>
      <c r="C359" s="387">
        <v>4509.28</v>
      </c>
      <c r="D359" s="388" t="s">
        <v>12</v>
      </c>
      <c r="E359" s="299"/>
      <c r="F359" s="387">
        <f>ROUND(C359*E359,2)</f>
        <v>0</v>
      </c>
      <c r="G359" s="959"/>
      <c r="H359" s="19"/>
      <c r="I359" s="78"/>
      <c r="J359" s="19"/>
      <c r="K359" s="19"/>
      <c r="L359" s="19"/>
      <c r="M359" s="19"/>
      <c r="N359" s="19"/>
      <c r="O359" s="19"/>
      <c r="P359" s="19"/>
      <c r="Q359" s="19"/>
      <c r="S359" s="368" t="s">
        <v>122</v>
      </c>
      <c r="T359" s="247" t="e">
        <f>+#REF!</f>
        <v>#REF!</v>
      </c>
    </row>
    <row r="360" spans="1:30" s="12" customFormat="1" ht="26.25" customHeight="1">
      <c r="A360" s="403">
        <v>3.4</v>
      </c>
      <c r="B360" s="566" t="s">
        <v>464</v>
      </c>
      <c r="C360" s="845">
        <v>9394.34</v>
      </c>
      <c r="D360" s="582" t="s">
        <v>12</v>
      </c>
      <c r="E360" s="823"/>
      <c r="F360" s="569">
        <f>ROUND(C360*E360,2)</f>
        <v>0</v>
      </c>
      <c r="G360" s="959"/>
      <c r="I360" s="914"/>
      <c r="K360" s="19"/>
      <c r="L360" s="19"/>
      <c r="M360" s="19"/>
      <c r="N360" s="19"/>
      <c r="O360" s="19"/>
      <c r="P360" s="19"/>
    </row>
    <row r="361" spans="1:30" s="106" customFormat="1" ht="25.5" customHeight="1">
      <c r="A361" s="359">
        <v>3.5</v>
      </c>
      <c r="B361" s="390" t="s">
        <v>444</v>
      </c>
      <c r="C361" s="42">
        <v>6543.84</v>
      </c>
      <c r="D361" s="355" t="s">
        <v>12</v>
      </c>
      <c r="E361" s="43"/>
      <c r="F361" s="42">
        <f>ROUND(C361*E361,2)</f>
        <v>0</v>
      </c>
      <c r="G361" s="959"/>
      <c r="I361" s="234"/>
      <c r="J361" s="233"/>
      <c r="K361" s="105"/>
      <c r="L361" s="105"/>
      <c r="M361" s="105"/>
      <c r="N361" s="105"/>
      <c r="O361" s="105"/>
      <c r="P361" s="105"/>
      <c r="Q361" s="105"/>
    </row>
    <row r="362" spans="1:30" s="106" customFormat="1" ht="6" customHeight="1">
      <c r="A362" s="359"/>
      <c r="B362" s="214"/>
      <c r="C362" s="42"/>
      <c r="D362" s="355"/>
      <c r="E362" s="43"/>
      <c r="F362" s="42"/>
      <c r="G362" s="959"/>
      <c r="K362" s="105"/>
      <c r="L362" s="105"/>
      <c r="M362" s="105"/>
      <c r="N362" s="105"/>
      <c r="O362" s="105"/>
      <c r="P362" s="105"/>
      <c r="Q362" s="105"/>
    </row>
    <row r="363" spans="1:30" s="106" customFormat="1" ht="12.75" customHeight="1">
      <c r="A363" s="372">
        <v>4</v>
      </c>
      <c r="B363" s="357" t="s">
        <v>30</v>
      </c>
      <c r="C363" s="42"/>
      <c r="D363" s="355"/>
      <c r="E363" s="43"/>
      <c r="F363" s="42"/>
      <c r="G363" s="959"/>
      <c r="K363" s="105"/>
      <c r="L363" s="105"/>
      <c r="M363" s="105"/>
      <c r="N363" s="105"/>
      <c r="O363" s="105"/>
      <c r="P363" s="105"/>
      <c r="Q363" s="105"/>
    </row>
    <row r="364" spans="1:30" s="106" customFormat="1" ht="12.75" customHeight="1">
      <c r="A364" s="359">
        <v>4.0999999999999996</v>
      </c>
      <c r="B364" s="24" t="s">
        <v>37</v>
      </c>
      <c r="C364" s="42">
        <v>862.41</v>
      </c>
      <c r="D364" s="18" t="s">
        <v>10</v>
      </c>
      <c r="E364" s="14"/>
      <c r="F364" s="382">
        <f>ROUND(E364*C364,2)</f>
        <v>0</v>
      </c>
      <c r="G364" s="959"/>
      <c r="K364" s="105"/>
      <c r="L364" s="105"/>
      <c r="M364" s="105"/>
      <c r="N364" s="105"/>
      <c r="O364" s="105"/>
      <c r="P364" s="105"/>
      <c r="Q364" s="105"/>
    </row>
    <row r="365" spans="1:30" s="106" customFormat="1" ht="12.75" customHeight="1">
      <c r="A365" s="359">
        <v>4.2</v>
      </c>
      <c r="B365" s="24" t="s">
        <v>69</v>
      </c>
      <c r="C365" s="42">
        <v>6016.26</v>
      </c>
      <c r="D365" s="18" t="s">
        <v>10</v>
      </c>
      <c r="E365" s="14"/>
      <c r="F365" s="382">
        <f>ROUND(E365*C365,2)</f>
        <v>0</v>
      </c>
      <c r="G365" s="959"/>
      <c r="I365" s="233"/>
      <c r="K365" s="105"/>
      <c r="L365" s="105"/>
      <c r="M365" s="105"/>
      <c r="N365" s="105"/>
      <c r="O365" s="105"/>
      <c r="P365" s="105"/>
      <c r="Q365" s="105"/>
    </row>
    <row r="366" spans="1:30" s="106" customFormat="1" ht="12.75" customHeight="1">
      <c r="A366" s="359">
        <v>4.3</v>
      </c>
      <c r="B366" s="24" t="s">
        <v>68</v>
      </c>
      <c r="C366" s="42">
        <v>6437.48</v>
      </c>
      <c r="D366" s="18" t="s">
        <v>10</v>
      </c>
      <c r="E366" s="14"/>
      <c r="F366" s="382">
        <f>ROUND(E366*C366,2)</f>
        <v>0</v>
      </c>
      <c r="G366" s="959"/>
      <c r="I366" s="233"/>
      <c r="K366" s="105"/>
      <c r="L366" s="105"/>
      <c r="M366" s="105"/>
      <c r="N366" s="105"/>
      <c r="O366" s="105"/>
      <c r="P366" s="105"/>
      <c r="Q366" s="105"/>
    </row>
    <row r="367" spans="1:30" s="106" customFormat="1" ht="6" customHeight="1">
      <c r="A367" s="397"/>
      <c r="B367" s="398"/>
      <c r="C367" s="596"/>
      <c r="D367" s="496"/>
      <c r="E367" s="596"/>
      <c r="F367" s="597"/>
      <c r="G367" s="959"/>
      <c r="I367" s="233"/>
      <c r="K367" s="105"/>
      <c r="L367" s="105"/>
      <c r="M367" s="105"/>
      <c r="N367" s="105"/>
      <c r="O367" s="105"/>
      <c r="P367" s="105"/>
      <c r="Q367" s="105"/>
    </row>
    <row r="368" spans="1:30" s="50" customFormat="1" ht="12.75" customHeight="1">
      <c r="A368" s="665">
        <v>5</v>
      </c>
      <c r="B368" s="396" t="s">
        <v>31</v>
      </c>
      <c r="C368" s="387"/>
      <c r="D368" s="388"/>
      <c r="E368" s="299"/>
      <c r="F368" s="387"/>
      <c r="G368" s="959"/>
    </row>
    <row r="369" spans="1:256" s="149" customFormat="1">
      <c r="A369" s="397">
        <v>5.0999999999999996</v>
      </c>
      <c r="B369" s="398" t="s">
        <v>74</v>
      </c>
      <c r="C369" s="387">
        <v>837.29</v>
      </c>
      <c r="D369" s="496" t="s">
        <v>10</v>
      </c>
      <c r="E369" s="596"/>
      <c r="F369" s="597">
        <f t="shared" ref="F369:F406" si="13">ROUND(E369*C369,2)</f>
        <v>0</v>
      </c>
      <c r="G369" s="959"/>
    </row>
    <row r="370" spans="1:256" s="50" customFormat="1" ht="14.25" customHeight="1">
      <c r="A370" s="397">
        <v>5.2</v>
      </c>
      <c r="B370" s="398" t="s">
        <v>75</v>
      </c>
      <c r="C370" s="387">
        <v>5898.29</v>
      </c>
      <c r="D370" s="496" t="s">
        <v>10</v>
      </c>
      <c r="E370" s="596"/>
      <c r="F370" s="597">
        <f t="shared" si="13"/>
        <v>0</v>
      </c>
      <c r="G370" s="959"/>
    </row>
    <row r="371" spans="1:256" s="50" customFormat="1">
      <c r="A371" s="397">
        <v>5.3</v>
      </c>
      <c r="B371" s="398" t="s">
        <v>73</v>
      </c>
      <c r="C371" s="387">
        <v>6311.25</v>
      </c>
      <c r="D371" s="496" t="s">
        <v>10</v>
      </c>
      <c r="E371" s="596"/>
      <c r="F371" s="597">
        <f t="shared" si="13"/>
        <v>0</v>
      </c>
      <c r="G371" s="959"/>
      <c r="H371" s="321"/>
    </row>
    <row r="372" spans="1:256" s="50" customFormat="1" ht="6" customHeight="1">
      <c r="A372" s="397"/>
      <c r="B372" s="390"/>
      <c r="C372" s="387"/>
      <c r="D372" s="388"/>
      <c r="E372" s="299"/>
      <c r="F372" s="597">
        <f t="shared" si="13"/>
        <v>0</v>
      </c>
      <c r="G372" s="959"/>
      <c r="J372" s="193"/>
    </row>
    <row r="373" spans="1:256" s="50" customFormat="1" ht="26.4">
      <c r="A373" s="750">
        <v>6</v>
      </c>
      <c r="B373" s="396" t="s">
        <v>306</v>
      </c>
      <c r="C373" s="387"/>
      <c r="D373" s="388"/>
      <c r="E373" s="299"/>
      <c r="F373" s="597">
        <f t="shared" si="13"/>
        <v>0</v>
      </c>
      <c r="G373" s="959"/>
      <c r="H373" s="49"/>
      <c r="I373" s="193"/>
      <c r="J373" s="176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50" customFormat="1" ht="27" customHeight="1">
      <c r="A374" s="403">
        <v>6.1</v>
      </c>
      <c r="B374" s="390" t="s">
        <v>329</v>
      </c>
      <c r="C374" s="387">
        <v>1</v>
      </c>
      <c r="D374" s="388" t="s">
        <v>4</v>
      </c>
      <c r="E374" s="299"/>
      <c r="F374" s="597">
        <f t="shared" si="13"/>
        <v>0</v>
      </c>
      <c r="G374" s="959"/>
      <c r="H374" s="192"/>
      <c r="J374" s="176"/>
    </row>
    <row r="375" spans="1:256" s="50" customFormat="1" ht="27.75" customHeight="1">
      <c r="A375" s="362">
        <v>6.2</v>
      </c>
      <c r="B375" s="214" t="s">
        <v>330</v>
      </c>
      <c r="C375" s="42">
        <v>1</v>
      </c>
      <c r="D375" s="355" t="s">
        <v>4</v>
      </c>
      <c r="E375" s="43"/>
      <c r="F375" s="382">
        <f t="shared" si="13"/>
        <v>0</v>
      </c>
      <c r="G375" s="959"/>
      <c r="H375" s="192"/>
      <c r="J375" s="176"/>
    </row>
    <row r="376" spans="1:256" s="785" customFormat="1" ht="29.25" customHeight="1">
      <c r="A376" s="403">
        <v>6.3</v>
      </c>
      <c r="B376" s="235" t="s">
        <v>328</v>
      </c>
      <c r="C376" s="387">
        <v>1</v>
      </c>
      <c r="D376" s="388" t="s">
        <v>4</v>
      </c>
      <c r="E376" s="299"/>
      <c r="F376" s="597">
        <f t="shared" si="13"/>
        <v>0</v>
      </c>
      <c r="G376" s="959"/>
      <c r="H376" s="132"/>
      <c r="I376" s="189"/>
      <c r="J376" s="133"/>
      <c r="K376" s="134"/>
    </row>
    <row r="377" spans="1:256" s="50" customFormat="1" ht="26.4">
      <c r="A377" s="403">
        <v>6.4</v>
      </c>
      <c r="B377" s="942" t="s">
        <v>327</v>
      </c>
      <c r="C377" s="387">
        <v>2</v>
      </c>
      <c r="D377" s="388" t="s">
        <v>4</v>
      </c>
      <c r="E377" s="299"/>
      <c r="F377" s="387">
        <f t="shared" si="13"/>
        <v>0</v>
      </c>
      <c r="G377" s="959"/>
      <c r="H377" s="49"/>
      <c r="J377" s="176"/>
    </row>
    <row r="378" spans="1:256" s="50" customFormat="1" ht="13.5" customHeight="1">
      <c r="A378" s="397">
        <v>6.5</v>
      </c>
      <c r="B378" s="390" t="s">
        <v>326</v>
      </c>
      <c r="C378" s="387">
        <v>2</v>
      </c>
      <c r="D378" s="388" t="s">
        <v>4</v>
      </c>
      <c r="E378" s="299"/>
      <c r="F378" s="387">
        <f t="shared" si="13"/>
        <v>0</v>
      </c>
      <c r="G378" s="959"/>
      <c r="H378" s="49"/>
      <c r="J378" s="176"/>
    </row>
    <row r="379" spans="1:256" s="50" customFormat="1" ht="26.4">
      <c r="A379" s="403">
        <v>6.6</v>
      </c>
      <c r="B379" s="390" t="s">
        <v>331</v>
      </c>
      <c r="C379" s="387">
        <v>1</v>
      </c>
      <c r="D379" s="388" t="s">
        <v>4</v>
      </c>
      <c r="E379" s="299"/>
      <c r="F379" s="387">
        <f t="shared" si="13"/>
        <v>0</v>
      </c>
      <c r="G379" s="959"/>
      <c r="H379" s="49"/>
      <c r="J379" s="1038"/>
    </row>
    <row r="380" spans="1:256" s="50" customFormat="1" ht="28.5" customHeight="1">
      <c r="A380" s="383">
        <v>6.7</v>
      </c>
      <c r="B380" s="530" t="s">
        <v>332</v>
      </c>
      <c r="C380" s="531">
        <v>1</v>
      </c>
      <c r="D380" s="532" t="s">
        <v>4</v>
      </c>
      <c r="E380" s="533"/>
      <c r="F380" s="531">
        <f t="shared" si="13"/>
        <v>0</v>
      </c>
      <c r="G380" s="959"/>
      <c r="H380" s="49"/>
      <c r="J380" s="176"/>
    </row>
    <row r="381" spans="1:256" s="53" customFormat="1" ht="26.4">
      <c r="A381" s="403">
        <v>6.8</v>
      </c>
      <c r="B381" s="390" t="s">
        <v>333</v>
      </c>
      <c r="C381" s="387">
        <v>1</v>
      </c>
      <c r="D381" s="388" t="s">
        <v>4</v>
      </c>
      <c r="E381" s="299"/>
      <c r="F381" s="387">
        <f t="shared" si="13"/>
        <v>0</v>
      </c>
      <c r="G381" s="959"/>
      <c r="H381" s="52"/>
    </row>
    <row r="382" spans="1:256" s="50" customFormat="1" ht="26.4">
      <c r="A382" s="403">
        <v>6.9</v>
      </c>
      <c r="B382" s="390" t="s">
        <v>183</v>
      </c>
      <c r="C382" s="387">
        <v>2</v>
      </c>
      <c r="D382" s="388" t="s">
        <v>4</v>
      </c>
      <c r="E382" s="299"/>
      <c r="F382" s="387">
        <f t="shared" si="13"/>
        <v>0</v>
      </c>
      <c r="G382" s="959"/>
      <c r="H382" s="49"/>
    </row>
    <row r="383" spans="1:256" s="50" customFormat="1" ht="26.4">
      <c r="A383" s="757">
        <v>6.1</v>
      </c>
      <c r="B383" s="390" t="s">
        <v>184</v>
      </c>
      <c r="C383" s="387">
        <v>2</v>
      </c>
      <c r="D383" s="388" t="s">
        <v>4</v>
      </c>
      <c r="E383" s="299"/>
      <c r="F383" s="387">
        <f t="shared" si="13"/>
        <v>0</v>
      </c>
      <c r="G383" s="959"/>
      <c r="H383" s="49"/>
    </row>
    <row r="384" spans="1:256" s="55" customFormat="1" ht="26.4">
      <c r="A384" s="757">
        <v>6.11</v>
      </c>
      <c r="B384" s="390" t="s">
        <v>185</v>
      </c>
      <c r="C384" s="387">
        <v>17</v>
      </c>
      <c r="D384" s="388" t="s">
        <v>4</v>
      </c>
      <c r="E384" s="299"/>
      <c r="F384" s="387">
        <f t="shared" si="13"/>
        <v>0</v>
      </c>
      <c r="G384" s="959"/>
      <c r="H384" s="49"/>
      <c r="I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0"/>
      <c r="EO384" s="50"/>
      <c r="EP384" s="50"/>
      <c r="EQ384" s="50"/>
      <c r="ER384" s="50"/>
      <c r="ES384" s="50"/>
      <c r="ET384" s="50"/>
      <c r="EU384" s="50"/>
      <c r="EV384" s="50"/>
      <c r="EW384" s="50"/>
      <c r="EX384" s="50"/>
      <c r="EY384" s="50"/>
      <c r="EZ384" s="50"/>
      <c r="FA384" s="50"/>
      <c r="FB384" s="50"/>
      <c r="FC384" s="50"/>
      <c r="FD384" s="50"/>
      <c r="FE384" s="50"/>
      <c r="FF384" s="50"/>
      <c r="FG384" s="50"/>
      <c r="FH384" s="50"/>
      <c r="FI384" s="50"/>
      <c r="FJ384" s="50"/>
      <c r="FK384" s="50"/>
      <c r="FL384" s="50"/>
      <c r="FM384" s="50"/>
      <c r="FN384" s="50"/>
      <c r="FO384" s="50"/>
      <c r="FP384" s="50"/>
      <c r="FQ384" s="50"/>
      <c r="FR384" s="50"/>
      <c r="FS384" s="50"/>
      <c r="FT384" s="50"/>
      <c r="FU384" s="50"/>
      <c r="FV384" s="50"/>
      <c r="FW384" s="50"/>
      <c r="FX384" s="50"/>
      <c r="FY384" s="50"/>
      <c r="FZ384" s="50"/>
      <c r="GA384" s="50"/>
      <c r="GB384" s="50"/>
      <c r="GC384" s="50"/>
      <c r="GD384" s="50"/>
      <c r="GE384" s="50"/>
      <c r="GF384" s="50"/>
      <c r="GG384" s="50"/>
      <c r="GH384" s="50"/>
      <c r="GI384" s="50"/>
      <c r="GJ384" s="50"/>
      <c r="GK384" s="50"/>
      <c r="GL384" s="50"/>
      <c r="GM384" s="50"/>
      <c r="GN384" s="50"/>
      <c r="GO384" s="50"/>
      <c r="GP384" s="50"/>
      <c r="GQ384" s="50"/>
      <c r="GR384" s="50"/>
      <c r="GS384" s="50"/>
      <c r="GT384" s="50"/>
      <c r="GU384" s="50"/>
      <c r="GV384" s="50"/>
      <c r="GW384" s="50"/>
      <c r="GX384" s="50"/>
      <c r="GY384" s="50"/>
      <c r="GZ384" s="50"/>
      <c r="HA384" s="50"/>
      <c r="HB384" s="50"/>
      <c r="HC384" s="50"/>
      <c r="HD384" s="50"/>
      <c r="HE384" s="50"/>
      <c r="HF384" s="50"/>
      <c r="HG384" s="50"/>
      <c r="HH384" s="50"/>
      <c r="HI384" s="50"/>
      <c r="HJ384" s="50"/>
      <c r="HK384" s="50"/>
      <c r="HL384" s="50"/>
      <c r="HM384" s="50"/>
      <c r="HN384" s="50"/>
      <c r="HO384" s="50"/>
      <c r="HP384" s="50"/>
      <c r="HQ384" s="50"/>
      <c r="HR384" s="50"/>
      <c r="HS384" s="50"/>
      <c r="HT384" s="50"/>
      <c r="HU384" s="50"/>
      <c r="HV384" s="50"/>
      <c r="HW384" s="50"/>
      <c r="HX384" s="50"/>
      <c r="HY384" s="50"/>
      <c r="HZ384" s="50"/>
      <c r="IA384" s="50"/>
      <c r="IB384" s="50"/>
      <c r="IC384" s="50"/>
      <c r="ID384" s="50"/>
      <c r="IE384" s="50"/>
      <c r="IF384" s="50"/>
      <c r="IG384" s="50"/>
      <c r="IH384" s="50"/>
      <c r="II384" s="50"/>
      <c r="IJ384" s="50"/>
      <c r="IK384" s="50"/>
      <c r="IL384" s="50"/>
      <c r="IM384" s="50"/>
      <c r="IN384" s="50"/>
      <c r="IO384" s="50"/>
      <c r="IP384" s="50"/>
      <c r="IQ384" s="50"/>
      <c r="IR384" s="50"/>
      <c r="IS384" s="50"/>
      <c r="IT384" s="50"/>
      <c r="IU384" s="50"/>
      <c r="IV384" s="50"/>
    </row>
    <row r="385" spans="1:256" s="55" customFormat="1" ht="26.4">
      <c r="A385" s="757">
        <v>6.12</v>
      </c>
      <c r="B385" s="390" t="s">
        <v>186</v>
      </c>
      <c r="C385" s="387">
        <v>1</v>
      </c>
      <c r="D385" s="388" t="s">
        <v>4</v>
      </c>
      <c r="E385" s="299"/>
      <c r="F385" s="387">
        <f t="shared" si="13"/>
        <v>0</v>
      </c>
      <c r="G385" s="959"/>
      <c r="H385" s="49"/>
      <c r="I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  <c r="EN385" s="50"/>
      <c r="EO385" s="50"/>
      <c r="EP385" s="50"/>
      <c r="EQ385" s="50"/>
      <c r="ER385" s="50"/>
      <c r="ES385" s="50"/>
      <c r="ET385" s="50"/>
      <c r="EU385" s="50"/>
      <c r="EV385" s="50"/>
      <c r="EW385" s="50"/>
      <c r="EX385" s="50"/>
      <c r="EY385" s="50"/>
      <c r="EZ385" s="50"/>
      <c r="FA385" s="50"/>
      <c r="FB385" s="50"/>
      <c r="FC385" s="50"/>
      <c r="FD385" s="50"/>
      <c r="FE385" s="50"/>
      <c r="FF385" s="50"/>
      <c r="FG385" s="50"/>
      <c r="FH385" s="50"/>
      <c r="FI385" s="50"/>
      <c r="FJ385" s="50"/>
      <c r="FK385" s="50"/>
      <c r="FL385" s="50"/>
      <c r="FM385" s="50"/>
      <c r="FN385" s="50"/>
      <c r="FO385" s="50"/>
      <c r="FP385" s="50"/>
      <c r="FQ385" s="50"/>
      <c r="FR385" s="50"/>
      <c r="FS385" s="50"/>
      <c r="FT385" s="50"/>
      <c r="FU385" s="50"/>
      <c r="FV385" s="50"/>
      <c r="FW385" s="50"/>
      <c r="FX385" s="50"/>
      <c r="FY385" s="50"/>
      <c r="FZ385" s="50"/>
      <c r="GA385" s="50"/>
      <c r="GB385" s="50"/>
      <c r="GC385" s="50"/>
      <c r="GD385" s="50"/>
      <c r="GE385" s="50"/>
      <c r="GF385" s="50"/>
      <c r="GG385" s="50"/>
      <c r="GH385" s="50"/>
      <c r="GI385" s="50"/>
      <c r="GJ385" s="50"/>
      <c r="GK385" s="50"/>
      <c r="GL385" s="50"/>
      <c r="GM385" s="50"/>
      <c r="GN385" s="50"/>
      <c r="GO385" s="50"/>
      <c r="GP385" s="50"/>
      <c r="GQ385" s="50"/>
      <c r="GR385" s="50"/>
      <c r="GS385" s="50"/>
      <c r="GT385" s="50"/>
      <c r="GU385" s="50"/>
      <c r="GV385" s="50"/>
      <c r="GW385" s="50"/>
      <c r="GX385" s="50"/>
      <c r="GY385" s="50"/>
      <c r="GZ385" s="50"/>
      <c r="HA385" s="50"/>
      <c r="HB385" s="50"/>
      <c r="HC385" s="50"/>
      <c r="HD385" s="50"/>
      <c r="HE385" s="50"/>
      <c r="HF385" s="50"/>
      <c r="HG385" s="50"/>
      <c r="HH385" s="50"/>
      <c r="HI385" s="50"/>
      <c r="HJ385" s="50"/>
      <c r="HK385" s="50"/>
      <c r="HL385" s="50"/>
      <c r="HM385" s="50"/>
      <c r="HN385" s="50"/>
      <c r="HO385" s="50"/>
      <c r="HP385" s="50"/>
      <c r="HQ385" s="50"/>
      <c r="HR385" s="50"/>
      <c r="HS385" s="50"/>
      <c r="HT385" s="50"/>
      <c r="HU385" s="50"/>
      <c r="HV385" s="50"/>
      <c r="HW385" s="50"/>
      <c r="HX385" s="50"/>
      <c r="HY385" s="50"/>
      <c r="HZ385" s="50"/>
      <c r="IA385" s="50"/>
      <c r="IB385" s="50"/>
      <c r="IC385" s="50"/>
      <c r="ID385" s="50"/>
      <c r="IE385" s="50"/>
      <c r="IF385" s="50"/>
      <c r="IG385" s="50"/>
      <c r="IH385" s="50"/>
      <c r="II385" s="50"/>
      <c r="IJ385" s="50"/>
      <c r="IK385" s="50"/>
      <c r="IL385" s="50"/>
      <c r="IM385" s="50"/>
      <c r="IN385" s="50"/>
      <c r="IO385" s="50"/>
      <c r="IP385" s="50"/>
      <c r="IQ385" s="50"/>
      <c r="IR385" s="50"/>
      <c r="IS385" s="50"/>
      <c r="IT385" s="50"/>
      <c r="IU385" s="50"/>
      <c r="IV385" s="50"/>
    </row>
    <row r="386" spans="1:256" s="50" customFormat="1" ht="27">
      <c r="A386" s="757">
        <v>6.13</v>
      </c>
      <c r="B386" s="390" t="s">
        <v>182</v>
      </c>
      <c r="C386" s="387">
        <v>13</v>
      </c>
      <c r="D386" s="388" t="s">
        <v>4</v>
      </c>
      <c r="E386" s="299"/>
      <c r="F386" s="387">
        <f t="shared" si="13"/>
        <v>0</v>
      </c>
      <c r="G386" s="959"/>
      <c r="H386" s="155"/>
      <c r="J386" s="1039"/>
      <c r="K386" s="193"/>
      <c r="L386" s="193"/>
      <c r="M386" s="193"/>
      <c r="N386" s="193"/>
      <c r="O386" s="193"/>
    </row>
    <row r="387" spans="1:256" s="786" customFormat="1" ht="12.75" customHeight="1">
      <c r="A387" s="677">
        <v>6.14</v>
      </c>
      <c r="B387" s="390" t="s">
        <v>181</v>
      </c>
      <c r="C387" s="387">
        <v>3</v>
      </c>
      <c r="D387" s="388" t="s">
        <v>4</v>
      </c>
      <c r="E387" s="299"/>
      <c r="F387" s="387">
        <f t="shared" si="13"/>
        <v>0</v>
      </c>
      <c r="G387" s="959"/>
      <c r="H387" s="110"/>
      <c r="I387" s="1040"/>
      <c r="J387" s="176"/>
      <c r="K387" s="111"/>
    </row>
    <row r="388" spans="1:256" s="50" customFormat="1">
      <c r="A388" s="677">
        <v>6.15</v>
      </c>
      <c r="B388" s="599" t="s">
        <v>72</v>
      </c>
      <c r="C388" s="387">
        <v>16</v>
      </c>
      <c r="D388" s="388" t="s">
        <v>4</v>
      </c>
      <c r="E388" s="299"/>
      <c r="F388" s="387">
        <f t="shared" si="13"/>
        <v>0</v>
      </c>
      <c r="G388" s="959"/>
      <c r="H388" s="49"/>
      <c r="J388" s="176"/>
      <c r="K388" s="193"/>
      <c r="L388" s="193"/>
      <c r="M388" s="193"/>
      <c r="N388" s="193"/>
      <c r="O388" s="193"/>
    </row>
    <row r="389" spans="1:256" s="560" customFormat="1" ht="37.5" customHeight="1">
      <c r="A389" s="757">
        <v>6.16</v>
      </c>
      <c r="B389" s="599" t="s">
        <v>340</v>
      </c>
      <c r="C389" s="594">
        <v>1.29</v>
      </c>
      <c r="D389" s="582" t="s">
        <v>12</v>
      </c>
      <c r="E389" s="595"/>
      <c r="F389" s="594">
        <f t="shared" si="13"/>
        <v>0</v>
      </c>
      <c r="G389" s="959"/>
      <c r="H389" s="819"/>
      <c r="J389" s="1043"/>
      <c r="K389" s="1042"/>
      <c r="L389" s="1042"/>
      <c r="M389" s="1041"/>
      <c r="N389" s="968"/>
      <c r="O389" s="1042"/>
    </row>
    <row r="390" spans="1:256" s="50" customFormat="1" ht="6.75" customHeight="1">
      <c r="A390" s="397"/>
      <c r="B390" s="390"/>
      <c r="C390" s="387"/>
      <c r="D390" s="388"/>
      <c r="E390" s="299"/>
      <c r="F390" s="387">
        <f t="shared" si="13"/>
        <v>0</v>
      </c>
      <c r="G390" s="959"/>
      <c r="H390" s="49"/>
      <c r="J390" s="1044"/>
      <c r="K390" s="47"/>
      <c r="L390" s="193"/>
      <c r="M390" s="193"/>
      <c r="N390" s="193"/>
      <c r="O390" s="193"/>
    </row>
    <row r="391" spans="1:256" s="50" customFormat="1">
      <c r="A391" s="665">
        <v>7</v>
      </c>
      <c r="B391" s="386" t="s">
        <v>316</v>
      </c>
      <c r="C391" s="387"/>
      <c r="D391" s="388"/>
      <c r="E391" s="299"/>
      <c r="F391" s="387">
        <f t="shared" si="13"/>
        <v>0</v>
      </c>
      <c r="G391" s="959"/>
      <c r="H391" s="49"/>
      <c r="J391" s="110"/>
      <c r="K391" s="193"/>
      <c r="L391" s="193"/>
      <c r="M391" s="193"/>
      <c r="N391" s="193"/>
      <c r="O391" s="193"/>
    </row>
    <row r="392" spans="1:256" s="50" customFormat="1" ht="12.75" customHeight="1">
      <c r="A392" s="403">
        <v>7.1</v>
      </c>
      <c r="B392" s="390" t="s">
        <v>319</v>
      </c>
      <c r="C392" s="387">
        <v>1</v>
      </c>
      <c r="D392" s="388" t="s">
        <v>4</v>
      </c>
      <c r="E392" s="299"/>
      <c r="F392" s="387">
        <f t="shared" si="13"/>
        <v>0</v>
      </c>
      <c r="G392" s="959"/>
      <c r="H392" s="49"/>
      <c r="J392" s="1044"/>
      <c r="K392" s="193"/>
      <c r="L392" s="193"/>
      <c r="M392" s="193"/>
      <c r="N392" s="193"/>
      <c r="O392" s="193"/>
    </row>
    <row r="393" spans="1:256" s="50" customFormat="1" ht="12.75" customHeight="1">
      <c r="A393" s="403">
        <v>7.2</v>
      </c>
      <c r="B393" s="390" t="s">
        <v>318</v>
      </c>
      <c r="C393" s="387">
        <v>7</v>
      </c>
      <c r="D393" s="388" t="s">
        <v>4</v>
      </c>
      <c r="E393" s="299"/>
      <c r="F393" s="387">
        <f t="shared" si="13"/>
        <v>0</v>
      </c>
      <c r="G393" s="959"/>
      <c r="H393" s="49"/>
      <c r="J393" s="1044"/>
      <c r="K393" s="193"/>
      <c r="L393" s="193"/>
      <c r="M393" s="193"/>
      <c r="N393" s="193"/>
      <c r="O393" s="193"/>
    </row>
    <row r="394" spans="1:256" s="50" customFormat="1" ht="12.75" customHeight="1">
      <c r="A394" s="403">
        <v>7.3</v>
      </c>
      <c r="B394" s="390" t="s">
        <v>320</v>
      </c>
      <c r="C394" s="387">
        <v>17</v>
      </c>
      <c r="D394" s="388" t="s">
        <v>4</v>
      </c>
      <c r="E394" s="299"/>
      <c r="F394" s="387">
        <f t="shared" si="13"/>
        <v>0</v>
      </c>
      <c r="G394" s="959"/>
      <c r="H394" s="49"/>
      <c r="J394" s="1044"/>
      <c r="K394" s="193"/>
      <c r="L394" s="193"/>
      <c r="M394" s="193"/>
      <c r="N394" s="193"/>
      <c r="O394" s="193"/>
    </row>
    <row r="395" spans="1:256" s="55" customFormat="1" ht="12.75" customHeight="1">
      <c r="A395" s="403">
        <v>7.4</v>
      </c>
      <c r="B395" s="390" t="s">
        <v>321</v>
      </c>
      <c r="C395" s="387">
        <v>40</v>
      </c>
      <c r="D395" s="388" t="s">
        <v>4</v>
      </c>
      <c r="E395" s="299"/>
      <c r="F395" s="387">
        <f t="shared" si="13"/>
        <v>0</v>
      </c>
      <c r="G395" s="959"/>
      <c r="H395" s="49"/>
      <c r="I395" s="50"/>
      <c r="J395" s="1044"/>
      <c r="K395" s="193"/>
      <c r="L395" s="193"/>
      <c r="M395" s="193"/>
      <c r="N395" s="193"/>
      <c r="O395" s="193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  <c r="EN395" s="50"/>
      <c r="EO395" s="50"/>
      <c r="EP395" s="50"/>
      <c r="EQ395" s="50"/>
      <c r="ER395" s="50"/>
      <c r="ES395" s="50"/>
      <c r="ET395" s="50"/>
      <c r="EU395" s="50"/>
      <c r="EV395" s="50"/>
      <c r="EW395" s="50"/>
      <c r="EX395" s="50"/>
      <c r="EY395" s="50"/>
      <c r="EZ395" s="50"/>
      <c r="FA395" s="50"/>
      <c r="FB395" s="50"/>
      <c r="FC395" s="50"/>
      <c r="FD395" s="50"/>
      <c r="FE395" s="50"/>
      <c r="FF395" s="50"/>
      <c r="FG395" s="50"/>
      <c r="FH395" s="50"/>
      <c r="FI395" s="50"/>
      <c r="FJ395" s="50"/>
      <c r="FK395" s="50"/>
      <c r="FL395" s="50"/>
      <c r="FM395" s="50"/>
      <c r="FN395" s="50"/>
      <c r="FO395" s="50"/>
      <c r="FP395" s="50"/>
      <c r="FQ395" s="50"/>
      <c r="FR395" s="50"/>
      <c r="FS395" s="50"/>
      <c r="FT395" s="50"/>
      <c r="FU395" s="50"/>
      <c r="FV395" s="50"/>
      <c r="FW395" s="50"/>
      <c r="FX395" s="50"/>
      <c r="FY395" s="50"/>
      <c r="FZ395" s="50"/>
      <c r="GA395" s="50"/>
      <c r="GB395" s="50"/>
      <c r="GC395" s="50"/>
      <c r="GD395" s="50"/>
      <c r="GE395" s="50"/>
      <c r="GF395" s="50"/>
      <c r="GG395" s="50"/>
      <c r="GH395" s="50"/>
      <c r="GI395" s="50"/>
      <c r="GJ395" s="50"/>
      <c r="GK395" s="50"/>
      <c r="GL395" s="50"/>
      <c r="GM395" s="50"/>
      <c r="GN395" s="50"/>
      <c r="GO395" s="50"/>
      <c r="GP395" s="50"/>
      <c r="GQ395" s="50"/>
      <c r="GR395" s="50"/>
      <c r="GS395" s="50"/>
      <c r="GT395" s="50"/>
      <c r="GU395" s="50"/>
      <c r="GV395" s="50"/>
      <c r="GW395" s="50"/>
      <c r="GX395" s="50"/>
      <c r="GY395" s="50"/>
      <c r="GZ395" s="50"/>
      <c r="HA395" s="50"/>
      <c r="HB395" s="50"/>
      <c r="HC395" s="50"/>
      <c r="HD395" s="50"/>
      <c r="HE395" s="50"/>
      <c r="HF395" s="50"/>
      <c r="HG395" s="50"/>
      <c r="HH395" s="50"/>
      <c r="HI395" s="50"/>
      <c r="HJ395" s="50"/>
      <c r="HK395" s="50"/>
      <c r="HL395" s="50"/>
      <c r="HM395" s="50"/>
      <c r="HN395" s="50"/>
      <c r="HO395" s="50"/>
      <c r="HP395" s="50"/>
      <c r="HQ395" s="50"/>
      <c r="HR395" s="50"/>
      <c r="HS395" s="50"/>
      <c r="HT395" s="50"/>
      <c r="HU395" s="50"/>
      <c r="HV395" s="50"/>
      <c r="HW395" s="50"/>
      <c r="HX395" s="50"/>
      <c r="HY395" s="50"/>
      <c r="HZ395" s="50"/>
      <c r="IA395" s="50"/>
      <c r="IB395" s="50"/>
      <c r="IC395" s="50"/>
      <c r="ID395" s="50"/>
      <c r="IE395" s="50"/>
      <c r="IF395" s="50"/>
      <c r="IG395" s="50"/>
      <c r="IH395" s="50"/>
      <c r="II395" s="50"/>
      <c r="IJ395" s="50"/>
      <c r="IK395" s="50"/>
      <c r="IL395" s="50"/>
      <c r="IM395" s="50"/>
      <c r="IN395" s="50"/>
      <c r="IO395" s="50"/>
      <c r="IP395" s="50"/>
      <c r="IQ395" s="50"/>
      <c r="IR395" s="50"/>
      <c r="IS395" s="50"/>
      <c r="IT395" s="50"/>
      <c r="IU395" s="50"/>
      <c r="IV395" s="50"/>
    </row>
    <row r="396" spans="1:256" s="55" customFormat="1" ht="8.25" customHeight="1">
      <c r="A396" s="397"/>
      <c r="B396" s="390"/>
      <c r="C396" s="387"/>
      <c r="D396" s="388"/>
      <c r="E396" s="299"/>
      <c r="F396" s="387">
        <f t="shared" si="13"/>
        <v>0</v>
      </c>
      <c r="G396" s="959"/>
      <c r="H396" s="52"/>
      <c r="I396" s="53"/>
      <c r="J396" s="1044"/>
      <c r="K396" s="87"/>
      <c r="L396" s="87"/>
      <c r="M396" s="87"/>
      <c r="N396" s="87"/>
      <c r="O396" s="87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  <c r="DL396" s="53"/>
      <c r="DM396" s="53"/>
      <c r="DN396" s="53"/>
      <c r="DO396" s="53"/>
      <c r="DP396" s="53"/>
      <c r="DQ396" s="53"/>
      <c r="DR396" s="53"/>
      <c r="DS396" s="53"/>
      <c r="DT396" s="53"/>
      <c r="DU396" s="53"/>
      <c r="DV396" s="53"/>
      <c r="DW396" s="53"/>
      <c r="DX396" s="53"/>
      <c r="DY396" s="53"/>
      <c r="DZ396" s="53"/>
      <c r="EA396" s="53"/>
      <c r="EB396" s="53"/>
      <c r="EC396" s="53"/>
      <c r="ED396" s="53"/>
      <c r="EE396" s="53"/>
      <c r="EF396" s="53"/>
      <c r="EG396" s="53"/>
      <c r="EH396" s="53"/>
      <c r="EI396" s="53"/>
      <c r="EJ396" s="53"/>
      <c r="EK396" s="53"/>
      <c r="EL396" s="53"/>
      <c r="EM396" s="53"/>
      <c r="EN396" s="53"/>
      <c r="EO396" s="53"/>
      <c r="EP396" s="53"/>
      <c r="EQ396" s="53"/>
      <c r="ER396" s="53"/>
      <c r="ES396" s="53"/>
      <c r="ET396" s="53"/>
      <c r="EU396" s="53"/>
      <c r="EV396" s="53"/>
      <c r="EW396" s="53"/>
      <c r="EX396" s="53"/>
      <c r="EY396" s="53"/>
      <c r="EZ396" s="53"/>
      <c r="FA396" s="53"/>
      <c r="FB396" s="53"/>
      <c r="FC396" s="53"/>
      <c r="FD396" s="53"/>
      <c r="FE396" s="53"/>
      <c r="FF396" s="53"/>
      <c r="FG396" s="53"/>
      <c r="FH396" s="53"/>
      <c r="FI396" s="53"/>
      <c r="FJ396" s="53"/>
      <c r="FK396" s="53"/>
      <c r="FL396" s="53"/>
      <c r="FM396" s="53"/>
      <c r="FN396" s="53"/>
      <c r="FO396" s="53"/>
      <c r="FP396" s="53"/>
      <c r="FQ396" s="53"/>
      <c r="FR396" s="53"/>
      <c r="FS396" s="53"/>
      <c r="FT396" s="53"/>
      <c r="FU396" s="53"/>
      <c r="FV396" s="53"/>
      <c r="FW396" s="53"/>
      <c r="FX396" s="53"/>
      <c r="FY396" s="53"/>
      <c r="FZ396" s="53"/>
      <c r="GA396" s="53"/>
      <c r="GB396" s="53"/>
      <c r="GC396" s="53"/>
      <c r="GD396" s="53"/>
      <c r="GE396" s="53"/>
      <c r="GF396" s="53"/>
      <c r="GG396" s="53"/>
      <c r="GH396" s="53"/>
      <c r="GI396" s="53"/>
      <c r="GJ396" s="53"/>
      <c r="GK396" s="53"/>
      <c r="GL396" s="53"/>
      <c r="GM396" s="53"/>
      <c r="GN396" s="53"/>
      <c r="GO396" s="53"/>
      <c r="GP396" s="53"/>
      <c r="GQ396" s="53"/>
      <c r="GR396" s="53"/>
      <c r="GS396" s="53"/>
      <c r="GT396" s="53"/>
      <c r="GU396" s="53"/>
      <c r="GV396" s="53"/>
      <c r="GW396" s="53"/>
      <c r="GX396" s="53"/>
      <c r="GY396" s="53"/>
      <c r="GZ396" s="53"/>
      <c r="HA396" s="53"/>
      <c r="HB396" s="53"/>
      <c r="HC396" s="53"/>
      <c r="HD396" s="53"/>
      <c r="HE396" s="53"/>
      <c r="HF396" s="53"/>
      <c r="HG396" s="53"/>
      <c r="HH396" s="53"/>
      <c r="HI396" s="53"/>
      <c r="HJ396" s="53"/>
      <c r="HK396" s="53"/>
      <c r="HL396" s="53"/>
      <c r="HM396" s="53"/>
      <c r="HN396" s="53"/>
      <c r="HO396" s="53"/>
      <c r="HP396" s="53"/>
      <c r="HQ396" s="53"/>
      <c r="HR396" s="53"/>
      <c r="HS396" s="53"/>
      <c r="HT396" s="53"/>
      <c r="HU396" s="53"/>
      <c r="HV396" s="53"/>
      <c r="HW396" s="53"/>
      <c r="HX396" s="53"/>
      <c r="HY396" s="53"/>
      <c r="HZ396" s="53"/>
      <c r="IA396" s="53"/>
      <c r="IB396" s="53"/>
      <c r="IC396" s="53"/>
      <c r="ID396" s="53"/>
      <c r="IE396" s="53"/>
      <c r="IF396" s="53"/>
      <c r="IG396" s="53"/>
      <c r="IH396" s="53"/>
      <c r="II396" s="53"/>
      <c r="IJ396" s="53"/>
      <c r="IK396" s="53"/>
      <c r="IL396" s="53"/>
      <c r="IM396" s="53"/>
      <c r="IN396" s="53"/>
      <c r="IO396" s="53"/>
      <c r="IP396" s="53"/>
      <c r="IQ396" s="53"/>
      <c r="IR396" s="53"/>
      <c r="IS396" s="53"/>
      <c r="IT396" s="53"/>
      <c r="IU396" s="53"/>
      <c r="IV396" s="53"/>
    </row>
    <row r="397" spans="1:256" s="50" customFormat="1">
      <c r="A397" s="665">
        <v>8</v>
      </c>
      <c r="B397" s="396" t="s">
        <v>67</v>
      </c>
      <c r="C397" s="387"/>
      <c r="D397" s="388"/>
      <c r="E397" s="299"/>
      <c r="F397" s="387">
        <f t="shared" si="13"/>
        <v>0</v>
      </c>
      <c r="G397" s="959"/>
      <c r="H397" s="49"/>
      <c r="J397" s="1044"/>
      <c r="K397" s="193"/>
      <c r="L397" s="193"/>
      <c r="M397" s="193"/>
      <c r="N397" s="193"/>
      <c r="O397" s="193"/>
    </row>
    <row r="398" spans="1:256" s="50" customFormat="1" ht="64.5" customHeight="1">
      <c r="A398" s="403">
        <v>8.1</v>
      </c>
      <c r="B398" s="404" t="s">
        <v>403</v>
      </c>
      <c r="C398" s="231">
        <v>3</v>
      </c>
      <c r="D398" s="408" t="s">
        <v>4</v>
      </c>
      <c r="E398" s="231"/>
      <c r="F398" s="648">
        <f t="shared" si="13"/>
        <v>0</v>
      </c>
      <c r="G398" s="959"/>
      <c r="H398" s="49"/>
      <c r="J398" s="176"/>
      <c r="K398" s="193"/>
      <c r="L398" s="193"/>
      <c r="M398" s="193"/>
      <c r="N398" s="193"/>
      <c r="O398" s="193"/>
    </row>
    <row r="399" spans="1:256" s="55" customFormat="1" ht="64.5" customHeight="1">
      <c r="A399" s="403">
        <v>8.1999999999999993</v>
      </c>
      <c r="B399" s="404" t="s">
        <v>404</v>
      </c>
      <c r="C399" s="231">
        <v>15</v>
      </c>
      <c r="D399" s="408" t="s">
        <v>4</v>
      </c>
      <c r="E399" s="231"/>
      <c r="F399" s="649">
        <f t="shared" si="13"/>
        <v>0</v>
      </c>
      <c r="G399" s="959"/>
      <c r="H399" s="54"/>
      <c r="J399" s="141"/>
      <c r="K399" s="89"/>
      <c r="L399" s="89"/>
      <c r="M399" s="89"/>
      <c r="N399" s="89"/>
      <c r="O399" s="89"/>
    </row>
    <row r="400" spans="1:256" s="50" customFormat="1">
      <c r="A400" s="397">
        <v>8.3000000000000007</v>
      </c>
      <c r="B400" s="390" t="s">
        <v>33</v>
      </c>
      <c r="C400" s="387">
        <v>18</v>
      </c>
      <c r="D400" s="388" t="s">
        <v>4</v>
      </c>
      <c r="E400" s="299"/>
      <c r="F400" s="387">
        <f t="shared" si="13"/>
        <v>0</v>
      </c>
      <c r="G400" s="959"/>
      <c r="H400" s="54"/>
      <c r="I400" s="103"/>
      <c r="J400" s="141"/>
      <c r="K400" s="89"/>
      <c r="L400" s="89"/>
      <c r="M400" s="89"/>
      <c r="N400" s="89"/>
      <c r="O400" s="89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  <c r="EG400" s="55"/>
      <c r="EH400" s="55"/>
      <c r="EI400" s="55"/>
      <c r="EJ400" s="55"/>
      <c r="EK400" s="55"/>
      <c r="EL400" s="55"/>
      <c r="EM400" s="55"/>
      <c r="EN400" s="55"/>
      <c r="EO400" s="55"/>
      <c r="EP400" s="55"/>
      <c r="EQ400" s="55"/>
      <c r="ER400" s="55"/>
      <c r="ES400" s="55"/>
      <c r="ET400" s="55"/>
      <c r="EU400" s="55"/>
      <c r="EV400" s="55"/>
      <c r="EW400" s="55"/>
      <c r="EX400" s="55"/>
      <c r="EY400" s="55"/>
      <c r="EZ400" s="55"/>
      <c r="FA400" s="55"/>
      <c r="FB400" s="55"/>
      <c r="FC400" s="55"/>
      <c r="FD400" s="55"/>
      <c r="FE400" s="55"/>
      <c r="FF400" s="55"/>
      <c r="FG400" s="55"/>
      <c r="FH400" s="55"/>
      <c r="FI400" s="55"/>
      <c r="FJ400" s="55"/>
      <c r="FK400" s="55"/>
      <c r="FL400" s="55"/>
      <c r="FM400" s="55"/>
      <c r="FN400" s="55"/>
      <c r="FO400" s="55"/>
      <c r="FP400" s="55"/>
      <c r="FQ400" s="55"/>
      <c r="FR400" s="55"/>
      <c r="FS400" s="55"/>
      <c r="FT400" s="55"/>
      <c r="FU400" s="55"/>
      <c r="FV400" s="55"/>
      <c r="FW400" s="55"/>
      <c r="FX400" s="55"/>
      <c r="FY400" s="55"/>
      <c r="FZ400" s="55"/>
      <c r="GA400" s="55"/>
      <c r="GB400" s="55"/>
      <c r="GC400" s="55"/>
      <c r="GD400" s="55"/>
      <c r="GE400" s="55"/>
      <c r="GF400" s="55"/>
      <c r="GG400" s="55"/>
      <c r="GH400" s="55"/>
      <c r="GI400" s="55"/>
      <c r="GJ400" s="55"/>
      <c r="GK400" s="55"/>
      <c r="GL400" s="55"/>
      <c r="GM400" s="55"/>
      <c r="GN400" s="55"/>
      <c r="GO400" s="55"/>
      <c r="GP400" s="55"/>
      <c r="GQ400" s="55"/>
      <c r="GR400" s="55"/>
      <c r="GS400" s="55"/>
      <c r="GT400" s="55"/>
      <c r="GU400" s="55"/>
      <c r="GV400" s="55"/>
      <c r="GW400" s="55"/>
      <c r="GX400" s="55"/>
      <c r="GY400" s="55"/>
      <c r="GZ400" s="55"/>
      <c r="HA400" s="55"/>
      <c r="HB400" s="55"/>
      <c r="HC400" s="55"/>
      <c r="HD400" s="55"/>
      <c r="HE400" s="55"/>
      <c r="HF400" s="55"/>
      <c r="HG400" s="55"/>
      <c r="HH400" s="55"/>
      <c r="HI400" s="55"/>
      <c r="HJ400" s="55"/>
      <c r="HK400" s="55"/>
      <c r="HL400" s="55"/>
      <c r="HM400" s="55"/>
      <c r="HN400" s="55"/>
      <c r="HO400" s="55"/>
      <c r="HP400" s="55"/>
      <c r="HQ400" s="55"/>
      <c r="HR400" s="55"/>
      <c r="HS400" s="55"/>
      <c r="HT400" s="55"/>
      <c r="HU400" s="55"/>
      <c r="HV400" s="55"/>
      <c r="HW400" s="55"/>
      <c r="HX400" s="55"/>
      <c r="HY400" s="55"/>
      <c r="HZ400" s="55"/>
      <c r="IA400" s="55"/>
      <c r="IB400" s="55"/>
      <c r="IC400" s="55"/>
      <c r="ID400" s="55"/>
      <c r="IE400" s="55"/>
      <c r="IF400" s="55"/>
      <c r="IG400" s="55"/>
      <c r="IH400" s="55"/>
      <c r="II400" s="55"/>
      <c r="IJ400" s="55"/>
      <c r="IK400" s="55"/>
      <c r="IL400" s="55"/>
      <c r="IM400" s="55"/>
      <c r="IN400" s="55"/>
      <c r="IO400" s="55"/>
      <c r="IP400" s="55"/>
      <c r="IQ400" s="55"/>
      <c r="IR400" s="55"/>
      <c r="IS400" s="55"/>
      <c r="IT400" s="55"/>
      <c r="IU400" s="55"/>
      <c r="IV400" s="55"/>
    </row>
    <row r="401" spans="1:254" s="50" customFormat="1" ht="8.25" customHeight="1">
      <c r="A401" s="359"/>
      <c r="B401" s="214"/>
      <c r="C401" s="42"/>
      <c r="D401" s="355"/>
      <c r="E401" s="43"/>
      <c r="F401" s="42">
        <f t="shared" si="13"/>
        <v>0</v>
      </c>
      <c r="G401" s="959"/>
      <c r="H401" s="49"/>
      <c r="I401" s="61"/>
      <c r="J401" s="176"/>
      <c r="K401" s="193"/>
      <c r="L401" s="193"/>
      <c r="M401" s="193"/>
      <c r="N401" s="193"/>
      <c r="O401" s="193"/>
    </row>
    <row r="402" spans="1:254" s="50" customFormat="1" ht="26.4">
      <c r="A402" s="372">
        <v>9</v>
      </c>
      <c r="B402" s="357" t="s">
        <v>45</v>
      </c>
      <c r="C402" s="42"/>
      <c r="D402" s="355"/>
      <c r="E402" s="43"/>
      <c r="F402" s="42">
        <f t="shared" si="13"/>
        <v>0</v>
      </c>
      <c r="G402" s="959"/>
      <c r="H402" s="155"/>
      <c r="I402" s="155"/>
      <c r="J402" s="176"/>
      <c r="K402" s="193"/>
      <c r="L402" s="193"/>
      <c r="M402" s="193"/>
      <c r="N402" s="193"/>
      <c r="O402" s="193"/>
    </row>
    <row r="403" spans="1:254" s="50" customFormat="1">
      <c r="A403" s="359">
        <v>9.1</v>
      </c>
      <c r="B403" s="24" t="s">
        <v>46</v>
      </c>
      <c r="C403" s="27">
        <v>2</v>
      </c>
      <c r="D403" s="174" t="s">
        <v>4</v>
      </c>
      <c r="E403" s="27"/>
      <c r="F403" s="42">
        <f t="shared" si="13"/>
        <v>0</v>
      </c>
      <c r="G403" s="959"/>
      <c r="H403" s="49"/>
      <c r="J403" s="193"/>
      <c r="K403" s="193"/>
      <c r="L403" s="193"/>
      <c r="M403" s="193"/>
      <c r="N403" s="193"/>
      <c r="O403" s="193"/>
    </row>
    <row r="404" spans="1:254" s="50" customFormat="1">
      <c r="A404" s="359">
        <v>9.1999999999999993</v>
      </c>
      <c r="B404" s="24" t="s">
        <v>415</v>
      </c>
      <c r="C404" s="27">
        <v>2</v>
      </c>
      <c r="D404" s="174" t="s">
        <v>4</v>
      </c>
      <c r="E404" s="27"/>
      <c r="F404" s="42">
        <f t="shared" si="13"/>
        <v>0</v>
      </c>
      <c r="G404" s="959"/>
      <c r="H404" s="49"/>
      <c r="J404" s="193"/>
      <c r="K404" s="193"/>
      <c r="L404" s="193"/>
      <c r="M404" s="193"/>
      <c r="N404" s="193"/>
      <c r="O404" s="193"/>
    </row>
    <row r="405" spans="1:254" s="8" customFormat="1">
      <c r="A405" s="359">
        <v>9.3000000000000007</v>
      </c>
      <c r="B405" s="24" t="s">
        <v>40</v>
      </c>
      <c r="C405" s="27">
        <v>2</v>
      </c>
      <c r="D405" s="174" t="s">
        <v>4</v>
      </c>
      <c r="E405" s="27"/>
      <c r="F405" s="42">
        <f t="shared" si="13"/>
        <v>0</v>
      </c>
      <c r="G405" s="959"/>
      <c r="H405" s="6"/>
      <c r="J405" s="1045"/>
      <c r="K405" s="966"/>
      <c r="L405" s="966"/>
      <c r="M405" s="139"/>
      <c r="N405" s="139"/>
      <c r="O405" s="139"/>
    </row>
    <row r="406" spans="1:254" s="50" customFormat="1">
      <c r="A406" s="359">
        <v>9.4</v>
      </c>
      <c r="B406" s="214" t="s">
        <v>33</v>
      </c>
      <c r="C406" s="42">
        <v>2</v>
      </c>
      <c r="D406" s="355" t="s">
        <v>4</v>
      </c>
      <c r="E406" s="43"/>
      <c r="F406" s="42">
        <f t="shared" si="13"/>
        <v>0</v>
      </c>
      <c r="G406" s="959"/>
      <c r="H406" s="56"/>
      <c r="I406" s="53"/>
      <c r="J406" s="1046"/>
      <c r="K406" s="1046"/>
      <c r="L406" s="1046"/>
      <c r="M406" s="193"/>
      <c r="N406" s="193"/>
      <c r="O406" s="193"/>
    </row>
    <row r="407" spans="1:254" s="50" customFormat="1" ht="7.5" customHeight="1">
      <c r="A407" s="676"/>
      <c r="B407" s="213"/>
      <c r="C407" s="171"/>
      <c r="D407" s="361"/>
      <c r="E407" s="179"/>
      <c r="F407" s="171"/>
      <c r="G407" s="959"/>
      <c r="H407" s="49"/>
      <c r="J407" s="1016"/>
      <c r="K407" s="1007"/>
      <c r="L407" s="1021"/>
      <c r="M407" s="193"/>
      <c r="N407" s="193"/>
      <c r="O407" s="193"/>
    </row>
    <row r="408" spans="1:254" s="8" customFormat="1" ht="39.6">
      <c r="A408" s="534">
        <v>10</v>
      </c>
      <c r="B408" s="535" t="s">
        <v>398</v>
      </c>
      <c r="C408" s="583"/>
      <c r="D408" s="584"/>
      <c r="E408" s="583"/>
      <c r="F408" s="407"/>
      <c r="G408" s="959"/>
      <c r="H408" s="6"/>
      <c r="I408" s="10"/>
      <c r="J408" s="109"/>
      <c r="K408" s="139"/>
      <c r="L408" s="139"/>
      <c r="M408" s="139"/>
      <c r="N408" s="139"/>
      <c r="O408" s="139"/>
    </row>
    <row r="409" spans="1:254" s="8" customFormat="1">
      <c r="A409" s="397">
        <v>10.1</v>
      </c>
      <c r="B409" s="404" t="s">
        <v>9</v>
      </c>
      <c r="C409" s="405">
        <v>2</v>
      </c>
      <c r="D409" s="406" t="s">
        <v>4</v>
      </c>
      <c r="E409" s="405"/>
      <c r="F409" s="407">
        <f>ROUND(E409*C409,2)</f>
        <v>0</v>
      </c>
      <c r="G409" s="959"/>
      <c r="H409" s="6"/>
      <c r="I409" s="10"/>
      <c r="J409" s="109"/>
      <c r="K409" s="34"/>
      <c r="L409" s="34"/>
      <c r="M409" s="34"/>
      <c r="N409" s="34"/>
      <c r="O409" s="34"/>
    </row>
    <row r="410" spans="1:254" s="80" customFormat="1" ht="25.5" customHeight="1">
      <c r="A410" s="539">
        <v>10.199999999999999</v>
      </c>
      <c r="B410" s="235" t="s">
        <v>201</v>
      </c>
      <c r="C410" s="405">
        <v>12</v>
      </c>
      <c r="D410" s="406" t="s">
        <v>10</v>
      </c>
      <c r="E410" s="405"/>
      <c r="F410" s="540">
        <f>ROUND(E410*C410,2)</f>
        <v>0</v>
      </c>
      <c r="G410" s="959"/>
      <c r="H410" s="6"/>
      <c r="I410" s="212"/>
      <c r="J410" s="209"/>
      <c r="K410" s="998"/>
      <c r="L410" s="203"/>
      <c r="M410" s="999"/>
      <c r="N410" s="203"/>
      <c r="O410" s="203"/>
    </row>
    <row r="411" spans="1:254" s="8" customFormat="1" ht="27.75" customHeight="1">
      <c r="A411" s="403">
        <v>10.3</v>
      </c>
      <c r="B411" s="404" t="s">
        <v>291</v>
      </c>
      <c r="C411" s="231">
        <v>8</v>
      </c>
      <c r="D411" s="408" t="s">
        <v>4</v>
      </c>
      <c r="E411" s="231"/>
      <c r="F411" s="407">
        <f>ROUND(E411*C411,2)</f>
        <v>0</v>
      </c>
      <c r="G411" s="959"/>
      <c r="H411" s="6"/>
      <c r="J411" s="109"/>
      <c r="K411" s="977"/>
      <c r="L411" s="34"/>
      <c r="M411" s="138"/>
      <c r="N411" s="34"/>
      <c r="O411" s="34"/>
    </row>
    <row r="412" spans="1:254" s="8" customFormat="1">
      <c r="A412" s="666">
        <v>10.4</v>
      </c>
      <c r="B412" s="530" t="s">
        <v>90</v>
      </c>
      <c r="C412" s="442">
        <v>4</v>
      </c>
      <c r="D412" s="542" t="s">
        <v>4</v>
      </c>
      <c r="E412" s="442"/>
      <c r="F412" s="385">
        <f>ROUND(E412*C412,2)</f>
        <v>0</v>
      </c>
      <c r="G412" s="959"/>
      <c r="H412" s="6"/>
      <c r="J412" s="109"/>
      <c r="K412" s="977"/>
      <c r="L412" s="34"/>
      <c r="M412" s="138"/>
      <c r="N412" s="34"/>
      <c r="O412" s="34"/>
    </row>
    <row r="413" spans="1:254" s="8" customFormat="1">
      <c r="A413" s="397">
        <v>10.5</v>
      </c>
      <c r="B413" s="541" t="s">
        <v>35</v>
      </c>
      <c r="C413" s="231">
        <v>4</v>
      </c>
      <c r="D413" s="408" t="s">
        <v>4</v>
      </c>
      <c r="E413" s="231"/>
      <c r="F413" s="407">
        <f>ROUND(E413*C413,2)</f>
        <v>0</v>
      </c>
      <c r="G413" s="959"/>
      <c r="H413" s="6"/>
      <c r="J413" s="109"/>
      <c r="K413" s="34"/>
      <c r="L413" s="34"/>
      <c r="M413" s="138"/>
      <c r="N413" s="34"/>
      <c r="O413" s="34"/>
    </row>
    <row r="414" spans="1:254" s="775" customFormat="1" ht="40.5" customHeight="1">
      <c r="A414" s="403">
        <v>10.6</v>
      </c>
      <c r="B414" s="245" t="s">
        <v>334</v>
      </c>
      <c r="C414" s="231">
        <v>16</v>
      </c>
      <c r="D414" s="408" t="s">
        <v>43</v>
      </c>
      <c r="E414" s="231"/>
      <c r="F414" s="407">
        <f>ROUND(C414*E414,2)</f>
        <v>0</v>
      </c>
      <c r="G414" s="959"/>
    </row>
    <row r="415" spans="1:254" s="303" customFormat="1">
      <c r="A415" s="397">
        <v>10.7</v>
      </c>
      <c r="B415" s="541" t="s">
        <v>197</v>
      </c>
      <c r="C415" s="231">
        <v>5.75</v>
      </c>
      <c r="D415" s="408" t="s">
        <v>15</v>
      </c>
      <c r="E415" s="231"/>
      <c r="F415" s="407">
        <f>ROUND(E415*C415,2)</f>
        <v>0</v>
      </c>
      <c r="G415" s="959"/>
      <c r="H415" s="1048"/>
      <c r="J415" s="304"/>
      <c r="M415" s="305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6"/>
      <c r="AP415" s="306"/>
      <c r="AQ415" s="306"/>
      <c r="AR415" s="306"/>
      <c r="AS415" s="306"/>
      <c r="AT415" s="306"/>
      <c r="AU415" s="306"/>
      <c r="AV415" s="306"/>
      <c r="AW415" s="306"/>
      <c r="AX415" s="306"/>
      <c r="AY415" s="306"/>
      <c r="AZ415" s="306"/>
      <c r="BA415" s="306"/>
      <c r="BB415" s="306"/>
      <c r="BC415" s="306"/>
      <c r="BD415" s="306"/>
      <c r="BE415" s="306"/>
      <c r="BF415" s="306"/>
      <c r="BG415" s="306"/>
      <c r="BH415" s="306"/>
      <c r="BI415" s="306"/>
      <c r="BJ415" s="306"/>
      <c r="BK415" s="306"/>
      <c r="BL415" s="306"/>
      <c r="BM415" s="306"/>
      <c r="BN415" s="306"/>
      <c r="BO415" s="306"/>
      <c r="BP415" s="306"/>
      <c r="BQ415" s="306"/>
      <c r="BR415" s="306"/>
      <c r="BS415" s="306"/>
      <c r="BT415" s="306"/>
      <c r="BU415" s="306"/>
      <c r="BV415" s="306"/>
      <c r="BW415" s="306"/>
      <c r="BX415" s="306"/>
      <c r="BY415" s="306"/>
      <c r="BZ415" s="306"/>
      <c r="CA415" s="306"/>
      <c r="CB415" s="306"/>
      <c r="CC415" s="306"/>
      <c r="CD415" s="306"/>
      <c r="CE415" s="306"/>
      <c r="CF415" s="306"/>
      <c r="CG415" s="306"/>
      <c r="CH415" s="306"/>
      <c r="CI415" s="306"/>
      <c r="CJ415" s="306"/>
      <c r="CK415" s="306"/>
      <c r="CL415" s="306"/>
      <c r="CM415" s="306"/>
      <c r="CN415" s="306"/>
      <c r="CO415" s="306"/>
      <c r="CP415" s="306"/>
      <c r="CQ415" s="306"/>
      <c r="CR415" s="306"/>
      <c r="CS415" s="306"/>
      <c r="CT415" s="306"/>
      <c r="CU415" s="306"/>
      <c r="CV415" s="306"/>
      <c r="CW415" s="306"/>
      <c r="CX415" s="306"/>
      <c r="CY415" s="306"/>
      <c r="CZ415" s="306"/>
      <c r="DA415" s="306"/>
      <c r="DB415" s="306"/>
      <c r="DC415" s="306"/>
      <c r="DD415" s="306"/>
      <c r="DE415" s="306"/>
      <c r="DF415" s="306"/>
      <c r="DG415" s="306"/>
      <c r="DH415" s="306"/>
      <c r="DI415" s="306"/>
      <c r="DJ415" s="306"/>
      <c r="DK415" s="306"/>
      <c r="DL415" s="306"/>
      <c r="DM415" s="306"/>
      <c r="DN415" s="306"/>
      <c r="DO415" s="306"/>
      <c r="DP415" s="306"/>
      <c r="DQ415" s="306"/>
      <c r="DR415" s="306"/>
      <c r="DS415" s="306"/>
      <c r="DT415" s="306"/>
      <c r="DU415" s="306"/>
      <c r="DV415" s="306"/>
      <c r="DW415" s="306"/>
      <c r="DX415" s="306"/>
      <c r="DY415" s="306"/>
      <c r="DZ415" s="306"/>
      <c r="EA415" s="306"/>
      <c r="EB415" s="306"/>
      <c r="EC415" s="306"/>
      <c r="ED415" s="306"/>
      <c r="EE415" s="306"/>
      <c r="EF415" s="306"/>
      <c r="EG415" s="306"/>
      <c r="EH415" s="306"/>
      <c r="EI415" s="306"/>
      <c r="EJ415" s="306"/>
      <c r="EK415" s="306"/>
      <c r="EL415" s="306"/>
      <c r="EM415" s="306"/>
      <c r="EN415" s="306"/>
      <c r="EO415" s="306"/>
      <c r="EP415" s="306"/>
      <c r="EQ415" s="306"/>
      <c r="ER415" s="306"/>
      <c r="ES415" s="306"/>
      <c r="ET415" s="306"/>
      <c r="EU415" s="306"/>
      <c r="EV415" s="306"/>
      <c r="EW415" s="306"/>
      <c r="EX415" s="306"/>
      <c r="EY415" s="306"/>
      <c r="EZ415" s="306"/>
      <c r="FA415" s="306"/>
      <c r="FB415" s="306"/>
      <c r="FC415" s="306"/>
      <c r="FD415" s="306"/>
      <c r="FE415" s="306"/>
      <c r="FF415" s="306"/>
      <c r="FG415" s="306"/>
      <c r="FH415" s="306"/>
      <c r="FI415" s="306"/>
      <c r="FJ415" s="306"/>
      <c r="FK415" s="306"/>
      <c r="FL415" s="306"/>
      <c r="FM415" s="306"/>
      <c r="FN415" s="306"/>
      <c r="FO415" s="306"/>
      <c r="FP415" s="306"/>
      <c r="FQ415" s="306"/>
      <c r="FR415" s="306"/>
      <c r="FS415" s="306"/>
      <c r="FT415" s="306"/>
      <c r="FU415" s="306"/>
      <c r="FV415" s="306"/>
      <c r="FW415" s="306"/>
      <c r="FX415" s="306"/>
      <c r="FY415" s="306"/>
      <c r="FZ415" s="306"/>
      <c r="GA415" s="306"/>
      <c r="GB415" s="306"/>
      <c r="GC415" s="306"/>
      <c r="GD415" s="306"/>
      <c r="GE415" s="306"/>
      <c r="GF415" s="306"/>
      <c r="GG415" s="306"/>
      <c r="GH415" s="306"/>
      <c r="GI415" s="306"/>
      <c r="GJ415" s="306"/>
      <c r="GK415" s="306"/>
      <c r="GL415" s="306"/>
      <c r="GM415" s="306"/>
      <c r="GN415" s="306"/>
      <c r="GO415" s="306"/>
      <c r="GP415" s="306"/>
      <c r="GQ415" s="306"/>
      <c r="GR415" s="306"/>
      <c r="GS415" s="306"/>
      <c r="GT415" s="306"/>
      <c r="GU415" s="306"/>
      <c r="GV415" s="306"/>
      <c r="GW415" s="306"/>
      <c r="GX415" s="306"/>
      <c r="GY415" s="306"/>
      <c r="GZ415" s="306"/>
      <c r="HA415" s="306"/>
      <c r="HB415" s="306"/>
      <c r="HC415" s="306"/>
      <c r="HD415" s="306"/>
      <c r="HE415" s="306"/>
      <c r="HF415" s="306"/>
      <c r="HG415" s="306"/>
      <c r="HH415" s="306"/>
      <c r="HI415" s="306"/>
      <c r="HJ415" s="306"/>
      <c r="HK415" s="306"/>
      <c r="HL415" s="306"/>
      <c r="HM415" s="306"/>
      <c r="HN415" s="306"/>
      <c r="HO415" s="306"/>
      <c r="HP415" s="306"/>
      <c r="HQ415" s="306"/>
      <c r="HR415" s="306"/>
      <c r="HS415" s="306"/>
      <c r="HT415" s="306"/>
      <c r="HU415" s="306"/>
      <c r="HV415" s="306"/>
      <c r="HW415" s="306"/>
      <c r="HX415" s="306"/>
      <c r="HY415" s="306"/>
      <c r="HZ415" s="306"/>
      <c r="IA415" s="306"/>
      <c r="IB415" s="306"/>
      <c r="IC415" s="306"/>
      <c r="ID415" s="306"/>
      <c r="IE415" s="306"/>
      <c r="IF415" s="306"/>
      <c r="IG415" s="306"/>
      <c r="IH415" s="306"/>
      <c r="II415" s="306"/>
      <c r="IJ415" s="306"/>
      <c r="IK415" s="306"/>
      <c r="IL415" s="306"/>
      <c r="IM415" s="306"/>
      <c r="IN415" s="306"/>
      <c r="IO415" s="306"/>
      <c r="IP415" s="306"/>
      <c r="IQ415" s="306"/>
      <c r="IR415" s="306"/>
      <c r="IS415" s="306"/>
      <c r="IT415" s="306"/>
    </row>
    <row r="416" spans="1:254" s="8" customFormat="1">
      <c r="A416" s="397">
        <v>10.8</v>
      </c>
      <c r="B416" s="404" t="s">
        <v>36</v>
      </c>
      <c r="C416" s="231">
        <v>2</v>
      </c>
      <c r="D416" s="408" t="s">
        <v>4</v>
      </c>
      <c r="E416" s="716"/>
      <c r="F416" s="407">
        <f>ROUND(E416*C416,2)</f>
        <v>0</v>
      </c>
      <c r="G416" s="959"/>
      <c r="H416" s="197"/>
      <c r="I416" s="139"/>
      <c r="J416" s="109"/>
      <c r="K416" s="34"/>
      <c r="L416" s="34"/>
      <c r="M416" s="34"/>
      <c r="N416" s="34"/>
      <c r="O416" s="34"/>
      <c r="P416" s="139"/>
    </row>
    <row r="417" spans="1:256" s="53" customFormat="1" ht="9" customHeight="1">
      <c r="A417" s="717"/>
      <c r="B417" s="718"/>
      <c r="C417" s="719"/>
      <c r="D417" s="720"/>
      <c r="E417" s="719"/>
      <c r="F417" s="721"/>
      <c r="G417" s="959"/>
      <c r="H417" s="1020"/>
      <c r="I417" s="87"/>
      <c r="J417" s="1039"/>
      <c r="K417" s="139"/>
      <c r="L417" s="139"/>
      <c r="M417" s="139"/>
      <c r="N417" s="139"/>
      <c r="O417" s="185"/>
      <c r="P417" s="87"/>
    </row>
    <row r="418" spans="1:256" s="186" customFormat="1" ht="39.6">
      <c r="A418" s="534">
        <v>11</v>
      </c>
      <c r="B418" s="535" t="s">
        <v>294</v>
      </c>
      <c r="C418" s="536"/>
      <c r="D418" s="537"/>
      <c r="E418" s="536"/>
      <c r="F418" s="538"/>
      <c r="G418" s="959"/>
      <c r="H418" s="197"/>
      <c r="I418" s="139"/>
      <c r="J418" s="109"/>
      <c r="K418" s="139"/>
      <c r="L418" s="139"/>
      <c r="M418" s="139"/>
      <c r="N418" s="139"/>
      <c r="O418" s="139"/>
      <c r="P418" s="139"/>
    </row>
    <row r="419" spans="1:256" s="186" customFormat="1">
      <c r="A419" s="397">
        <v>11.1</v>
      </c>
      <c r="B419" s="404" t="s">
        <v>9</v>
      </c>
      <c r="C419" s="405">
        <v>3</v>
      </c>
      <c r="D419" s="406" t="s">
        <v>4</v>
      </c>
      <c r="E419" s="405"/>
      <c r="F419" s="407">
        <f>ROUND(E419*C419,2)</f>
        <v>0</v>
      </c>
      <c r="G419" s="959"/>
      <c r="H419" s="197"/>
      <c r="I419" s="139"/>
      <c r="J419" s="139"/>
      <c r="K419" s="34"/>
      <c r="L419" s="34"/>
      <c r="M419" s="34"/>
      <c r="N419" s="34"/>
      <c r="O419" s="34"/>
      <c r="P419" s="139"/>
    </row>
    <row r="420" spans="1:256" s="8" customFormat="1" ht="26.4">
      <c r="A420" s="403">
        <v>11.2</v>
      </c>
      <c r="B420" s="235" t="s">
        <v>202</v>
      </c>
      <c r="C420" s="231">
        <v>18</v>
      </c>
      <c r="D420" s="408" t="s">
        <v>10</v>
      </c>
      <c r="E420" s="239"/>
      <c r="F420" s="407">
        <f>ROUND(E420*C420,2)</f>
        <v>0</v>
      </c>
      <c r="G420" s="959"/>
      <c r="H420" s="197"/>
      <c r="I420" s="139"/>
      <c r="J420" s="139"/>
      <c r="K420" s="977"/>
      <c r="L420" s="34"/>
      <c r="M420" s="138"/>
      <c r="N420" s="34"/>
      <c r="O420" s="34"/>
      <c r="P420" s="139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0"/>
      <c r="EL420" s="50"/>
      <c r="EM420" s="50"/>
      <c r="EN420" s="50"/>
      <c r="EO420" s="50"/>
      <c r="EP420" s="50"/>
      <c r="EQ420" s="50"/>
      <c r="ER420" s="50"/>
      <c r="ES420" s="50"/>
      <c r="ET420" s="50"/>
      <c r="EU420" s="50"/>
      <c r="EV420" s="50"/>
      <c r="EW420" s="50"/>
      <c r="EX420" s="50"/>
      <c r="EY420" s="50"/>
      <c r="EZ420" s="50"/>
      <c r="FA420" s="50"/>
      <c r="FB420" s="50"/>
      <c r="FC420" s="50"/>
      <c r="FD420" s="50"/>
      <c r="FE420" s="50"/>
      <c r="FF420" s="50"/>
      <c r="FG420" s="50"/>
      <c r="FH420" s="50"/>
      <c r="FI420" s="50"/>
      <c r="FJ420" s="50"/>
      <c r="FK420" s="50"/>
      <c r="FL420" s="50"/>
      <c r="FM420" s="50"/>
      <c r="FN420" s="50"/>
      <c r="FO420" s="50"/>
      <c r="FP420" s="50"/>
      <c r="FQ420" s="50"/>
      <c r="FR420" s="50"/>
      <c r="FS420" s="50"/>
      <c r="FT420" s="50"/>
      <c r="FU420" s="50"/>
      <c r="FV420" s="50"/>
      <c r="FW420" s="50"/>
      <c r="FX420" s="50"/>
      <c r="FY420" s="50"/>
      <c r="FZ420" s="50"/>
      <c r="GA420" s="50"/>
      <c r="GB420" s="50"/>
      <c r="GC420" s="50"/>
      <c r="GD420" s="50"/>
      <c r="GE420" s="50"/>
      <c r="GF420" s="50"/>
      <c r="GG420" s="50"/>
      <c r="GH420" s="50"/>
      <c r="GI420" s="50"/>
      <c r="GJ420" s="50"/>
      <c r="GK420" s="50"/>
      <c r="GL420" s="50"/>
      <c r="GM420" s="50"/>
      <c r="GN420" s="50"/>
      <c r="GO420" s="50"/>
      <c r="GP420" s="50"/>
      <c r="GQ420" s="50"/>
      <c r="GR420" s="50"/>
      <c r="GS420" s="50"/>
      <c r="GT420" s="50"/>
      <c r="GU420" s="50"/>
      <c r="GV420" s="50"/>
      <c r="GW420" s="50"/>
      <c r="GX420" s="50"/>
      <c r="GY420" s="50"/>
      <c r="GZ420" s="50"/>
      <c r="HA420" s="50"/>
      <c r="HB420" s="50"/>
      <c r="HC420" s="50"/>
      <c r="HD420" s="50"/>
      <c r="HE420" s="50"/>
      <c r="HF420" s="50"/>
      <c r="HG420" s="50"/>
      <c r="HH420" s="50"/>
      <c r="HI420" s="50"/>
      <c r="HJ420" s="50"/>
      <c r="HK420" s="50"/>
      <c r="HL420" s="50"/>
      <c r="HM420" s="50"/>
      <c r="HN420" s="50"/>
      <c r="HO420" s="50"/>
      <c r="HP420" s="50"/>
      <c r="HQ420" s="50"/>
      <c r="HR420" s="50"/>
      <c r="HS420" s="50"/>
      <c r="HT420" s="50"/>
      <c r="HU420" s="50"/>
      <c r="HV420" s="50"/>
      <c r="HW420" s="50"/>
      <c r="HX420" s="50"/>
      <c r="HY420" s="50"/>
      <c r="HZ420" s="50"/>
      <c r="IA420" s="50"/>
      <c r="IB420" s="50"/>
      <c r="IC420" s="50"/>
      <c r="ID420" s="50"/>
      <c r="IE420" s="50"/>
      <c r="IF420" s="50"/>
      <c r="IG420" s="50"/>
      <c r="IH420" s="50"/>
      <c r="II420" s="50"/>
      <c r="IJ420" s="50"/>
      <c r="IK420" s="50"/>
      <c r="IL420" s="50"/>
      <c r="IM420" s="50"/>
      <c r="IN420" s="50"/>
      <c r="IO420" s="50"/>
      <c r="IP420" s="50"/>
      <c r="IQ420" s="50"/>
      <c r="IR420" s="50"/>
      <c r="IS420" s="50"/>
      <c r="IT420" s="50"/>
      <c r="IU420" s="50"/>
      <c r="IV420" s="50"/>
    </row>
    <row r="421" spans="1:256" s="8" customFormat="1" ht="26.4">
      <c r="A421" s="403">
        <v>11.3</v>
      </c>
      <c r="B421" s="404" t="s">
        <v>293</v>
      </c>
      <c r="C421" s="231">
        <v>12</v>
      </c>
      <c r="D421" s="408" t="s">
        <v>4</v>
      </c>
      <c r="E421" s="231"/>
      <c r="F421" s="407">
        <f>ROUND(E421*C421,2)</f>
        <v>0</v>
      </c>
      <c r="G421" s="959"/>
      <c r="H421" s="197"/>
      <c r="I421" s="139"/>
      <c r="J421" s="1049"/>
      <c r="K421" s="977"/>
      <c r="L421" s="34"/>
      <c r="M421" s="138"/>
      <c r="N421" s="34"/>
      <c r="O421" s="34"/>
      <c r="P421" s="139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0"/>
      <c r="EL421" s="50"/>
      <c r="EM421" s="50"/>
      <c r="EN421" s="50"/>
      <c r="EO421" s="50"/>
      <c r="EP421" s="50"/>
      <c r="EQ421" s="50"/>
      <c r="ER421" s="50"/>
      <c r="ES421" s="50"/>
      <c r="ET421" s="50"/>
      <c r="EU421" s="50"/>
      <c r="EV421" s="50"/>
      <c r="EW421" s="50"/>
      <c r="EX421" s="50"/>
      <c r="EY421" s="50"/>
      <c r="EZ421" s="50"/>
      <c r="FA421" s="50"/>
      <c r="FB421" s="50"/>
      <c r="FC421" s="50"/>
      <c r="FD421" s="50"/>
      <c r="FE421" s="50"/>
      <c r="FF421" s="50"/>
      <c r="FG421" s="50"/>
      <c r="FH421" s="50"/>
      <c r="FI421" s="50"/>
      <c r="FJ421" s="50"/>
      <c r="FK421" s="50"/>
      <c r="FL421" s="50"/>
      <c r="FM421" s="50"/>
      <c r="FN421" s="50"/>
      <c r="FO421" s="50"/>
      <c r="FP421" s="50"/>
      <c r="FQ421" s="50"/>
      <c r="FR421" s="50"/>
      <c r="FS421" s="50"/>
      <c r="FT421" s="50"/>
      <c r="FU421" s="50"/>
      <c r="FV421" s="50"/>
      <c r="FW421" s="50"/>
      <c r="FX421" s="50"/>
      <c r="FY421" s="50"/>
      <c r="FZ421" s="50"/>
      <c r="GA421" s="50"/>
      <c r="GB421" s="50"/>
      <c r="GC421" s="50"/>
      <c r="GD421" s="50"/>
      <c r="GE421" s="50"/>
      <c r="GF421" s="50"/>
      <c r="GG421" s="50"/>
      <c r="GH421" s="50"/>
      <c r="GI421" s="50"/>
      <c r="GJ421" s="50"/>
      <c r="GK421" s="50"/>
      <c r="GL421" s="50"/>
      <c r="GM421" s="50"/>
      <c r="GN421" s="50"/>
      <c r="GO421" s="50"/>
      <c r="GP421" s="50"/>
      <c r="GQ421" s="50"/>
      <c r="GR421" s="50"/>
      <c r="GS421" s="50"/>
      <c r="GT421" s="50"/>
      <c r="GU421" s="50"/>
      <c r="GV421" s="50"/>
      <c r="GW421" s="50"/>
      <c r="GX421" s="50"/>
      <c r="GY421" s="50"/>
      <c r="GZ421" s="50"/>
      <c r="HA421" s="50"/>
      <c r="HB421" s="50"/>
      <c r="HC421" s="50"/>
      <c r="HD421" s="50"/>
      <c r="HE421" s="50"/>
      <c r="HF421" s="50"/>
      <c r="HG421" s="50"/>
      <c r="HH421" s="50"/>
      <c r="HI421" s="50"/>
      <c r="HJ421" s="50"/>
      <c r="HK421" s="50"/>
      <c r="HL421" s="50"/>
      <c r="HM421" s="50"/>
      <c r="HN421" s="50"/>
      <c r="HO421" s="50"/>
      <c r="HP421" s="50"/>
      <c r="HQ421" s="50"/>
      <c r="HR421" s="50"/>
      <c r="HS421" s="50"/>
      <c r="HT421" s="50"/>
      <c r="HU421" s="50"/>
      <c r="HV421" s="50"/>
      <c r="HW421" s="50"/>
      <c r="HX421" s="50"/>
      <c r="HY421" s="50"/>
      <c r="HZ421" s="50"/>
      <c r="IA421" s="50"/>
      <c r="IB421" s="50"/>
      <c r="IC421" s="50"/>
      <c r="ID421" s="50"/>
      <c r="IE421" s="50"/>
      <c r="IF421" s="50"/>
      <c r="IG421" s="50"/>
      <c r="IH421" s="50"/>
      <c r="II421" s="50"/>
      <c r="IJ421" s="50"/>
      <c r="IK421" s="50"/>
      <c r="IL421" s="50"/>
      <c r="IM421" s="50"/>
      <c r="IN421" s="50"/>
      <c r="IO421" s="50"/>
      <c r="IP421" s="50"/>
      <c r="IQ421" s="50"/>
      <c r="IR421" s="50"/>
      <c r="IS421" s="50"/>
      <c r="IT421" s="50"/>
      <c r="IU421" s="50"/>
      <c r="IV421" s="50"/>
    </row>
    <row r="422" spans="1:256" s="8" customFormat="1">
      <c r="A422" s="397">
        <v>11.4</v>
      </c>
      <c r="B422" s="541" t="s">
        <v>317</v>
      </c>
      <c r="C422" s="231">
        <v>6</v>
      </c>
      <c r="D422" s="408" t="s">
        <v>4</v>
      </c>
      <c r="E422" s="231"/>
      <c r="F422" s="407">
        <f>ROUND(E422*C422,2)</f>
        <v>0</v>
      </c>
      <c r="G422" s="959"/>
      <c r="H422" s="197"/>
      <c r="I422" s="146"/>
      <c r="J422" s="1049"/>
      <c r="K422" s="977"/>
      <c r="L422" s="34"/>
      <c r="M422" s="138"/>
      <c r="N422" s="34"/>
      <c r="O422" s="34"/>
      <c r="P422" s="139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  <c r="EN422" s="50"/>
      <c r="EO422" s="50"/>
      <c r="EP422" s="50"/>
      <c r="EQ422" s="50"/>
      <c r="ER422" s="50"/>
      <c r="ES422" s="50"/>
      <c r="ET422" s="50"/>
      <c r="EU422" s="50"/>
      <c r="EV422" s="50"/>
      <c r="EW422" s="50"/>
      <c r="EX422" s="50"/>
      <c r="EY422" s="50"/>
      <c r="EZ422" s="50"/>
      <c r="FA422" s="50"/>
      <c r="FB422" s="50"/>
      <c r="FC422" s="50"/>
      <c r="FD422" s="50"/>
      <c r="FE422" s="50"/>
      <c r="FF422" s="50"/>
      <c r="FG422" s="50"/>
      <c r="FH422" s="50"/>
      <c r="FI422" s="50"/>
      <c r="FJ422" s="50"/>
      <c r="FK422" s="50"/>
      <c r="FL422" s="50"/>
      <c r="FM422" s="50"/>
      <c r="FN422" s="50"/>
      <c r="FO422" s="50"/>
      <c r="FP422" s="50"/>
      <c r="FQ422" s="50"/>
      <c r="FR422" s="50"/>
      <c r="FS422" s="50"/>
      <c r="FT422" s="50"/>
      <c r="FU422" s="50"/>
      <c r="FV422" s="50"/>
      <c r="FW422" s="50"/>
      <c r="FX422" s="50"/>
      <c r="FY422" s="50"/>
      <c r="FZ422" s="50"/>
      <c r="GA422" s="50"/>
      <c r="GB422" s="50"/>
      <c r="GC422" s="50"/>
      <c r="GD422" s="50"/>
      <c r="GE422" s="50"/>
      <c r="GF422" s="50"/>
      <c r="GG422" s="50"/>
      <c r="GH422" s="50"/>
      <c r="GI422" s="50"/>
      <c r="GJ422" s="50"/>
      <c r="GK422" s="50"/>
      <c r="GL422" s="50"/>
      <c r="GM422" s="50"/>
      <c r="GN422" s="50"/>
      <c r="GO422" s="50"/>
      <c r="GP422" s="50"/>
      <c r="GQ422" s="50"/>
      <c r="GR422" s="50"/>
      <c r="GS422" s="50"/>
      <c r="GT422" s="50"/>
      <c r="GU422" s="50"/>
      <c r="GV422" s="50"/>
      <c r="GW422" s="50"/>
      <c r="GX422" s="50"/>
      <c r="GY422" s="50"/>
      <c r="GZ422" s="50"/>
      <c r="HA422" s="50"/>
      <c r="HB422" s="50"/>
      <c r="HC422" s="50"/>
      <c r="HD422" s="50"/>
      <c r="HE422" s="50"/>
      <c r="HF422" s="50"/>
      <c r="HG422" s="50"/>
      <c r="HH422" s="50"/>
      <c r="HI422" s="50"/>
      <c r="HJ422" s="50"/>
      <c r="HK422" s="50"/>
      <c r="HL422" s="50"/>
      <c r="HM422" s="50"/>
      <c r="HN422" s="50"/>
      <c r="HO422" s="50"/>
      <c r="HP422" s="50"/>
      <c r="HQ422" s="50"/>
      <c r="HR422" s="50"/>
      <c r="HS422" s="50"/>
      <c r="HT422" s="50"/>
      <c r="HU422" s="50"/>
      <c r="HV422" s="50"/>
      <c r="HW422" s="50"/>
      <c r="HX422" s="50"/>
      <c r="HY422" s="50"/>
      <c r="HZ422" s="50"/>
      <c r="IA422" s="50"/>
      <c r="IB422" s="50"/>
      <c r="IC422" s="50"/>
      <c r="ID422" s="50"/>
      <c r="IE422" s="50"/>
      <c r="IF422" s="50"/>
      <c r="IG422" s="50"/>
      <c r="IH422" s="50"/>
      <c r="II422" s="50"/>
      <c r="IJ422" s="50"/>
      <c r="IK422" s="50"/>
      <c r="IL422" s="50"/>
      <c r="IM422" s="50"/>
      <c r="IN422" s="50"/>
      <c r="IO422" s="50"/>
      <c r="IP422" s="50"/>
      <c r="IQ422" s="50"/>
      <c r="IR422" s="50"/>
      <c r="IS422" s="50"/>
      <c r="IT422" s="50"/>
      <c r="IU422" s="50"/>
      <c r="IV422" s="50"/>
    </row>
    <row r="423" spans="1:256" s="775" customFormat="1" ht="52.5" customHeight="1">
      <c r="A423" s="403">
        <v>11.5</v>
      </c>
      <c r="B423" s="245" t="s">
        <v>334</v>
      </c>
      <c r="C423" s="231">
        <v>16</v>
      </c>
      <c r="D423" s="408" t="s">
        <v>43</v>
      </c>
      <c r="E423" s="231"/>
      <c r="F423" s="407">
        <f>ROUND(C423*E423,2)</f>
        <v>0</v>
      </c>
      <c r="G423" s="959"/>
      <c r="J423" s="882"/>
    </row>
    <row r="424" spans="1:256" s="8" customFormat="1">
      <c r="A424" s="397">
        <v>11.6</v>
      </c>
      <c r="B424" s="541" t="s">
        <v>35</v>
      </c>
      <c r="C424" s="231">
        <v>6</v>
      </c>
      <c r="D424" s="408" t="s">
        <v>4</v>
      </c>
      <c r="E424" s="231"/>
      <c r="F424" s="407">
        <f>ROUND(E424*C424,2)</f>
        <v>0</v>
      </c>
      <c r="G424" s="959"/>
      <c r="H424" s="197"/>
      <c r="I424" s="139"/>
      <c r="J424" s="1049"/>
      <c r="K424" s="34"/>
      <c r="L424" s="34"/>
      <c r="M424" s="138"/>
      <c r="N424" s="34"/>
      <c r="O424" s="34"/>
      <c r="P424" s="139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0"/>
      <c r="EL424" s="50"/>
      <c r="EM424" s="50"/>
      <c r="EN424" s="50"/>
      <c r="EO424" s="50"/>
      <c r="EP424" s="50"/>
      <c r="EQ424" s="50"/>
      <c r="ER424" s="50"/>
      <c r="ES424" s="50"/>
      <c r="ET424" s="50"/>
      <c r="EU424" s="50"/>
      <c r="EV424" s="50"/>
      <c r="EW424" s="50"/>
      <c r="EX424" s="50"/>
      <c r="EY424" s="50"/>
      <c r="EZ424" s="50"/>
      <c r="FA424" s="50"/>
      <c r="FB424" s="50"/>
      <c r="FC424" s="50"/>
      <c r="FD424" s="50"/>
      <c r="FE424" s="50"/>
      <c r="FF424" s="50"/>
      <c r="FG424" s="50"/>
      <c r="FH424" s="50"/>
      <c r="FI424" s="50"/>
      <c r="FJ424" s="50"/>
      <c r="FK424" s="50"/>
      <c r="FL424" s="50"/>
      <c r="FM424" s="50"/>
      <c r="FN424" s="50"/>
      <c r="FO424" s="50"/>
      <c r="FP424" s="50"/>
      <c r="FQ424" s="50"/>
      <c r="FR424" s="50"/>
      <c r="FS424" s="50"/>
      <c r="FT424" s="50"/>
      <c r="FU424" s="50"/>
      <c r="FV424" s="50"/>
      <c r="FW424" s="50"/>
      <c r="FX424" s="50"/>
      <c r="FY424" s="50"/>
      <c r="FZ424" s="50"/>
      <c r="GA424" s="50"/>
      <c r="GB424" s="50"/>
      <c r="GC424" s="50"/>
      <c r="GD424" s="50"/>
      <c r="GE424" s="50"/>
      <c r="GF424" s="50"/>
      <c r="GG424" s="50"/>
      <c r="GH424" s="50"/>
      <c r="GI424" s="50"/>
      <c r="GJ424" s="50"/>
      <c r="GK424" s="50"/>
      <c r="GL424" s="50"/>
      <c r="GM424" s="50"/>
      <c r="GN424" s="50"/>
      <c r="GO424" s="50"/>
      <c r="GP424" s="50"/>
      <c r="GQ424" s="50"/>
      <c r="GR424" s="50"/>
      <c r="GS424" s="50"/>
      <c r="GT424" s="50"/>
      <c r="GU424" s="50"/>
      <c r="GV424" s="50"/>
      <c r="GW424" s="50"/>
      <c r="GX424" s="50"/>
      <c r="GY424" s="50"/>
      <c r="GZ424" s="50"/>
      <c r="HA424" s="50"/>
      <c r="HB424" s="50"/>
      <c r="HC424" s="50"/>
      <c r="HD424" s="50"/>
      <c r="HE424" s="50"/>
      <c r="HF424" s="50"/>
      <c r="HG424" s="50"/>
      <c r="HH424" s="50"/>
      <c r="HI424" s="50"/>
      <c r="HJ424" s="50"/>
      <c r="HK424" s="50"/>
      <c r="HL424" s="50"/>
      <c r="HM424" s="50"/>
      <c r="HN424" s="50"/>
      <c r="HO424" s="50"/>
      <c r="HP424" s="50"/>
      <c r="HQ424" s="50"/>
      <c r="HR424" s="50"/>
      <c r="HS424" s="50"/>
      <c r="HT424" s="50"/>
      <c r="HU424" s="50"/>
      <c r="HV424" s="50"/>
      <c r="HW424" s="50"/>
      <c r="HX424" s="50"/>
      <c r="HY424" s="50"/>
      <c r="HZ424" s="50"/>
      <c r="IA424" s="50"/>
      <c r="IB424" s="50"/>
      <c r="IC424" s="50"/>
      <c r="ID424" s="50"/>
      <c r="IE424" s="50"/>
      <c r="IF424" s="50"/>
      <c r="IG424" s="50"/>
      <c r="IH424" s="50"/>
      <c r="II424" s="50"/>
      <c r="IJ424" s="50"/>
      <c r="IK424" s="50"/>
      <c r="IL424" s="50"/>
      <c r="IM424" s="50"/>
      <c r="IN424" s="50"/>
      <c r="IO424" s="50"/>
      <c r="IP424" s="50"/>
      <c r="IQ424" s="50"/>
      <c r="IR424" s="50"/>
      <c r="IS424" s="50"/>
      <c r="IT424" s="50"/>
      <c r="IU424" s="50"/>
      <c r="IV424" s="50"/>
    </row>
    <row r="425" spans="1:256" s="303" customFormat="1">
      <c r="A425" s="397">
        <v>11.7</v>
      </c>
      <c r="B425" s="541" t="s">
        <v>197</v>
      </c>
      <c r="C425" s="231">
        <v>5.74</v>
      </c>
      <c r="D425" s="408" t="s">
        <v>15</v>
      </c>
      <c r="E425" s="231"/>
      <c r="F425" s="407">
        <f>ROUND(E425*C425,2)</f>
        <v>0</v>
      </c>
      <c r="G425" s="959"/>
      <c r="H425" s="1048"/>
      <c r="J425" s="304"/>
      <c r="M425" s="305"/>
      <c r="T425" s="306"/>
      <c r="U425" s="306"/>
      <c r="V425" s="306"/>
      <c r="W425" s="306"/>
      <c r="X425" s="306"/>
      <c r="Y425" s="306"/>
      <c r="Z425" s="306"/>
      <c r="AA425" s="306"/>
      <c r="AB425" s="306"/>
      <c r="AC425" s="306"/>
      <c r="AD425" s="306"/>
      <c r="AE425" s="306"/>
      <c r="AF425" s="306"/>
      <c r="AG425" s="306"/>
      <c r="AH425" s="306"/>
      <c r="AI425" s="306"/>
      <c r="AJ425" s="306"/>
      <c r="AK425" s="306"/>
      <c r="AL425" s="306"/>
      <c r="AM425" s="306"/>
      <c r="AN425" s="306"/>
      <c r="AO425" s="306"/>
      <c r="AP425" s="306"/>
      <c r="AQ425" s="306"/>
      <c r="AR425" s="306"/>
      <c r="AS425" s="306"/>
      <c r="AT425" s="306"/>
      <c r="AU425" s="306"/>
      <c r="AV425" s="306"/>
      <c r="AW425" s="306"/>
      <c r="AX425" s="306"/>
      <c r="AY425" s="306"/>
      <c r="AZ425" s="306"/>
      <c r="BA425" s="306"/>
      <c r="BB425" s="306"/>
      <c r="BC425" s="306"/>
      <c r="BD425" s="306"/>
      <c r="BE425" s="306"/>
      <c r="BF425" s="306"/>
      <c r="BG425" s="306"/>
      <c r="BH425" s="306"/>
      <c r="BI425" s="306"/>
      <c r="BJ425" s="306"/>
      <c r="BK425" s="306"/>
      <c r="BL425" s="306"/>
      <c r="BM425" s="306"/>
      <c r="BN425" s="306"/>
      <c r="BO425" s="306"/>
      <c r="BP425" s="306"/>
      <c r="BQ425" s="306"/>
      <c r="BR425" s="306"/>
      <c r="BS425" s="306"/>
      <c r="BT425" s="306"/>
      <c r="BU425" s="306"/>
      <c r="BV425" s="306"/>
      <c r="BW425" s="306"/>
      <c r="BX425" s="306"/>
      <c r="BY425" s="306"/>
      <c r="BZ425" s="306"/>
      <c r="CA425" s="306"/>
      <c r="CB425" s="306"/>
      <c r="CC425" s="306"/>
      <c r="CD425" s="306"/>
      <c r="CE425" s="306"/>
      <c r="CF425" s="306"/>
      <c r="CG425" s="306"/>
      <c r="CH425" s="306"/>
      <c r="CI425" s="306"/>
      <c r="CJ425" s="306"/>
      <c r="CK425" s="306"/>
      <c r="CL425" s="306"/>
      <c r="CM425" s="306"/>
      <c r="CN425" s="306"/>
      <c r="CO425" s="306"/>
      <c r="CP425" s="306"/>
      <c r="CQ425" s="306"/>
      <c r="CR425" s="306"/>
      <c r="CS425" s="306"/>
      <c r="CT425" s="306"/>
      <c r="CU425" s="306"/>
      <c r="CV425" s="306"/>
      <c r="CW425" s="306"/>
      <c r="CX425" s="306"/>
      <c r="CY425" s="306"/>
      <c r="CZ425" s="306"/>
      <c r="DA425" s="306"/>
      <c r="DB425" s="306"/>
      <c r="DC425" s="306"/>
      <c r="DD425" s="306"/>
      <c r="DE425" s="306"/>
      <c r="DF425" s="306"/>
      <c r="DG425" s="306"/>
      <c r="DH425" s="306"/>
      <c r="DI425" s="306"/>
      <c r="DJ425" s="306"/>
      <c r="DK425" s="306"/>
      <c r="DL425" s="306"/>
      <c r="DM425" s="306"/>
      <c r="DN425" s="306"/>
      <c r="DO425" s="306"/>
      <c r="DP425" s="306"/>
      <c r="DQ425" s="306"/>
      <c r="DR425" s="306"/>
      <c r="DS425" s="306"/>
      <c r="DT425" s="306"/>
      <c r="DU425" s="306"/>
      <c r="DV425" s="306"/>
      <c r="DW425" s="306"/>
      <c r="DX425" s="306"/>
      <c r="DY425" s="306"/>
      <c r="DZ425" s="306"/>
      <c r="EA425" s="306"/>
      <c r="EB425" s="306"/>
      <c r="EC425" s="306"/>
      <c r="ED425" s="306"/>
      <c r="EE425" s="306"/>
      <c r="EF425" s="306"/>
      <c r="EG425" s="306"/>
      <c r="EH425" s="306"/>
      <c r="EI425" s="306"/>
      <c r="EJ425" s="306"/>
      <c r="EK425" s="306"/>
      <c r="EL425" s="306"/>
      <c r="EM425" s="306"/>
      <c r="EN425" s="306"/>
      <c r="EO425" s="306"/>
      <c r="EP425" s="306"/>
      <c r="EQ425" s="306"/>
      <c r="ER425" s="306"/>
      <c r="ES425" s="306"/>
      <c r="ET425" s="306"/>
      <c r="EU425" s="306"/>
      <c r="EV425" s="306"/>
      <c r="EW425" s="306"/>
      <c r="EX425" s="306"/>
      <c r="EY425" s="306"/>
      <c r="EZ425" s="306"/>
      <c r="FA425" s="306"/>
      <c r="FB425" s="306"/>
      <c r="FC425" s="306"/>
      <c r="FD425" s="306"/>
      <c r="FE425" s="306"/>
      <c r="FF425" s="306"/>
      <c r="FG425" s="306"/>
      <c r="FH425" s="306"/>
      <c r="FI425" s="306"/>
      <c r="FJ425" s="306"/>
      <c r="FK425" s="306"/>
      <c r="FL425" s="306"/>
      <c r="FM425" s="306"/>
      <c r="FN425" s="306"/>
      <c r="FO425" s="306"/>
      <c r="FP425" s="306"/>
      <c r="FQ425" s="306"/>
      <c r="FR425" s="306"/>
      <c r="FS425" s="306"/>
      <c r="FT425" s="306"/>
      <c r="FU425" s="306"/>
      <c r="FV425" s="306"/>
      <c r="FW425" s="306"/>
      <c r="FX425" s="306"/>
      <c r="FY425" s="306"/>
      <c r="FZ425" s="306"/>
      <c r="GA425" s="306"/>
      <c r="GB425" s="306"/>
      <c r="GC425" s="306"/>
      <c r="GD425" s="306"/>
      <c r="GE425" s="306"/>
      <c r="GF425" s="306"/>
      <c r="GG425" s="306"/>
      <c r="GH425" s="306"/>
      <c r="GI425" s="306"/>
      <c r="GJ425" s="306"/>
      <c r="GK425" s="306"/>
      <c r="GL425" s="306"/>
      <c r="GM425" s="306"/>
      <c r="GN425" s="306"/>
      <c r="GO425" s="306"/>
      <c r="GP425" s="306"/>
      <c r="GQ425" s="306"/>
      <c r="GR425" s="306"/>
      <c r="GS425" s="306"/>
      <c r="GT425" s="306"/>
      <c r="GU425" s="306"/>
      <c r="GV425" s="306"/>
      <c r="GW425" s="306"/>
      <c r="GX425" s="306"/>
      <c r="GY425" s="306"/>
      <c r="GZ425" s="306"/>
      <c r="HA425" s="306"/>
      <c r="HB425" s="306"/>
      <c r="HC425" s="306"/>
      <c r="HD425" s="306"/>
      <c r="HE425" s="306"/>
      <c r="HF425" s="306"/>
      <c r="HG425" s="306"/>
      <c r="HH425" s="306"/>
      <c r="HI425" s="306"/>
      <c r="HJ425" s="306"/>
      <c r="HK425" s="306"/>
      <c r="HL425" s="306"/>
      <c r="HM425" s="306"/>
      <c r="HN425" s="306"/>
      <c r="HO425" s="306"/>
      <c r="HP425" s="306"/>
      <c r="HQ425" s="306"/>
      <c r="HR425" s="306"/>
      <c r="HS425" s="306"/>
      <c r="HT425" s="306"/>
      <c r="HU425" s="306"/>
      <c r="HV425" s="306"/>
      <c r="HW425" s="306"/>
      <c r="HX425" s="306"/>
      <c r="HY425" s="306"/>
      <c r="HZ425" s="306"/>
      <c r="IA425" s="306"/>
      <c r="IB425" s="306"/>
      <c r="IC425" s="306"/>
      <c r="ID425" s="306"/>
      <c r="IE425" s="306"/>
      <c r="IF425" s="306"/>
      <c r="IG425" s="306"/>
      <c r="IH425" s="306"/>
      <c r="II425" s="306"/>
      <c r="IJ425" s="306"/>
      <c r="IK425" s="306"/>
      <c r="IL425" s="306"/>
      <c r="IM425" s="306"/>
      <c r="IN425" s="306"/>
      <c r="IO425" s="306"/>
      <c r="IP425" s="306"/>
      <c r="IQ425" s="306"/>
      <c r="IR425" s="306"/>
      <c r="IS425" s="306"/>
      <c r="IT425" s="306"/>
    </row>
    <row r="426" spans="1:256" s="8" customFormat="1">
      <c r="A426" s="397">
        <v>11.8</v>
      </c>
      <c r="B426" s="404" t="s">
        <v>36</v>
      </c>
      <c r="C426" s="231">
        <v>3</v>
      </c>
      <c r="D426" s="408" t="s">
        <v>4</v>
      </c>
      <c r="E426" s="231"/>
      <c r="F426" s="407">
        <f>ROUND(E426*C426,2)</f>
        <v>0</v>
      </c>
      <c r="G426" s="959"/>
      <c r="H426" s="197"/>
      <c r="I426" s="139"/>
      <c r="J426" s="109"/>
      <c r="K426" s="34"/>
      <c r="L426" s="34"/>
      <c r="M426" s="34"/>
      <c r="N426" s="34"/>
      <c r="O426" s="34"/>
      <c r="P426" s="139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0"/>
      <c r="EL426" s="50"/>
      <c r="EM426" s="50"/>
      <c r="EN426" s="50"/>
      <c r="EO426" s="50"/>
      <c r="EP426" s="50"/>
      <c r="EQ426" s="50"/>
      <c r="ER426" s="50"/>
      <c r="ES426" s="50"/>
      <c r="ET426" s="50"/>
      <c r="EU426" s="50"/>
      <c r="EV426" s="50"/>
      <c r="EW426" s="50"/>
      <c r="EX426" s="50"/>
      <c r="EY426" s="50"/>
      <c r="EZ426" s="50"/>
      <c r="FA426" s="50"/>
      <c r="FB426" s="50"/>
      <c r="FC426" s="50"/>
      <c r="FD426" s="50"/>
      <c r="FE426" s="50"/>
      <c r="FF426" s="50"/>
      <c r="FG426" s="50"/>
      <c r="FH426" s="50"/>
      <c r="FI426" s="50"/>
      <c r="FJ426" s="50"/>
      <c r="FK426" s="50"/>
      <c r="FL426" s="50"/>
      <c r="FM426" s="50"/>
      <c r="FN426" s="50"/>
      <c r="FO426" s="50"/>
      <c r="FP426" s="50"/>
      <c r="FQ426" s="50"/>
      <c r="FR426" s="50"/>
      <c r="FS426" s="50"/>
      <c r="FT426" s="50"/>
      <c r="FU426" s="50"/>
      <c r="FV426" s="50"/>
      <c r="FW426" s="50"/>
      <c r="FX426" s="50"/>
      <c r="FY426" s="50"/>
      <c r="FZ426" s="50"/>
      <c r="GA426" s="50"/>
      <c r="GB426" s="50"/>
      <c r="GC426" s="50"/>
      <c r="GD426" s="50"/>
      <c r="GE426" s="50"/>
      <c r="GF426" s="50"/>
      <c r="GG426" s="50"/>
      <c r="GH426" s="50"/>
      <c r="GI426" s="50"/>
      <c r="GJ426" s="50"/>
      <c r="GK426" s="50"/>
      <c r="GL426" s="50"/>
      <c r="GM426" s="50"/>
      <c r="GN426" s="50"/>
      <c r="GO426" s="50"/>
      <c r="GP426" s="50"/>
      <c r="GQ426" s="50"/>
      <c r="GR426" s="50"/>
      <c r="GS426" s="50"/>
      <c r="GT426" s="50"/>
      <c r="GU426" s="50"/>
      <c r="GV426" s="50"/>
      <c r="GW426" s="50"/>
      <c r="GX426" s="50"/>
      <c r="GY426" s="50"/>
      <c r="GZ426" s="50"/>
      <c r="HA426" s="50"/>
      <c r="HB426" s="50"/>
      <c r="HC426" s="50"/>
      <c r="HD426" s="50"/>
      <c r="HE426" s="50"/>
      <c r="HF426" s="50"/>
      <c r="HG426" s="50"/>
      <c r="HH426" s="50"/>
      <c r="HI426" s="50"/>
      <c r="HJ426" s="50"/>
      <c r="HK426" s="50"/>
      <c r="HL426" s="50"/>
      <c r="HM426" s="50"/>
      <c r="HN426" s="50"/>
      <c r="HO426" s="50"/>
      <c r="HP426" s="50"/>
      <c r="HQ426" s="50"/>
      <c r="HR426" s="50"/>
      <c r="HS426" s="50"/>
      <c r="HT426" s="50"/>
      <c r="HU426" s="50"/>
      <c r="HV426" s="50"/>
      <c r="HW426" s="50"/>
      <c r="HX426" s="50"/>
      <c r="HY426" s="50"/>
      <c r="HZ426" s="50"/>
      <c r="IA426" s="50"/>
      <c r="IB426" s="50"/>
      <c r="IC426" s="50"/>
      <c r="ID426" s="50"/>
      <c r="IE426" s="50"/>
      <c r="IF426" s="50"/>
      <c r="IG426" s="50"/>
      <c r="IH426" s="50"/>
      <c r="II426" s="50"/>
      <c r="IJ426" s="50"/>
      <c r="IK426" s="50"/>
      <c r="IL426" s="50"/>
      <c r="IM426" s="50"/>
      <c r="IN426" s="50"/>
      <c r="IO426" s="50"/>
      <c r="IP426" s="50"/>
      <c r="IQ426" s="50"/>
      <c r="IR426" s="50"/>
      <c r="IS426" s="50"/>
      <c r="IT426" s="50"/>
      <c r="IU426" s="50"/>
      <c r="IV426" s="50"/>
    </row>
    <row r="427" spans="1:256" s="774" customFormat="1" ht="9" customHeight="1">
      <c r="A427" s="397"/>
      <c r="B427" s="722"/>
      <c r="C427" s="231"/>
      <c r="D427" s="408"/>
      <c r="E427" s="231"/>
      <c r="F427" s="407"/>
      <c r="G427" s="959"/>
      <c r="H427" s="197"/>
      <c r="I427" s="139"/>
      <c r="J427" s="109"/>
      <c r="K427" s="139"/>
      <c r="L427" s="139"/>
      <c r="M427" s="139"/>
      <c r="N427" s="139"/>
      <c r="O427" s="185"/>
      <c r="P427" s="139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0"/>
      <c r="EL427" s="50"/>
      <c r="EM427" s="50"/>
      <c r="EN427" s="50"/>
      <c r="EO427" s="50"/>
      <c r="EP427" s="50"/>
      <c r="EQ427" s="50"/>
      <c r="ER427" s="50"/>
      <c r="ES427" s="50"/>
      <c r="ET427" s="50"/>
      <c r="EU427" s="50"/>
      <c r="EV427" s="50"/>
      <c r="EW427" s="50"/>
      <c r="EX427" s="50"/>
      <c r="EY427" s="50"/>
      <c r="EZ427" s="50"/>
      <c r="FA427" s="50"/>
      <c r="FB427" s="50"/>
      <c r="FC427" s="50"/>
      <c r="FD427" s="50"/>
      <c r="FE427" s="50"/>
      <c r="FF427" s="50"/>
      <c r="FG427" s="50"/>
      <c r="FH427" s="50"/>
      <c r="FI427" s="50"/>
      <c r="FJ427" s="50"/>
      <c r="FK427" s="50"/>
      <c r="FL427" s="50"/>
      <c r="FM427" s="50"/>
      <c r="FN427" s="50"/>
      <c r="FO427" s="50"/>
      <c r="FP427" s="50"/>
      <c r="FQ427" s="50"/>
      <c r="FR427" s="50"/>
      <c r="FS427" s="50"/>
      <c r="FT427" s="50"/>
      <c r="FU427" s="50"/>
      <c r="FV427" s="50"/>
      <c r="FW427" s="50"/>
      <c r="FX427" s="50"/>
      <c r="FY427" s="50"/>
      <c r="FZ427" s="50"/>
      <c r="GA427" s="50"/>
      <c r="GB427" s="50"/>
      <c r="GC427" s="50"/>
      <c r="GD427" s="50"/>
      <c r="GE427" s="50"/>
      <c r="GF427" s="50"/>
      <c r="GG427" s="50"/>
      <c r="GH427" s="50"/>
      <c r="GI427" s="50"/>
      <c r="GJ427" s="50"/>
      <c r="GK427" s="50"/>
      <c r="GL427" s="50"/>
      <c r="GM427" s="50"/>
      <c r="GN427" s="50"/>
      <c r="GO427" s="50"/>
      <c r="GP427" s="50"/>
      <c r="GQ427" s="50"/>
      <c r="GR427" s="50"/>
      <c r="GS427" s="50"/>
      <c r="GT427" s="50"/>
      <c r="GU427" s="50"/>
      <c r="GV427" s="50"/>
      <c r="GW427" s="50"/>
      <c r="GX427" s="50"/>
      <c r="GY427" s="50"/>
      <c r="GZ427" s="50"/>
      <c r="HA427" s="50"/>
      <c r="HB427" s="50"/>
      <c r="HC427" s="50"/>
      <c r="HD427" s="50"/>
      <c r="HE427" s="50"/>
      <c r="HF427" s="50"/>
      <c r="HG427" s="50"/>
      <c r="HH427" s="50"/>
      <c r="HI427" s="50"/>
      <c r="HJ427" s="50"/>
      <c r="HK427" s="50"/>
      <c r="HL427" s="50"/>
      <c r="HM427" s="50"/>
      <c r="HN427" s="50"/>
      <c r="HO427" s="50"/>
      <c r="HP427" s="50"/>
      <c r="HQ427" s="50"/>
      <c r="HR427" s="50"/>
      <c r="HS427" s="50"/>
      <c r="HT427" s="50"/>
      <c r="HU427" s="50"/>
      <c r="HV427" s="50"/>
      <c r="HW427" s="50"/>
      <c r="HX427" s="50"/>
      <c r="HY427" s="50"/>
      <c r="HZ427" s="50"/>
      <c r="IA427" s="50"/>
      <c r="IB427" s="50"/>
      <c r="IC427" s="50"/>
      <c r="ID427" s="50"/>
      <c r="IE427" s="50"/>
      <c r="IF427" s="50"/>
      <c r="IG427" s="50"/>
      <c r="IH427" s="50"/>
      <c r="II427" s="50"/>
      <c r="IJ427" s="50"/>
      <c r="IK427" s="50"/>
      <c r="IL427" s="50"/>
      <c r="IM427" s="50"/>
      <c r="IN427" s="50"/>
      <c r="IO427" s="50"/>
      <c r="IP427" s="50"/>
      <c r="IQ427" s="50"/>
      <c r="IR427" s="50"/>
      <c r="IS427" s="50"/>
      <c r="IT427" s="50"/>
      <c r="IU427" s="50"/>
      <c r="IV427" s="50"/>
    </row>
    <row r="428" spans="1:256" s="98" customFormat="1" ht="13.8">
      <c r="A428" s="680">
        <v>12</v>
      </c>
      <c r="B428" s="576" t="s">
        <v>103</v>
      </c>
      <c r="C428" s="544"/>
      <c r="D428" s="577"/>
      <c r="E428" s="578"/>
      <c r="F428" s="579"/>
      <c r="G428" s="959"/>
      <c r="H428" s="197"/>
      <c r="I428" s="100"/>
      <c r="J428" s="100"/>
      <c r="K428" s="100"/>
      <c r="L428" s="100"/>
      <c r="M428" s="100"/>
      <c r="N428" s="100"/>
      <c r="O428" s="100"/>
      <c r="P428" s="139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:256" s="98" customFormat="1" ht="12.75" customHeight="1">
      <c r="A429" s="681">
        <v>12.1</v>
      </c>
      <c r="B429" s="543" t="s">
        <v>442</v>
      </c>
      <c r="C429" s="551">
        <v>362</v>
      </c>
      <c r="D429" s="466" t="s">
        <v>4</v>
      </c>
      <c r="E429" s="552"/>
      <c r="F429" s="553">
        <f>ROUND(C429*E429,2)</f>
        <v>0</v>
      </c>
      <c r="G429" s="959"/>
      <c r="H429" s="108"/>
      <c r="I429" s="198"/>
      <c r="J429" s="108"/>
      <c r="K429" s="100"/>
      <c r="L429" s="100"/>
      <c r="M429" s="100"/>
      <c r="N429" s="100"/>
      <c r="O429" s="100"/>
      <c r="P429" s="139"/>
      <c r="Q429" s="8"/>
      <c r="R429" s="8"/>
      <c r="S429" s="143" t="s">
        <v>110</v>
      </c>
      <c r="T429" s="144"/>
      <c r="U429" s="144"/>
      <c r="V429" s="144"/>
      <c r="W429" s="145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:256" s="98" customFormat="1" ht="26.25" customHeight="1">
      <c r="A430" s="889">
        <v>12.2</v>
      </c>
      <c r="B430" s="543" t="s">
        <v>94</v>
      </c>
      <c r="C430" s="567">
        <v>2172</v>
      </c>
      <c r="D430" s="767" t="s">
        <v>10</v>
      </c>
      <c r="E430" s="768"/>
      <c r="F430" s="769">
        <f t="shared" ref="F430:F441" si="14">C430*E430</f>
        <v>0</v>
      </c>
      <c r="G430" s="959"/>
      <c r="H430" s="108"/>
      <c r="I430" s="168"/>
      <c r="J430" s="108"/>
      <c r="K430" s="100"/>
      <c r="L430" s="100"/>
      <c r="M430" s="100"/>
      <c r="N430" s="100"/>
      <c r="O430" s="100"/>
      <c r="P430" s="139"/>
      <c r="Q430" s="8"/>
      <c r="R430" s="8"/>
      <c r="S430" s="787" t="s">
        <v>109</v>
      </c>
      <c r="T430" s="788"/>
      <c r="U430" s="788"/>
      <c r="V430" s="99"/>
      <c r="W430" s="99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</row>
    <row r="431" spans="1:256" s="98" customFormat="1" ht="24.75" customHeight="1">
      <c r="A431" s="889">
        <v>12.3</v>
      </c>
      <c r="B431" s="543" t="s">
        <v>91</v>
      </c>
      <c r="C431" s="567">
        <v>362</v>
      </c>
      <c r="D431" s="767" t="s">
        <v>4</v>
      </c>
      <c r="E431" s="769"/>
      <c r="F431" s="769">
        <f t="shared" si="14"/>
        <v>0</v>
      </c>
      <c r="G431" s="959"/>
      <c r="H431" s="108"/>
      <c r="I431" s="168"/>
      <c r="J431" s="108"/>
      <c r="K431" s="100"/>
      <c r="L431" s="100"/>
      <c r="M431" s="100"/>
      <c r="N431" s="100"/>
      <c r="O431" s="100"/>
      <c r="P431" s="139"/>
      <c r="Q431" s="8"/>
      <c r="R431" s="8"/>
      <c r="S431" s="787">
        <v>317.79599999999999</v>
      </c>
      <c r="T431" s="788"/>
      <c r="U431" s="788"/>
      <c r="V431" s="146"/>
      <c r="W431" s="147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</row>
    <row r="432" spans="1:256" s="100" customFormat="1" ht="12.75" customHeight="1">
      <c r="A432" s="681">
        <v>12.4</v>
      </c>
      <c r="B432" s="543" t="s">
        <v>95</v>
      </c>
      <c r="C432" s="551">
        <v>724</v>
      </c>
      <c r="D432" s="577" t="s">
        <v>4</v>
      </c>
      <c r="E432" s="554"/>
      <c r="F432" s="554">
        <f t="shared" si="14"/>
        <v>0</v>
      </c>
      <c r="G432" s="959"/>
      <c r="H432" s="108"/>
      <c r="I432" s="168"/>
      <c r="J432" s="108"/>
      <c r="P432" s="139"/>
      <c r="Q432" s="8"/>
      <c r="R432" s="8"/>
      <c r="S432" s="787">
        <v>212.54599999999999</v>
      </c>
      <c r="T432" s="788"/>
      <c r="U432" s="788"/>
      <c r="V432" s="146"/>
      <c r="W432" s="147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</row>
    <row r="433" spans="1:256" s="101" customFormat="1" ht="12.9" customHeight="1">
      <c r="A433" s="681">
        <v>12.5</v>
      </c>
      <c r="B433" s="544" t="s">
        <v>96</v>
      </c>
      <c r="C433" s="551">
        <v>362</v>
      </c>
      <c r="D433" s="577" t="s">
        <v>4</v>
      </c>
      <c r="E433" s="554"/>
      <c r="F433" s="554">
        <f t="shared" si="14"/>
        <v>0</v>
      </c>
      <c r="G433" s="959"/>
      <c r="H433" s="108"/>
      <c r="I433" s="168"/>
      <c r="J433" s="108"/>
      <c r="K433" s="34"/>
      <c r="L433" s="34"/>
      <c r="M433" s="34"/>
      <c r="N433" s="34"/>
      <c r="O433" s="34"/>
      <c r="P433" s="774"/>
      <c r="Q433" s="774"/>
      <c r="R433" s="774"/>
      <c r="S433" s="787">
        <v>231.41</v>
      </c>
      <c r="T433" s="788"/>
      <c r="U433" s="146"/>
      <c r="V433" s="146"/>
      <c r="W433" s="789"/>
      <c r="X433" s="774"/>
      <c r="Y433" s="774"/>
      <c r="Z433" s="774"/>
      <c r="AA433" s="774"/>
      <c r="AB433" s="774"/>
      <c r="AC433" s="774"/>
      <c r="AD433" s="774"/>
      <c r="AE433" s="774"/>
      <c r="AF433" s="774"/>
      <c r="AG433" s="774"/>
      <c r="AH433" s="774"/>
      <c r="AI433" s="774"/>
      <c r="AJ433" s="774"/>
      <c r="AK433" s="774"/>
      <c r="AL433" s="774"/>
      <c r="AM433" s="774"/>
      <c r="AN433" s="774"/>
      <c r="AO433" s="774"/>
      <c r="AP433" s="774"/>
      <c r="AQ433" s="774"/>
      <c r="AR433" s="774"/>
      <c r="AS433" s="774"/>
      <c r="AT433" s="774"/>
      <c r="AU433" s="774"/>
      <c r="AV433" s="774"/>
      <c r="AW433" s="774"/>
      <c r="AX433" s="774"/>
      <c r="AY433" s="774"/>
      <c r="AZ433" s="774"/>
      <c r="BA433" s="774"/>
      <c r="BB433" s="774"/>
      <c r="BC433" s="774"/>
      <c r="BD433" s="774"/>
      <c r="BE433" s="774"/>
      <c r="BF433" s="774"/>
      <c r="BG433" s="774"/>
      <c r="BH433" s="774"/>
      <c r="BI433" s="774"/>
      <c r="BJ433" s="774"/>
      <c r="BK433" s="774"/>
      <c r="BL433" s="774"/>
      <c r="BM433" s="774"/>
      <c r="BN433" s="774"/>
      <c r="BO433" s="774"/>
      <c r="BP433" s="774"/>
      <c r="BQ433" s="774"/>
      <c r="BR433" s="774"/>
      <c r="BS433" s="774"/>
      <c r="BT433" s="774"/>
      <c r="BU433" s="774"/>
      <c r="BV433" s="774"/>
      <c r="BW433" s="774"/>
      <c r="BX433" s="774"/>
      <c r="BY433" s="774"/>
      <c r="BZ433" s="774"/>
      <c r="CA433" s="774"/>
      <c r="CB433" s="774"/>
      <c r="CC433" s="774"/>
      <c r="CD433" s="774"/>
      <c r="CE433" s="774"/>
      <c r="CF433" s="774"/>
      <c r="CG433" s="774"/>
      <c r="CH433" s="774"/>
      <c r="CI433" s="774"/>
      <c r="CJ433" s="774"/>
      <c r="CK433" s="774"/>
      <c r="CL433" s="774"/>
      <c r="CM433" s="774"/>
      <c r="CN433" s="774"/>
      <c r="CO433" s="774"/>
      <c r="CP433" s="774"/>
      <c r="CQ433" s="774"/>
      <c r="CR433" s="774"/>
      <c r="CS433" s="774"/>
      <c r="CT433" s="774"/>
      <c r="CU433" s="774"/>
      <c r="CV433" s="774"/>
      <c r="CW433" s="774"/>
      <c r="CX433" s="774"/>
      <c r="CY433" s="774"/>
      <c r="CZ433" s="774"/>
      <c r="DA433" s="774"/>
      <c r="DB433" s="774"/>
      <c r="DC433" s="774"/>
      <c r="DD433" s="774"/>
      <c r="DE433" s="774"/>
      <c r="DF433" s="774"/>
      <c r="DG433" s="774"/>
      <c r="DH433" s="774"/>
      <c r="DI433" s="774"/>
      <c r="DJ433" s="774"/>
      <c r="DK433" s="774"/>
      <c r="DL433" s="774"/>
      <c r="DM433" s="774"/>
      <c r="DN433" s="774"/>
      <c r="DO433" s="774"/>
      <c r="DP433" s="774"/>
      <c r="DQ433" s="774"/>
      <c r="DR433" s="774"/>
      <c r="DS433" s="774"/>
      <c r="DT433" s="774"/>
      <c r="DU433" s="774"/>
      <c r="DV433" s="774"/>
      <c r="DW433" s="774"/>
      <c r="DX433" s="774"/>
      <c r="DY433" s="774"/>
      <c r="DZ433" s="774"/>
      <c r="EA433" s="774"/>
      <c r="EB433" s="774"/>
      <c r="EC433" s="774"/>
      <c r="ED433" s="774"/>
      <c r="EE433" s="774"/>
      <c r="EF433" s="774"/>
      <c r="EG433" s="774"/>
      <c r="EH433" s="774"/>
      <c r="EI433" s="774"/>
      <c r="EJ433" s="774"/>
      <c r="EK433" s="774"/>
      <c r="EL433" s="774"/>
      <c r="EM433" s="774"/>
      <c r="EN433" s="774"/>
      <c r="EO433" s="774"/>
      <c r="EP433" s="774"/>
      <c r="EQ433" s="774"/>
      <c r="ER433" s="774"/>
      <c r="ES433" s="774"/>
      <c r="ET433" s="774"/>
      <c r="EU433" s="774"/>
      <c r="EV433" s="774"/>
      <c r="EW433" s="774"/>
      <c r="EX433" s="774"/>
      <c r="EY433" s="774"/>
      <c r="EZ433" s="774"/>
      <c r="FA433" s="774"/>
      <c r="FB433" s="774"/>
      <c r="FC433" s="774"/>
      <c r="FD433" s="774"/>
      <c r="FE433" s="774"/>
      <c r="FF433" s="774"/>
      <c r="FG433" s="774"/>
      <c r="FH433" s="774"/>
      <c r="FI433" s="774"/>
      <c r="FJ433" s="774"/>
      <c r="FK433" s="774"/>
      <c r="FL433" s="774"/>
      <c r="FM433" s="774"/>
      <c r="FN433" s="774"/>
      <c r="FO433" s="774"/>
      <c r="FP433" s="774"/>
      <c r="FQ433" s="774"/>
      <c r="FR433" s="774"/>
      <c r="FS433" s="774"/>
      <c r="FT433" s="774"/>
      <c r="FU433" s="774"/>
      <c r="FV433" s="774"/>
      <c r="FW433" s="774"/>
      <c r="FX433" s="774"/>
      <c r="FY433" s="774"/>
      <c r="FZ433" s="774"/>
      <c r="GA433" s="774"/>
      <c r="GB433" s="774"/>
      <c r="GC433" s="774"/>
      <c r="GD433" s="774"/>
      <c r="GE433" s="774"/>
      <c r="GF433" s="774"/>
      <c r="GG433" s="774"/>
      <c r="GH433" s="774"/>
      <c r="GI433" s="774"/>
      <c r="GJ433" s="774"/>
      <c r="GK433" s="774"/>
      <c r="GL433" s="774"/>
      <c r="GM433" s="774"/>
      <c r="GN433" s="774"/>
      <c r="GO433" s="774"/>
      <c r="GP433" s="774"/>
      <c r="GQ433" s="774"/>
      <c r="GR433" s="774"/>
      <c r="GS433" s="774"/>
      <c r="GT433" s="774"/>
      <c r="GU433" s="774"/>
      <c r="GV433" s="774"/>
      <c r="GW433" s="774"/>
      <c r="GX433" s="774"/>
      <c r="GY433" s="774"/>
      <c r="GZ433" s="774"/>
      <c r="HA433" s="774"/>
      <c r="HB433" s="774"/>
      <c r="HC433" s="774"/>
      <c r="HD433" s="774"/>
      <c r="HE433" s="774"/>
      <c r="HF433" s="774"/>
      <c r="HG433" s="774"/>
      <c r="HH433" s="774"/>
      <c r="HI433" s="774"/>
      <c r="HJ433" s="774"/>
      <c r="HK433" s="774"/>
      <c r="HL433" s="774"/>
      <c r="HM433" s="774"/>
      <c r="HN433" s="774"/>
      <c r="HO433" s="774"/>
      <c r="HP433" s="774"/>
      <c r="HQ433" s="774"/>
      <c r="HR433" s="774"/>
      <c r="HS433" s="774"/>
      <c r="HT433" s="774"/>
      <c r="HU433" s="774"/>
      <c r="HV433" s="774"/>
      <c r="HW433" s="774"/>
      <c r="HX433" s="774"/>
      <c r="HY433" s="774"/>
      <c r="HZ433" s="774"/>
      <c r="IA433" s="774"/>
      <c r="IB433" s="774"/>
      <c r="IC433" s="774"/>
      <c r="ID433" s="774"/>
      <c r="IE433" s="774"/>
      <c r="IF433" s="774"/>
      <c r="IG433" s="774"/>
      <c r="IH433" s="774"/>
      <c r="II433" s="774"/>
      <c r="IJ433" s="774"/>
      <c r="IK433" s="774"/>
      <c r="IL433" s="774"/>
      <c r="IM433" s="774"/>
      <c r="IN433" s="774"/>
      <c r="IO433" s="774"/>
      <c r="IP433" s="774"/>
      <c r="IQ433" s="774"/>
      <c r="IR433" s="774"/>
      <c r="IS433" s="774"/>
      <c r="IT433" s="774"/>
      <c r="IU433" s="774"/>
      <c r="IV433" s="774"/>
    </row>
    <row r="434" spans="1:256" s="211" customFormat="1" ht="25.5" customHeight="1">
      <c r="A434" s="889">
        <v>12.6</v>
      </c>
      <c r="B434" s="544" t="s">
        <v>97</v>
      </c>
      <c r="C434" s="567">
        <v>362</v>
      </c>
      <c r="D434" s="767" t="s">
        <v>4</v>
      </c>
      <c r="E434" s="769"/>
      <c r="F434" s="769">
        <f t="shared" si="14"/>
        <v>0</v>
      </c>
      <c r="G434" s="959"/>
      <c r="H434" s="108"/>
      <c r="I434" s="168"/>
      <c r="J434" s="108"/>
      <c r="K434" s="998"/>
      <c r="L434" s="203"/>
      <c r="M434" s="999"/>
      <c r="N434" s="1050"/>
      <c r="O434" s="203"/>
      <c r="P434" s="790"/>
      <c r="Q434" s="790"/>
      <c r="R434" s="790"/>
      <c r="S434" s="791"/>
      <c r="T434" s="792"/>
      <c r="U434" s="210"/>
      <c r="V434" s="210"/>
      <c r="W434" s="793"/>
      <c r="X434" s="790"/>
      <c r="Y434" s="790"/>
      <c r="Z434" s="790"/>
      <c r="AA434" s="790"/>
      <c r="AB434" s="790"/>
      <c r="AC434" s="790"/>
      <c r="AD434" s="790"/>
      <c r="AE434" s="790"/>
      <c r="AF434" s="790"/>
      <c r="AG434" s="790"/>
      <c r="AH434" s="790"/>
      <c r="AI434" s="790"/>
      <c r="AJ434" s="790"/>
      <c r="AK434" s="790"/>
      <c r="AL434" s="790"/>
      <c r="AM434" s="790"/>
      <c r="AN434" s="790"/>
      <c r="AO434" s="790"/>
      <c r="AP434" s="790"/>
      <c r="AQ434" s="790"/>
      <c r="AR434" s="790"/>
      <c r="AS434" s="790"/>
      <c r="AT434" s="790"/>
      <c r="AU434" s="790"/>
      <c r="AV434" s="790"/>
      <c r="AW434" s="790"/>
      <c r="AX434" s="790"/>
      <c r="AY434" s="790"/>
      <c r="AZ434" s="790"/>
      <c r="BA434" s="790"/>
      <c r="BB434" s="790"/>
      <c r="BC434" s="790"/>
      <c r="BD434" s="790"/>
      <c r="BE434" s="790"/>
      <c r="BF434" s="790"/>
      <c r="BG434" s="790"/>
      <c r="BH434" s="790"/>
      <c r="BI434" s="790"/>
      <c r="BJ434" s="790"/>
      <c r="BK434" s="790"/>
      <c r="BL434" s="790"/>
      <c r="BM434" s="790"/>
      <c r="BN434" s="790"/>
      <c r="BO434" s="790"/>
      <c r="BP434" s="790"/>
      <c r="BQ434" s="790"/>
      <c r="BR434" s="790"/>
      <c r="BS434" s="790"/>
      <c r="BT434" s="790"/>
      <c r="BU434" s="790"/>
      <c r="BV434" s="790"/>
      <c r="BW434" s="790"/>
      <c r="BX434" s="790"/>
      <c r="BY434" s="790"/>
      <c r="BZ434" s="790"/>
      <c r="CA434" s="790"/>
      <c r="CB434" s="790"/>
      <c r="CC434" s="790"/>
      <c r="CD434" s="790"/>
      <c r="CE434" s="790"/>
      <c r="CF434" s="790"/>
      <c r="CG434" s="790"/>
      <c r="CH434" s="790"/>
      <c r="CI434" s="790"/>
      <c r="CJ434" s="790"/>
      <c r="CK434" s="790"/>
      <c r="CL434" s="790"/>
      <c r="CM434" s="790"/>
      <c r="CN434" s="790"/>
      <c r="CO434" s="790"/>
      <c r="CP434" s="790"/>
      <c r="CQ434" s="790"/>
      <c r="CR434" s="790"/>
      <c r="CS434" s="790"/>
      <c r="CT434" s="790"/>
      <c r="CU434" s="790"/>
      <c r="CV434" s="790"/>
      <c r="CW434" s="790"/>
      <c r="CX434" s="790"/>
      <c r="CY434" s="790"/>
      <c r="CZ434" s="790"/>
      <c r="DA434" s="790"/>
      <c r="DB434" s="790"/>
      <c r="DC434" s="790"/>
      <c r="DD434" s="790"/>
      <c r="DE434" s="790"/>
      <c r="DF434" s="790"/>
      <c r="DG434" s="790"/>
      <c r="DH434" s="790"/>
      <c r="DI434" s="790"/>
      <c r="DJ434" s="790"/>
      <c r="DK434" s="790"/>
      <c r="DL434" s="790"/>
      <c r="DM434" s="790"/>
      <c r="DN434" s="790"/>
      <c r="DO434" s="790"/>
      <c r="DP434" s="790"/>
      <c r="DQ434" s="790"/>
      <c r="DR434" s="790"/>
      <c r="DS434" s="790"/>
      <c r="DT434" s="790"/>
      <c r="DU434" s="790"/>
      <c r="DV434" s="790"/>
      <c r="DW434" s="790"/>
      <c r="DX434" s="790"/>
      <c r="DY434" s="790"/>
      <c r="DZ434" s="790"/>
      <c r="EA434" s="790"/>
      <c r="EB434" s="790"/>
      <c r="EC434" s="790"/>
      <c r="ED434" s="790"/>
      <c r="EE434" s="790"/>
      <c r="EF434" s="790"/>
      <c r="EG434" s="790"/>
      <c r="EH434" s="790"/>
      <c r="EI434" s="790"/>
      <c r="EJ434" s="790"/>
      <c r="EK434" s="790"/>
      <c r="EL434" s="790"/>
      <c r="EM434" s="790"/>
      <c r="EN434" s="790"/>
      <c r="EO434" s="790"/>
      <c r="EP434" s="790"/>
      <c r="EQ434" s="790"/>
      <c r="ER434" s="790"/>
      <c r="ES434" s="790"/>
      <c r="ET434" s="790"/>
      <c r="EU434" s="790"/>
      <c r="EV434" s="790"/>
      <c r="EW434" s="790"/>
      <c r="EX434" s="790"/>
      <c r="EY434" s="790"/>
      <c r="EZ434" s="790"/>
      <c r="FA434" s="790"/>
      <c r="FB434" s="790"/>
      <c r="FC434" s="790"/>
      <c r="FD434" s="790"/>
      <c r="FE434" s="790"/>
      <c r="FF434" s="790"/>
      <c r="FG434" s="790"/>
      <c r="FH434" s="790"/>
      <c r="FI434" s="790"/>
      <c r="FJ434" s="790"/>
      <c r="FK434" s="790"/>
      <c r="FL434" s="790"/>
      <c r="FM434" s="790"/>
      <c r="FN434" s="790"/>
      <c r="FO434" s="790"/>
      <c r="FP434" s="790"/>
      <c r="FQ434" s="790"/>
      <c r="FR434" s="790"/>
      <c r="FS434" s="790"/>
      <c r="FT434" s="790"/>
      <c r="FU434" s="790"/>
      <c r="FV434" s="790"/>
      <c r="FW434" s="790"/>
      <c r="FX434" s="790"/>
      <c r="FY434" s="790"/>
      <c r="FZ434" s="790"/>
      <c r="GA434" s="790"/>
      <c r="GB434" s="790"/>
      <c r="GC434" s="790"/>
      <c r="GD434" s="790"/>
      <c r="GE434" s="790"/>
      <c r="GF434" s="790"/>
      <c r="GG434" s="790"/>
      <c r="GH434" s="790"/>
      <c r="GI434" s="790"/>
      <c r="GJ434" s="790"/>
      <c r="GK434" s="790"/>
      <c r="GL434" s="790"/>
      <c r="GM434" s="790"/>
      <c r="GN434" s="790"/>
      <c r="GO434" s="790"/>
      <c r="GP434" s="790"/>
      <c r="GQ434" s="790"/>
      <c r="GR434" s="790"/>
      <c r="GS434" s="790"/>
      <c r="GT434" s="790"/>
      <c r="GU434" s="790"/>
      <c r="GV434" s="790"/>
      <c r="GW434" s="790"/>
      <c r="GX434" s="790"/>
      <c r="GY434" s="790"/>
      <c r="GZ434" s="790"/>
      <c r="HA434" s="790"/>
      <c r="HB434" s="790"/>
      <c r="HC434" s="790"/>
      <c r="HD434" s="790"/>
      <c r="HE434" s="790"/>
      <c r="HF434" s="790"/>
      <c r="HG434" s="790"/>
      <c r="HH434" s="790"/>
      <c r="HI434" s="790"/>
      <c r="HJ434" s="790"/>
      <c r="HK434" s="790"/>
      <c r="HL434" s="790"/>
      <c r="HM434" s="790"/>
      <c r="HN434" s="790"/>
      <c r="HO434" s="790"/>
      <c r="HP434" s="790"/>
      <c r="HQ434" s="790"/>
      <c r="HR434" s="790"/>
      <c r="HS434" s="790"/>
      <c r="HT434" s="790"/>
      <c r="HU434" s="790"/>
      <c r="HV434" s="790"/>
      <c r="HW434" s="790"/>
      <c r="HX434" s="790"/>
      <c r="HY434" s="790"/>
      <c r="HZ434" s="790"/>
      <c r="IA434" s="790"/>
      <c r="IB434" s="790"/>
      <c r="IC434" s="790"/>
      <c r="ID434" s="790"/>
      <c r="IE434" s="790"/>
      <c r="IF434" s="790"/>
      <c r="IG434" s="790"/>
      <c r="IH434" s="790"/>
      <c r="II434" s="790"/>
      <c r="IJ434" s="790"/>
      <c r="IK434" s="790"/>
      <c r="IL434" s="790"/>
      <c r="IM434" s="790"/>
      <c r="IN434" s="790"/>
      <c r="IO434" s="790"/>
      <c r="IP434" s="790"/>
      <c r="IQ434" s="790"/>
      <c r="IR434" s="790"/>
      <c r="IS434" s="790"/>
      <c r="IT434" s="790"/>
      <c r="IU434" s="790"/>
      <c r="IV434" s="790"/>
    </row>
    <row r="435" spans="1:256" s="190" customFormat="1" ht="12.75" customHeight="1">
      <c r="A435" s="681">
        <v>12.7</v>
      </c>
      <c r="B435" s="544" t="s">
        <v>98</v>
      </c>
      <c r="C435" s="551">
        <v>362</v>
      </c>
      <c r="D435" s="577" t="s">
        <v>10</v>
      </c>
      <c r="E435" s="554"/>
      <c r="F435" s="554">
        <f t="shared" si="14"/>
        <v>0</v>
      </c>
      <c r="G435" s="959"/>
      <c r="H435" s="108"/>
      <c r="I435" s="168"/>
      <c r="J435" s="108"/>
      <c r="K435" s="977"/>
      <c r="L435" s="34"/>
      <c r="M435" s="138"/>
      <c r="N435" s="34"/>
      <c r="O435" s="34"/>
      <c r="P435" s="191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</row>
    <row r="436" spans="1:256" s="190" customFormat="1" ht="13.8">
      <c r="A436" s="681">
        <v>12.8</v>
      </c>
      <c r="B436" s="543" t="s">
        <v>99</v>
      </c>
      <c r="C436" s="551">
        <v>362</v>
      </c>
      <c r="D436" s="577" t="s">
        <v>4</v>
      </c>
      <c r="E436" s="554"/>
      <c r="F436" s="554">
        <f t="shared" si="14"/>
        <v>0</v>
      </c>
      <c r="G436" s="959"/>
      <c r="H436" s="108"/>
      <c r="I436" s="168"/>
      <c r="J436" s="108"/>
      <c r="K436" s="977"/>
      <c r="L436" s="34"/>
      <c r="M436" s="138"/>
      <c r="N436" s="34"/>
      <c r="O436" s="34"/>
      <c r="P436" s="191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</row>
    <row r="437" spans="1:256" s="190" customFormat="1" ht="12.75" customHeight="1">
      <c r="A437" s="681">
        <v>12.9</v>
      </c>
      <c r="B437" s="544" t="s">
        <v>100</v>
      </c>
      <c r="C437" s="551">
        <v>362</v>
      </c>
      <c r="D437" s="577" t="s">
        <v>4</v>
      </c>
      <c r="E437" s="554"/>
      <c r="F437" s="554">
        <f t="shared" si="14"/>
        <v>0</v>
      </c>
      <c r="G437" s="959"/>
      <c r="H437" s="108"/>
      <c r="I437" s="168"/>
      <c r="J437" s="108"/>
      <c r="K437" s="34"/>
      <c r="L437" s="34"/>
      <c r="M437" s="138"/>
      <c r="N437" s="34"/>
      <c r="O437" s="34"/>
      <c r="P437" s="191"/>
      <c r="Q437" s="8"/>
      <c r="R437" s="8"/>
      <c r="S437" s="191"/>
      <c r="T437" s="191"/>
      <c r="U437" s="191"/>
      <c r="V437" s="191"/>
      <c r="W437" s="191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</row>
    <row r="438" spans="1:256" s="190" customFormat="1" ht="12.9" customHeight="1">
      <c r="A438" s="682">
        <v>12.1</v>
      </c>
      <c r="B438" s="544" t="s">
        <v>92</v>
      </c>
      <c r="C438" s="551">
        <v>362</v>
      </c>
      <c r="D438" s="577" t="s">
        <v>4</v>
      </c>
      <c r="E438" s="554"/>
      <c r="F438" s="554">
        <f t="shared" si="14"/>
        <v>0</v>
      </c>
      <c r="G438" s="959"/>
      <c r="H438" s="108"/>
      <c r="I438" s="168"/>
      <c r="J438" s="108"/>
      <c r="K438" s="34"/>
      <c r="L438" s="34"/>
      <c r="M438" s="34"/>
      <c r="N438" s="34"/>
      <c r="O438" s="34"/>
      <c r="P438" s="191"/>
      <c r="Q438" s="8"/>
      <c r="R438" s="8"/>
      <c r="S438" s="191"/>
      <c r="T438" s="191"/>
      <c r="U438" s="191"/>
      <c r="V438" s="191"/>
      <c r="W438" s="191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</row>
    <row r="439" spans="1:256" s="190" customFormat="1" ht="12.75" customHeight="1">
      <c r="A439" s="682">
        <v>12.11</v>
      </c>
      <c r="B439" s="544" t="s">
        <v>101</v>
      </c>
      <c r="C439" s="551">
        <v>362</v>
      </c>
      <c r="D439" s="577" t="s">
        <v>4</v>
      </c>
      <c r="E439" s="554"/>
      <c r="F439" s="554">
        <f t="shared" si="14"/>
        <v>0</v>
      </c>
      <c r="G439" s="959"/>
      <c r="H439" s="108"/>
      <c r="I439" s="168"/>
      <c r="J439" s="108"/>
      <c r="K439" s="191"/>
      <c r="L439" s="191"/>
      <c r="M439" s="191"/>
      <c r="N439" s="191"/>
      <c r="O439" s="191"/>
      <c r="P439" s="191"/>
      <c r="Q439" s="8"/>
      <c r="R439" s="8"/>
      <c r="S439" s="191"/>
      <c r="T439" s="191"/>
      <c r="U439" s="191"/>
      <c r="V439" s="191"/>
      <c r="W439" s="191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</row>
    <row r="440" spans="1:256" s="191" customFormat="1" ht="12.75" customHeight="1">
      <c r="A440" s="682">
        <v>12.12</v>
      </c>
      <c r="B440" s="544" t="s">
        <v>102</v>
      </c>
      <c r="C440" s="551">
        <v>716.76</v>
      </c>
      <c r="D440" s="577" t="s">
        <v>12</v>
      </c>
      <c r="E440" s="554"/>
      <c r="F440" s="554">
        <f t="shared" si="14"/>
        <v>0</v>
      </c>
      <c r="G440" s="959"/>
      <c r="H440" s="108"/>
      <c r="I440" s="168"/>
      <c r="J440" s="108"/>
      <c r="K440" s="139"/>
      <c r="L440" s="139"/>
      <c r="M440" s="139"/>
      <c r="N440" s="139"/>
      <c r="O440" s="139"/>
      <c r="P440" s="139"/>
      <c r="Q440" s="8"/>
      <c r="R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</row>
    <row r="441" spans="1:256" s="90" customFormat="1" ht="12.9" customHeight="1">
      <c r="A441" s="682">
        <v>12.13</v>
      </c>
      <c r="B441" s="544" t="s">
        <v>93</v>
      </c>
      <c r="C441" s="551">
        <v>362</v>
      </c>
      <c r="D441" s="577" t="s">
        <v>4</v>
      </c>
      <c r="E441" s="554"/>
      <c r="F441" s="554">
        <f t="shared" si="14"/>
        <v>0</v>
      </c>
      <c r="G441" s="959"/>
      <c r="H441" s="108"/>
      <c r="I441" s="168"/>
      <c r="J441" s="108"/>
      <c r="K441" s="952"/>
      <c r="L441" s="952"/>
      <c r="M441" s="952"/>
      <c r="N441" s="952"/>
      <c r="O441" s="952"/>
      <c r="P441" s="139"/>
      <c r="Q441" s="775"/>
      <c r="R441" s="775"/>
      <c r="X441" s="775"/>
      <c r="Y441" s="775"/>
      <c r="Z441" s="775"/>
      <c r="AA441" s="775"/>
      <c r="AB441" s="775"/>
      <c r="AC441" s="775"/>
      <c r="AD441" s="775"/>
      <c r="AE441" s="775"/>
      <c r="AF441" s="775"/>
      <c r="AG441" s="775"/>
      <c r="AH441" s="775"/>
      <c r="AI441" s="775"/>
      <c r="AJ441" s="775"/>
      <c r="AK441" s="775"/>
      <c r="AL441" s="775"/>
      <c r="AM441" s="775"/>
      <c r="AN441" s="775"/>
      <c r="AO441" s="775"/>
      <c r="AP441" s="775"/>
      <c r="AQ441" s="775"/>
      <c r="AR441" s="775"/>
      <c r="AS441" s="775"/>
      <c r="AT441" s="775"/>
      <c r="AU441" s="775"/>
      <c r="AV441" s="775"/>
      <c r="AW441" s="775"/>
      <c r="AX441" s="775"/>
      <c r="AY441" s="775"/>
      <c r="AZ441" s="775"/>
      <c r="BA441" s="775"/>
      <c r="BB441" s="775"/>
      <c r="BC441" s="775"/>
      <c r="BD441" s="775"/>
      <c r="BE441" s="775"/>
      <c r="BF441" s="775"/>
      <c r="BG441" s="775"/>
      <c r="BH441" s="775"/>
      <c r="BI441" s="775"/>
      <c r="BJ441" s="775"/>
      <c r="BK441" s="775"/>
      <c r="BL441" s="775"/>
      <c r="BM441" s="775"/>
      <c r="BN441" s="775"/>
      <c r="BO441" s="775"/>
      <c r="BP441" s="775"/>
      <c r="BQ441" s="775"/>
      <c r="BR441" s="775"/>
      <c r="BS441" s="775"/>
      <c r="BT441" s="775"/>
      <c r="BU441" s="775"/>
      <c r="BV441" s="775"/>
      <c r="BW441" s="775"/>
      <c r="BX441" s="775"/>
      <c r="BY441" s="775"/>
      <c r="BZ441" s="775"/>
      <c r="CA441" s="775"/>
      <c r="CB441" s="775"/>
      <c r="CC441" s="775"/>
      <c r="CD441" s="775"/>
      <c r="CE441" s="775"/>
      <c r="CF441" s="775"/>
      <c r="CG441" s="775"/>
      <c r="CH441" s="775"/>
      <c r="CI441" s="775"/>
      <c r="CJ441" s="775"/>
      <c r="CK441" s="775"/>
      <c r="CL441" s="775"/>
      <c r="CM441" s="775"/>
      <c r="CN441" s="775"/>
      <c r="CO441" s="775"/>
      <c r="CP441" s="775"/>
      <c r="CQ441" s="775"/>
      <c r="CR441" s="775"/>
      <c r="CS441" s="775"/>
      <c r="CT441" s="775"/>
      <c r="CU441" s="775"/>
      <c r="CV441" s="775"/>
      <c r="CW441" s="775"/>
      <c r="CX441" s="775"/>
      <c r="CY441" s="775"/>
      <c r="CZ441" s="775"/>
      <c r="DA441" s="775"/>
      <c r="DB441" s="775"/>
      <c r="DC441" s="775"/>
      <c r="DD441" s="775"/>
      <c r="DE441" s="775"/>
      <c r="DF441" s="775"/>
      <c r="DG441" s="775"/>
      <c r="DH441" s="775"/>
      <c r="DI441" s="775"/>
      <c r="DJ441" s="775"/>
      <c r="DK441" s="775"/>
      <c r="DL441" s="775"/>
      <c r="DM441" s="775"/>
      <c r="DN441" s="775"/>
      <c r="DO441" s="775"/>
      <c r="DP441" s="775"/>
      <c r="DQ441" s="775"/>
      <c r="DR441" s="775"/>
      <c r="DS441" s="775"/>
      <c r="DT441" s="775"/>
      <c r="DU441" s="775"/>
      <c r="DV441" s="775"/>
      <c r="DW441" s="775"/>
      <c r="DX441" s="775"/>
      <c r="DY441" s="775"/>
      <c r="DZ441" s="775"/>
      <c r="EA441" s="775"/>
      <c r="EB441" s="775"/>
      <c r="EC441" s="775"/>
      <c r="ED441" s="775"/>
      <c r="EE441" s="775"/>
      <c r="EF441" s="775"/>
      <c r="EG441" s="775"/>
      <c r="EH441" s="775"/>
      <c r="EI441" s="775"/>
      <c r="EJ441" s="775"/>
      <c r="EK441" s="775"/>
      <c r="EL441" s="775"/>
      <c r="EM441" s="775"/>
      <c r="EN441" s="775"/>
      <c r="EO441" s="775"/>
      <c r="EP441" s="775"/>
      <c r="EQ441" s="775"/>
      <c r="ER441" s="775"/>
      <c r="ES441" s="775"/>
      <c r="ET441" s="775"/>
      <c r="EU441" s="775"/>
      <c r="EV441" s="775"/>
      <c r="EW441" s="775"/>
      <c r="EX441" s="775"/>
      <c r="EY441" s="775"/>
      <c r="EZ441" s="775"/>
      <c r="FA441" s="775"/>
      <c r="FB441" s="775"/>
      <c r="FC441" s="775"/>
      <c r="FD441" s="775"/>
      <c r="FE441" s="775"/>
      <c r="FF441" s="775"/>
      <c r="FG441" s="775"/>
      <c r="FH441" s="775"/>
      <c r="FI441" s="775"/>
      <c r="FJ441" s="775"/>
      <c r="FK441" s="775"/>
      <c r="FL441" s="775"/>
      <c r="FM441" s="775"/>
      <c r="FN441" s="775"/>
      <c r="FO441" s="775"/>
      <c r="FP441" s="775"/>
      <c r="FQ441" s="775"/>
      <c r="FR441" s="775"/>
      <c r="FS441" s="775"/>
      <c r="FT441" s="775"/>
      <c r="FU441" s="775"/>
      <c r="FV441" s="775"/>
      <c r="FW441" s="775"/>
      <c r="FX441" s="775"/>
      <c r="FY441" s="775"/>
      <c r="FZ441" s="775"/>
      <c r="GA441" s="775"/>
      <c r="GB441" s="775"/>
      <c r="GC441" s="775"/>
      <c r="GD441" s="775"/>
      <c r="GE441" s="775"/>
      <c r="GF441" s="775"/>
      <c r="GG441" s="775"/>
      <c r="GH441" s="775"/>
      <c r="GI441" s="775"/>
      <c r="GJ441" s="775"/>
      <c r="GK441" s="775"/>
      <c r="GL441" s="775"/>
      <c r="GM441" s="775"/>
      <c r="GN441" s="775"/>
      <c r="GO441" s="775"/>
      <c r="GP441" s="775"/>
      <c r="GQ441" s="775"/>
      <c r="GR441" s="775"/>
      <c r="GS441" s="775"/>
      <c r="GT441" s="775"/>
      <c r="GU441" s="775"/>
      <c r="GV441" s="775"/>
      <c r="GW441" s="775"/>
      <c r="GX441" s="775"/>
      <c r="GY441" s="775"/>
      <c r="GZ441" s="775"/>
      <c r="HA441" s="775"/>
      <c r="HB441" s="775"/>
      <c r="HC441" s="775"/>
      <c r="HD441" s="775"/>
      <c r="HE441" s="775"/>
      <c r="HF441" s="775"/>
      <c r="HG441" s="775"/>
      <c r="HH441" s="775"/>
      <c r="HI441" s="775"/>
      <c r="HJ441" s="775"/>
      <c r="HK441" s="775"/>
      <c r="HL441" s="775"/>
      <c r="HM441" s="775"/>
      <c r="HN441" s="775"/>
      <c r="HO441" s="775"/>
      <c r="HP441" s="775"/>
      <c r="HQ441" s="775"/>
      <c r="HR441" s="775"/>
      <c r="HS441" s="775"/>
      <c r="HT441" s="775"/>
      <c r="HU441" s="775"/>
      <c r="HV441" s="775"/>
      <c r="HW441" s="775"/>
      <c r="HX441" s="775"/>
      <c r="HY441" s="775"/>
      <c r="HZ441" s="775"/>
      <c r="IA441" s="775"/>
      <c r="IB441" s="775"/>
      <c r="IC441" s="775"/>
      <c r="ID441" s="775"/>
      <c r="IE441" s="775"/>
      <c r="IF441" s="775"/>
      <c r="IG441" s="775"/>
      <c r="IH441" s="775"/>
      <c r="II441" s="775"/>
      <c r="IJ441" s="775"/>
      <c r="IK441" s="775"/>
      <c r="IL441" s="775"/>
      <c r="IM441" s="775"/>
      <c r="IN441" s="775"/>
      <c r="IO441" s="775"/>
      <c r="IP441" s="775"/>
      <c r="IQ441" s="775"/>
      <c r="IR441" s="775"/>
      <c r="IS441" s="775"/>
      <c r="IT441" s="775"/>
      <c r="IU441" s="775"/>
      <c r="IV441" s="775"/>
    </row>
    <row r="442" spans="1:256" s="211" customFormat="1" ht="7.5" customHeight="1">
      <c r="A442" s="688"/>
      <c r="B442" s="599"/>
      <c r="C442" s="580"/>
      <c r="D442" s="558"/>
      <c r="E442" s="559"/>
      <c r="F442" s="598">
        <f>ROUND(E442*C442,2)</f>
        <v>0</v>
      </c>
      <c r="G442" s="959"/>
      <c r="H442" s="197"/>
      <c r="I442" s="1047"/>
      <c r="J442" s="209"/>
      <c r="K442" s="951"/>
      <c r="L442" s="75"/>
      <c r="M442" s="1051"/>
      <c r="N442" s="1052"/>
      <c r="O442" s="75"/>
      <c r="P442" s="11"/>
      <c r="Q442" s="790"/>
      <c r="R442" s="790"/>
      <c r="S442" s="215" t="s">
        <v>110</v>
      </c>
      <c r="T442" s="215"/>
      <c r="U442" s="215"/>
      <c r="V442" s="215"/>
      <c r="W442" s="215"/>
      <c r="X442" s="790"/>
      <c r="Y442" s="790"/>
      <c r="Z442" s="790"/>
      <c r="AA442" s="790"/>
      <c r="AB442" s="790"/>
      <c r="AC442" s="790"/>
      <c r="AD442" s="790"/>
      <c r="AE442" s="790"/>
      <c r="AF442" s="790"/>
      <c r="AG442" s="790"/>
      <c r="AH442" s="790"/>
      <c r="AI442" s="790"/>
      <c r="AJ442" s="790"/>
      <c r="AK442" s="790"/>
      <c r="AL442" s="790"/>
      <c r="AM442" s="790"/>
      <c r="AN442" s="790"/>
      <c r="AO442" s="790"/>
      <c r="AP442" s="790"/>
      <c r="AQ442" s="790"/>
      <c r="AR442" s="790"/>
      <c r="AS442" s="790"/>
      <c r="AT442" s="790"/>
      <c r="AU442" s="790"/>
      <c r="AV442" s="790"/>
      <c r="AW442" s="790"/>
      <c r="AX442" s="790"/>
      <c r="AY442" s="790"/>
      <c r="AZ442" s="790"/>
      <c r="BA442" s="790"/>
      <c r="BB442" s="790"/>
      <c r="BC442" s="790"/>
      <c r="BD442" s="790"/>
      <c r="BE442" s="790"/>
      <c r="BF442" s="790"/>
      <c r="BG442" s="790"/>
      <c r="BH442" s="790"/>
      <c r="BI442" s="790"/>
      <c r="BJ442" s="790"/>
      <c r="BK442" s="790"/>
      <c r="BL442" s="790"/>
      <c r="BM442" s="790"/>
      <c r="BN442" s="790"/>
      <c r="BO442" s="790"/>
      <c r="BP442" s="790"/>
      <c r="BQ442" s="790"/>
      <c r="BR442" s="790"/>
      <c r="BS442" s="790"/>
      <c r="BT442" s="790"/>
      <c r="BU442" s="790"/>
      <c r="BV442" s="790"/>
      <c r="BW442" s="790"/>
      <c r="BX442" s="790"/>
      <c r="BY442" s="790"/>
      <c r="BZ442" s="790"/>
      <c r="CA442" s="790"/>
      <c r="CB442" s="790"/>
      <c r="CC442" s="790"/>
      <c r="CD442" s="790"/>
      <c r="CE442" s="790"/>
      <c r="CF442" s="790"/>
      <c r="CG442" s="790"/>
      <c r="CH442" s="790"/>
      <c r="CI442" s="790"/>
      <c r="CJ442" s="790"/>
      <c r="CK442" s="790"/>
      <c r="CL442" s="790"/>
      <c r="CM442" s="790"/>
      <c r="CN442" s="790"/>
      <c r="CO442" s="790"/>
      <c r="CP442" s="790"/>
      <c r="CQ442" s="790"/>
      <c r="CR442" s="790"/>
      <c r="CS442" s="790"/>
      <c r="CT442" s="790"/>
      <c r="CU442" s="790"/>
      <c r="CV442" s="790"/>
      <c r="CW442" s="790"/>
      <c r="CX442" s="790"/>
      <c r="CY442" s="790"/>
      <c r="CZ442" s="790"/>
      <c r="DA442" s="790"/>
      <c r="DB442" s="790"/>
      <c r="DC442" s="790"/>
      <c r="DD442" s="790"/>
      <c r="DE442" s="790"/>
      <c r="DF442" s="790"/>
      <c r="DG442" s="790"/>
      <c r="DH442" s="790"/>
      <c r="DI442" s="790"/>
      <c r="DJ442" s="790"/>
      <c r="DK442" s="790"/>
      <c r="DL442" s="790"/>
      <c r="DM442" s="790"/>
      <c r="DN442" s="790"/>
      <c r="DO442" s="790"/>
      <c r="DP442" s="790"/>
      <c r="DQ442" s="790"/>
      <c r="DR442" s="790"/>
      <c r="DS442" s="790"/>
      <c r="DT442" s="790"/>
      <c r="DU442" s="790"/>
      <c r="DV442" s="790"/>
      <c r="DW442" s="790"/>
      <c r="DX442" s="790"/>
      <c r="DY442" s="790"/>
      <c r="DZ442" s="790"/>
      <c r="EA442" s="790"/>
      <c r="EB442" s="790"/>
      <c r="EC442" s="790"/>
      <c r="ED442" s="790"/>
      <c r="EE442" s="790"/>
      <c r="EF442" s="790"/>
      <c r="EG442" s="790"/>
      <c r="EH442" s="790"/>
      <c r="EI442" s="790"/>
      <c r="EJ442" s="790"/>
      <c r="EK442" s="790"/>
      <c r="EL442" s="790"/>
      <c r="EM442" s="790"/>
      <c r="EN442" s="790"/>
      <c r="EO442" s="790"/>
      <c r="EP442" s="790"/>
      <c r="EQ442" s="790"/>
      <c r="ER442" s="790"/>
      <c r="ES442" s="790"/>
      <c r="ET442" s="790"/>
      <c r="EU442" s="790"/>
      <c r="EV442" s="790"/>
      <c r="EW442" s="790"/>
      <c r="EX442" s="790"/>
      <c r="EY442" s="790"/>
      <c r="EZ442" s="790"/>
      <c r="FA442" s="790"/>
      <c r="FB442" s="790"/>
      <c r="FC442" s="790"/>
      <c r="FD442" s="790"/>
      <c r="FE442" s="790"/>
      <c r="FF442" s="790"/>
      <c r="FG442" s="790"/>
      <c r="FH442" s="790"/>
      <c r="FI442" s="790"/>
      <c r="FJ442" s="790"/>
      <c r="FK442" s="790"/>
      <c r="FL442" s="790"/>
      <c r="FM442" s="790"/>
      <c r="FN442" s="790"/>
      <c r="FO442" s="790"/>
      <c r="FP442" s="790"/>
      <c r="FQ442" s="790"/>
      <c r="FR442" s="790"/>
      <c r="FS442" s="790"/>
      <c r="FT442" s="790"/>
      <c r="FU442" s="790"/>
      <c r="FV442" s="790"/>
      <c r="FW442" s="790"/>
      <c r="FX442" s="790"/>
      <c r="FY442" s="790"/>
      <c r="FZ442" s="790"/>
      <c r="GA442" s="790"/>
      <c r="GB442" s="790"/>
      <c r="GC442" s="790"/>
      <c r="GD442" s="790"/>
      <c r="GE442" s="790"/>
      <c r="GF442" s="790"/>
      <c r="GG442" s="790"/>
      <c r="GH442" s="790"/>
      <c r="GI442" s="790"/>
      <c r="GJ442" s="790"/>
      <c r="GK442" s="790"/>
      <c r="GL442" s="790"/>
      <c r="GM442" s="790"/>
      <c r="GN442" s="790"/>
      <c r="GO442" s="790"/>
      <c r="GP442" s="790"/>
      <c r="GQ442" s="790"/>
      <c r="GR442" s="790"/>
      <c r="GS442" s="790"/>
      <c r="GT442" s="790"/>
      <c r="GU442" s="790"/>
      <c r="GV442" s="790"/>
      <c r="GW442" s="790"/>
      <c r="GX442" s="790"/>
      <c r="GY442" s="790"/>
      <c r="GZ442" s="790"/>
      <c r="HA442" s="790"/>
      <c r="HB442" s="790"/>
      <c r="HC442" s="790"/>
      <c r="HD442" s="790"/>
      <c r="HE442" s="790"/>
      <c r="HF442" s="790"/>
      <c r="HG442" s="790"/>
      <c r="HH442" s="790"/>
      <c r="HI442" s="790"/>
      <c r="HJ442" s="790"/>
      <c r="HK442" s="790"/>
      <c r="HL442" s="790"/>
      <c r="HM442" s="790"/>
      <c r="HN442" s="790"/>
      <c r="HO442" s="790"/>
      <c r="HP442" s="790"/>
      <c r="HQ442" s="790"/>
      <c r="HR442" s="790"/>
      <c r="HS442" s="790"/>
      <c r="HT442" s="790"/>
      <c r="HU442" s="790"/>
      <c r="HV442" s="790"/>
      <c r="HW442" s="790"/>
      <c r="HX442" s="790"/>
      <c r="HY442" s="790"/>
      <c r="HZ442" s="790"/>
      <c r="IA442" s="790"/>
      <c r="IB442" s="790"/>
      <c r="IC442" s="790"/>
      <c r="ID442" s="790"/>
      <c r="IE442" s="790"/>
      <c r="IF442" s="790"/>
      <c r="IG442" s="790"/>
      <c r="IH442" s="790"/>
      <c r="II442" s="790"/>
      <c r="IJ442" s="790"/>
      <c r="IK442" s="790"/>
      <c r="IL442" s="790"/>
      <c r="IM442" s="790"/>
      <c r="IN442" s="790"/>
      <c r="IO442" s="790"/>
      <c r="IP442" s="790"/>
      <c r="IQ442" s="790"/>
      <c r="IR442" s="790"/>
      <c r="IS442" s="790"/>
      <c r="IT442" s="790"/>
      <c r="IU442" s="790"/>
      <c r="IV442" s="790"/>
    </row>
    <row r="443" spans="1:256" s="795" customFormat="1" ht="67.5" customHeight="1">
      <c r="A443" s="794">
        <v>13</v>
      </c>
      <c r="B443" s="770" t="s">
        <v>389</v>
      </c>
      <c r="C443" s="580"/>
      <c r="D443" s="558"/>
      <c r="E443" s="242"/>
      <c r="F443" s="517">
        <f>ROUND(E443*C443,2)</f>
        <v>0</v>
      </c>
      <c r="G443" s="959"/>
    </row>
    <row r="444" spans="1:256" s="795" customFormat="1" ht="12.75" customHeight="1">
      <c r="A444" s="796">
        <v>13.1</v>
      </c>
      <c r="B444" s="581" t="s">
        <v>405</v>
      </c>
      <c r="C444" s="580">
        <v>1</v>
      </c>
      <c r="D444" s="558" t="s">
        <v>4</v>
      </c>
      <c r="E444" s="242"/>
      <c r="F444" s="517">
        <f>ROUND(E444*C444,2)</f>
        <v>0</v>
      </c>
      <c r="G444" s="959"/>
    </row>
    <row r="445" spans="1:256" s="775" customFormat="1" ht="12.75" customHeight="1">
      <c r="A445" s="688"/>
      <c r="B445" s="599"/>
      <c r="C445" s="580"/>
      <c r="D445" s="558"/>
      <c r="E445" s="559"/>
      <c r="F445" s="598"/>
      <c r="G445" s="959"/>
      <c r="H445" s="197"/>
      <c r="I445" s="966"/>
      <c r="J445" s="1053"/>
      <c r="K445" s="1031"/>
      <c r="L445" s="952"/>
      <c r="M445" s="908"/>
      <c r="N445" s="1054"/>
      <c r="O445" s="952"/>
      <c r="P445" s="139"/>
      <c r="S445" s="797">
        <v>317.79599999999999</v>
      </c>
      <c r="T445" s="797"/>
      <c r="U445" s="797"/>
      <c r="V445" s="195"/>
      <c r="W445" s="195"/>
    </row>
    <row r="446" spans="1:256" s="781" customFormat="1" ht="12.75" customHeight="1">
      <c r="A446" s="758">
        <v>14</v>
      </c>
      <c r="B446" s="571" t="s">
        <v>41</v>
      </c>
      <c r="C446" s="580"/>
      <c r="D446" s="558"/>
      <c r="E446" s="559"/>
      <c r="F446" s="598">
        <f>ROUND(E446*C446,2)</f>
        <v>0</v>
      </c>
      <c r="G446" s="959"/>
      <c r="H446" s="197"/>
      <c r="I446" s="1055"/>
      <c r="J446" s="109"/>
      <c r="K446" s="952"/>
      <c r="L446" s="952"/>
      <c r="M446" s="908"/>
      <c r="N446" s="952"/>
      <c r="O446" s="952"/>
      <c r="P446" s="139"/>
      <c r="S446" s="797">
        <v>212.54599999999999</v>
      </c>
      <c r="T446" s="797"/>
      <c r="U446" s="797"/>
      <c r="V446" s="195"/>
      <c r="W446" s="195"/>
    </row>
    <row r="447" spans="1:256" s="774" customFormat="1" ht="12.75" customHeight="1">
      <c r="A447" s="397">
        <v>14.1</v>
      </c>
      <c r="B447" s="398" t="s">
        <v>74</v>
      </c>
      <c r="C447" s="387">
        <v>837.29</v>
      </c>
      <c r="D447" s="496" t="s">
        <v>10</v>
      </c>
      <c r="E447" s="299"/>
      <c r="F447" s="600">
        <f>ROUND(E447*C447,2)</f>
        <v>0</v>
      </c>
      <c r="G447" s="959"/>
      <c r="H447" s="60"/>
      <c r="I447" s="88"/>
      <c r="J447" s="916"/>
      <c r="K447" s="952"/>
      <c r="L447" s="952"/>
      <c r="M447" s="952"/>
      <c r="N447" s="952"/>
      <c r="O447" s="952"/>
      <c r="P447" s="775"/>
      <c r="S447" s="797">
        <v>231.41</v>
      </c>
      <c r="T447" s="797"/>
      <c r="U447" s="195"/>
      <c r="V447" s="195"/>
      <c r="W447" s="797"/>
    </row>
    <row r="448" spans="1:256" s="798" customFormat="1" ht="12.75" customHeight="1">
      <c r="A448" s="397">
        <v>14.2</v>
      </c>
      <c r="B448" s="398" t="s">
        <v>75</v>
      </c>
      <c r="C448" s="387">
        <v>5898.29</v>
      </c>
      <c r="D448" s="496" t="s">
        <v>10</v>
      </c>
      <c r="E448" s="299"/>
      <c r="F448" s="600">
        <f>ROUND(E448*C448,2)</f>
        <v>0</v>
      </c>
      <c r="G448" s="959"/>
      <c r="I448" s="88"/>
      <c r="S448" s="799"/>
      <c r="T448" s="799"/>
      <c r="U448" s="196"/>
      <c r="V448" s="196"/>
      <c r="W448" s="800"/>
    </row>
    <row r="449" spans="1:256" s="774" customFormat="1" ht="12.75" customHeight="1">
      <c r="A449" s="666">
        <v>14.3</v>
      </c>
      <c r="B449" s="545" t="s">
        <v>73</v>
      </c>
      <c r="C449" s="531">
        <v>6311.25</v>
      </c>
      <c r="D449" s="851" t="s">
        <v>10</v>
      </c>
      <c r="E449" s="533"/>
      <c r="F449" s="943">
        <f>ROUND(E449*C449,2)</f>
        <v>0</v>
      </c>
      <c r="G449" s="959"/>
      <c r="H449" s="127"/>
      <c r="I449" s="88"/>
      <c r="J449" s="127"/>
      <c r="K449" s="128"/>
      <c r="L449" s="19"/>
      <c r="M449" s="154"/>
      <c r="N449" s="154"/>
      <c r="Q449" s="151"/>
      <c r="R449" s="151"/>
      <c r="S449" s="151"/>
      <c r="T449" s="151" t="s">
        <v>115</v>
      </c>
      <c r="U449" s="151"/>
      <c r="V449" s="151" t="s">
        <v>116</v>
      </c>
      <c r="W449" s="151"/>
      <c r="X449" s="151" t="s">
        <v>117</v>
      </c>
      <c r="Y449" s="151"/>
      <c r="Z449" s="151" t="s">
        <v>119</v>
      </c>
      <c r="AA449" s="151"/>
    </row>
    <row r="450" spans="1:256" s="774" customFormat="1" ht="12.75" customHeight="1">
      <c r="A450" s="397"/>
      <c r="B450" s="398"/>
      <c r="C450" s="387"/>
      <c r="D450" s="496"/>
      <c r="E450" s="299"/>
      <c r="F450" s="600">
        <f>ROUND(E450*C450,2)</f>
        <v>0</v>
      </c>
      <c r="G450" s="959"/>
      <c r="H450" s="130"/>
      <c r="I450" s="118"/>
      <c r="J450" s="78"/>
      <c r="K450" s="19"/>
      <c r="L450" s="116"/>
      <c r="M450" s="119"/>
      <c r="N450" s="154"/>
      <c r="Q450" s="107"/>
      <c r="R450" s="151"/>
      <c r="S450" s="151"/>
      <c r="T450" s="153">
        <f>(1910.24)*2</f>
        <v>3820.48</v>
      </c>
      <c r="U450" s="151"/>
      <c r="V450" s="152">
        <f>(3714.33)*2</f>
        <v>7428.66</v>
      </c>
      <c r="W450" s="151"/>
      <c r="X450" s="152">
        <f>(496.81)*2</f>
        <v>993.62</v>
      </c>
      <c r="Y450" s="151"/>
      <c r="Z450" s="801">
        <f>+V450+X450</f>
        <v>8422.2800000000007</v>
      </c>
      <c r="AA450" s="151"/>
      <c r="AB450" s="775"/>
    </row>
    <row r="451" spans="1:256" s="40" customFormat="1" ht="13.5" customHeight="1">
      <c r="A451" s="397">
        <v>15</v>
      </c>
      <c r="B451" s="235" t="s">
        <v>376</v>
      </c>
      <c r="C451" s="640">
        <v>13046.83</v>
      </c>
      <c r="D451" s="641" t="s">
        <v>10</v>
      </c>
      <c r="E451" s="642"/>
      <c r="F451" s="643">
        <f>ROUND(C451*E451,2)</f>
        <v>0</v>
      </c>
      <c r="G451" s="959"/>
      <c r="H451" s="644"/>
      <c r="I451" s="776"/>
      <c r="J451" s="776"/>
      <c r="K451" s="777"/>
      <c r="L451" s="644"/>
      <c r="M451" s="64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 spans="1:256" s="40" customFormat="1" ht="26.25" customHeight="1">
      <c r="A452" s="403">
        <v>16</v>
      </c>
      <c r="B452" s="235" t="s">
        <v>377</v>
      </c>
      <c r="C452" s="640">
        <v>13046.83</v>
      </c>
      <c r="D452" s="641" t="s">
        <v>10</v>
      </c>
      <c r="E452" s="642"/>
      <c r="F452" s="643">
        <f>ROUND(C452*E452,2)</f>
        <v>0</v>
      </c>
      <c r="G452" s="959"/>
      <c r="H452" s="644"/>
      <c r="I452" s="776"/>
      <c r="J452" s="776"/>
      <c r="K452" s="777"/>
      <c r="L452" s="644"/>
      <c r="M452" s="64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  <row r="453" spans="1:256" s="40" customFormat="1" ht="12.75" customHeight="1">
      <c r="A453" s="397">
        <v>17</v>
      </c>
      <c r="B453" s="601" t="s">
        <v>443</v>
      </c>
      <c r="C453" s="640">
        <v>13046.83</v>
      </c>
      <c r="D453" s="641" t="s">
        <v>10</v>
      </c>
      <c r="E453" s="642"/>
      <c r="F453" s="643">
        <f>ROUND(C453*E453,2)</f>
        <v>0</v>
      </c>
      <c r="G453" s="959"/>
      <c r="H453" s="644"/>
      <c r="I453" s="776"/>
      <c r="J453" s="776"/>
      <c r="K453" s="777"/>
      <c r="L453" s="644"/>
      <c r="M453" s="64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</row>
    <row r="454" spans="1:256" s="347" customFormat="1" ht="12.75" customHeight="1">
      <c r="A454" s="689"/>
      <c r="B454" s="604" t="s">
        <v>63</v>
      </c>
      <c r="C454" s="637"/>
      <c r="D454" s="279"/>
      <c r="E454" s="637"/>
      <c r="F454" s="605">
        <f>SUM(F349:F453)</f>
        <v>0</v>
      </c>
      <c r="G454" s="959"/>
      <c r="H454" s="343"/>
      <c r="I454" s="344"/>
      <c r="J454" s="335"/>
      <c r="K454" s="314"/>
      <c r="L454" s="314"/>
      <c r="M454" s="1056"/>
      <c r="N454" s="1056"/>
      <c r="O454" s="343"/>
      <c r="P454" s="343"/>
      <c r="Q454" s="1150"/>
      <c r="R454" s="283"/>
      <c r="S454" s="283"/>
      <c r="T454" s="346" t="e">
        <f>+#REF!*0.05*1.35</f>
        <v>#REF!</v>
      </c>
      <c r="U454" s="283"/>
      <c r="V454" s="345" t="e">
        <f>+#REF!*0.05*1.35</f>
        <v>#REF!</v>
      </c>
      <c r="W454" s="283"/>
      <c r="X454" s="345" t="e">
        <f>+#REF!*0.05*1.35</f>
        <v>#REF!</v>
      </c>
      <c r="Y454" s="283"/>
      <c r="Z454" s="282" t="e">
        <f>+V454+X454</f>
        <v>#REF!</v>
      </c>
      <c r="AA454" s="283"/>
      <c r="AB454" s="784"/>
    </row>
    <row r="455" spans="1:256" s="802" customFormat="1" ht="12.75" customHeight="1">
      <c r="A455" s="694"/>
      <c r="B455" s="626"/>
      <c r="C455" s="627"/>
      <c r="D455" s="628"/>
      <c r="E455" s="508"/>
      <c r="F455" s="508"/>
      <c r="G455" s="959"/>
      <c r="H455" s="197"/>
      <c r="I455" s="402"/>
      <c r="J455" s="917"/>
      <c r="K455" s="917"/>
      <c r="L455" s="917"/>
      <c r="M455" s="915"/>
      <c r="N455" s="1065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  <c r="IU455" s="7"/>
      <c r="IV455" s="7"/>
    </row>
    <row r="456" spans="1:256" s="802" customFormat="1" ht="25.5" customHeight="1">
      <c r="A456" s="733" t="s">
        <v>163</v>
      </c>
      <c r="B456" s="571" t="s">
        <v>84</v>
      </c>
      <c r="C456" s="392"/>
      <c r="D456" s="392"/>
      <c r="E456" s="557"/>
      <c r="F456" s="557"/>
      <c r="G456" s="959"/>
      <c r="H456" s="197"/>
      <c r="I456" s="1062"/>
      <c r="J456" s="917"/>
      <c r="K456" s="917"/>
      <c r="L456" s="917"/>
      <c r="M456" s="915"/>
      <c r="N456" s="1065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  <c r="IV456" s="7"/>
    </row>
    <row r="457" spans="1:256" s="802" customFormat="1" ht="12.75" customHeight="1">
      <c r="A457" s="733"/>
      <c r="B457" s="571"/>
      <c r="C457" s="392"/>
      <c r="D457" s="392"/>
      <c r="E457" s="557"/>
      <c r="F457" s="557"/>
      <c r="G457" s="959"/>
      <c r="H457" s="197"/>
      <c r="I457" s="1062"/>
      <c r="J457" s="917"/>
      <c r="K457" s="917"/>
      <c r="L457" s="917"/>
      <c r="M457" s="915"/>
      <c r="N457" s="1065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  <c r="IV457" s="7"/>
    </row>
    <row r="458" spans="1:256" s="802" customFormat="1" ht="12.75" customHeight="1">
      <c r="A458" s="665">
        <v>1</v>
      </c>
      <c r="B458" s="386" t="s">
        <v>8</v>
      </c>
      <c r="C458" s="508"/>
      <c r="D458" s="508"/>
      <c r="E458" s="549"/>
      <c r="F458" s="549"/>
      <c r="G458" s="959"/>
      <c r="H458" s="1020"/>
      <c r="I458" s="1061"/>
      <c r="J458" s="917"/>
      <c r="K458" s="917"/>
      <c r="L458" s="917"/>
      <c r="M458" s="915"/>
      <c r="N458" s="1065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  <c r="IV458" s="7"/>
    </row>
    <row r="459" spans="1:256" s="803" customFormat="1" ht="12.75" customHeight="1">
      <c r="A459" s="468">
        <v>1.1000000000000001</v>
      </c>
      <c r="B459" s="398" t="s">
        <v>65</v>
      </c>
      <c r="C459" s="453">
        <v>3</v>
      </c>
      <c r="D459" s="237" t="s">
        <v>124</v>
      </c>
      <c r="E459" s="453"/>
      <c r="F459" s="453">
        <f>C459*E459</f>
        <v>0</v>
      </c>
      <c r="G459" s="959"/>
      <c r="H459" s="197"/>
      <c r="I459" s="1062"/>
      <c r="J459" s="917"/>
      <c r="K459" s="917"/>
      <c r="L459" s="917"/>
      <c r="M459" s="915"/>
      <c r="N459" s="1065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  <c r="IV459" s="7"/>
    </row>
    <row r="460" spans="1:256" s="803" customFormat="1" ht="12.75" customHeight="1">
      <c r="A460" s="468">
        <v>1.2</v>
      </c>
      <c r="B460" s="455" t="s">
        <v>49</v>
      </c>
      <c r="C460" s="453">
        <v>1</v>
      </c>
      <c r="D460" s="237" t="s">
        <v>4</v>
      </c>
      <c r="E460" s="453"/>
      <c r="F460" s="453">
        <f>C460*E460</f>
        <v>0</v>
      </c>
      <c r="G460" s="959"/>
      <c r="H460" s="197"/>
      <c r="I460" s="402"/>
      <c r="J460" s="917"/>
      <c r="K460" s="917"/>
      <c r="L460" s="917"/>
      <c r="M460" s="915"/>
      <c r="N460" s="1065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  <c r="IV460" s="7"/>
    </row>
    <row r="461" spans="1:256" s="803" customFormat="1" ht="12.75" customHeight="1">
      <c r="A461" s="397"/>
      <c r="B461" s="455"/>
      <c r="C461" s="453"/>
      <c r="D461" s="237"/>
      <c r="E461" s="453"/>
      <c r="F461" s="453"/>
      <c r="G461" s="959"/>
      <c r="H461" s="197"/>
      <c r="I461" s="402"/>
      <c r="J461" s="917"/>
      <c r="K461" s="917"/>
      <c r="L461" s="917"/>
      <c r="M461" s="915"/>
      <c r="N461" s="1065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  <c r="IV461" s="7"/>
    </row>
    <row r="462" spans="1:256" s="803" customFormat="1" ht="12.75" customHeight="1">
      <c r="A462" s="665">
        <v>2</v>
      </c>
      <c r="B462" s="458" t="s">
        <v>50</v>
      </c>
      <c r="C462" s="453"/>
      <c r="D462" s="237"/>
      <c r="E462" s="453"/>
      <c r="F462" s="453">
        <f t="shared" ref="F462:F484" si="15">C462*E462</f>
        <v>0</v>
      </c>
      <c r="G462" s="959"/>
      <c r="H462" s="197"/>
      <c r="I462" s="402"/>
      <c r="J462" s="917"/>
      <c r="K462" s="917"/>
      <c r="L462" s="197"/>
      <c r="M462" s="1066"/>
      <c r="N462" s="167"/>
      <c r="O462" s="161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  <c r="IV462" s="7"/>
    </row>
    <row r="463" spans="1:256">
      <c r="A463" s="397">
        <v>2.1</v>
      </c>
      <c r="B463" s="390" t="s">
        <v>29</v>
      </c>
      <c r="C463" s="453">
        <v>103.74</v>
      </c>
      <c r="D463" s="237" t="s">
        <v>12</v>
      </c>
      <c r="E463" s="453"/>
      <c r="F463" s="453">
        <f t="shared" si="15"/>
        <v>0</v>
      </c>
      <c r="G463" s="959"/>
      <c r="H463" s="965"/>
      <c r="I463" s="917"/>
      <c r="J463" s="917"/>
      <c r="K463" s="917"/>
      <c r="L463" s="917"/>
      <c r="M463" s="917"/>
      <c r="N463" s="917"/>
    </row>
    <row r="464" spans="1:256" ht="26.4">
      <c r="A464" s="403">
        <v>2.2000000000000002</v>
      </c>
      <c r="B464" s="581" t="s">
        <v>464</v>
      </c>
      <c r="C464" s="453">
        <v>57.8</v>
      </c>
      <c r="D464" s="237" t="s">
        <v>12</v>
      </c>
      <c r="E464" s="21"/>
      <c r="F464" s="453">
        <f t="shared" si="15"/>
        <v>0</v>
      </c>
      <c r="G464" s="959"/>
      <c r="H464" s="1020"/>
      <c r="I464" s="1059"/>
      <c r="J464" s="167"/>
      <c r="K464" s="167"/>
      <c r="L464" s="167"/>
      <c r="M464" s="167"/>
      <c r="N464" s="167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1"/>
      <c r="AU464" s="161"/>
      <c r="AV464" s="161"/>
      <c r="AW464" s="161"/>
      <c r="AX464" s="161"/>
      <c r="AY464" s="161"/>
      <c r="AZ464" s="161"/>
      <c r="BA464" s="161"/>
      <c r="BB464" s="161"/>
      <c r="BC464" s="161"/>
      <c r="BD464" s="161"/>
      <c r="BE464" s="161"/>
      <c r="BF464" s="161"/>
      <c r="BG464" s="161"/>
      <c r="BH464" s="161"/>
      <c r="BI464" s="161"/>
      <c r="BJ464" s="161"/>
      <c r="BK464" s="161"/>
      <c r="BL464" s="161"/>
      <c r="BM464" s="161"/>
      <c r="BN464" s="161"/>
      <c r="BO464" s="161"/>
      <c r="BP464" s="161"/>
      <c r="BQ464" s="161"/>
      <c r="BR464" s="161"/>
      <c r="BS464" s="161"/>
      <c r="BT464" s="161"/>
      <c r="BU464" s="161"/>
      <c r="BV464" s="161"/>
      <c r="BW464" s="161"/>
      <c r="BX464" s="161"/>
      <c r="BY464" s="161"/>
      <c r="BZ464" s="161"/>
      <c r="CA464" s="161"/>
      <c r="CB464" s="161"/>
      <c r="CC464" s="161"/>
      <c r="CD464" s="161"/>
      <c r="CE464" s="161"/>
      <c r="CF464" s="161"/>
      <c r="CG464" s="161"/>
      <c r="CH464" s="161"/>
      <c r="CI464" s="161"/>
      <c r="CJ464" s="161"/>
      <c r="CK464" s="161"/>
      <c r="CL464" s="161"/>
      <c r="CM464" s="161"/>
      <c r="CN464" s="161"/>
      <c r="CO464" s="161"/>
      <c r="CP464" s="161"/>
      <c r="CQ464" s="161"/>
      <c r="CR464" s="161"/>
      <c r="CS464" s="161"/>
      <c r="CT464" s="161"/>
      <c r="CU464" s="161"/>
      <c r="CV464" s="161"/>
      <c r="CW464" s="161"/>
      <c r="CX464" s="161"/>
      <c r="CY464" s="161"/>
      <c r="CZ464" s="161"/>
      <c r="DA464" s="161"/>
      <c r="DB464" s="161"/>
      <c r="DC464" s="161"/>
      <c r="DD464" s="161"/>
      <c r="DE464" s="161"/>
      <c r="DF464" s="161"/>
      <c r="DG464" s="161"/>
      <c r="DH464" s="161"/>
      <c r="DI464" s="161"/>
      <c r="DJ464" s="161"/>
      <c r="DK464" s="161"/>
      <c r="DL464" s="161"/>
      <c r="DM464" s="161"/>
      <c r="DN464" s="161"/>
      <c r="DO464" s="161"/>
      <c r="DP464" s="161"/>
      <c r="DQ464" s="161"/>
      <c r="DR464" s="161"/>
      <c r="DS464" s="161"/>
      <c r="DT464" s="161"/>
      <c r="DU464" s="161"/>
      <c r="DV464" s="161"/>
      <c r="DW464" s="161"/>
      <c r="DX464" s="161"/>
      <c r="DY464" s="161"/>
      <c r="DZ464" s="161"/>
      <c r="EA464" s="161"/>
      <c r="EB464" s="161"/>
      <c r="EC464" s="161"/>
      <c r="ED464" s="161"/>
      <c r="EE464" s="161"/>
      <c r="EF464" s="161"/>
      <c r="EG464" s="161"/>
      <c r="EH464" s="161"/>
      <c r="EI464" s="161"/>
      <c r="EJ464" s="161"/>
      <c r="EK464" s="161"/>
      <c r="EL464" s="161"/>
      <c r="EM464" s="161"/>
      <c r="EN464" s="161"/>
      <c r="EO464" s="161"/>
      <c r="EP464" s="161"/>
      <c r="EQ464" s="161"/>
      <c r="ER464" s="161"/>
      <c r="ES464" s="161"/>
      <c r="ET464" s="161"/>
      <c r="EU464" s="161"/>
      <c r="EV464" s="161"/>
      <c r="EW464" s="161"/>
      <c r="EX464" s="161"/>
      <c r="EY464" s="161"/>
      <c r="EZ464" s="161"/>
      <c r="FA464" s="161"/>
      <c r="FB464" s="161"/>
      <c r="FC464" s="161"/>
      <c r="FD464" s="161"/>
      <c r="FE464" s="161"/>
      <c r="FF464" s="161"/>
      <c r="FG464" s="161"/>
      <c r="FH464" s="161"/>
      <c r="FI464" s="161"/>
      <c r="FJ464" s="161"/>
      <c r="FK464" s="161"/>
      <c r="FL464" s="161"/>
      <c r="FM464" s="161"/>
      <c r="FN464" s="161"/>
      <c r="FO464" s="161"/>
      <c r="FP464" s="161"/>
      <c r="FQ464" s="161"/>
      <c r="FR464" s="161"/>
      <c r="FS464" s="161"/>
      <c r="FT464" s="161"/>
      <c r="FU464" s="161"/>
      <c r="FV464" s="161"/>
      <c r="FW464" s="161"/>
      <c r="FX464" s="161"/>
      <c r="FY464" s="161"/>
      <c r="FZ464" s="161"/>
      <c r="GA464" s="161"/>
      <c r="GB464" s="161"/>
      <c r="GC464" s="161"/>
      <c r="GD464" s="161"/>
      <c r="GE464" s="161"/>
      <c r="GF464" s="161"/>
      <c r="GG464" s="161"/>
      <c r="GH464" s="161"/>
      <c r="GI464" s="161"/>
      <c r="GJ464" s="161"/>
      <c r="GK464" s="161"/>
      <c r="GL464" s="161"/>
      <c r="GM464" s="161"/>
      <c r="GN464" s="161"/>
      <c r="GO464" s="161"/>
      <c r="GP464" s="161"/>
      <c r="GQ464" s="161"/>
      <c r="GR464" s="161"/>
      <c r="GS464" s="161"/>
      <c r="GT464" s="161"/>
      <c r="GU464" s="161"/>
      <c r="GV464" s="161"/>
      <c r="GW464" s="161"/>
      <c r="GX464" s="161"/>
      <c r="GY464" s="161"/>
      <c r="GZ464" s="161"/>
      <c r="HA464" s="161"/>
      <c r="HB464" s="161"/>
      <c r="HC464" s="161"/>
      <c r="HD464" s="161"/>
      <c r="HE464" s="161"/>
      <c r="HF464" s="161"/>
      <c r="HG464" s="161"/>
      <c r="HH464" s="161"/>
      <c r="HI464" s="161"/>
      <c r="HJ464" s="161"/>
      <c r="HK464" s="161"/>
      <c r="HL464" s="161"/>
      <c r="HM464" s="161"/>
      <c r="HN464" s="161"/>
      <c r="HO464" s="161"/>
      <c r="HP464" s="161"/>
      <c r="HQ464" s="161"/>
      <c r="HR464" s="161"/>
      <c r="HS464" s="161"/>
      <c r="HT464" s="161"/>
      <c r="HU464" s="161"/>
      <c r="HV464" s="161"/>
      <c r="HW464" s="161"/>
      <c r="HX464" s="161"/>
      <c r="HY464" s="161"/>
      <c r="HZ464" s="161"/>
      <c r="IA464" s="161"/>
      <c r="IB464" s="161"/>
      <c r="IC464" s="161"/>
      <c r="ID464" s="161"/>
      <c r="IE464" s="161"/>
      <c r="IF464" s="161"/>
      <c r="IG464" s="161"/>
      <c r="IH464" s="161"/>
      <c r="II464" s="161"/>
      <c r="IJ464" s="161"/>
      <c r="IK464" s="161"/>
      <c r="IL464" s="161"/>
      <c r="IM464" s="161"/>
      <c r="IN464" s="161"/>
      <c r="IO464" s="161"/>
      <c r="IP464" s="161"/>
      <c r="IQ464" s="161"/>
      <c r="IR464" s="161"/>
      <c r="IS464" s="161"/>
      <c r="IT464" s="161"/>
      <c r="IU464" s="161"/>
      <c r="IV464" s="161"/>
    </row>
    <row r="465" spans="1:256" ht="26.4">
      <c r="A465" s="539">
        <v>2.2999999999999998</v>
      </c>
      <c r="B465" s="454" t="s">
        <v>445</v>
      </c>
      <c r="C465" s="453">
        <v>55.13</v>
      </c>
      <c r="D465" s="237" t="s">
        <v>12</v>
      </c>
      <c r="E465" s="453"/>
      <c r="F465" s="453">
        <f t="shared" si="15"/>
        <v>0</v>
      </c>
      <c r="G465" s="959"/>
      <c r="H465" s="965"/>
      <c r="I465" s="1004"/>
      <c r="J465" s="917"/>
      <c r="K465" s="917"/>
      <c r="L465" s="917"/>
      <c r="M465" s="917"/>
      <c r="N465" s="917"/>
    </row>
    <row r="466" spans="1:256" ht="9.75" customHeight="1">
      <c r="A466" s="397"/>
      <c r="B466" s="454"/>
      <c r="C466" s="453"/>
      <c r="D466" s="237"/>
      <c r="E466" s="453"/>
      <c r="F466" s="453">
        <f t="shared" si="15"/>
        <v>0</v>
      </c>
      <c r="G466" s="959"/>
      <c r="H466" s="1022"/>
      <c r="I466" s="91"/>
      <c r="J466" s="167"/>
      <c r="K466" s="167"/>
      <c r="L466" s="167"/>
      <c r="M466" s="167"/>
      <c r="N466" s="167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1"/>
      <c r="AU466" s="161"/>
      <c r="AV466" s="161"/>
      <c r="AW466" s="161"/>
      <c r="AX466" s="161"/>
      <c r="AY466" s="161"/>
      <c r="AZ466" s="161"/>
      <c r="BA466" s="161"/>
      <c r="BB466" s="161"/>
      <c r="BC466" s="161"/>
      <c r="BD466" s="161"/>
      <c r="BE466" s="161"/>
      <c r="BF466" s="161"/>
      <c r="BG466" s="161"/>
      <c r="BH466" s="161"/>
      <c r="BI466" s="161"/>
      <c r="BJ466" s="161"/>
      <c r="BK466" s="161"/>
      <c r="BL466" s="161"/>
      <c r="BM466" s="161"/>
      <c r="BN466" s="161"/>
      <c r="BO466" s="161"/>
      <c r="BP466" s="161"/>
      <c r="BQ466" s="161"/>
      <c r="BR466" s="161"/>
      <c r="BS466" s="161"/>
      <c r="BT466" s="161"/>
      <c r="BU466" s="161"/>
      <c r="BV466" s="161"/>
      <c r="BW466" s="161"/>
      <c r="BX466" s="161"/>
      <c r="BY466" s="161"/>
      <c r="BZ466" s="161"/>
      <c r="CA466" s="161"/>
      <c r="CB466" s="161"/>
      <c r="CC466" s="161"/>
      <c r="CD466" s="161"/>
      <c r="CE466" s="161"/>
      <c r="CF466" s="161"/>
      <c r="CG466" s="161"/>
      <c r="CH466" s="161"/>
      <c r="CI466" s="161"/>
      <c r="CJ466" s="161"/>
      <c r="CK466" s="161"/>
      <c r="CL466" s="161"/>
      <c r="CM466" s="161"/>
      <c r="CN466" s="161"/>
      <c r="CO466" s="161"/>
      <c r="CP466" s="161"/>
      <c r="CQ466" s="161"/>
      <c r="CR466" s="161"/>
      <c r="CS466" s="161"/>
      <c r="CT466" s="161"/>
      <c r="CU466" s="161"/>
      <c r="CV466" s="161"/>
      <c r="CW466" s="161"/>
      <c r="CX466" s="161"/>
      <c r="CY466" s="161"/>
      <c r="CZ466" s="161"/>
      <c r="DA466" s="161"/>
      <c r="DB466" s="161"/>
      <c r="DC466" s="161"/>
      <c r="DD466" s="161"/>
      <c r="DE466" s="161"/>
      <c r="DF466" s="161"/>
      <c r="DG466" s="161"/>
      <c r="DH466" s="161"/>
      <c r="DI466" s="161"/>
      <c r="DJ466" s="161"/>
      <c r="DK466" s="161"/>
      <c r="DL466" s="161"/>
      <c r="DM466" s="161"/>
      <c r="DN466" s="161"/>
      <c r="DO466" s="161"/>
      <c r="DP466" s="161"/>
      <c r="DQ466" s="161"/>
      <c r="DR466" s="161"/>
      <c r="DS466" s="161"/>
      <c r="DT466" s="161"/>
      <c r="DU466" s="161"/>
      <c r="DV466" s="161"/>
      <c r="DW466" s="161"/>
      <c r="DX466" s="161"/>
      <c r="DY466" s="161"/>
      <c r="DZ466" s="161"/>
      <c r="EA466" s="161"/>
      <c r="EB466" s="161"/>
      <c r="EC466" s="161"/>
      <c r="ED466" s="161"/>
      <c r="EE466" s="161"/>
      <c r="EF466" s="161"/>
      <c r="EG466" s="161"/>
      <c r="EH466" s="161"/>
      <c r="EI466" s="161"/>
      <c r="EJ466" s="161"/>
      <c r="EK466" s="161"/>
      <c r="EL466" s="161"/>
      <c r="EM466" s="161"/>
      <c r="EN466" s="161"/>
      <c r="EO466" s="161"/>
      <c r="EP466" s="161"/>
      <c r="EQ466" s="161"/>
      <c r="ER466" s="161"/>
      <c r="ES466" s="161"/>
      <c r="ET466" s="161"/>
      <c r="EU466" s="161"/>
      <c r="EV466" s="161"/>
      <c r="EW466" s="161"/>
      <c r="EX466" s="161"/>
      <c r="EY466" s="161"/>
      <c r="EZ466" s="161"/>
      <c r="FA466" s="161"/>
      <c r="FB466" s="161"/>
      <c r="FC466" s="161"/>
      <c r="FD466" s="161"/>
      <c r="FE466" s="161"/>
      <c r="FF466" s="161"/>
      <c r="FG466" s="161"/>
      <c r="FH466" s="161"/>
      <c r="FI466" s="161"/>
      <c r="FJ466" s="161"/>
      <c r="FK466" s="161"/>
      <c r="FL466" s="161"/>
      <c r="FM466" s="161"/>
      <c r="FN466" s="161"/>
      <c r="FO466" s="161"/>
      <c r="FP466" s="161"/>
      <c r="FQ466" s="161"/>
      <c r="FR466" s="161"/>
      <c r="FS466" s="161"/>
      <c r="FT466" s="161"/>
      <c r="FU466" s="161"/>
      <c r="FV466" s="161"/>
      <c r="FW466" s="161"/>
      <c r="FX466" s="161"/>
      <c r="FY466" s="161"/>
      <c r="FZ466" s="161"/>
      <c r="GA466" s="161"/>
      <c r="GB466" s="161"/>
      <c r="GC466" s="161"/>
      <c r="GD466" s="161"/>
      <c r="GE466" s="161"/>
      <c r="GF466" s="161"/>
      <c r="GG466" s="161"/>
      <c r="GH466" s="161"/>
      <c r="GI466" s="161"/>
      <c r="GJ466" s="161"/>
      <c r="GK466" s="161"/>
      <c r="GL466" s="161"/>
      <c r="GM466" s="161"/>
      <c r="GN466" s="161"/>
      <c r="GO466" s="161"/>
      <c r="GP466" s="161"/>
      <c r="GQ466" s="161"/>
      <c r="GR466" s="161"/>
      <c r="GS466" s="161"/>
      <c r="GT466" s="161"/>
      <c r="GU466" s="161"/>
      <c r="GV466" s="161"/>
      <c r="GW466" s="161"/>
      <c r="GX466" s="161"/>
      <c r="GY466" s="161"/>
      <c r="GZ466" s="161"/>
      <c r="HA466" s="161"/>
      <c r="HB466" s="161"/>
      <c r="HC466" s="161"/>
      <c r="HD466" s="161"/>
      <c r="HE466" s="161"/>
      <c r="HF466" s="161"/>
      <c r="HG466" s="161"/>
      <c r="HH466" s="161"/>
      <c r="HI466" s="161"/>
      <c r="HJ466" s="161"/>
      <c r="HK466" s="161"/>
      <c r="HL466" s="161"/>
      <c r="HM466" s="161"/>
      <c r="HN466" s="161"/>
      <c r="HO466" s="161"/>
      <c r="HP466" s="161"/>
      <c r="HQ466" s="161"/>
      <c r="HR466" s="161"/>
      <c r="HS466" s="161"/>
      <c r="HT466" s="161"/>
      <c r="HU466" s="161"/>
      <c r="HV466" s="161"/>
      <c r="HW466" s="161"/>
      <c r="HX466" s="161"/>
      <c r="HY466" s="161"/>
      <c r="HZ466" s="161"/>
      <c r="IA466" s="161"/>
      <c r="IB466" s="161"/>
      <c r="IC466" s="161"/>
      <c r="ID466" s="161"/>
      <c r="IE466" s="161"/>
      <c r="IF466" s="161"/>
      <c r="IG466" s="161"/>
      <c r="IH466" s="161"/>
      <c r="II466" s="161"/>
      <c r="IJ466" s="161"/>
      <c r="IK466" s="161"/>
      <c r="IL466" s="161"/>
      <c r="IM466" s="161"/>
      <c r="IN466" s="161"/>
      <c r="IO466" s="161"/>
      <c r="IP466" s="161"/>
      <c r="IQ466" s="161"/>
      <c r="IR466" s="161"/>
      <c r="IS466" s="161"/>
      <c r="IT466" s="161"/>
      <c r="IU466" s="161"/>
      <c r="IV466" s="161"/>
    </row>
    <row r="467" spans="1:256" ht="26.4">
      <c r="A467" s="750">
        <v>3</v>
      </c>
      <c r="B467" s="458" t="s">
        <v>203</v>
      </c>
      <c r="C467" s="453"/>
      <c r="D467" s="237"/>
      <c r="E467" s="453"/>
      <c r="F467" s="453">
        <f t="shared" si="15"/>
        <v>0</v>
      </c>
      <c r="G467" s="959"/>
      <c r="H467" s="917"/>
      <c r="I467" s="1004"/>
      <c r="J467" s="917"/>
      <c r="K467" s="917"/>
      <c r="L467" s="917"/>
      <c r="M467" s="917"/>
      <c r="N467" s="917"/>
    </row>
    <row r="468" spans="1:256">
      <c r="A468" s="397">
        <v>3.1</v>
      </c>
      <c r="B468" s="454" t="s">
        <v>189</v>
      </c>
      <c r="C468" s="453">
        <v>36.200000000000003</v>
      </c>
      <c r="D468" s="237" t="s">
        <v>12</v>
      </c>
      <c r="E468" s="453"/>
      <c r="F468" s="453">
        <f t="shared" si="15"/>
        <v>0</v>
      </c>
      <c r="G468" s="959"/>
      <c r="H468" s="197"/>
      <c r="I468" s="1057"/>
      <c r="J468" s="917"/>
      <c r="K468" s="917"/>
      <c r="L468" s="917"/>
      <c r="M468" s="917"/>
      <c r="N468" s="917"/>
    </row>
    <row r="469" spans="1:256">
      <c r="A469" s="397">
        <v>3.2</v>
      </c>
      <c r="B469" s="454" t="s">
        <v>192</v>
      </c>
      <c r="C469" s="453">
        <v>27.67</v>
      </c>
      <c r="D469" s="237" t="s">
        <v>12</v>
      </c>
      <c r="E469" s="453"/>
      <c r="F469" s="453">
        <f t="shared" si="15"/>
        <v>0</v>
      </c>
      <c r="G469" s="959"/>
      <c r="H469" s="197"/>
      <c r="I469" s="352"/>
      <c r="J469" s="917"/>
      <c r="K469" s="917"/>
      <c r="L469" s="917"/>
      <c r="M469" s="917"/>
      <c r="N469" s="917"/>
    </row>
    <row r="470" spans="1:256" s="199" customFormat="1" ht="13.5" customHeight="1">
      <c r="A470" s="397">
        <v>3.3</v>
      </c>
      <c r="B470" s="454" t="s">
        <v>191</v>
      </c>
      <c r="C470" s="453">
        <v>3.02</v>
      </c>
      <c r="D470" s="237" t="s">
        <v>12</v>
      </c>
      <c r="E470" s="453"/>
      <c r="F470" s="453">
        <f t="shared" si="15"/>
        <v>0</v>
      </c>
      <c r="G470" s="959"/>
      <c r="H470" s="1006"/>
      <c r="I470" s="353"/>
      <c r="J470" s="1067"/>
      <c r="K470" s="1067"/>
      <c r="L470" s="1067"/>
      <c r="M470" s="1067"/>
      <c r="N470" s="1067"/>
    </row>
    <row r="471" spans="1:256" ht="15.75" customHeight="1">
      <c r="A471" s="397">
        <v>3.4</v>
      </c>
      <c r="B471" s="454" t="s">
        <v>190</v>
      </c>
      <c r="C471" s="453">
        <v>3.01</v>
      </c>
      <c r="D471" s="237" t="s">
        <v>12</v>
      </c>
      <c r="E471" s="453"/>
      <c r="F471" s="453">
        <f t="shared" si="15"/>
        <v>0</v>
      </c>
      <c r="G471" s="959"/>
      <c r="H471" s="197"/>
      <c r="I471" s="352"/>
      <c r="J471" s="917"/>
      <c r="K471" s="917"/>
      <c r="L471" s="917"/>
      <c r="M471" s="917"/>
      <c r="N471" s="917"/>
    </row>
    <row r="472" spans="1:256">
      <c r="A472" s="397">
        <v>3.5</v>
      </c>
      <c r="B472" s="454" t="s">
        <v>205</v>
      </c>
      <c r="C472" s="453">
        <v>10.73</v>
      </c>
      <c r="D472" s="237" t="s">
        <v>12</v>
      </c>
      <c r="E472" s="453"/>
      <c r="F472" s="453">
        <f t="shared" si="15"/>
        <v>0</v>
      </c>
      <c r="G472" s="959"/>
      <c r="H472" s="197"/>
      <c r="I472" s="1057"/>
      <c r="J472" s="917"/>
      <c r="K472" s="917"/>
      <c r="L472" s="917"/>
      <c r="M472" s="917"/>
      <c r="N472" s="917"/>
    </row>
    <row r="473" spans="1:256">
      <c r="A473" s="468">
        <v>3.6</v>
      </c>
      <c r="B473" s="454" t="s">
        <v>301</v>
      </c>
      <c r="C473" s="453">
        <v>19.87</v>
      </c>
      <c r="D473" s="237" t="s">
        <v>12</v>
      </c>
      <c r="E473" s="453"/>
      <c r="F473" s="453">
        <f t="shared" si="15"/>
        <v>0</v>
      </c>
      <c r="G473" s="959"/>
      <c r="H473" s="1020"/>
      <c r="I473" s="1068"/>
      <c r="J473" s="167"/>
      <c r="K473" s="167"/>
      <c r="L473" s="167"/>
      <c r="M473" s="167"/>
      <c r="N473" s="167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1"/>
      <c r="AU473" s="161"/>
      <c r="AV473" s="161"/>
      <c r="AW473" s="161"/>
      <c r="AX473" s="161"/>
      <c r="AY473" s="161"/>
      <c r="AZ473" s="161"/>
      <c r="BA473" s="161"/>
      <c r="BB473" s="161"/>
      <c r="BC473" s="161"/>
      <c r="BD473" s="161"/>
      <c r="BE473" s="161"/>
      <c r="BF473" s="161"/>
      <c r="BG473" s="161"/>
      <c r="BH473" s="161"/>
      <c r="BI473" s="161"/>
      <c r="BJ473" s="161"/>
      <c r="BK473" s="161"/>
      <c r="BL473" s="161"/>
      <c r="BM473" s="161"/>
      <c r="BN473" s="161"/>
      <c r="BO473" s="161"/>
      <c r="BP473" s="161"/>
      <c r="BQ473" s="161"/>
      <c r="BR473" s="161"/>
      <c r="BS473" s="161"/>
      <c r="BT473" s="161"/>
      <c r="BU473" s="161"/>
      <c r="BV473" s="161"/>
      <c r="BW473" s="161"/>
      <c r="BX473" s="161"/>
      <c r="BY473" s="161"/>
      <c r="BZ473" s="161"/>
      <c r="CA473" s="161"/>
      <c r="CB473" s="161"/>
      <c r="CC473" s="161"/>
      <c r="CD473" s="161"/>
      <c r="CE473" s="161"/>
      <c r="CF473" s="161"/>
      <c r="CG473" s="161"/>
      <c r="CH473" s="161"/>
      <c r="CI473" s="161"/>
      <c r="CJ473" s="161"/>
      <c r="CK473" s="161"/>
      <c r="CL473" s="161"/>
      <c r="CM473" s="161"/>
      <c r="CN473" s="161"/>
      <c r="CO473" s="161"/>
      <c r="CP473" s="161"/>
      <c r="CQ473" s="161"/>
      <c r="CR473" s="161"/>
      <c r="CS473" s="161"/>
      <c r="CT473" s="161"/>
      <c r="CU473" s="161"/>
      <c r="CV473" s="161"/>
      <c r="CW473" s="161"/>
      <c r="CX473" s="161"/>
      <c r="CY473" s="161"/>
      <c r="CZ473" s="161"/>
      <c r="DA473" s="161"/>
      <c r="DB473" s="161"/>
      <c r="DC473" s="161"/>
      <c r="DD473" s="161"/>
      <c r="DE473" s="161"/>
      <c r="DF473" s="161"/>
      <c r="DG473" s="161"/>
      <c r="DH473" s="161"/>
      <c r="DI473" s="161"/>
      <c r="DJ473" s="161"/>
      <c r="DK473" s="161"/>
      <c r="DL473" s="161"/>
      <c r="DM473" s="161"/>
      <c r="DN473" s="161"/>
      <c r="DO473" s="161"/>
      <c r="DP473" s="161"/>
      <c r="DQ473" s="161"/>
      <c r="DR473" s="161"/>
      <c r="DS473" s="161"/>
      <c r="DT473" s="161"/>
      <c r="DU473" s="161"/>
      <c r="DV473" s="161"/>
      <c r="DW473" s="161"/>
      <c r="DX473" s="161"/>
      <c r="DY473" s="161"/>
      <c r="DZ473" s="161"/>
      <c r="EA473" s="161"/>
      <c r="EB473" s="161"/>
      <c r="EC473" s="161"/>
      <c r="ED473" s="161"/>
      <c r="EE473" s="161"/>
      <c r="EF473" s="161"/>
      <c r="EG473" s="161"/>
      <c r="EH473" s="161"/>
      <c r="EI473" s="161"/>
      <c r="EJ473" s="161"/>
      <c r="EK473" s="161"/>
      <c r="EL473" s="161"/>
      <c r="EM473" s="161"/>
      <c r="EN473" s="161"/>
      <c r="EO473" s="161"/>
      <c r="EP473" s="161"/>
      <c r="EQ473" s="161"/>
      <c r="ER473" s="161"/>
      <c r="ES473" s="161"/>
      <c r="ET473" s="161"/>
      <c r="EU473" s="161"/>
      <c r="EV473" s="161"/>
      <c r="EW473" s="161"/>
      <c r="EX473" s="161"/>
      <c r="EY473" s="161"/>
      <c r="EZ473" s="161"/>
      <c r="FA473" s="161"/>
      <c r="FB473" s="161"/>
      <c r="FC473" s="161"/>
      <c r="FD473" s="161"/>
      <c r="FE473" s="161"/>
      <c r="FF473" s="161"/>
      <c r="FG473" s="161"/>
      <c r="FH473" s="161"/>
      <c r="FI473" s="161"/>
      <c r="FJ473" s="161"/>
      <c r="FK473" s="161"/>
      <c r="FL473" s="161"/>
      <c r="FM473" s="161"/>
      <c r="FN473" s="161"/>
      <c r="FO473" s="161"/>
      <c r="FP473" s="161"/>
      <c r="FQ473" s="161"/>
      <c r="FR473" s="161"/>
      <c r="FS473" s="161"/>
      <c r="FT473" s="161"/>
      <c r="FU473" s="161"/>
      <c r="FV473" s="161"/>
      <c r="FW473" s="161"/>
      <c r="FX473" s="161"/>
      <c r="FY473" s="161"/>
      <c r="FZ473" s="161"/>
      <c r="GA473" s="161"/>
      <c r="GB473" s="161"/>
      <c r="GC473" s="161"/>
      <c r="GD473" s="161"/>
      <c r="GE473" s="161"/>
      <c r="GF473" s="161"/>
      <c r="GG473" s="161"/>
      <c r="GH473" s="161"/>
      <c r="GI473" s="161"/>
      <c r="GJ473" s="161"/>
      <c r="GK473" s="161"/>
      <c r="GL473" s="161"/>
      <c r="GM473" s="161"/>
      <c r="GN473" s="161"/>
      <c r="GO473" s="161"/>
      <c r="GP473" s="161"/>
      <c r="GQ473" s="161"/>
      <c r="GR473" s="161"/>
      <c r="GS473" s="161"/>
      <c r="GT473" s="161"/>
      <c r="GU473" s="161"/>
      <c r="GV473" s="161"/>
      <c r="GW473" s="161"/>
      <c r="GX473" s="161"/>
      <c r="GY473" s="161"/>
      <c r="GZ473" s="161"/>
      <c r="HA473" s="161"/>
      <c r="HB473" s="161"/>
      <c r="HC473" s="161"/>
      <c r="HD473" s="161"/>
      <c r="HE473" s="161"/>
      <c r="HF473" s="161"/>
      <c r="HG473" s="161"/>
      <c r="HH473" s="161"/>
      <c r="HI473" s="161"/>
      <c r="HJ473" s="161"/>
      <c r="HK473" s="161"/>
      <c r="HL473" s="161"/>
      <c r="HM473" s="161"/>
      <c r="HN473" s="161"/>
      <c r="HO473" s="161"/>
      <c r="HP473" s="161"/>
      <c r="HQ473" s="161"/>
      <c r="HR473" s="161"/>
      <c r="HS473" s="161"/>
      <c r="HT473" s="161"/>
      <c r="HU473" s="161"/>
      <c r="HV473" s="161"/>
      <c r="HW473" s="161"/>
      <c r="HX473" s="161"/>
      <c r="HY473" s="161"/>
      <c r="HZ473" s="161"/>
      <c r="IA473" s="161"/>
      <c r="IB473" s="161"/>
      <c r="IC473" s="161"/>
      <c r="ID473" s="161"/>
      <c r="IE473" s="161"/>
      <c r="IF473" s="161"/>
      <c r="IG473" s="161"/>
      <c r="IH473" s="161"/>
      <c r="II473" s="161"/>
      <c r="IJ473" s="161"/>
      <c r="IK473" s="161"/>
      <c r="IL473" s="161"/>
      <c r="IM473" s="161"/>
      <c r="IN473" s="161"/>
      <c r="IO473" s="161"/>
      <c r="IP473" s="161"/>
      <c r="IQ473" s="161"/>
      <c r="IR473" s="161"/>
      <c r="IS473" s="161"/>
      <c r="IT473" s="161"/>
      <c r="IU473" s="161"/>
      <c r="IV473" s="161"/>
    </row>
    <row r="474" spans="1:256" s="161" customFormat="1" ht="26.4">
      <c r="A474" s="753">
        <v>3.7</v>
      </c>
      <c r="B474" s="454" t="s">
        <v>302</v>
      </c>
      <c r="C474" s="453">
        <v>5.16</v>
      </c>
      <c r="D474" s="237" t="s">
        <v>12</v>
      </c>
      <c r="E474" s="453"/>
      <c r="F474" s="453">
        <f t="shared" si="15"/>
        <v>0</v>
      </c>
      <c r="G474" s="959"/>
      <c r="H474" s="1020"/>
      <c r="I474" s="1068"/>
      <c r="J474" s="167"/>
      <c r="K474" s="167"/>
      <c r="L474" s="167"/>
      <c r="M474" s="167"/>
      <c r="N474" s="167"/>
    </row>
    <row r="475" spans="1:256">
      <c r="A475" s="397">
        <v>3.8</v>
      </c>
      <c r="B475" s="454" t="s">
        <v>204</v>
      </c>
      <c r="C475" s="453">
        <v>18.100000000000001</v>
      </c>
      <c r="D475" s="237" t="s">
        <v>12</v>
      </c>
      <c r="E475" s="453"/>
      <c r="F475" s="453">
        <f t="shared" si="15"/>
        <v>0</v>
      </c>
      <c r="G475" s="959"/>
      <c r="H475" s="197"/>
      <c r="I475" s="1069"/>
      <c r="J475" s="917"/>
      <c r="K475" s="917"/>
      <c r="L475" s="917"/>
      <c r="M475" s="917"/>
      <c r="N475" s="917"/>
    </row>
    <row r="476" spans="1:256">
      <c r="A476" s="397">
        <v>3.9</v>
      </c>
      <c r="B476" s="454" t="s">
        <v>193</v>
      </c>
      <c r="C476" s="453">
        <v>5.37</v>
      </c>
      <c r="D476" s="237" t="s">
        <v>12</v>
      </c>
      <c r="E476" s="453"/>
      <c r="F476" s="453">
        <f t="shared" si="15"/>
        <v>0</v>
      </c>
      <c r="G476" s="959"/>
      <c r="H476" s="197"/>
      <c r="I476" s="1057"/>
      <c r="J476" s="917"/>
      <c r="K476" s="917"/>
      <c r="L476" s="917"/>
      <c r="M476" s="917"/>
      <c r="N476" s="917"/>
    </row>
    <row r="477" spans="1:256">
      <c r="A477" s="397"/>
      <c r="B477" s="454"/>
      <c r="C477" s="453"/>
      <c r="D477" s="237"/>
      <c r="E477" s="453"/>
      <c r="F477" s="451">
        <f t="shared" si="15"/>
        <v>0</v>
      </c>
      <c r="G477" s="959"/>
      <c r="H477" s="197"/>
      <c r="I477" s="917"/>
      <c r="J477" s="917"/>
      <c r="K477" s="952"/>
      <c r="L477" s="952"/>
      <c r="M477" s="952"/>
      <c r="N477" s="952"/>
      <c r="O477" s="950"/>
      <c r="P477" s="8"/>
    </row>
    <row r="478" spans="1:256" ht="12.75" customHeight="1">
      <c r="A478" s="665">
        <v>4</v>
      </c>
      <c r="B478" s="458" t="s">
        <v>51</v>
      </c>
      <c r="C478" s="453"/>
      <c r="D478" s="237"/>
      <c r="E478" s="453"/>
      <c r="F478" s="451">
        <f t="shared" si="15"/>
        <v>0</v>
      </c>
      <c r="G478" s="959"/>
      <c r="H478" s="197"/>
      <c r="I478" s="917"/>
      <c r="J478" s="917"/>
      <c r="K478" s="951"/>
      <c r="L478" s="75"/>
      <c r="M478" s="1051"/>
      <c r="N478" s="1052"/>
      <c r="O478" s="1151"/>
      <c r="P478" s="80"/>
    </row>
    <row r="479" spans="1:256">
      <c r="A479" s="397">
        <v>4.0999999999999996</v>
      </c>
      <c r="B479" s="398" t="s">
        <v>206</v>
      </c>
      <c r="C479" s="453">
        <v>53.52</v>
      </c>
      <c r="D479" s="237" t="s">
        <v>15</v>
      </c>
      <c r="E479" s="453"/>
      <c r="F479" s="451">
        <f t="shared" si="15"/>
        <v>0</v>
      </c>
      <c r="G479" s="959"/>
      <c r="H479" s="197"/>
      <c r="I479" s="917"/>
      <c r="J479" s="917"/>
      <c r="K479" s="1031"/>
      <c r="L479" s="952"/>
      <c r="M479" s="1063"/>
      <c r="N479" s="1054"/>
      <c r="O479" s="909"/>
      <c r="P479" s="8"/>
    </row>
    <row r="480" spans="1:256">
      <c r="A480" s="397">
        <v>4.2</v>
      </c>
      <c r="B480" s="454" t="s">
        <v>52</v>
      </c>
      <c r="C480" s="453">
        <v>771.48</v>
      </c>
      <c r="D480" s="237" t="s">
        <v>15</v>
      </c>
      <c r="E480" s="453"/>
      <c r="F480" s="451">
        <f t="shared" si="15"/>
        <v>0</v>
      </c>
      <c r="G480" s="959"/>
      <c r="H480" s="1020"/>
      <c r="I480" s="167"/>
      <c r="J480" s="167"/>
      <c r="K480" s="1031"/>
      <c r="L480" s="952"/>
      <c r="M480" s="908"/>
      <c r="N480" s="1054"/>
      <c r="O480" s="909"/>
      <c r="P480" s="8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  <c r="AX480" s="161"/>
      <c r="AY480" s="161"/>
      <c r="AZ480" s="161"/>
      <c r="BA480" s="161"/>
      <c r="BB480" s="161"/>
      <c r="BC480" s="161"/>
      <c r="BD480" s="161"/>
      <c r="BE480" s="161"/>
      <c r="BF480" s="161"/>
      <c r="BG480" s="161"/>
      <c r="BH480" s="161"/>
      <c r="BI480" s="161"/>
      <c r="BJ480" s="161"/>
      <c r="BK480" s="161"/>
      <c r="BL480" s="161"/>
      <c r="BM480" s="161"/>
      <c r="BN480" s="161"/>
      <c r="BO480" s="161"/>
      <c r="BP480" s="161"/>
      <c r="BQ480" s="161"/>
      <c r="BR480" s="161"/>
      <c r="BS480" s="161"/>
      <c r="BT480" s="161"/>
      <c r="BU480" s="161"/>
      <c r="BV480" s="161"/>
      <c r="BW480" s="161"/>
      <c r="BX480" s="161"/>
      <c r="BY480" s="161"/>
      <c r="BZ480" s="161"/>
      <c r="CA480" s="161"/>
      <c r="CB480" s="161"/>
      <c r="CC480" s="161"/>
      <c r="CD480" s="161"/>
      <c r="CE480" s="161"/>
      <c r="CF480" s="161"/>
      <c r="CG480" s="161"/>
      <c r="CH480" s="161"/>
      <c r="CI480" s="161"/>
      <c r="CJ480" s="161"/>
      <c r="CK480" s="161"/>
      <c r="CL480" s="161"/>
      <c r="CM480" s="161"/>
      <c r="CN480" s="161"/>
      <c r="CO480" s="161"/>
      <c r="CP480" s="161"/>
      <c r="CQ480" s="161"/>
      <c r="CR480" s="161"/>
      <c r="CS480" s="161"/>
      <c r="CT480" s="161"/>
      <c r="CU480" s="161"/>
      <c r="CV480" s="161"/>
      <c r="CW480" s="161"/>
      <c r="CX480" s="161"/>
      <c r="CY480" s="161"/>
      <c r="CZ480" s="161"/>
      <c r="DA480" s="161"/>
      <c r="DB480" s="161"/>
      <c r="DC480" s="161"/>
      <c r="DD480" s="161"/>
      <c r="DE480" s="161"/>
      <c r="DF480" s="161"/>
      <c r="DG480" s="161"/>
      <c r="DH480" s="161"/>
      <c r="DI480" s="161"/>
      <c r="DJ480" s="161"/>
      <c r="DK480" s="161"/>
      <c r="DL480" s="161"/>
      <c r="DM480" s="161"/>
      <c r="DN480" s="161"/>
      <c r="DO480" s="161"/>
      <c r="DP480" s="161"/>
      <c r="DQ480" s="161"/>
      <c r="DR480" s="161"/>
      <c r="DS480" s="161"/>
      <c r="DT480" s="161"/>
      <c r="DU480" s="161"/>
      <c r="DV480" s="161"/>
      <c r="DW480" s="161"/>
      <c r="DX480" s="161"/>
      <c r="DY480" s="161"/>
      <c r="DZ480" s="161"/>
      <c r="EA480" s="161"/>
      <c r="EB480" s="161"/>
      <c r="EC480" s="161"/>
      <c r="ED480" s="161"/>
      <c r="EE480" s="161"/>
      <c r="EF480" s="161"/>
      <c r="EG480" s="161"/>
      <c r="EH480" s="161"/>
      <c r="EI480" s="161"/>
      <c r="EJ480" s="161"/>
      <c r="EK480" s="161"/>
      <c r="EL480" s="161"/>
      <c r="EM480" s="161"/>
      <c r="EN480" s="161"/>
      <c r="EO480" s="161"/>
      <c r="EP480" s="161"/>
      <c r="EQ480" s="161"/>
      <c r="ER480" s="161"/>
      <c r="ES480" s="161"/>
      <c r="ET480" s="161"/>
      <c r="EU480" s="161"/>
      <c r="EV480" s="161"/>
      <c r="EW480" s="161"/>
      <c r="EX480" s="161"/>
      <c r="EY480" s="161"/>
      <c r="EZ480" s="161"/>
      <c r="FA480" s="161"/>
      <c r="FB480" s="161"/>
      <c r="FC480" s="161"/>
      <c r="FD480" s="161"/>
      <c r="FE480" s="161"/>
      <c r="FF480" s="161"/>
      <c r="FG480" s="161"/>
      <c r="FH480" s="161"/>
      <c r="FI480" s="161"/>
      <c r="FJ480" s="161"/>
      <c r="FK480" s="161"/>
      <c r="FL480" s="161"/>
      <c r="FM480" s="161"/>
      <c r="FN480" s="161"/>
      <c r="FO480" s="161"/>
      <c r="FP480" s="161"/>
      <c r="FQ480" s="161"/>
      <c r="FR480" s="161"/>
      <c r="FS480" s="161"/>
      <c r="FT480" s="161"/>
      <c r="FU480" s="161"/>
      <c r="FV480" s="161"/>
      <c r="FW480" s="161"/>
      <c r="FX480" s="161"/>
      <c r="FY480" s="161"/>
      <c r="FZ480" s="161"/>
      <c r="GA480" s="161"/>
      <c r="GB480" s="161"/>
      <c r="GC480" s="161"/>
      <c r="GD480" s="161"/>
      <c r="GE480" s="161"/>
      <c r="GF480" s="161"/>
      <c r="GG480" s="161"/>
      <c r="GH480" s="161"/>
      <c r="GI480" s="161"/>
      <c r="GJ480" s="161"/>
      <c r="GK480" s="161"/>
      <c r="GL480" s="161"/>
      <c r="GM480" s="161"/>
      <c r="GN480" s="161"/>
      <c r="GO480" s="161"/>
      <c r="GP480" s="161"/>
      <c r="GQ480" s="161"/>
      <c r="GR480" s="161"/>
      <c r="GS480" s="161"/>
      <c r="GT480" s="161"/>
      <c r="GU480" s="161"/>
      <c r="GV480" s="161"/>
      <c r="GW480" s="161"/>
      <c r="GX480" s="161"/>
      <c r="GY480" s="161"/>
      <c r="GZ480" s="161"/>
      <c r="HA480" s="161"/>
      <c r="HB480" s="161"/>
      <c r="HC480" s="161"/>
      <c r="HD480" s="161"/>
      <c r="HE480" s="161"/>
      <c r="HF480" s="161"/>
      <c r="HG480" s="161"/>
      <c r="HH480" s="161"/>
      <c r="HI480" s="161"/>
      <c r="HJ480" s="161"/>
      <c r="HK480" s="161"/>
      <c r="HL480" s="161"/>
      <c r="HM480" s="161"/>
      <c r="HN480" s="161"/>
      <c r="HO480" s="161"/>
      <c r="HP480" s="161"/>
      <c r="HQ480" s="161"/>
      <c r="HR480" s="161"/>
      <c r="HS480" s="161"/>
      <c r="HT480" s="161"/>
      <c r="HU480" s="161"/>
      <c r="HV480" s="161"/>
      <c r="HW480" s="161"/>
      <c r="HX480" s="161"/>
      <c r="HY480" s="161"/>
      <c r="HZ480" s="161"/>
      <c r="IA480" s="161"/>
      <c r="IB480" s="161"/>
      <c r="IC480" s="161"/>
      <c r="ID480" s="161"/>
      <c r="IE480" s="161"/>
      <c r="IF480" s="161"/>
      <c r="IG480" s="161"/>
      <c r="IH480" s="161"/>
      <c r="II480" s="161"/>
      <c r="IJ480" s="161"/>
      <c r="IK480" s="161"/>
      <c r="IL480" s="161"/>
      <c r="IM480" s="161"/>
      <c r="IN480" s="161"/>
      <c r="IO480" s="161"/>
      <c r="IP480" s="161"/>
      <c r="IQ480" s="161"/>
      <c r="IR480" s="161"/>
      <c r="IS480" s="161"/>
      <c r="IT480" s="161"/>
      <c r="IU480" s="161"/>
      <c r="IV480" s="161"/>
    </row>
    <row r="481" spans="1:256">
      <c r="A481" s="359">
        <v>4.3</v>
      </c>
      <c r="B481" s="13" t="s">
        <v>53</v>
      </c>
      <c r="C481" s="21">
        <v>146.85</v>
      </c>
      <c r="D481" s="174" t="s">
        <v>15</v>
      </c>
      <c r="E481" s="21"/>
      <c r="F481" s="451">
        <f t="shared" si="15"/>
        <v>0</v>
      </c>
      <c r="G481" s="959"/>
      <c r="H481" s="1020"/>
      <c r="I481" s="167"/>
      <c r="J481" s="167"/>
      <c r="K481" s="952"/>
      <c r="L481" s="952"/>
      <c r="M481" s="908"/>
      <c r="N481" s="952"/>
      <c r="O481" s="909"/>
      <c r="P481" s="8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1"/>
      <c r="AU481" s="161"/>
      <c r="AV481" s="161"/>
      <c r="AW481" s="161"/>
      <c r="AX481" s="161"/>
      <c r="AY481" s="161"/>
      <c r="AZ481" s="161"/>
      <c r="BA481" s="161"/>
      <c r="BB481" s="161"/>
      <c r="BC481" s="161"/>
      <c r="BD481" s="161"/>
      <c r="BE481" s="161"/>
      <c r="BF481" s="161"/>
      <c r="BG481" s="161"/>
      <c r="BH481" s="161"/>
      <c r="BI481" s="161"/>
      <c r="BJ481" s="161"/>
      <c r="BK481" s="161"/>
      <c r="BL481" s="161"/>
      <c r="BM481" s="161"/>
      <c r="BN481" s="161"/>
      <c r="BO481" s="161"/>
      <c r="BP481" s="161"/>
      <c r="BQ481" s="161"/>
      <c r="BR481" s="161"/>
      <c r="BS481" s="161"/>
      <c r="BT481" s="161"/>
      <c r="BU481" s="161"/>
      <c r="BV481" s="161"/>
      <c r="BW481" s="161"/>
      <c r="BX481" s="161"/>
      <c r="BY481" s="161"/>
      <c r="BZ481" s="161"/>
      <c r="CA481" s="161"/>
      <c r="CB481" s="161"/>
      <c r="CC481" s="161"/>
      <c r="CD481" s="161"/>
      <c r="CE481" s="161"/>
      <c r="CF481" s="161"/>
      <c r="CG481" s="161"/>
      <c r="CH481" s="161"/>
      <c r="CI481" s="161"/>
      <c r="CJ481" s="161"/>
      <c r="CK481" s="161"/>
      <c r="CL481" s="161"/>
      <c r="CM481" s="161"/>
      <c r="CN481" s="161"/>
      <c r="CO481" s="161"/>
      <c r="CP481" s="161"/>
      <c r="CQ481" s="161"/>
      <c r="CR481" s="161"/>
      <c r="CS481" s="161"/>
      <c r="CT481" s="161"/>
      <c r="CU481" s="161"/>
      <c r="CV481" s="161"/>
      <c r="CW481" s="161"/>
      <c r="CX481" s="161"/>
      <c r="CY481" s="161"/>
      <c r="CZ481" s="161"/>
      <c r="DA481" s="161"/>
      <c r="DB481" s="161"/>
      <c r="DC481" s="161"/>
      <c r="DD481" s="161"/>
      <c r="DE481" s="161"/>
      <c r="DF481" s="161"/>
      <c r="DG481" s="161"/>
      <c r="DH481" s="161"/>
      <c r="DI481" s="161"/>
      <c r="DJ481" s="161"/>
      <c r="DK481" s="161"/>
      <c r="DL481" s="161"/>
      <c r="DM481" s="161"/>
      <c r="DN481" s="161"/>
      <c r="DO481" s="161"/>
      <c r="DP481" s="161"/>
      <c r="DQ481" s="161"/>
      <c r="DR481" s="161"/>
      <c r="DS481" s="161"/>
      <c r="DT481" s="161"/>
      <c r="DU481" s="161"/>
      <c r="DV481" s="161"/>
      <c r="DW481" s="161"/>
      <c r="DX481" s="161"/>
      <c r="DY481" s="161"/>
      <c r="DZ481" s="161"/>
      <c r="EA481" s="161"/>
      <c r="EB481" s="161"/>
      <c r="EC481" s="161"/>
      <c r="ED481" s="161"/>
      <c r="EE481" s="161"/>
      <c r="EF481" s="161"/>
      <c r="EG481" s="161"/>
      <c r="EH481" s="161"/>
      <c r="EI481" s="161"/>
      <c r="EJ481" s="161"/>
      <c r="EK481" s="161"/>
      <c r="EL481" s="161"/>
      <c r="EM481" s="161"/>
      <c r="EN481" s="161"/>
      <c r="EO481" s="161"/>
      <c r="EP481" s="161"/>
      <c r="EQ481" s="161"/>
      <c r="ER481" s="161"/>
      <c r="ES481" s="161"/>
      <c r="ET481" s="161"/>
      <c r="EU481" s="161"/>
      <c r="EV481" s="161"/>
      <c r="EW481" s="161"/>
      <c r="EX481" s="161"/>
      <c r="EY481" s="161"/>
      <c r="EZ481" s="161"/>
      <c r="FA481" s="161"/>
      <c r="FB481" s="161"/>
      <c r="FC481" s="161"/>
      <c r="FD481" s="161"/>
      <c r="FE481" s="161"/>
      <c r="FF481" s="161"/>
      <c r="FG481" s="161"/>
      <c r="FH481" s="161"/>
      <c r="FI481" s="161"/>
      <c r="FJ481" s="161"/>
      <c r="FK481" s="161"/>
      <c r="FL481" s="161"/>
      <c r="FM481" s="161"/>
      <c r="FN481" s="161"/>
      <c r="FO481" s="161"/>
      <c r="FP481" s="161"/>
      <c r="FQ481" s="161"/>
      <c r="FR481" s="161"/>
      <c r="FS481" s="161"/>
      <c r="FT481" s="161"/>
      <c r="FU481" s="161"/>
      <c r="FV481" s="161"/>
      <c r="FW481" s="161"/>
      <c r="FX481" s="161"/>
      <c r="FY481" s="161"/>
      <c r="FZ481" s="161"/>
      <c r="GA481" s="161"/>
      <c r="GB481" s="161"/>
      <c r="GC481" s="161"/>
      <c r="GD481" s="161"/>
      <c r="GE481" s="161"/>
      <c r="GF481" s="161"/>
      <c r="GG481" s="161"/>
      <c r="GH481" s="161"/>
      <c r="GI481" s="161"/>
      <c r="GJ481" s="161"/>
      <c r="GK481" s="161"/>
      <c r="GL481" s="161"/>
      <c r="GM481" s="161"/>
      <c r="GN481" s="161"/>
      <c r="GO481" s="161"/>
      <c r="GP481" s="161"/>
      <c r="GQ481" s="161"/>
      <c r="GR481" s="161"/>
      <c r="GS481" s="161"/>
      <c r="GT481" s="161"/>
      <c r="GU481" s="161"/>
      <c r="GV481" s="161"/>
      <c r="GW481" s="161"/>
      <c r="GX481" s="161"/>
      <c r="GY481" s="161"/>
      <c r="GZ481" s="161"/>
      <c r="HA481" s="161"/>
      <c r="HB481" s="161"/>
      <c r="HC481" s="161"/>
      <c r="HD481" s="161"/>
      <c r="HE481" s="161"/>
      <c r="HF481" s="161"/>
      <c r="HG481" s="161"/>
      <c r="HH481" s="161"/>
      <c r="HI481" s="161"/>
      <c r="HJ481" s="161"/>
      <c r="HK481" s="161"/>
      <c r="HL481" s="161"/>
      <c r="HM481" s="161"/>
      <c r="HN481" s="161"/>
      <c r="HO481" s="161"/>
      <c r="HP481" s="161"/>
      <c r="HQ481" s="161"/>
      <c r="HR481" s="161"/>
      <c r="HS481" s="161"/>
      <c r="HT481" s="161"/>
      <c r="HU481" s="161"/>
      <c r="HV481" s="161"/>
      <c r="HW481" s="161"/>
      <c r="HX481" s="161"/>
      <c r="HY481" s="161"/>
      <c r="HZ481" s="161"/>
      <c r="IA481" s="161"/>
      <c r="IB481" s="161"/>
      <c r="IC481" s="161"/>
      <c r="ID481" s="161"/>
      <c r="IE481" s="161"/>
      <c r="IF481" s="161"/>
      <c r="IG481" s="161"/>
      <c r="IH481" s="161"/>
      <c r="II481" s="161"/>
      <c r="IJ481" s="161"/>
      <c r="IK481" s="161"/>
      <c r="IL481" s="161"/>
      <c r="IM481" s="161"/>
      <c r="IN481" s="161"/>
      <c r="IO481" s="161"/>
      <c r="IP481" s="161"/>
      <c r="IQ481" s="161"/>
      <c r="IR481" s="161"/>
      <c r="IS481" s="161"/>
      <c r="IT481" s="161"/>
      <c r="IU481" s="161"/>
      <c r="IV481" s="161"/>
    </row>
    <row r="482" spans="1:256">
      <c r="A482" s="359">
        <v>4.4000000000000004</v>
      </c>
      <c r="B482" s="13" t="s">
        <v>54</v>
      </c>
      <c r="C482" s="21">
        <v>54.11</v>
      </c>
      <c r="D482" s="174" t="s">
        <v>15</v>
      </c>
      <c r="E482" s="21"/>
      <c r="F482" s="451">
        <f t="shared" si="15"/>
        <v>0</v>
      </c>
      <c r="G482" s="959"/>
      <c r="H482" s="197"/>
      <c r="I482" s="917"/>
      <c r="J482" s="917"/>
      <c r="K482" s="952"/>
      <c r="L482" s="952"/>
      <c r="M482" s="952"/>
      <c r="N482" s="952"/>
      <c r="O482" s="950"/>
      <c r="P482" s="775">
        <f>+O482/2</f>
        <v>0</v>
      </c>
    </row>
    <row r="483" spans="1:256" ht="12.75" customHeight="1">
      <c r="A483" s="23">
        <v>4.5</v>
      </c>
      <c r="B483" s="495" t="s">
        <v>194</v>
      </c>
      <c r="C483" s="21">
        <v>771.48</v>
      </c>
      <c r="D483" s="174" t="s">
        <v>15</v>
      </c>
      <c r="E483" s="21"/>
      <c r="F483" s="451">
        <f t="shared" si="15"/>
        <v>0</v>
      </c>
      <c r="G483" s="959"/>
      <c r="H483" s="1020"/>
      <c r="I483" s="167"/>
      <c r="J483" s="167"/>
      <c r="K483" s="167"/>
      <c r="L483" s="167"/>
      <c r="M483" s="167"/>
      <c r="N483" s="167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1"/>
      <c r="AU483" s="161"/>
      <c r="AV483" s="161"/>
      <c r="AW483" s="161"/>
      <c r="AX483" s="161"/>
      <c r="AY483" s="161"/>
      <c r="AZ483" s="161"/>
      <c r="BA483" s="161"/>
      <c r="BB483" s="161"/>
      <c r="BC483" s="161"/>
      <c r="BD483" s="161"/>
      <c r="BE483" s="161"/>
      <c r="BF483" s="161"/>
      <c r="BG483" s="161"/>
      <c r="BH483" s="161"/>
      <c r="BI483" s="161"/>
      <c r="BJ483" s="161"/>
      <c r="BK483" s="161"/>
      <c r="BL483" s="161"/>
      <c r="BM483" s="161"/>
      <c r="BN483" s="161"/>
      <c r="BO483" s="161"/>
      <c r="BP483" s="161"/>
      <c r="BQ483" s="161"/>
      <c r="BR483" s="161"/>
      <c r="BS483" s="161"/>
      <c r="BT483" s="161"/>
      <c r="BU483" s="161"/>
      <c r="BV483" s="161"/>
      <c r="BW483" s="161"/>
      <c r="BX483" s="161"/>
      <c r="BY483" s="161"/>
      <c r="BZ483" s="161"/>
      <c r="CA483" s="161"/>
      <c r="CB483" s="161"/>
      <c r="CC483" s="161"/>
      <c r="CD483" s="161"/>
      <c r="CE483" s="161"/>
      <c r="CF483" s="161"/>
      <c r="CG483" s="161"/>
      <c r="CH483" s="161"/>
      <c r="CI483" s="161"/>
      <c r="CJ483" s="161"/>
      <c r="CK483" s="161"/>
      <c r="CL483" s="161"/>
      <c r="CM483" s="161"/>
      <c r="CN483" s="161"/>
      <c r="CO483" s="161"/>
      <c r="CP483" s="161"/>
      <c r="CQ483" s="161"/>
      <c r="CR483" s="161"/>
      <c r="CS483" s="161"/>
      <c r="CT483" s="161"/>
      <c r="CU483" s="161"/>
      <c r="CV483" s="161"/>
      <c r="CW483" s="161"/>
      <c r="CX483" s="161"/>
      <c r="CY483" s="161"/>
      <c r="CZ483" s="161"/>
      <c r="DA483" s="161"/>
      <c r="DB483" s="161"/>
      <c r="DC483" s="161"/>
      <c r="DD483" s="161"/>
      <c r="DE483" s="161"/>
      <c r="DF483" s="161"/>
      <c r="DG483" s="161"/>
      <c r="DH483" s="161"/>
      <c r="DI483" s="161"/>
      <c r="DJ483" s="161"/>
      <c r="DK483" s="161"/>
      <c r="DL483" s="161"/>
      <c r="DM483" s="161"/>
      <c r="DN483" s="161"/>
      <c r="DO483" s="161"/>
      <c r="DP483" s="161"/>
      <c r="DQ483" s="161"/>
      <c r="DR483" s="161"/>
      <c r="DS483" s="161"/>
      <c r="DT483" s="161"/>
      <c r="DU483" s="161"/>
      <c r="DV483" s="161"/>
      <c r="DW483" s="161"/>
      <c r="DX483" s="161"/>
      <c r="DY483" s="161"/>
      <c r="DZ483" s="161"/>
      <c r="EA483" s="161"/>
      <c r="EB483" s="161"/>
      <c r="EC483" s="161"/>
      <c r="ED483" s="161"/>
      <c r="EE483" s="161"/>
      <c r="EF483" s="161"/>
      <c r="EG483" s="161"/>
      <c r="EH483" s="161"/>
      <c r="EI483" s="161"/>
      <c r="EJ483" s="161"/>
      <c r="EK483" s="161"/>
      <c r="EL483" s="161"/>
      <c r="EM483" s="161"/>
      <c r="EN483" s="161"/>
      <c r="EO483" s="161"/>
      <c r="EP483" s="161"/>
      <c r="EQ483" s="161"/>
      <c r="ER483" s="161"/>
      <c r="ES483" s="161"/>
      <c r="ET483" s="161"/>
      <c r="EU483" s="161"/>
      <c r="EV483" s="161"/>
      <c r="EW483" s="161"/>
      <c r="EX483" s="161"/>
      <c r="EY483" s="161"/>
      <c r="EZ483" s="161"/>
      <c r="FA483" s="161"/>
      <c r="FB483" s="161"/>
      <c r="FC483" s="161"/>
      <c r="FD483" s="161"/>
      <c r="FE483" s="161"/>
      <c r="FF483" s="161"/>
      <c r="FG483" s="161"/>
      <c r="FH483" s="161"/>
      <c r="FI483" s="161"/>
      <c r="FJ483" s="161"/>
      <c r="FK483" s="161"/>
      <c r="FL483" s="161"/>
      <c r="FM483" s="161"/>
      <c r="FN483" s="161"/>
      <c r="FO483" s="161"/>
      <c r="FP483" s="161"/>
      <c r="FQ483" s="161"/>
      <c r="FR483" s="161"/>
      <c r="FS483" s="161"/>
      <c r="FT483" s="161"/>
      <c r="FU483" s="161"/>
      <c r="FV483" s="161"/>
      <c r="FW483" s="161"/>
      <c r="FX483" s="161"/>
      <c r="FY483" s="161"/>
      <c r="FZ483" s="161"/>
      <c r="GA483" s="161"/>
      <c r="GB483" s="161"/>
      <c r="GC483" s="161"/>
      <c r="GD483" s="161"/>
      <c r="GE483" s="161"/>
      <c r="GF483" s="161"/>
      <c r="GG483" s="161"/>
      <c r="GH483" s="161"/>
      <c r="GI483" s="161"/>
      <c r="GJ483" s="161"/>
      <c r="GK483" s="161"/>
      <c r="GL483" s="161"/>
      <c r="GM483" s="161"/>
      <c r="GN483" s="161"/>
      <c r="GO483" s="161"/>
      <c r="GP483" s="161"/>
      <c r="GQ483" s="161"/>
      <c r="GR483" s="161"/>
      <c r="GS483" s="161"/>
      <c r="GT483" s="161"/>
      <c r="GU483" s="161"/>
      <c r="GV483" s="161"/>
      <c r="GW483" s="161"/>
      <c r="GX483" s="161"/>
      <c r="GY483" s="161"/>
      <c r="GZ483" s="161"/>
      <c r="HA483" s="161"/>
      <c r="HB483" s="161"/>
      <c r="HC483" s="161"/>
      <c r="HD483" s="161"/>
      <c r="HE483" s="161"/>
      <c r="HF483" s="161"/>
      <c r="HG483" s="161"/>
      <c r="HH483" s="161"/>
      <c r="HI483" s="161"/>
      <c r="HJ483" s="161"/>
      <c r="HK483" s="161"/>
      <c r="HL483" s="161"/>
      <c r="HM483" s="161"/>
      <c r="HN483" s="161"/>
      <c r="HO483" s="161"/>
      <c r="HP483" s="161"/>
      <c r="HQ483" s="161"/>
      <c r="HR483" s="161"/>
      <c r="HS483" s="161"/>
      <c r="HT483" s="161"/>
      <c r="HU483" s="161"/>
      <c r="HV483" s="161"/>
      <c r="HW483" s="161"/>
      <c r="HX483" s="161"/>
      <c r="HY483" s="161"/>
      <c r="HZ483" s="161"/>
      <c r="IA483" s="161"/>
      <c r="IB483" s="161"/>
      <c r="IC483" s="161"/>
      <c r="ID483" s="161"/>
      <c r="IE483" s="161"/>
      <c r="IF483" s="161"/>
      <c r="IG483" s="161"/>
      <c r="IH483" s="161"/>
      <c r="II483" s="161"/>
      <c r="IJ483" s="161"/>
      <c r="IK483" s="161"/>
      <c r="IL483" s="161"/>
      <c r="IM483" s="161"/>
      <c r="IN483" s="161"/>
      <c r="IO483" s="161"/>
      <c r="IP483" s="161"/>
      <c r="IQ483" s="161"/>
      <c r="IR483" s="161"/>
      <c r="IS483" s="161"/>
      <c r="IT483" s="161"/>
      <c r="IU483" s="161"/>
      <c r="IV483" s="161"/>
    </row>
    <row r="484" spans="1:256" s="805" customFormat="1" ht="12.75" customHeight="1">
      <c r="A484" s="358">
        <v>4.5999999999999996</v>
      </c>
      <c r="B484" s="760" t="s">
        <v>56</v>
      </c>
      <c r="C484" s="761">
        <v>1190.05</v>
      </c>
      <c r="D484" s="363" t="s">
        <v>10</v>
      </c>
      <c r="E484" s="761"/>
      <c r="F484" s="762">
        <f t="shared" si="15"/>
        <v>0</v>
      </c>
      <c r="G484" s="959"/>
      <c r="H484" s="1071"/>
      <c r="I484" s="1070"/>
      <c r="J484" s="1070"/>
      <c r="K484" s="1072"/>
      <c r="L484" s="1072"/>
      <c r="M484" s="1072"/>
      <c r="N484" s="1072"/>
      <c r="Q484" s="763"/>
      <c r="R484" s="763"/>
      <c r="S484" s="763"/>
      <c r="T484" s="763"/>
      <c r="U484" s="763"/>
      <c r="V484" s="763"/>
      <c r="W484" s="763"/>
      <c r="X484" s="763"/>
      <c r="Y484" s="763"/>
      <c r="Z484" s="763"/>
      <c r="AA484" s="763"/>
      <c r="AB484" s="763"/>
      <c r="AC484" s="763"/>
      <c r="AD484" s="763"/>
      <c r="AE484" s="763"/>
      <c r="AF484" s="763"/>
      <c r="AG484" s="763"/>
      <c r="AH484" s="763"/>
      <c r="AI484" s="763"/>
      <c r="AJ484" s="763"/>
      <c r="AK484" s="763"/>
      <c r="AL484" s="763"/>
      <c r="AM484" s="763"/>
      <c r="AN484" s="763"/>
      <c r="AO484" s="763"/>
      <c r="AP484" s="763"/>
      <c r="AQ484" s="763"/>
      <c r="AR484" s="763"/>
      <c r="AS484" s="763"/>
      <c r="AT484" s="763"/>
      <c r="AU484" s="763"/>
      <c r="AV484" s="763"/>
      <c r="AW484" s="763"/>
      <c r="AX484" s="763"/>
      <c r="AY484" s="763"/>
      <c r="AZ484" s="763"/>
      <c r="BA484" s="763"/>
      <c r="BB484" s="763"/>
      <c r="BC484" s="763"/>
      <c r="BD484" s="763"/>
      <c r="BE484" s="763"/>
      <c r="BF484" s="763"/>
      <c r="BG484" s="763"/>
      <c r="BH484" s="763"/>
      <c r="BI484" s="763"/>
      <c r="BJ484" s="763"/>
      <c r="BK484" s="763"/>
      <c r="BL484" s="763"/>
      <c r="BM484" s="763"/>
      <c r="BN484" s="763"/>
      <c r="BO484" s="763"/>
      <c r="BP484" s="763"/>
      <c r="BQ484" s="763"/>
      <c r="BR484" s="763"/>
      <c r="BS484" s="763"/>
      <c r="BT484" s="763"/>
      <c r="BU484" s="763"/>
      <c r="BV484" s="763"/>
      <c r="BW484" s="763"/>
      <c r="BX484" s="763"/>
      <c r="BY484" s="763"/>
      <c r="BZ484" s="763"/>
      <c r="CA484" s="763"/>
      <c r="CB484" s="763"/>
      <c r="CC484" s="763"/>
      <c r="CD484" s="763"/>
      <c r="CE484" s="763"/>
      <c r="CF484" s="763"/>
      <c r="CG484" s="763"/>
      <c r="CH484" s="763"/>
      <c r="CI484" s="763"/>
      <c r="CJ484" s="763"/>
      <c r="CK484" s="763"/>
      <c r="CL484" s="763"/>
      <c r="CM484" s="763"/>
      <c r="CN484" s="763"/>
      <c r="CO484" s="763"/>
      <c r="CP484" s="763"/>
      <c r="CQ484" s="763"/>
      <c r="CR484" s="763"/>
      <c r="CS484" s="763"/>
      <c r="CT484" s="763"/>
      <c r="CU484" s="763"/>
      <c r="CV484" s="763"/>
      <c r="CW484" s="763"/>
      <c r="CX484" s="763"/>
      <c r="CY484" s="763"/>
      <c r="CZ484" s="763"/>
      <c r="DA484" s="763"/>
      <c r="DB484" s="763"/>
      <c r="DC484" s="763"/>
      <c r="DD484" s="763"/>
      <c r="DE484" s="763"/>
      <c r="DF484" s="763"/>
      <c r="DG484" s="763"/>
      <c r="DH484" s="763"/>
      <c r="DI484" s="763"/>
      <c r="DJ484" s="763"/>
      <c r="DK484" s="763"/>
      <c r="DL484" s="763"/>
      <c r="DM484" s="763"/>
      <c r="DN484" s="763"/>
      <c r="DO484" s="763"/>
      <c r="DP484" s="763"/>
      <c r="DQ484" s="763"/>
      <c r="DR484" s="763"/>
      <c r="DS484" s="763"/>
      <c r="DT484" s="763"/>
      <c r="DU484" s="763"/>
      <c r="DV484" s="763"/>
      <c r="DW484" s="763"/>
      <c r="DX484" s="763"/>
      <c r="DY484" s="763"/>
      <c r="DZ484" s="763"/>
      <c r="EA484" s="763"/>
      <c r="EB484" s="763"/>
      <c r="EC484" s="763"/>
      <c r="ED484" s="763"/>
      <c r="EE484" s="763"/>
      <c r="EF484" s="763"/>
      <c r="EG484" s="763"/>
      <c r="EH484" s="763"/>
      <c r="EI484" s="763"/>
      <c r="EJ484" s="763"/>
      <c r="EK484" s="763"/>
      <c r="EL484" s="763"/>
      <c r="EM484" s="763"/>
      <c r="EN484" s="763"/>
      <c r="EO484" s="763"/>
      <c r="EP484" s="763"/>
      <c r="EQ484" s="763"/>
      <c r="ER484" s="763"/>
      <c r="ES484" s="763"/>
      <c r="ET484" s="763"/>
      <c r="EU484" s="763"/>
      <c r="EV484" s="763"/>
      <c r="EW484" s="763"/>
      <c r="EX484" s="763"/>
      <c r="EY484" s="763"/>
      <c r="EZ484" s="763"/>
      <c r="FA484" s="763"/>
      <c r="FB484" s="763"/>
      <c r="FC484" s="763"/>
      <c r="FD484" s="763"/>
      <c r="FE484" s="763"/>
      <c r="FF484" s="763"/>
      <c r="FG484" s="763"/>
      <c r="FH484" s="763"/>
      <c r="FI484" s="763"/>
      <c r="FJ484" s="763"/>
      <c r="FK484" s="763"/>
      <c r="FL484" s="763"/>
      <c r="FM484" s="763"/>
      <c r="FN484" s="763"/>
      <c r="FO484" s="763"/>
      <c r="FP484" s="763"/>
      <c r="FQ484" s="763"/>
      <c r="FR484" s="763"/>
      <c r="FS484" s="763"/>
      <c r="FT484" s="763"/>
      <c r="FU484" s="763"/>
      <c r="FV484" s="763"/>
      <c r="FW484" s="763"/>
      <c r="FX484" s="763"/>
      <c r="FY484" s="763"/>
      <c r="FZ484" s="763"/>
      <c r="GA484" s="763"/>
      <c r="GB484" s="763"/>
      <c r="GC484" s="763"/>
      <c r="GD484" s="763"/>
      <c r="GE484" s="763"/>
      <c r="GF484" s="763"/>
      <c r="GG484" s="763"/>
      <c r="GH484" s="763"/>
      <c r="GI484" s="763"/>
      <c r="GJ484" s="763"/>
      <c r="GK484" s="763"/>
      <c r="GL484" s="763"/>
      <c r="GM484" s="763"/>
      <c r="GN484" s="763"/>
      <c r="GO484" s="763"/>
      <c r="GP484" s="763"/>
      <c r="GQ484" s="763"/>
      <c r="GR484" s="763"/>
      <c r="GS484" s="763"/>
      <c r="GT484" s="763"/>
      <c r="GU484" s="763"/>
      <c r="GV484" s="763"/>
      <c r="GW484" s="763"/>
      <c r="GX484" s="763"/>
      <c r="GY484" s="763"/>
      <c r="GZ484" s="763"/>
      <c r="HA484" s="763"/>
      <c r="HB484" s="763"/>
      <c r="HC484" s="763"/>
      <c r="HD484" s="763"/>
      <c r="HE484" s="763"/>
      <c r="HF484" s="763"/>
      <c r="HG484" s="763"/>
      <c r="HH484" s="763"/>
      <c r="HI484" s="763"/>
      <c r="HJ484" s="763"/>
      <c r="HK484" s="763"/>
      <c r="HL484" s="763"/>
      <c r="HM484" s="763"/>
      <c r="HN484" s="763"/>
      <c r="HO484" s="763"/>
      <c r="HP484" s="763"/>
      <c r="HQ484" s="763"/>
      <c r="HR484" s="763"/>
      <c r="HS484" s="763"/>
      <c r="HT484" s="763"/>
      <c r="HU484" s="763"/>
      <c r="HV484" s="763"/>
      <c r="HW484" s="763"/>
      <c r="HX484" s="763"/>
      <c r="HY484" s="763"/>
      <c r="HZ484" s="763"/>
      <c r="IA484" s="763"/>
      <c r="IB484" s="763"/>
      <c r="IC484" s="763"/>
      <c r="ID484" s="763"/>
      <c r="IE484" s="763"/>
      <c r="IF484" s="763"/>
      <c r="IG484" s="763"/>
      <c r="IH484" s="763"/>
      <c r="II484" s="763"/>
      <c r="IJ484" s="763"/>
      <c r="IK484" s="763"/>
      <c r="IL484" s="763"/>
      <c r="IM484" s="763"/>
      <c r="IN484" s="763"/>
      <c r="IO484" s="763"/>
      <c r="IP484" s="763"/>
      <c r="IQ484" s="763"/>
      <c r="IR484" s="763"/>
      <c r="IS484" s="763"/>
      <c r="IT484" s="763"/>
      <c r="IU484" s="763"/>
      <c r="IV484" s="763"/>
    </row>
    <row r="485" spans="1:256">
      <c r="A485" s="23"/>
      <c r="B485" s="452"/>
      <c r="C485" s="451"/>
      <c r="D485" s="237"/>
      <c r="E485" s="453"/>
      <c r="F485" s="451"/>
      <c r="G485" s="959"/>
      <c r="H485" s="197"/>
      <c r="I485" s="917"/>
      <c r="J485" s="917"/>
      <c r="K485" s="917"/>
      <c r="L485" s="917"/>
      <c r="M485" s="917"/>
      <c r="N485" s="917"/>
    </row>
    <row r="486" spans="1:256">
      <c r="A486" s="635">
        <v>5</v>
      </c>
      <c r="B486" s="454" t="s">
        <v>196</v>
      </c>
      <c r="C486" s="453">
        <v>30.22</v>
      </c>
      <c r="D486" s="237" t="s">
        <v>10</v>
      </c>
      <c r="E486" s="453"/>
      <c r="F486" s="451">
        <f>C486*E486</f>
        <v>0</v>
      </c>
      <c r="G486" s="959"/>
      <c r="H486" s="197"/>
      <c r="I486" s="917"/>
      <c r="J486" s="917"/>
      <c r="K486" s="917"/>
      <c r="L486" s="917"/>
      <c r="M486" s="917"/>
      <c r="N486" s="917"/>
    </row>
    <row r="487" spans="1:256" ht="26.4">
      <c r="A487" s="403">
        <v>6</v>
      </c>
      <c r="B487" s="454" t="s">
        <v>300</v>
      </c>
      <c r="C487" s="453">
        <v>1560</v>
      </c>
      <c r="D487" s="237" t="s">
        <v>208</v>
      </c>
      <c r="E487" s="453"/>
      <c r="F487" s="451">
        <f>C487*E487</f>
        <v>0</v>
      </c>
      <c r="G487" s="959"/>
      <c r="H487" s="1020"/>
      <c r="I487" s="167"/>
      <c r="J487" s="167"/>
      <c r="K487" s="167"/>
      <c r="L487" s="167"/>
      <c r="M487" s="167"/>
      <c r="N487" s="167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1"/>
      <c r="AU487" s="161"/>
      <c r="AV487" s="161"/>
      <c r="AW487" s="161"/>
      <c r="AX487" s="161"/>
      <c r="AY487" s="161"/>
      <c r="AZ487" s="161"/>
      <c r="BA487" s="161"/>
      <c r="BB487" s="161"/>
      <c r="BC487" s="161"/>
      <c r="BD487" s="161"/>
      <c r="BE487" s="161"/>
      <c r="BF487" s="161"/>
      <c r="BG487" s="161"/>
      <c r="BH487" s="161"/>
      <c r="BI487" s="161"/>
      <c r="BJ487" s="161"/>
      <c r="BK487" s="161"/>
      <c r="BL487" s="161"/>
      <c r="BM487" s="161"/>
      <c r="BN487" s="161"/>
      <c r="BO487" s="161"/>
      <c r="BP487" s="161"/>
      <c r="BQ487" s="161"/>
      <c r="BR487" s="161"/>
      <c r="BS487" s="161"/>
      <c r="BT487" s="161"/>
      <c r="BU487" s="161"/>
      <c r="BV487" s="161"/>
      <c r="BW487" s="161"/>
      <c r="BX487" s="161"/>
      <c r="BY487" s="161"/>
      <c r="BZ487" s="161"/>
      <c r="CA487" s="161"/>
      <c r="CB487" s="161"/>
      <c r="CC487" s="161"/>
      <c r="CD487" s="161"/>
      <c r="CE487" s="161"/>
      <c r="CF487" s="161"/>
      <c r="CG487" s="161"/>
      <c r="CH487" s="161"/>
      <c r="CI487" s="161"/>
      <c r="CJ487" s="161"/>
      <c r="CK487" s="161"/>
      <c r="CL487" s="161"/>
      <c r="CM487" s="161"/>
      <c r="CN487" s="161"/>
      <c r="CO487" s="161"/>
      <c r="CP487" s="161"/>
      <c r="CQ487" s="161"/>
      <c r="CR487" s="161"/>
      <c r="CS487" s="161"/>
      <c r="CT487" s="161"/>
      <c r="CU487" s="161"/>
      <c r="CV487" s="161"/>
      <c r="CW487" s="161"/>
      <c r="CX487" s="161"/>
      <c r="CY487" s="161"/>
      <c r="CZ487" s="161"/>
      <c r="DA487" s="161"/>
      <c r="DB487" s="161"/>
      <c r="DC487" s="161"/>
      <c r="DD487" s="161"/>
      <c r="DE487" s="161"/>
      <c r="DF487" s="161"/>
      <c r="DG487" s="161"/>
      <c r="DH487" s="161"/>
      <c r="DI487" s="161"/>
      <c r="DJ487" s="161"/>
      <c r="DK487" s="161"/>
      <c r="DL487" s="161"/>
      <c r="DM487" s="161"/>
      <c r="DN487" s="161"/>
      <c r="DO487" s="161"/>
      <c r="DP487" s="161"/>
      <c r="DQ487" s="161"/>
      <c r="DR487" s="161"/>
      <c r="DS487" s="161"/>
      <c r="DT487" s="161"/>
      <c r="DU487" s="161"/>
      <c r="DV487" s="161"/>
      <c r="DW487" s="161"/>
      <c r="DX487" s="161"/>
      <c r="DY487" s="161"/>
      <c r="DZ487" s="161"/>
      <c r="EA487" s="161"/>
      <c r="EB487" s="161"/>
      <c r="EC487" s="161"/>
      <c r="ED487" s="161"/>
      <c r="EE487" s="161"/>
      <c r="EF487" s="161"/>
      <c r="EG487" s="161"/>
      <c r="EH487" s="161"/>
      <c r="EI487" s="161"/>
      <c r="EJ487" s="161"/>
      <c r="EK487" s="161"/>
      <c r="EL487" s="161"/>
      <c r="EM487" s="161"/>
      <c r="EN487" s="161"/>
      <c r="EO487" s="161"/>
      <c r="EP487" s="161"/>
      <c r="EQ487" s="161"/>
      <c r="ER487" s="161"/>
      <c r="ES487" s="161"/>
      <c r="ET487" s="161"/>
      <c r="EU487" s="161"/>
      <c r="EV487" s="161"/>
      <c r="EW487" s="161"/>
      <c r="EX487" s="161"/>
      <c r="EY487" s="161"/>
      <c r="EZ487" s="161"/>
      <c r="FA487" s="161"/>
      <c r="FB487" s="161"/>
      <c r="FC487" s="161"/>
      <c r="FD487" s="161"/>
      <c r="FE487" s="161"/>
      <c r="FF487" s="161"/>
      <c r="FG487" s="161"/>
      <c r="FH487" s="161"/>
      <c r="FI487" s="161"/>
      <c r="FJ487" s="161"/>
      <c r="FK487" s="161"/>
      <c r="FL487" s="161"/>
      <c r="FM487" s="161"/>
      <c r="FN487" s="161"/>
      <c r="FO487" s="161"/>
      <c r="FP487" s="161"/>
      <c r="FQ487" s="161"/>
      <c r="FR487" s="161"/>
      <c r="FS487" s="161"/>
      <c r="FT487" s="161"/>
      <c r="FU487" s="161"/>
      <c r="FV487" s="161"/>
      <c r="FW487" s="161"/>
      <c r="FX487" s="161"/>
      <c r="FY487" s="161"/>
      <c r="FZ487" s="161"/>
      <c r="GA487" s="161"/>
      <c r="GB487" s="161"/>
      <c r="GC487" s="161"/>
      <c r="GD487" s="161"/>
      <c r="GE487" s="161"/>
      <c r="GF487" s="161"/>
      <c r="GG487" s="161"/>
      <c r="GH487" s="161"/>
      <c r="GI487" s="161"/>
      <c r="GJ487" s="161"/>
      <c r="GK487" s="161"/>
      <c r="GL487" s="161"/>
      <c r="GM487" s="161"/>
      <c r="GN487" s="161"/>
      <c r="GO487" s="161"/>
      <c r="GP487" s="161"/>
      <c r="GQ487" s="161"/>
      <c r="GR487" s="161"/>
      <c r="GS487" s="161"/>
      <c r="GT487" s="161"/>
      <c r="GU487" s="161"/>
      <c r="GV487" s="161"/>
      <c r="GW487" s="161"/>
      <c r="GX487" s="161"/>
      <c r="GY487" s="161"/>
      <c r="GZ487" s="161"/>
      <c r="HA487" s="161"/>
      <c r="HB487" s="161"/>
      <c r="HC487" s="161"/>
      <c r="HD487" s="161"/>
      <c r="HE487" s="161"/>
      <c r="HF487" s="161"/>
      <c r="HG487" s="161"/>
      <c r="HH487" s="161"/>
      <c r="HI487" s="161"/>
      <c r="HJ487" s="161"/>
      <c r="HK487" s="161"/>
      <c r="HL487" s="161"/>
      <c r="HM487" s="161"/>
      <c r="HN487" s="161"/>
      <c r="HO487" s="161"/>
      <c r="HP487" s="161"/>
      <c r="HQ487" s="161"/>
      <c r="HR487" s="161"/>
      <c r="HS487" s="161"/>
      <c r="HT487" s="161"/>
      <c r="HU487" s="161"/>
      <c r="HV487" s="161"/>
      <c r="HW487" s="161"/>
      <c r="HX487" s="161"/>
      <c r="HY487" s="161"/>
      <c r="HZ487" s="161"/>
      <c r="IA487" s="161"/>
      <c r="IB487" s="161"/>
      <c r="IC487" s="161"/>
      <c r="ID487" s="161"/>
      <c r="IE487" s="161"/>
      <c r="IF487" s="161"/>
      <c r="IG487" s="161"/>
      <c r="IH487" s="161"/>
      <c r="II487" s="161"/>
      <c r="IJ487" s="161"/>
      <c r="IK487" s="161"/>
      <c r="IL487" s="161"/>
      <c r="IM487" s="161"/>
      <c r="IN487" s="161"/>
      <c r="IO487" s="161"/>
      <c r="IP487" s="161"/>
      <c r="IQ487" s="161"/>
      <c r="IR487" s="161"/>
      <c r="IS487" s="161"/>
      <c r="IT487" s="161"/>
      <c r="IU487" s="161"/>
      <c r="IV487" s="161"/>
    </row>
    <row r="488" spans="1:256" ht="12.75" customHeight="1">
      <c r="A488" s="397">
        <v>7</v>
      </c>
      <c r="B488" s="454" t="s">
        <v>195</v>
      </c>
      <c r="C488" s="453">
        <v>1</v>
      </c>
      <c r="D488" s="237" t="s">
        <v>4</v>
      </c>
      <c r="E488" s="453"/>
      <c r="F488" s="451">
        <f>C488*E488</f>
        <v>0</v>
      </c>
      <c r="G488" s="959"/>
      <c r="H488" s="197"/>
      <c r="I488" s="1004"/>
      <c r="J488" s="917"/>
      <c r="K488" s="917"/>
      <c r="L488" s="917"/>
      <c r="M488" s="917"/>
      <c r="N488" s="917"/>
    </row>
    <row r="489" spans="1:256">
      <c r="A489" s="635">
        <v>8</v>
      </c>
      <c r="B489" s="634" t="s">
        <v>299</v>
      </c>
      <c r="C489" s="453">
        <v>1</v>
      </c>
      <c r="D489" s="237" t="s">
        <v>4</v>
      </c>
      <c r="E489" s="453"/>
      <c r="F489" s="451">
        <f>C489*E489</f>
        <v>0</v>
      </c>
      <c r="G489" s="959"/>
      <c r="H489" s="1020"/>
      <c r="I489" s="1073"/>
      <c r="J489" s="1074"/>
      <c r="K489" s="87"/>
      <c r="L489" s="87"/>
      <c r="M489" s="87"/>
      <c r="N489" s="87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  <c r="CA489" s="53"/>
      <c r="CB489" s="53"/>
      <c r="CC489" s="53"/>
      <c r="CD489" s="53"/>
      <c r="CE489" s="53"/>
      <c r="CF489" s="53"/>
      <c r="CG489" s="53"/>
      <c r="CH489" s="53"/>
      <c r="CI489" s="53"/>
      <c r="CJ489" s="53"/>
      <c r="CK489" s="53"/>
      <c r="CL489" s="53"/>
      <c r="CM489" s="53"/>
      <c r="CN489" s="53"/>
      <c r="CO489" s="53"/>
      <c r="CP489" s="53"/>
      <c r="CQ489" s="53"/>
      <c r="CR489" s="53"/>
      <c r="CS489" s="53"/>
      <c r="CT489" s="53"/>
      <c r="CU489" s="53"/>
      <c r="CV489" s="53"/>
      <c r="CW489" s="53"/>
      <c r="CX489" s="53"/>
      <c r="CY489" s="53"/>
      <c r="CZ489" s="53"/>
      <c r="DA489" s="53"/>
      <c r="DB489" s="53"/>
      <c r="DC489" s="53"/>
      <c r="DD489" s="53"/>
      <c r="DE489" s="53"/>
      <c r="DF489" s="53"/>
      <c r="DG489" s="53"/>
      <c r="DH489" s="53"/>
      <c r="DI489" s="53"/>
      <c r="DJ489" s="53"/>
      <c r="DK489" s="53"/>
      <c r="DL489" s="53"/>
      <c r="DM489" s="53"/>
      <c r="DN489" s="53"/>
      <c r="DO489" s="53"/>
      <c r="DP489" s="53"/>
      <c r="DQ489" s="53"/>
      <c r="DR489" s="53"/>
      <c r="DS489" s="53"/>
      <c r="DT489" s="53"/>
      <c r="DU489" s="53"/>
      <c r="DV489" s="53"/>
      <c r="DW489" s="53"/>
      <c r="DX489" s="53"/>
      <c r="DY489" s="53"/>
      <c r="DZ489" s="53"/>
      <c r="EA489" s="53"/>
      <c r="EB489" s="53"/>
      <c r="EC489" s="53"/>
      <c r="ED489" s="53"/>
      <c r="EE489" s="53"/>
      <c r="EF489" s="53"/>
      <c r="EG489" s="53"/>
      <c r="EH489" s="53"/>
      <c r="EI489" s="53"/>
      <c r="EJ489" s="53"/>
      <c r="EK489" s="53"/>
      <c r="EL489" s="53"/>
      <c r="EM489" s="53"/>
      <c r="EN489" s="53"/>
      <c r="EO489" s="53"/>
      <c r="EP489" s="53"/>
      <c r="EQ489" s="53"/>
      <c r="ER489" s="53"/>
      <c r="ES489" s="53"/>
      <c r="ET489" s="53"/>
      <c r="EU489" s="53"/>
      <c r="EV489" s="53"/>
      <c r="EW489" s="53"/>
      <c r="EX489" s="53"/>
      <c r="EY489" s="53"/>
      <c r="EZ489" s="53"/>
      <c r="FA489" s="53"/>
      <c r="FB489" s="53"/>
      <c r="FC489" s="53"/>
      <c r="FD489" s="53"/>
      <c r="FE489" s="53"/>
      <c r="FF489" s="53"/>
      <c r="FG489" s="53"/>
      <c r="FH489" s="53"/>
      <c r="FI489" s="53"/>
      <c r="FJ489" s="53"/>
      <c r="FK489" s="53"/>
      <c r="FL489" s="53"/>
      <c r="FM489" s="53"/>
      <c r="FN489" s="53"/>
      <c r="FO489" s="53"/>
      <c r="FP489" s="53"/>
      <c r="FQ489" s="53"/>
      <c r="FR489" s="53"/>
      <c r="FS489" s="53"/>
      <c r="FT489" s="53"/>
      <c r="FU489" s="53"/>
      <c r="FV489" s="53"/>
      <c r="FW489" s="53"/>
      <c r="FX489" s="53"/>
      <c r="FY489" s="53"/>
      <c r="FZ489" s="53"/>
      <c r="GA489" s="53"/>
      <c r="GB489" s="53"/>
      <c r="GC489" s="53"/>
      <c r="GD489" s="53"/>
      <c r="GE489" s="53"/>
      <c r="GF489" s="53"/>
      <c r="GG489" s="53"/>
      <c r="GH489" s="53"/>
      <c r="GI489" s="53"/>
      <c r="GJ489" s="53"/>
      <c r="GK489" s="53"/>
      <c r="GL489" s="53"/>
      <c r="GM489" s="53"/>
      <c r="GN489" s="53"/>
      <c r="GO489" s="53"/>
      <c r="GP489" s="53"/>
      <c r="GQ489" s="53"/>
      <c r="GR489" s="53"/>
      <c r="GS489" s="53"/>
      <c r="GT489" s="53"/>
      <c r="GU489" s="53"/>
      <c r="GV489" s="53"/>
      <c r="GW489" s="53"/>
      <c r="GX489" s="53"/>
      <c r="GY489" s="53"/>
      <c r="GZ489" s="53"/>
      <c r="HA489" s="53"/>
      <c r="HB489" s="53"/>
      <c r="HC489" s="53"/>
      <c r="HD489" s="53"/>
      <c r="HE489" s="53"/>
      <c r="HF489" s="53"/>
      <c r="HG489" s="53"/>
      <c r="HH489" s="53"/>
      <c r="HI489" s="53"/>
      <c r="HJ489" s="53"/>
      <c r="HK489" s="53"/>
      <c r="HL489" s="53"/>
      <c r="HM489" s="53"/>
      <c r="HN489" s="53"/>
      <c r="HO489" s="53"/>
      <c r="HP489" s="53"/>
      <c r="HQ489" s="53"/>
      <c r="HR489" s="53"/>
      <c r="HS489" s="53"/>
      <c r="HT489" s="53"/>
      <c r="HU489" s="53"/>
      <c r="HV489" s="53"/>
      <c r="HW489" s="53"/>
      <c r="HX489" s="53"/>
      <c r="HY489" s="53"/>
      <c r="HZ489" s="53"/>
      <c r="IA489" s="53"/>
      <c r="IB489" s="53"/>
      <c r="IC489" s="53"/>
      <c r="ID489" s="53"/>
      <c r="IE489" s="53"/>
      <c r="IF489" s="53"/>
      <c r="IG489" s="53"/>
      <c r="IH489" s="53"/>
      <c r="II489" s="53"/>
      <c r="IJ489" s="53"/>
      <c r="IK489" s="53"/>
      <c r="IL489" s="53"/>
      <c r="IM489" s="53"/>
      <c r="IN489" s="53"/>
      <c r="IO489" s="53"/>
      <c r="IP489" s="53"/>
      <c r="IQ489" s="53"/>
      <c r="IR489" s="53"/>
      <c r="IS489" s="53"/>
      <c r="IT489" s="53"/>
      <c r="IU489" s="53"/>
      <c r="IV489" s="53"/>
    </row>
    <row r="490" spans="1:256" s="148" customFormat="1">
      <c r="A490" s="397">
        <v>9</v>
      </c>
      <c r="B490" s="454" t="s">
        <v>57</v>
      </c>
      <c r="C490" s="453">
        <v>1</v>
      </c>
      <c r="D490" s="237" t="s">
        <v>4</v>
      </c>
      <c r="E490" s="453"/>
      <c r="F490" s="451">
        <f>C490*E490</f>
        <v>0</v>
      </c>
      <c r="G490" s="959"/>
      <c r="H490" s="188"/>
      <c r="I490" s="188"/>
      <c r="J490" s="188"/>
      <c r="K490" s="188"/>
      <c r="L490" s="188"/>
      <c r="M490" s="188"/>
      <c r="N490" s="188"/>
    </row>
    <row r="491" spans="1:256" ht="6.75" customHeight="1">
      <c r="A491" s="397"/>
      <c r="B491" s="454"/>
      <c r="C491" s="453"/>
      <c r="D491" s="237"/>
      <c r="E491" s="453"/>
      <c r="F491" s="451"/>
      <c r="G491" s="959"/>
      <c r="H491" s="1020"/>
      <c r="I491" s="167"/>
      <c r="J491" s="167"/>
      <c r="K491" s="167"/>
      <c r="L491" s="167"/>
      <c r="M491" s="167"/>
      <c r="N491" s="167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  <c r="AX491" s="161"/>
      <c r="AY491" s="161"/>
      <c r="AZ491" s="161"/>
      <c r="BA491" s="161"/>
      <c r="BB491" s="161"/>
      <c r="BC491" s="161"/>
      <c r="BD491" s="161"/>
      <c r="BE491" s="161"/>
      <c r="BF491" s="161"/>
      <c r="BG491" s="161"/>
      <c r="BH491" s="161"/>
      <c r="BI491" s="161"/>
      <c r="BJ491" s="161"/>
      <c r="BK491" s="161"/>
      <c r="BL491" s="161"/>
      <c r="BM491" s="161"/>
      <c r="BN491" s="161"/>
      <c r="BO491" s="161"/>
      <c r="BP491" s="161"/>
      <c r="BQ491" s="161"/>
      <c r="BR491" s="161"/>
      <c r="BS491" s="161"/>
      <c r="BT491" s="161"/>
      <c r="BU491" s="161"/>
      <c r="BV491" s="161"/>
      <c r="BW491" s="161"/>
      <c r="BX491" s="161"/>
      <c r="BY491" s="161"/>
      <c r="BZ491" s="161"/>
      <c r="CA491" s="161"/>
      <c r="CB491" s="161"/>
      <c r="CC491" s="161"/>
      <c r="CD491" s="161"/>
      <c r="CE491" s="161"/>
      <c r="CF491" s="161"/>
      <c r="CG491" s="161"/>
      <c r="CH491" s="161"/>
      <c r="CI491" s="161"/>
      <c r="CJ491" s="161"/>
      <c r="CK491" s="161"/>
      <c r="CL491" s="161"/>
      <c r="CM491" s="161"/>
      <c r="CN491" s="161"/>
      <c r="CO491" s="161"/>
      <c r="CP491" s="161"/>
      <c r="CQ491" s="161"/>
      <c r="CR491" s="161"/>
      <c r="CS491" s="161"/>
      <c r="CT491" s="161"/>
      <c r="CU491" s="161"/>
      <c r="CV491" s="161"/>
      <c r="CW491" s="161"/>
      <c r="CX491" s="161"/>
      <c r="CY491" s="161"/>
      <c r="CZ491" s="161"/>
      <c r="DA491" s="161"/>
      <c r="DB491" s="161"/>
      <c r="DC491" s="161"/>
      <c r="DD491" s="161"/>
      <c r="DE491" s="161"/>
      <c r="DF491" s="161"/>
      <c r="DG491" s="161"/>
      <c r="DH491" s="161"/>
      <c r="DI491" s="161"/>
      <c r="DJ491" s="161"/>
      <c r="DK491" s="161"/>
      <c r="DL491" s="161"/>
      <c r="DM491" s="161"/>
      <c r="DN491" s="161"/>
      <c r="DO491" s="161"/>
      <c r="DP491" s="161"/>
      <c r="DQ491" s="161"/>
      <c r="DR491" s="161"/>
      <c r="DS491" s="161"/>
      <c r="DT491" s="161"/>
      <c r="DU491" s="161"/>
      <c r="DV491" s="161"/>
      <c r="DW491" s="161"/>
      <c r="DX491" s="161"/>
      <c r="DY491" s="161"/>
      <c r="DZ491" s="161"/>
      <c r="EA491" s="161"/>
      <c r="EB491" s="161"/>
      <c r="EC491" s="161"/>
      <c r="ED491" s="161"/>
      <c r="EE491" s="161"/>
      <c r="EF491" s="161"/>
      <c r="EG491" s="161"/>
      <c r="EH491" s="161"/>
      <c r="EI491" s="161"/>
      <c r="EJ491" s="161"/>
      <c r="EK491" s="161"/>
      <c r="EL491" s="161"/>
      <c r="EM491" s="161"/>
      <c r="EN491" s="161"/>
      <c r="EO491" s="161"/>
      <c r="EP491" s="161"/>
      <c r="EQ491" s="161"/>
      <c r="ER491" s="161"/>
      <c r="ES491" s="161"/>
      <c r="ET491" s="161"/>
      <c r="EU491" s="161"/>
      <c r="EV491" s="161"/>
      <c r="EW491" s="161"/>
      <c r="EX491" s="161"/>
      <c r="EY491" s="161"/>
      <c r="EZ491" s="161"/>
      <c r="FA491" s="161"/>
      <c r="FB491" s="161"/>
      <c r="FC491" s="161"/>
      <c r="FD491" s="161"/>
      <c r="FE491" s="161"/>
      <c r="FF491" s="161"/>
      <c r="FG491" s="161"/>
      <c r="FH491" s="161"/>
      <c r="FI491" s="161"/>
      <c r="FJ491" s="161"/>
      <c r="FK491" s="161"/>
      <c r="FL491" s="161"/>
      <c r="FM491" s="161"/>
      <c r="FN491" s="161"/>
      <c r="FO491" s="161"/>
      <c r="FP491" s="161"/>
      <c r="FQ491" s="161"/>
      <c r="FR491" s="161"/>
      <c r="FS491" s="161"/>
      <c r="FT491" s="161"/>
      <c r="FU491" s="161"/>
      <c r="FV491" s="161"/>
      <c r="FW491" s="161"/>
      <c r="FX491" s="161"/>
      <c r="FY491" s="161"/>
      <c r="FZ491" s="161"/>
      <c r="GA491" s="161"/>
      <c r="GB491" s="161"/>
      <c r="GC491" s="161"/>
      <c r="GD491" s="161"/>
      <c r="GE491" s="161"/>
      <c r="GF491" s="161"/>
      <c r="GG491" s="161"/>
      <c r="GH491" s="161"/>
      <c r="GI491" s="161"/>
      <c r="GJ491" s="161"/>
      <c r="GK491" s="161"/>
      <c r="GL491" s="161"/>
      <c r="GM491" s="161"/>
      <c r="GN491" s="161"/>
      <c r="GO491" s="161"/>
      <c r="GP491" s="161"/>
      <c r="GQ491" s="161"/>
      <c r="GR491" s="161"/>
      <c r="GS491" s="161"/>
      <c r="GT491" s="161"/>
      <c r="GU491" s="161"/>
      <c r="GV491" s="161"/>
      <c r="GW491" s="161"/>
      <c r="GX491" s="161"/>
      <c r="GY491" s="161"/>
      <c r="GZ491" s="161"/>
      <c r="HA491" s="161"/>
      <c r="HB491" s="161"/>
      <c r="HC491" s="161"/>
      <c r="HD491" s="161"/>
      <c r="HE491" s="161"/>
      <c r="HF491" s="161"/>
      <c r="HG491" s="161"/>
      <c r="HH491" s="161"/>
      <c r="HI491" s="161"/>
      <c r="HJ491" s="161"/>
      <c r="HK491" s="161"/>
      <c r="HL491" s="161"/>
      <c r="HM491" s="161"/>
      <c r="HN491" s="161"/>
      <c r="HO491" s="161"/>
      <c r="HP491" s="161"/>
      <c r="HQ491" s="161"/>
      <c r="HR491" s="161"/>
      <c r="HS491" s="161"/>
      <c r="HT491" s="161"/>
      <c r="HU491" s="161"/>
      <c r="HV491" s="161"/>
      <c r="HW491" s="161"/>
      <c r="HX491" s="161"/>
      <c r="HY491" s="161"/>
      <c r="HZ491" s="161"/>
      <c r="IA491" s="161"/>
      <c r="IB491" s="161"/>
      <c r="IC491" s="161"/>
      <c r="ID491" s="161"/>
      <c r="IE491" s="161"/>
      <c r="IF491" s="161"/>
      <c r="IG491" s="161"/>
      <c r="IH491" s="161"/>
      <c r="II491" s="161"/>
      <c r="IJ491" s="161"/>
      <c r="IK491" s="161"/>
      <c r="IL491" s="161"/>
      <c r="IM491" s="161"/>
      <c r="IN491" s="161"/>
      <c r="IO491" s="161"/>
      <c r="IP491" s="161"/>
      <c r="IQ491" s="161"/>
      <c r="IR491" s="161"/>
      <c r="IS491" s="161"/>
      <c r="IT491" s="161"/>
      <c r="IU491" s="161"/>
      <c r="IV491" s="161"/>
    </row>
    <row r="492" spans="1:256" ht="12.75" customHeight="1">
      <c r="A492" s="665">
        <v>10</v>
      </c>
      <c r="B492" s="458" t="s">
        <v>207</v>
      </c>
      <c r="C492" s="453"/>
      <c r="D492" s="237"/>
      <c r="E492" s="453"/>
      <c r="F492" s="451"/>
      <c r="G492" s="959"/>
      <c r="H492" s="1020"/>
      <c r="I492" s="1059"/>
      <c r="J492" s="167"/>
      <c r="K492" s="167"/>
      <c r="L492" s="167"/>
      <c r="M492" s="167"/>
      <c r="N492" s="167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61"/>
      <c r="AV492" s="161"/>
      <c r="AW492" s="161"/>
      <c r="AX492" s="161"/>
      <c r="AY492" s="161"/>
      <c r="AZ492" s="161"/>
      <c r="BA492" s="161"/>
      <c r="BB492" s="161"/>
      <c r="BC492" s="161"/>
      <c r="BD492" s="161"/>
      <c r="BE492" s="161"/>
      <c r="BF492" s="161"/>
      <c r="BG492" s="161"/>
      <c r="BH492" s="161"/>
      <c r="BI492" s="161"/>
      <c r="BJ492" s="161"/>
      <c r="BK492" s="161"/>
      <c r="BL492" s="161"/>
      <c r="BM492" s="161"/>
      <c r="BN492" s="161"/>
      <c r="BO492" s="161"/>
      <c r="BP492" s="161"/>
      <c r="BQ492" s="161"/>
      <c r="BR492" s="161"/>
      <c r="BS492" s="161"/>
      <c r="BT492" s="161"/>
      <c r="BU492" s="161"/>
      <c r="BV492" s="161"/>
      <c r="BW492" s="161"/>
      <c r="BX492" s="161"/>
      <c r="BY492" s="161"/>
      <c r="BZ492" s="161"/>
      <c r="CA492" s="161"/>
      <c r="CB492" s="161"/>
      <c r="CC492" s="161"/>
      <c r="CD492" s="161"/>
      <c r="CE492" s="161"/>
      <c r="CF492" s="161"/>
      <c r="CG492" s="161"/>
      <c r="CH492" s="161"/>
      <c r="CI492" s="161"/>
      <c r="CJ492" s="161"/>
      <c r="CK492" s="161"/>
      <c r="CL492" s="161"/>
      <c r="CM492" s="161"/>
      <c r="CN492" s="161"/>
      <c r="CO492" s="161"/>
      <c r="CP492" s="161"/>
      <c r="CQ492" s="161"/>
      <c r="CR492" s="161"/>
      <c r="CS492" s="161"/>
      <c r="CT492" s="161"/>
      <c r="CU492" s="161"/>
      <c r="CV492" s="161"/>
      <c r="CW492" s="161"/>
      <c r="CX492" s="161"/>
      <c r="CY492" s="161"/>
      <c r="CZ492" s="161"/>
      <c r="DA492" s="161"/>
      <c r="DB492" s="161"/>
      <c r="DC492" s="161"/>
      <c r="DD492" s="161"/>
      <c r="DE492" s="161"/>
      <c r="DF492" s="161"/>
      <c r="DG492" s="161"/>
      <c r="DH492" s="161"/>
      <c r="DI492" s="161"/>
      <c r="DJ492" s="161"/>
      <c r="DK492" s="161"/>
      <c r="DL492" s="161"/>
      <c r="DM492" s="161"/>
      <c r="DN492" s="161"/>
      <c r="DO492" s="161"/>
      <c r="DP492" s="161"/>
      <c r="DQ492" s="161"/>
      <c r="DR492" s="161"/>
      <c r="DS492" s="161"/>
      <c r="DT492" s="161"/>
      <c r="DU492" s="161"/>
      <c r="DV492" s="161"/>
      <c r="DW492" s="161"/>
      <c r="DX492" s="161"/>
      <c r="DY492" s="161"/>
      <c r="DZ492" s="161"/>
      <c r="EA492" s="161"/>
      <c r="EB492" s="161"/>
      <c r="EC492" s="161"/>
      <c r="ED492" s="161"/>
      <c r="EE492" s="161"/>
      <c r="EF492" s="161"/>
      <c r="EG492" s="161"/>
      <c r="EH492" s="161"/>
      <c r="EI492" s="161"/>
      <c r="EJ492" s="161"/>
      <c r="EK492" s="161"/>
      <c r="EL492" s="161"/>
      <c r="EM492" s="161"/>
      <c r="EN492" s="161"/>
      <c r="EO492" s="161"/>
      <c r="EP492" s="161"/>
      <c r="EQ492" s="161"/>
      <c r="ER492" s="161"/>
      <c r="ES492" s="161"/>
      <c r="ET492" s="161"/>
      <c r="EU492" s="161"/>
      <c r="EV492" s="161"/>
      <c r="EW492" s="161"/>
      <c r="EX492" s="161"/>
      <c r="EY492" s="161"/>
      <c r="EZ492" s="161"/>
      <c r="FA492" s="161"/>
      <c r="FB492" s="161"/>
      <c r="FC492" s="161"/>
      <c r="FD492" s="161"/>
      <c r="FE492" s="161"/>
      <c r="FF492" s="161"/>
      <c r="FG492" s="161"/>
      <c r="FH492" s="161"/>
      <c r="FI492" s="161"/>
      <c r="FJ492" s="161"/>
      <c r="FK492" s="161"/>
      <c r="FL492" s="161"/>
      <c r="FM492" s="161"/>
      <c r="FN492" s="161"/>
      <c r="FO492" s="161"/>
      <c r="FP492" s="161"/>
      <c r="FQ492" s="161"/>
      <c r="FR492" s="161"/>
      <c r="FS492" s="161"/>
      <c r="FT492" s="161"/>
      <c r="FU492" s="161"/>
      <c r="FV492" s="161"/>
      <c r="FW492" s="161"/>
      <c r="FX492" s="161"/>
      <c r="FY492" s="161"/>
      <c r="FZ492" s="161"/>
      <c r="GA492" s="161"/>
      <c r="GB492" s="161"/>
      <c r="GC492" s="161"/>
      <c r="GD492" s="161"/>
      <c r="GE492" s="161"/>
      <c r="GF492" s="161"/>
      <c r="GG492" s="161"/>
      <c r="GH492" s="161"/>
      <c r="GI492" s="161"/>
      <c r="GJ492" s="161"/>
      <c r="GK492" s="161"/>
      <c r="GL492" s="161"/>
      <c r="GM492" s="161"/>
      <c r="GN492" s="161"/>
      <c r="GO492" s="161"/>
      <c r="GP492" s="161"/>
      <c r="GQ492" s="161"/>
      <c r="GR492" s="161"/>
      <c r="GS492" s="161"/>
      <c r="GT492" s="161"/>
      <c r="GU492" s="161"/>
      <c r="GV492" s="161"/>
      <c r="GW492" s="161"/>
      <c r="GX492" s="161"/>
      <c r="GY492" s="161"/>
      <c r="GZ492" s="161"/>
      <c r="HA492" s="161"/>
      <c r="HB492" s="161"/>
      <c r="HC492" s="161"/>
      <c r="HD492" s="161"/>
      <c r="HE492" s="161"/>
      <c r="HF492" s="161"/>
      <c r="HG492" s="161"/>
      <c r="HH492" s="161"/>
      <c r="HI492" s="161"/>
      <c r="HJ492" s="161"/>
      <c r="HK492" s="161"/>
      <c r="HL492" s="161"/>
      <c r="HM492" s="161"/>
      <c r="HN492" s="161"/>
      <c r="HO492" s="161"/>
      <c r="HP492" s="161"/>
      <c r="HQ492" s="161"/>
      <c r="HR492" s="161"/>
      <c r="HS492" s="161"/>
      <c r="HT492" s="161"/>
      <c r="HU492" s="161"/>
      <c r="HV492" s="161"/>
      <c r="HW492" s="161"/>
      <c r="HX492" s="161"/>
      <c r="HY492" s="161"/>
      <c r="HZ492" s="161"/>
      <c r="IA492" s="161"/>
      <c r="IB492" s="161"/>
      <c r="IC492" s="161"/>
      <c r="ID492" s="161"/>
      <c r="IE492" s="161"/>
      <c r="IF492" s="161"/>
      <c r="IG492" s="161"/>
      <c r="IH492" s="161"/>
      <c r="II492" s="161"/>
      <c r="IJ492" s="161"/>
      <c r="IK492" s="161"/>
      <c r="IL492" s="161"/>
      <c r="IM492" s="161"/>
      <c r="IN492" s="161"/>
      <c r="IO492" s="161"/>
      <c r="IP492" s="161"/>
      <c r="IQ492" s="161"/>
      <c r="IR492" s="161"/>
      <c r="IS492" s="161"/>
      <c r="IT492" s="161"/>
      <c r="IU492" s="161"/>
      <c r="IV492" s="161"/>
    </row>
    <row r="493" spans="1:256" ht="12.75" customHeight="1">
      <c r="A493" s="666">
        <v>10.1</v>
      </c>
      <c r="B493" s="944" t="s">
        <v>123</v>
      </c>
      <c r="C493" s="546">
        <v>2.62</v>
      </c>
      <c r="D493" s="547" t="s">
        <v>58</v>
      </c>
      <c r="E493" s="546"/>
      <c r="F493" s="548">
        <f>C493*E493</f>
        <v>0</v>
      </c>
      <c r="G493" s="959"/>
      <c r="H493" s="1020"/>
      <c r="I493" s="1068"/>
      <c r="J493" s="167"/>
      <c r="K493" s="167"/>
      <c r="L493" s="167"/>
      <c r="M493" s="167"/>
      <c r="N493" s="167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161"/>
      <c r="AT493" s="161"/>
      <c r="AU493" s="161"/>
      <c r="AV493" s="161"/>
      <c r="AW493" s="161"/>
      <c r="AX493" s="161"/>
      <c r="AY493" s="161"/>
      <c r="AZ493" s="161"/>
      <c r="BA493" s="161"/>
      <c r="BB493" s="161"/>
      <c r="BC493" s="161"/>
      <c r="BD493" s="161"/>
      <c r="BE493" s="161"/>
      <c r="BF493" s="161"/>
      <c r="BG493" s="161"/>
      <c r="BH493" s="161"/>
      <c r="BI493" s="161"/>
      <c r="BJ493" s="161"/>
      <c r="BK493" s="161"/>
      <c r="BL493" s="161"/>
      <c r="BM493" s="161"/>
      <c r="BN493" s="161"/>
      <c r="BO493" s="161"/>
      <c r="BP493" s="161"/>
      <c r="BQ493" s="161"/>
      <c r="BR493" s="161"/>
      <c r="BS493" s="161"/>
      <c r="BT493" s="161"/>
      <c r="BU493" s="161"/>
      <c r="BV493" s="161"/>
      <c r="BW493" s="161"/>
      <c r="BX493" s="161"/>
      <c r="BY493" s="161"/>
      <c r="BZ493" s="161"/>
      <c r="CA493" s="161"/>
      <c r="CB493" s="161"/>
      <c r="CC493" s="161"/>
      <c r="CD493" s="161"/>
      <c r="CE493" s="161"/>
      <c r="CF493" s="161"/>
      <c r="CG493" s="161"/>
      <c r="CH493" s="161"/>
      <c r="CI493" s="161"/>
      <c r="CJ493" s="161"/>
      <c r="CK493" s="161"/>
      <c r="CL493" s="161"/>
      <c r="CM493" s="161"/>
      <c r="CN493" s="161"/>
      <c r="CO493" s="161"/>
      <c r="CP493" s="161"/>
      <c r="CQ493" s="161"/>
      <c r="CR493" s="161"/>
      <c r="CS493" s="161"/>
      <c r="CT493" s="161"/>
      <c r="CU493" s="161"/>
      <c r="CV493" s="161"/>
      <c r="CW493" s="161"/>
      <c r="CX493" s="161"/>
      <c r="CY493" s="161"/>
      <c r="CZ493" s="161"/>
      <c r="DA493" s="161"/>
      <c r="DB493" s="161"/>
      <c r="DC493" s="161"/>
      <c r="DD493" s="161"/>
      <c r="DE493" s="161"/>
      <c r="DF493" s="161"/>
      <c r="DG493" s="161"/>
      <c r="DH493" s="161"/>
      <c r="DI493" s="161"/>
      <c r="DJ493" s="161"/>
      <c r="DK493" s="161"/>
      <c r="DL493" s="161"/>
      <c r="DM493" s="161"/>
      <c r="DN493" s="161"/>
      <c r="DO493" s="161"/>
      <c r="DP493" s="161"/>
      <c r="DQ493" s="161"/>
      <c r="DR493" s="161"/>
      <c r="DS493" s="161"/>
      <c r="DT493" s="161"/>
      <c r="DU493" s="161"/>
      <c r="DV493" s="161"/>
      <c r="DW493" s="161"/>
      <c r="DX493" s="161"/>
      <c r="DY493" s="161"/>
      <c r="DZ493" s="161"/>
      <c r="EA493" s="161"/>
      <c r="EB493" s="161"/>
      <c r="EC493" s="161"/>
      <c r="ED493" s="161"/>
      <c r="EE493" s="161"/>
      <c r="EF493" s="161"/>
      <c r="EG493" s="161"/>
      <c r="EH493" s="161"/>
      <c r="EI493" s="161"/>
      <c r="EJ493" s="161"/>
      <c r="EK493" s="161"/>
      <c r="EL493" s="161"/>
      <c r="EM493" s="161"/>
      <c r="EN493" s="161"/>
      <c r="EO493" s="161"/>
      <c r="EP493" s="161"/>
      <c r="EQ493" s="161"/>
      <c r="ER493" s="161"/>
      <c r="ES493" s="161"/>
      <c r="ET493" s="161"/>
      <c r="EU493" s="161"/>
      <c r="EV493" s="161"/>
      <c r="EW493" s="161"/>
      <c r="EX493" s="161"/>
      <c r="EY493" s="161"/>
      <c r="EZ493" s="161"/>
      <c r="FA493" s="161"/>
      <c r="FB493" s="161"/>
      <c r="FC493" s="161"/>
      <c r="FD493" s="161"/>
      <c r="FE493" s="161"/>
      <c r="FF493" s="161"/>
      <c r="FG493" s="161"/>
      <c r="FH493" s="161"/>
      <c r="FI493" s="161"/>
      <c r="FJ493" s="161"/>
      <c r="FK493" s="161"/>
      <c r="FL493" s="161"/>
      <c r="FM493" s="161"/>
      <c r="FN493" s="161"/>
      <c r="FO493" s="161"/>
      <c r="FP493" s="161"/>
      <c r="FQ493" s="161"/>
      <c r="FR493" s="161"/>
      <c r="FS493" s="161"/>
      <c r="FT493" s="161"/>
      <c r="FU493" s="161"/>
      <c r="FV493" s="161"/>
      <c r="FW493" s="161"/>
      <c r="FX493" s="161"/>
      <c r="FY493" s="161"/>
      <c r="FZ493" s="161"/>
      <c r="GA493" s="161"/>
      <c r="GB493" s="161"/>
      <c r="GC493" s="161"/>
      <c r="GD493" s="161"/>
      <c r="GE493" s="161"/>
      <c r="GF493" s="161"/>
      <c r="GG493" s="161"/>
      <c r="GH493" s="161"/>
      <c r="GI493" s="161"/>
      <c r="GJ493" s="161"/>
      <c r="GK493" s="161"/>
      <c r="GL493" s="161"/>
      <c r="GM493" s="161"/>
      <c r="GN493" s="161"/>
      <c r="GO493" s="161"/>
      <c r="GP493" s="161"/>
      <c r="GQ493" s="161"/>
      <c r="GR493" s="161"/>
      <c r="GS493" s="161"/>
      <c r="GT493" s="161"/>
      <c r="GU493" s="161"/>
      <c r="GV493" s="161"/>
      <c r="GW493" s="161"/>
      <c r="GX493" s="161"/>
      <c r="GY493" s="161"/>
      <c r="GZ493" s="161"/>
      <c r="HA493" s="161"/>
      <c r="HB493" s="161"/>
      <c r="HC493" s="161"/>
      <c r="HD493" s="161"/>
      <c r="HE493" s="161"/>
      <c r="HF493" s="161"/>
      <c r="HG493" s="161"/>
      <c r="HH493" s="161"/>
      <c r="HI493" s="161"/>
      <c r="HJ493" s="161"/>
      <c r="HK493" s="161"/>
      <c r="HL493" s="161"/>
      <c r="HM493" s="161"/>
      <c r="HN493" s="161"/>
      <c r="HO493" s="161"/>
      <c r="HP493" s="161"/>
      <c r="HQ493" s="161"/>
      <c r="HR493" s="161"/>
      <c r="HS493" s="161"/>
      <c r="HT493" s="161"/>
      <c r="HU493" s="161"/>
      <c r="HV493" s="161"/>
      <c r="HW493" s="161"/>
      <c r="HX493" s="161"/>
      <c r="HY493" s="161"/>
      <c r="HZ493" s="161"/>
      <c r="IA493" s="161"/>
      <c r="IB493" s="161"/>
      <c r="IC493" s="161"/>
      <c r="ID493" s="161"/>
      <c r="IE493" s="161"/>
      <c r="IF493" s="161"/>
      <c r="IG493" s="161"/>
      <c r="IH493" s="161"/>
      <c r="II493" s="161"/>
      <c r="IJ493" s="161"/>
      <c r="IK493" s="161"/>
      <c r="IL493" s="161"/>
      <c r="IM493" s="161"/>
      <c r="IN493" s="161"/>
      <c r="IO493" s="161"/>
      <c r="IP493" s="161"/>
      <c r="IQ493" s="161"/>
      <c r="IR493" s="161"/>
      <c r="IS493" s="161"/>
      <c r="IT493" s="161"/>
      <c r="IU493" s="161"/>
      <c r="IV493" s="161"/>
    </row>
    <row r="494" spans="1:256" ht="12.75" customHeight="1">
      <c r="A494" s="683"/>
      <c r="B494" s="459"/>
      <c r="C494" s="460"/>
      <c r="D494" s="461"/>
      <c r="E494" s="460"/>
      <c r="F494" s="550"/>
      <c r="G494" s="959"/>
      <c r="H494" s="1020"/>
      <c r="I494" s="167"/>
      <c r="J494" s="167"/>
      <c r="K494" s="167"/>
      <c r="L494" s="167"/>
      <c r="M494" s="167"/>
      <c r="N494" s="167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161"/>
      <c r="AT494" s="161"/>
      <c r="AU494" s="161"/>
      <c r="AV494" s="161"/>
      <c r="AW494" s="161"/>
      <c r="AX494" s="161"/>
      <c r="AY494" s="161"/>
      <c r="AZ494" s="161"/>
      <c r="BA494" s="161"/>
      <c r="BB494" s="161"/>
      <c r="BC494" s="161"/>
      <c r="BD494" s="161"/>
      <c r="BE494" s="161"/>
      <c r="BF494" s="161"/>
      <c r="BG494" s="161"/>
      <c r="BH494" s="161"/>
      <c r="BI494" s="161"/>
      <c r="BJ494" s="161"/>
      <c r="BK494" s="161"/>
      <c r="BL494" s="161"/>
      <c r="BM494" s="161"/>
      <c r="BN494" s="161"/>
      <c r="BO494" s="161"/>
      <c r="BP494" s="161"/>
      <c r="BQ494" s="161"/>
      <c r="BR494" s="161"/>
      <c r="BS494" s="161"/>
      <c r="BT494" s="161"/>
      <c r="BU494" s="161"/>
      <c r="BV494" s="161"/>
      <c r="BW494" s="161"/>
      <c r="BX494" s="161"/>
      <c r="BY494" s="161"/>
      <c r="BZ494" s="161"/>
      <c r="CA494" s="161"/>
      <c r="CB494" s="161"/>
      <c r="CC494" s="161"/>
      <c r="CD494" s="161"/>
      <c r="CE494" s="161"/>
      <c r="CF494" s="161"/>
      <c r="CG494" s="161"/>
      <c r="CH494" s="161"/>
      <c r="CI494" s="161"/>
      <c r="CJ494" s="161"/>
      <c r="CK494" s="161"/>
      <c r="CL494" s="161"/>
      <c r="CM494" s="161"/>
      <c r="CN494" s="161"/>
      <c r="CO494" s="161"/>
      <c r="CP494" s="161"/>
      <c r="CQ494" s="161"/>
      <c r="CR494" s="161"/>
      <c r="CS494" s="161"/>
      <c r="CT494" s="161"/>
      <c r="CU494" s="161"/>
      <c r="CV494" s="161"/>
      <c r="CW494" s="161"/>
      <c r="CX494" s="161"/>
      <c r="CY494" s="161"/>
      <c r="CZ494" s="161"/>
      <c r="DA494" s="161"/>
      <c r="DB494" s="161"/>
      <c r="DC494" s="161"/>
      <c r="DD494" s="161"/>
      <c r="DE494" s="161"/>
      <c r="DF494" s="161"/>
      <c r="DG494" s="161"/>
      <c r="DH494" s="161"/>
      <c r="DI494" s="161"/>
      <c r="DJ494" s="161"/>
      <c r="DK494" s="161"/>
      <c r="DL494" s="161"/>
      <c r="DM494" s="161"/>
      <c r="DN494" s="161"/>
      <c r="DO494" s="161"/>
      <c r="DP494" s="161"/>
      <c r="DQ494" s="161"/>
      <c r="DR494" s="161"/>
      <c r="DS494" s="161"/>
      <c r="DT494" s="161"/>
      <c r="DU494" s="161"/>
      <c r="DV494" s="161"/>
      <c r="DW494" s="161"/>
      <c r="DX494" s="161"/>
      <c r="DY494" s="161"/>
      <c r="DZ494" s="161"/>
      <c r="EA494" s="161"/>
      <c r="EB494" s="161"/>
      <c r="EC494" s="161"/>
      <c r="ED494" s="161"/>
      <c r="EE494" s="161"/>
      <c r="EF494" s="161"/>
      <c r="EG494" s="161"/>
      <c r="EH494" s="161"/>
      <c r="EI494" s="161"/>
      <c r="EJ494" s="161"/>
      <c r="EK494" s="161"/>
      <c r="EL494" s="161"/>
      <c r="EM494" s="161"/>
      <c r="EN494" s="161"/>
      <c r="EO494" s="161"/>
      <c r="EP494" s="161"/>
      <c r="EQ494" s="161"/>
      <c r="ER494" s="161"/>
      <c r="ES494" s="161"/>
      <c r="ET494" s="161"/>
      <c r="EU494" s="161"/>
      <c r="EV494" s="161"/>
      <c r="EW494" s="161"/>
      <c r="EX494" s="161"/>
      <c r="EY494" s="161"/>
      <c r="EZ494" s="161"/>
      <c r="FA494" s="161"/>
      <c r="FB494" s="161"/>
      <c r="FC494" s="161"/>
      <c r="FD494" s="161"/>
      <c r="FE494" s="161"/>
      <c r="FF494" s="161"/>
      <c r="FG494" s="161"/>
      <c r="FH494" s="161"/>
      <c r="FI494" s="161"/>
      <c r="FJ494" s="161"/>
      <c r="FK494" s="161"/>
      <c r="FL494" s="161"/>
      <c r="FM494" s="161"/>
      <c r="FN494" s="161"/>
      <c r="FO494" s="161"/>
      <c r="FP494" s="161"/>
      <c r="FQ494" s="161"/>
      <c r="FR494" s="161"/>
      <c r="FS494" s="161"/>
      <c r="FT494" s="161"/>
      <c r="FU494" s="161"/>
      <c r="FV494" s="161"/>
      <c r="FW494" s="161"/>
      <c r="FX494" s="161"/>
      <c r="FY494" s="161"/>
      <c r="FZ494" s="161"/>
      <c r="GA494" s="161"/>
      <c r="GB494" s="161"/>
      <c r="GC494" s="161"/>
      <c r="GD494" s="161"/>
      <c r="GE494" s="161"/>
      <c r="GF494" s="161"/>
      <c r="GG494" s="161"/>
      <c r="GH494" s="161"/>
      <c r="GI494" s="161"/>
      <c r="GJ494" s="161"/>
      <c r="GK494" s="161"/>
      <c r="GL494" s="161"/>
      <c r="GM494" s="161"/>
      <c r="GN494" s="161"/>
      <c r="GO494" s="161"/>
      <c r="GP494" s="161"/>
      <c r="GQ494" s="161"/>
      <c r="GR494" s="161"/>
      <c r="GS494" s="161"/>
      <c r="GT494" s="161"/>
      <c r="GU494" s="161"/>
      <c r="GV494" s="161"/>
      <c r="GW494" s="161"/>
      <c r="GX494" s="161"/>
      <c r="GY494" s="161"/>
      <c r="GZ494" s="161"/>
      <c r="HA494" s="161"/>
      <c r="HB494" s="161"/>
      <c r="HC494" s="161"/>
      <c r="HD494" s="161"/>
      <c r="HE494" s="161"/>
      <c r="HF494" s="161"/>
      <c r="HG494" s="161"/>
      <c r="HH494" s="161"/>
      <c r="HI494" s="161"/>
      <c r="HJ494" s="161"/>
      <c r="HK494" s="161"/>
      <c r="HL494" s="161"/>
      <c r="HM494" s="161"/>
      <c r="HN494" s="161"/>
      <c r="HO494" s="161"/>
      <c r="HP494" s="161"/>
      <c r="HQ494" s="161"/>
      <c r="HR494" s="161"/>
      <c r="HS494" s="161"/>
      <c r="HT494" s="161"/>
      <c r="HU494" s="161"/>
      <c r="HV494" s="161"/>
      <c r="HW494" s="161"/>
      <c r="HX494" s="161"/>
      <c r="HY494" s="161"/>
      <c r="HZ494" s="161"/>
      <c r="IA494" s="161"/>
      <c r="IB494" s="161"/>
      <c r="IC494" s="161"/>
      <c r="ID494" s="161"/>
      <c r="IE494" s="161"/>
      <c r="IF494" s="161"/>
      <c r="IG494" s="161"/>
      <c r="IH494" s="161"/>
      <c r="II494" s="161"/>
      <c r="IJ494" s="161"/>
      <c r="IK494" s="161"/>
      <c r="IL494" s="161"/>
      <c r="IM494" s="161"/>
      <c r="IN494" s="161"/>
      <c r="IO494" s="161"/>
      <c r="IP494" s="161"/>
      <c r="IQ494" s="161"/>
      <c r="IR494" s="161"/>
      <c r="IS494" s="161"/>
      <c r="IT494" s="161"/>
      <c r="IU494" s="161"/>
      <c r="IV494" s="161"/>
    </row>
    <row r="495" spans="1:256" ht="25.5" customHeight="1">
      <c r="A495" s="675">
        <v>11</v>
      </c>
      <c r="B495" s="462" t="s">
        <v>420</v>
      </c>
      <c r="C495" s="463"/>
      <c r="D495" s="448"/>
      <c r="E495" s="463"/>
      <c r="F495" s="464"/>
      <c r="G495" s="959"/>
      <c r="H495" s="1075"/>
      <c r="I495" s="1076"/>
      <c r="J495" s="1076"/>
      <c r="K495" s="1076"/>
      <c r="L495" s="1076"/>
      <c r="M495" s="1076"/>
      <c r="N495" s="1076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  <c r="DK495" s="81"/>
      <c r="DL495" s="81"/>
      <c r="DM495" s="81"/>
      <c r="DN495" s="81"/>
      <c r="DO495" s="81"/>
      <c r="DP495" s="81"/>
      <c r="DQ495" s="81"/>
      <c r="DR495" s="81"/>
      <c r="DS495" s="81"/>
      <c r="DT495" s="81"/>
      <c r="DU495" s="81"/>
      <c r="DV495" s="81"/>
      <c r="DW495" s="81"/>
      <c r="DX495" s="81"/>
      <c r="DY495" s="81"/>
      <c r="DZ495" s="81"/>
      <c r="EA495" s="81"/>
      <c r="EB495" s="81"/>
      <c r="EC495" s="81"/>
      <c r="ED495" s="81"/>
      <c r="EE495" s="81"/>
      <c r="EF495" s="81"/>
      <c r="EG495" s="81"/>
      <c r="EH495" s="81"/>
      <c r="EI495" s="81"/>
      <c r="EJ495" s="81"/>
      <c r="EK495" s="81"/>
      <c r="EL495" s="81"/>
      <c r="EM495" s="81"/>
      <c r="EN495" s="81"/>
      <c r="EO495" s="81"/>
      <c r="EP495" s="81"/>
      <c r="EQ495" s="81"/>
      <c r="ER495" s="81"/>
      <c r="ES495" s="81"/>
      <c r="ET495" s="81"/>
      <c r="EU495" s="81"/>
      <c r="EV495" s="81"/>
      <c r="EW495" s="81"/>
      <c r="EX495" s="81"/>
      <c r="EY495" s="81"/>
      <c r="EZ495" s="81"/>
      <c r="FA495" s="81"/>
      <c r="FB495" s="81"/>
      <c r="FC495" s="81"/>
      <c r="FD495" s="81"/>
      <c r="FE495" s="81"/>
      <c r="FF495" s="81"/>
      <c r="FG495" s="81"/>
      <c r="FH495" s="81"/>
      <c r="FI495" s="81"/>
      <c r="FJ495" s="81"/>
      <c r="FK495" s="81"/>
      <c r="FL495" s="81"/>
      <c r="FM495" s="81"/>
      <c r="FN495" s="81"/>
      <c r="FO495" s="81"/>
      <c r="FP495" s="81"/>
      <c r="FQ495" s="81"/>
      <c r="FR495" s="81"/>
      <c r="FS495" s="81"/>
      <c r="FT495" s="81"/>
      <c r="FU495" s="81"/>
      <c r="FV495" s="81"/>
      <c r="FW495" s="81"/>
      <c r="FX495" s="81"/>
      <c r="FY495" s="81"/>
      <c r="FZ495" s="81"/>
      <c r="GA495" s="81"/>
      <c r="GB495" s="81"/>
      <c r="GC495" s="81"/>
      <c r="GD495" s="81"/>
      <c r="GE495" s="81"/>
      <c r="GF495" s="81"/>
      <c r="GG495" s="81"/>
      <c r="GH495" s="81"/>
      <c r="GI495" s="81"/>
      <c r="GJ495" s="81"/>
      <c r="GK495" s="81"/>
      <c r="GL495" s="81"/>
      <c r="GM495" s="81"/>
      <c r="GN495" s="81"/>
      <c r="GO495" s="81"/>
      <c r="GP495" s="81"/>
      <c r="GQ495" s="81"/>
      <c r="GR495" s="81"/>
      <c r="GS495" s="81"/>
      <c r="GT495" s="81"/>
      <c r="GU495" s="81"/>
      <c r="GV495" s="81"/>
      <c r="GW495" s="81"/>
      <c r="GX495" s="81"/>
      <c r="GY495" s="81"/>
      <c r="GZ495" s="81"/>
      <c r="HA495" s="81"/>
      <c r="HB495" s="81"/>
      <c r="HC495" s="81"/>
      <c r="HD495" s="81"/>
      <c r="HE495" s="81"/>
      <c r="HF495" s="81"/>
      <c r="HG495" s="81"/>
      <c r="HH495" s="81"/>
      <c r="HI495" s="81"/>
      <c r="HJ495" s="81"/>
      <c r="HK495" s="81"/>
      <c r="HL495" s="81"/>
      <c r="HM495" s="81"/>
      <c r="HN495" s="81"/>
      <c r="HO495" s="81"/>
      <c r="HP495" s="81"/>
      <c r="HQ495" s="81"/>
      <c r="HR495" s="81"/>
      <c r="HS495" s="81"/>
      <c r="HT495" s="81"/>
      <c r="HU495" s="81"/>
      <c r="HV495" s="81"/>
      <c r="HW495" s="81"/>
      <c r="HX495" s="81"/>
      <c r="HY495" s="81"/>
      <c r="HZ495" s="81"/>
      <c r="IA495" s="81"/>
      <c r="IB495" s="81"/>
      <c r="IC495" s="81"/>
      <c r="ID495" s="81"/>
      <c r="IE495" s="81"/>
      <c r="IF495" s="81"/>
      <c r="IG495" s="81"/>
      <c r="IH495" s="81"/>
      <c r="II495" s="81"/>
      <c r="IJ495" s="81"/>
      <c r="IK495" s="81"/>
      <c r="IL495" s="81"/>
      <c r="IM495" s="81"/>
      <c r="IN495" s="81"/>
      <c r="IO495" s="81"/>
      <c r="IP495" s="81"/>
      <c r="IQ495" s="81"/>
      <c r="IR495" s="81"/>
      <c r="IS495" s="81"/>
      <c r="IT495" s="81"/>
      <c r="IU495" s="81"/>
      <c r="IV495" s="81"/>
    </row>
    <row r="496" spans="1:256" ht="24.75" customHeight="1">
      <c r="A496" s="755">
        <v>11.1</v>
      </c>
      <c r="B496" s="544" t="s">
        <v>297</v>
      </c>
      <c r="C496" s="465">
        <v>53</v>
      </c>
      <c r="D496" s="466" t="s">
        <v>10</v>
      </c>
      <c r="E496" s="465"/>
      <c r="F496" s="465">
        <f t="shared" ref="F496:F506" si="16">C496*E496</f>
        <v>0</v>
      </c>
      <c r="G496" s="959"/>
      <c r="H496" s="112"/>
      <c r="I496" s="806"/>
      <c r="J496" s="1077"/>
      <c r="K496" s="806"/>
      <c r="L496" s="806"/>
      <c r="M496" s="806"/>
      <c r="N496" s="806"/>
      <c r="O496" s="806"/>
      <c r="P496" s="806"/>
      <c r="Q496" s="806"/>
      <c r="R496" s="806"/>
      <c r="S496" s="806"/>
      <c r="T496" s="806"/>
      <c r="U496" s="806"/>
      <c r="V496" s="806"/>
      <c r="W496" s="806"/>
      <c r="X496" s="806"/>
      <c r="Y496" s="806"/>
      <c r="Z496" s="806"/>
      <c r="AA496" s="806"/>
      <c r="AB496" s="806"/>
      <c r="AC496" s="806"/>
      <c r="AD496" s="806"/>
      <c r="AE496" s="806"/>
      <c r="AF496" s="806"/>
      <c r="AG496" s="806"/>
      <c r="AH496" s="806"/>
      <c r="AI496" s="806"/>
      <c r="AJ496" s="806"/>
      <c r="AK496" s="806"/>
      <c r="AL496" s="806"/>
      <c r="AM496" s="806"/>
      <c r="AN496" s="806"/>
      <c r="AO496" s="806"/>
      <c r="AP496" s="806"/>
      <c r="AQ496" s="806"/>
      <c r="AR496" s="806"/>
      <c r="AS496" s="806"/>
      <c r="AT496" s="806"/>
      <c r="AU496" s="806"/>
      <c r="AV496" s="806"/>
      <c r="AW496" s="806"/>
      <c r="AX496" s="806"/>
      <c r="AY496" s="806"/>
      <c r="AZ496" s="806"/>
      <c r="BA496" s="806"/>
      <c r="BB496" s="806"/>
      <c r="BC496" s="806"/>
      <c r="BD496" s="806"/>
      <c r="BE496" s="806"/>
      <c r="BF496" s="806"/>
      <c r="BG496" s="806"/>
      <c r="BH496" s="806"/>
      <c r="BI496" s="806"/>
      <c r="BJ496" s="806"/>
      <c r="BK496" s="806"/>
      <c r="BL496" s="806"/>
      <c r="BM496" s="806"/>
      <c r="BN496" s="806"/>
      <c r="BO496" s="806"/>
      <c r="BP496" s="806"/>
      <c r="BQ496" s="806"/>
      <c r="BR496" s="806"/>
      <c r="BS496" s="806"/>
      <c r="BT496" s="806"/>
      <c r="BU496" s="806"/>
      <c r="BV496" s="806"/>
      <c r="BW496" s="806"/>
      <c r="BX496" s="806"/>
      <c r="BY496" s="806"/>
      <c r="BZ496" s="806"/>
      <c r="CA496" s="806"/>
      <c r="CB496" s="806"/>
      <c r="CC496" s="806"/>
      <c r="CD496" s="806"/>
      <c r="CE496" s="806"/>
      <c r="CF496" s="806"/>
      <c r="CG496" s="806"/>
      <c r="CH496" s="806"/>
      <c r="CI496" s="806"/>
      <c r="CJ496" s="806"/>
      <c r="CK496" s="806"/>
      <c r="CL496" s="806"/>
      <c r="CM496" s="806"/>
      <c r="CN496" s="806"/>
      <c r="CO496" s="806"/>
      <c r="CP496" s="806"/>
      <c r="CQ496" s="806"/>
      <c r="CR496" s="806"/>
      <c r="CS496" s="806"/>
      <c r="CT496" s="806"/>
      <c r="CU496" s="806"/>
      <c r="CV496" s="806"/>
      <c r="CW496" s="806"/>
      <c r="CX496" s="806"/>
      <c r="CY496" s="806"/>
      <c r="CZ496" s="806"/>
      <c r="DA496" s="806"/>
      <c r="DB496" s="806"/>
      <c r="DC496" s="806"/>
      <c r="DD496" s="806"/>
      <c r="DE496" s="806"/>
      <c r="DF496" s="806"/>
      <c r="DG496" s="806"/>
      <c r="DH496" s="806"/>
      <c r="DI496" s="806"/>
      <c r="DJ496" s="806"/>
      <c r="DK496" s="806"/>
      <c r="DL496" s="806"/>
      <c r="DM496" s="806"/>
      <c r="DN496" s="806"/>
      <c r="DO496" s="806"/>
      <c r="DP496" s="806"/>
      <c r="DQ496" s="806"/>
      <c r="DR496" s="806"/>
      <c r="DS496" s="806"/>
      <c r="DT496" s="806"/>
      <c r="DU496" s="806"/>
      <c r="DV496" s="806"/>
      <c r="DW496" s="806"/>
      <c r="DX496" s="806"/>
      <c r="DY496" s="806"/>
      <c r="DZ496" s="806"/>
      <c r="EA496" s="806"/>
      <c r="EB496" s="806"/>
      <c r="EC496" s="806"/>
      <c r="ED496" s="806"/>
      <c r="EE496" s="806"/>
      <c r="EF496" s="806"/>
      <c r="EG496" s="806"/>
      <c r="EH496" s="806"/>
      <c r="EI496" s="806"/>
      <c r="EJ496" s="806"/>
      <c r="EK496" s="806"/>
      <c r="EL496" s="806"/>
      <c r="EM496" s="806"/>
      <c r="EN496" s="806"/>
      <c r="EO496" s="806"/>
      <c r="EP496" s="806"/>
      <c r="EQ496" s="806"/>
      <c r="ER496" s="806"/>
      <c r="ES496" s="806"/>
      <c r="ET496" s="806"/>
      <c r="EU496" s="806"/>
      <c r="EV496" s="806"/>
      <c r="EW496" s="806"/>
      <c r="EX496" s="806"/>
      <c r="EY496" s="806"/>
      <c r="EZ496" s="806"/>
      <c r="FA496" s="806"/>
      <c r="FB496" s="806"/>
      <c r="FC496" s="806"/>
      <c r="FD496" s="806"/>
      <c r="FE496" s="806"/>
      <c r="FF496" s="806"/>
      <c r="FG496" s="806"/>
      <c r="FH496" s="806"/>
      <c r="FI496" s="806"/>
      <c r="FJ496" s="806"/>
      <c r="FK496" s="806"/>
      <c r="FL496" s="806"/>
      <c r="FM496" s="806"/>
      <c r="FN496" s="806"/>
      <c r="FO496" s="806"/>
      <c r="FP496" s="806"/>
      <c r="FQ496" s="806"/>
      <c r="FR496" s="806"/>
      <c r="FS496" s="806"/>
      <c r="FT496" s="806"/>
      <c r="FU496" s="806"/>
      <c r="FV496" s="806"/>
      <c r="FW496" s="806"/>
      <c r="FX496" s="806"/>
      <c r="FY496" s="806"/>
      <c r="FZ496" s="806"/>
      <c r="GA496" s="806"/>
      <c r="GB496" s="806"/>
      <c r="GC496" s="806"/>
      <c r="GD496" s="806"/>
      <c r="GE496" s="806"/>
      <c r="GF496" s="806"/>
      <c r="GG496" s="806"/>
      <c r="GH496" s="806"/>
      <c r="GI496" s="806"/>
      <c r="GJ496" s="806"/>
      <c r="GK496" s="806"/>
      <c r="GL496" s="806"/>
      <c r="GM496" s="806"/>
      <c r="GN496" s="806"/>
      <c r="GO496" s="806"/>
      <c r="GP496" s="806"/>
      <c r="GQ496" s="806"/>
      <c r="GR496" s="806"/>
      <c r="GS496" s="806"/>
      <c r="GT496" s="806"/>
      <c r="GU496" s="806"/>
      <c r="GV496" s="806"/>
      <c r="GW496" s="806"/>
      <c r="GX496" s="806"/>
      <c r="GY496" s="806"/>
      <c r="GZ496" s="806"/>
      <c r="HA496" s="806"/>
      <c r="HB496" s="806"/>
      <c r="HC496" s="806"/>
      <c r="HD496" s="806"/>
      <c r="HE496" s="806"/>
      <c r="HF496" s="806"/>
      <c r="HG496" s="806"/>
      <c r="HH496" s="806"/>
      <c r="HI496" s="806"/>
      <c r="HJ496" s="806"/>
      <c r="HK496" s="806"/>
      <c r="HL496" s="806"/>
      <c r="HM496" s="806"/>
      <c r="HN496" s="806"/>
      <c r="HO496" s="806"/>
      <c r="HP496" s="806"/>
      <c r="HQ496" s="806"/>
      <c r="HR496" s="806"/>
      <c r="HS496" s="806"/>
      <c r="HT496" s="806"/>
      <c r="HU496" s="806"/>
      <c r="HV496" s="806"/>
      <c r="HW496" s="806"/>
      <c r="HX496" s="806"/>
      <c r="HY496" s="806"/>
      <c r="HZ496" s="806"/>
      <c r="IA496" s="806"/>
      <c r="IB496" s="806"/>
      <c r="IC496" s="806"/>
      <c r="ID496" s="806"/>
      <c r="IE496" s="806"/>
      <c r="IF496" s="806"/>
      <c r="IG496" s="806"/>
      <c r="IH496" s="806"/>
      <c r="II496" s="806"/>
      <c r="IJ496" s="806"/>
      <c r="IK496" s="806"/>
      <c r="IL496" s="806"/>
      <c r="IM496" s="806"/>
      <c r="IN496" s="806"/>
      <c r="IO496" s="806"/>
      <c r="IP496" s="806"/>
      <c r="IQ496" s="806"/>
      <c r="IR496" s="806"/>
      <c r="IS496" s="806"/>
      <c r="IT496" s="806"/>
      <c r="IU496" s="806"/>
      <c r="IV496" s="806"/>
    </row>
    <row r="497" spans="1:256" ht="26.4">
      <c r="A497" s="539">
        <v>11.2</v>
      </c>
      <c r="B497" s="543" t="s">
        <v>460</v>
      </c>
      <c r="C497" s="465">
        <v>15</v>
      </c>
      <c r="D497" s="466" t="s">
        <v>10</v>
      </c>
      <c r="E497" s="465"/>
      <c r="F497" s="465">
        <f t="shared" si="16"/>
        <v>0</v>
      </c>
      <c r="G497" s="959"/>
      <c r="H497" s="965"/>
      <c r="I497" s="966"/>
      <c r="J497" s="109"/>
      <c r="K497" s="139"/>
      <c r="L497" s="139"/>
      <c r="M497" s="139"/>
      <c r="N497" s="139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</row>
    <row r="498" spans="1:256" ht="25.5" customHeight="1">
      <c r="A498" s="539">
        <v>11.3</v>
      </c>
      <c r="B498" s="543" t="s">
        <v>461</v>
      </c>
      <c r="C498" s="465">
        <v>83.31</v>
      </c>
      <c r="D498" s="466" t="s">
        <v>10</v>
      </c>
      <c r="E498" s="465"/>
      <c r="F498" s="465">
        <f t="shared" si="16"/>
        <v>0</v>
      </c>
      <c r="G498" s="959"/>
      <c r="H498" s="965"/>
      <c r="I498" s="966"/>
      <c r="J498" s="109"/>
      <c r="K498" s="139"/>
      <c r="L498" s="139"/>
      <c r="M498" s="139"/>
      <c r="N498" s="139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</row>
    <row r="499" spans="1:256" ht="24.75" customHeight="1">
      <c r="A499" s="755">
        <v>11.4</v>
      </c>
      <c r="B499" s="544" t="s">
        <v>298</v>
      </c>
      <c r="C499" s="465">
        <v>4</v>
      </c>
      <c r="D499" s="466" t="s">
        <v>10</v>
      </c>
      <c r="E499" s="465"/>
      <c r="F499" s="465">
        <f t="shared" si="16"/>
        <v>0</v>
      </c>
      <c r="G499" s="959"/>
      <c r="H499" s="112"/>
      <c r="I499" s="806"/>
      <c r="J499" s="1077"/>
      <c r="K499" s="806"/>
      <c r="L499" s="806"/>
      <c r="M499" s="806"/>
      <c r="N499" s="806"/>
      <c r="O499" s="806"/>
      <c r="P499" s="806"/>
      <c r="Q499" s="806"/>
      <c r="R499" s="806"/>
      <c r="S499" s="806"/>
      <c r="T499" s="806"/>
      <c r="U499" s="806"/>
      <c r="V499" s="806"/>
      <c r="W499" s="806"/>
      <c r="X499" s="806"/>
      <c r="Y499" s="806"/>
      <c r="Z499" s="806"/>
      <c r="AA499" s="806"/>
      <c r="AB499" s="806"/>
      <c r="AC499" s="806"/>
      <c r="AD499" s="806"/>
      <c r="AE499" s="806"/>
      <c r="AF499" s="806"/>
      <c r="AG499" s="806"/>
      <c r="AH499" s="806"/>
      <c r="AI499" s="806"/>
      <c r="AJ499" s="806"/>
      <c r="AK499" s="806"/>
      <c r="AL499" s="806"/>
      <c r="AM499" s="806"/>
      <c r="AN499" s="806"/>
      <c r="AO499" s="806"/>
      <c r="AP499" s="806"/>
      <c r="AQ499" s="806"/>
      <c r="AR499" s="806"/>
      <c r="AS499" s="806"/>
      <c r="AT499" s="806"/>
      <c r="AU499" s="806"/>
      <c r="AV499" s="806"/>
      <c r="AW499" s="806"/>
      <c r="AX499" s="806"/>
      <c r="AY499" s="806"/>
      <c r="AZ499" s="806"/>
      <c r="BA499" s="806"/>
      <c r="BB499" s="806"/>
      <c r="BC499" s="806"/>
      <c r="BD499" s="806"/>
      <c r="BE499" s="806"/>
      <c r="BF499" s="806"/>
      <c r="BG499" s="806"/>
      <c r="BH499" s="806"/>
      <c r="BI499" s="806"/>
      <c r="BJ499" s="806"/>
      <c r="BK499" s="806"/>
      <c r="BL499" s="806"/>
      <c r="BM499" s="806"/>
      <c r="BN499" s="806"/>
      <c r="BO499" s="806"/>
      <c r="BP499" s="806"/>
      <c r="BQ499" s="806"/>
      <c r="BR499" s="806"/>
      <c r="BS499" s="806"/>
      <c r="BT499" s="806"/>
      <c r="BU499" s="806"/>
      <c r="BV499" s="806"/>
      <c r="BW499" s="806"/>
      <c r="BX499" s="806"/>
      <c r="BY499" s="806"/>
      <c r="BZ499" s="806"/>
      <c r="CA499" s="806"/>
      <c r="CB499" s="806"/>
      <c r="CC499" s="806"/>
      <c r="CD499" s="806"/>
      <c r="CE499" s="806"/>
      <c r="CF499" s="806"/>
      <c r="CG499" s="806"/>
      <c r="CH499" s="806"/>
      <c r="CI499" s="806"/>
      <c r="CJ499" s="806"/>
      <c r="CK499" s="806"/>
      <c r="CL499" s="806"/>
      <c r="CM499" s="806"/>
      <c r="CN499" s="806"/>
      <c r="CO499" s="806"/>
      <c r="CP499" s="806"/>
      <c r="CQ499" s="806"/>
      <c r="CR499" s="806"/>
      <c r="CS499" s="806"/>
      <c r="CT499" s="806"/>
      <c r="CU499" s="806"/>
      <c r="CV499" s="806"/>
      <c r="CW499" s="806"/>
      <c r="CX499" s="806"/>
      <c r="CY499" s="806"/>
      <c r="CZ499" s="806"/>
      <c r="DA499" s="806"/>
      <c r="DB499" s="806"/>
      <c r="DC499" s="806"/>
      <c r="DD499" s="806"/>
      <c r="DE499" s="806"/>
      <c r="DF499" s="806"/>
      <c r="DG499" s="806"/>
      <c r="DH499" s="806"/>
      <c r="DI499" s="806"/>
      <c r="DJ499" s="806"/>
      <c r="DK499" s="806"/>
      <c r="DL499" s="806"/>
      <c r="DM499" s="806"/>
      <c r="DN499" s="806"/>
      <c r="DO499" s="806"/>
      <c r="DP499" s="806"/>
      <c r="DQ499" s="806"/>
      <c r="DR499" s="806"/>
      <c r="DS499" s="806"/>
      <c r="DT499" s="806"/>
      <c r="DU499" s="806"/>
      <c r="DV499" s="806"/>
      <c r="DW499" s="806"/>
      <c r="DX499" s="806"/>
      <c r="DY499" s="806"/>
      <c r="DZ499" s="806"/>
      <c r="EA499" s="806"/>
      <c r="EB499" s="806"/>
      <c r="EC499" s="806"/>
      <c r="ED499" s="806"/>
      <c r="EE499" s="806"/>
      <c r="EF499" s="806"/>
      <c r="EG499" s="806"/>
      <c r="EH499" s="806"/>
      <c r="EI499" s="806"/>
      <c r="EJ499" s="806"/>
      <c r="EK499" s="806"/>
      <c r="EL499" s="806"/>
      <c r="EM499" s="806"/>
      <c r="EN499" s="806"/>
      <c r="EO499" s="806"/>
      <c r="EP499" s="806"/>
      <c r="EQ499" s="806"/>
      <c r="ER499" s="806"/>
      <c r="ES499" s="806"/>
      <c r="ET499" s="806"/>
      <c r="EU499" s="806"/>
      <c r="EV499" s="806"/>
      <c r="EW499" s="806"/>
      <c r="EX499" s="806"/>
      <c r="EY499" s="806"/>
      <c r="EZ499" s="806"/>
      <c r="FA499" s="806"/>
      <c r="FB499" s="806"/>
      <c r="FC499" s="806"/>
      <c r="FD499" s="806"/>
      <c r="FE499" s="806"/>
      <c r="FF499" s="806"/>
      <c r="FG499" s="806"/>
      <c r="FH499" s="806"/>
      <c r="FI499" s="806"/>
      <c r="FJ499" s="806"/>
      <c r="FK499" s="806"/>
      <c r="FL499" s="806"/>
      <c r="FM499" s="806"/>
      <c r="FN499" s="806"/>
      <c r="FO499" s="806"/>
      <c r="FP499" s="806"/>
      <c r="FQ499" s="806"/>
      <c r="FR499" s="806"/>
      <c r="FS499" s="806"/>
      <c r="FT499" s="806"/>
      <c r="FU499" s="806"/>
      <c r="FV499" s="806"/>
      <c r="FW499" s="806"/>
      <c r="FX499" s="806"/>
      <c r="FY499" s="806"/>
      <c r="FZ499" s="806"/>
      <c r="GA499" s="806"/>
      <c r="GB499" s="806"/>
      <c r="GC499" s="806"/>
      <c r="GD499" s="806"/>
      <c r="GE499" s="806"/>
      <c r="GF499" s="806"/>
      <c r="GG499" s="806"/>
      <c r="GH499" s="806"/>
      <c r="GI499" s="806"/>
      <c r="GJ499" s="806"/>
      <c r="GK499" s="806"/>
      <c r="GL499" s="806"/>
      <c r="GM499" s="806"/>
      <c r="GN499" s="806"/>
      <c r="GO499" s="806"/>
      <c r="GP499" s="806"/>
      <c r="GQ499" s="806"/>
      <c r="GR499" s="806"/>
      <c r="GS499" s="806"/>
      <c r="GT499" s="806"/>
      <c r="GU499" s="806"/>
      <c r="GV499" s="806"/>
      <c r="GW499" s="806"/>
      <c r="GX499" s="806"/>
      <c r="GY499" s="806"/>
      <c r="GZ499" s="806"/>
      <c r="HA499" s="806"/>
      <c r="HB499" s="806"/>
      <c r="HC499" s="806"/>
      <c r="HD499" s="806"/>
      <c r="HE499" s="806"/>
      <c r="HF499" s="806"/>
      <c r="HG499" s="806"/>
      <c r="HH499" s="806"/>
      <c r="HI499" s="806"/>
      <c r="HJ499" s="806"/>
      <c r="HK499" s="806"/>
      <c r="HL499" s="806"/>
      <c r="HM499" s="806"/>
      <c r="HN499" s="806"/>
      <c r="HO499" s="806"/>
      <c r="HP499" s="806"/>
      <c r="HQ499" s="806"/>
      <c r="HR499" s="806"/>
      <c r="HS499" s="806"/>
      <c r="HT499" s="806"/>
      <c r="HU499" s="806"/>
      <c r="HV499" s="806"/>
      <c r="HW499" s="806"/>
      <c r="HX499" s="806"/>
      <c r="HY499" s="806"/>
      <c r="HZ499" s="806"/>
      <c r="IA499" s="806"/>
      <c r="IB499" s="806"/>
      <c r="IC499" s="806"/>
      <c r="ID499" s="806"/>
      <c r="IE499" s="806"/>
      <c r="IF499" s="806"/>
      <c r="IG499" s="806"/>
      <c r="IH499" s="806"/>
      <c r="II499" s="806"/>
      <c r="IJ499" s="806"/>
      <c r="IK499" s="806"/>
      <c r="IL499" s="806"/>
      <c r="IM499" s="806"/>
      <c r="IN499" s="806"/>
      <c r="IO499" s="806"/>
      <c r="IP499" s="806"/>
      <c r="IQ499" s="806"/>
      <c r="IR499" s="806"/>
      <c r="IS499" s="806"/>
      <c r="IT499" s="806"/>
      <c r="IU499" s="806"/>
      <c r="IV499" s="806"/>
    </row>
    <row r="500" spans="1:256" ht="25.5" customHeight="1">
      <c r="A500" s="539">
        <v>11.5</v>
      </c>
      <c r="B500" s="818" t="s">
        <v>387</v>
      </c>
      <c r="C500" s="465">
        <v>8</v>
      </c>
      <c r="D500" s="466" t="s">
        <v>4</v>
      </c>
      <c r="E500" s="465"/>
      <c r="F500" s="465">
        <f t="shared" si="16"/>
        <v>0</v>
      </c>
      <c r="G500" s="959"/>
      <c r="H500" s="112"/>
      <c r="I500" s="782"/>
      <c r="J500" s="812"/>
      <c r="K500" s="782"/>
      <c r="L500" s="782"/>
      <c r="M500" s="782"/>
      <c r="N500" s="782"/>
      <c r="O500" s="782"/>
      <c r="P500" s="782"/>
      <c r="Q500" s="782"/>
      <c r="R500" s="782"/>
      <c r="S500" s="782"/>
      <c r="T500" s="782"/>
      <c r="U500" s="782"/>
      <c r="V500" s="782"/>
      <c r="W500" s="782"/>
      <c r="X500" s="782"/>
      <c r="Y500" s="782"/>
      <c r="Z500" s="782"/>
      <c r="AA500" s="782"/>
      <c r="AB500" s="782"/>
      <c r="AC500" s="782"/>
      <c r="AD500" s="782"/>
      <c r="AE500" s="782"/>
      <c r="AF500" s="782"/>
      <c r="AG500" s="782"/>
      <c r="AH500" s="782"/>
      <c r="AI500" s="807"/>
      <c r="AJ500" s="807"/>
      <c r="AK500" s="807"/>
      <c r="AL500" s="807"/>
      <c r="AM500" s="807"/>
      <c r="AN500" s="807"/>
      <c r="AO500" s="807"/>
      <c r="AP500" s="807"/>
      <c r="AQ500" s="807"/>
      <c r="AR500" s="807"/>
      <c r="AS500" s="807"/>
      <c r="AT500" s="807"/>
      <c r="AU500" s="807"/>
      <c r="AV500" s="807"/>
      <c r="AW500" s="807"/>
      <c r="AX500" s="807"/>
      <c r="AY500" s="807"/>
      <c r="AZ500" s="807"/>
      <c r="BA500" s="807"/>
      <c r="BB500" s="807"/>
      <c r="BC500" s="807"/>
      <c r="BD500" s="807"/>
      <c r="BE500" s="807"/>
      <c r="BF500" s="807"/>
      <c r="BG500" s="807"/>
      <c r="BH500" s="807"/>
      <c r="BI500" s="807"/>
      <c r="BJ500" s="807"/>
      <c r="BK500" s="807"/>
      <c r="BL500" s="807"/>
      <c r="BM500" s="807"/>
      <c r="BN500" s="807"/>
      <c r="BO500" s="807"/>
      <c r="BP500" s="807"/>
      <c r="BQ500" s="807"/>
      <c r="BR500" s="807"/>
      <c r="BS500" s="807"/>
      <c r="BT500" s="807"/>
      <c r="BU500" s="807"/>
      <c r="BV500" s="807"/>
      <c r="BW500" s="807"/>
      <c r="BX500" s="807"/>
      <c r="BY500" s="807"/>
      <c r="BZ500" s="807"/>
      <c r="CA500" s="807"/>
      <c r="CB500" s="807"/>
      <c r="CC500" s="807"/>
      <c r="CD500" s="807"/>
      <c r="CE500" s="807"/>
      <c r="CF500" s="807"/>
      <c r="CG500" s="807"/>
      <c r="CH500" s="807"/>
      <c r="CI500" s="807"/>
      <c r="CJ500" s="807"/>
      <c r="CK500" s="807"/>
      <c r="CL500" s="807"/>
      <c r="CM500" s="807"/>
      <c r="CN500" s="807"/>
      <c r="CO500" s="807"/>
      <c r="CP500" s="807"/>
      <c r="CQ500" s="807"/>
      <c r="CR500" s="807"/>
      <c r="CS500" s="807"/>
      <c r="CT500" s="807"/>
      <c r="CU500" s="807"/>
      <c r="CV500" s="807"/>
      <c r="CW500" s="807"/>
      <c r="CX500" s="807"/>
      <c r="CY500" s="807"/>
      <c r="CZ500" s="807"/>
      <c r="DA500" s="807"/>
      <c r="DB500" s="807"/>
      <c r="DC500" s="807"/>
      <c r="DD500" s="807"/>
      <c r="DE500" s="807"/>
      <c r="DF500" s="807"/>
      <c r="DG500" s="807"/>
      <c r="DH500" s="807"/>
      <c r="DI500" s="807"/>
      <c r="DJ500" s="807"/>
      <c r="DK500" s="807"/>
      <c r="DL500" s="807"/>
      <c r="DM500" s="807"/>
      <c r="DN500" s="807"/>
      <c r="DO500" s="807"/>
      <c r="DP500" s="807"/>
      <c r="DQ500" s="807"/>
      <c r="DR500" s="807"/>
      <c r="DS500" s="807"/>
      <c r="DT500" s="807"/>
      <c r="DU500" s="807"/>
      <c r="DV500" s="807"/>
      <c r="DW500" s="807"/>
      <c r="DX500" s="807"/>
      <c r="DY500" s="807"/>
      <c r="DZ500" s="807"/>
      <c r="EA500" s="807"/>
      <c r="EB500" s="807"/>
      <c r="EC500" s="807"/>
      <c r="ED500" s="807"/>
      <c r="EE500" s="807"/>
      <c r="EF500" s="807"/>
      <c r="EG500" s="807"/>
      <c r="EH500" s="807"/>
      <c r="EI500" s="807"/>
      <c r="EJ500" s="807"/>
      <c r="EK500" s="807"/>
      <c r="EL500" s="807"/>
      <c r="EM500" s="807"/>
      <c r="EN500" s="807"/>
      <c r="EO500" s="807"/>
      <c r="EP500" s="807"/>
      <c r="EQ500" s="807"/>
      <c r="ER500" s="807"/>
      <c r="ES500" s="807"/>
      <c r="ET500" s="807"/>
      <c r="EU500" s="807"/>
      <c r="EV500" s="807"/>
      <c r="EW500" s="807"/>
      <c r="EX500" s="807"/>
      <c r="EY500" s="807"/>
      <c r="EZ500" s="807"/>
      <c r="FA500" s="807"/>
      <c r="FB500" s="807"/>
      <c r="FC500" s="807"/>
      <c r="FD500" s="807"/>
      <c r="FE500" s="807"/>
      <c r="FF500" s="807"/>
      <c r="FG500" s="807"/>
      <c r="FH500" s="807"/>
      <c r="FI500" s="807"/>
      <c r="FJ500" s="807"/>
      <c r="FK500" s="807"/>
      <c r="FL500" s="807"/>
      <c r="FM500" s="807"/>
      <c r="FN500" s="807"/>
      <c r="FO500" s="807"/>
      <c r="FP500" s="807"/>
      <c r="FQ500" s="807"/>
      <c r="FR500" s="807"/>
      <c r="FS500" s="807"/>
      <c r="FT500" s="807"/>
      <c r="FU500" s="807"/>
      <c r="FV500" s="807"/>
      <c r="FW500" s="807"/>
      <c r="FX500" s="807"/>
      <c r="FY500" s="807"/>
      <c r="FZ500" s="807"/>
      <c r="GA500" s="807"/>
      <c r="GB500" s="807"/>
      <c r="GC500" s="807"/>
      <c r="GD500" s="807"/>
      <c r="GE500" s="807"/>
      <c r="GF500" s="807"/>
      <c r="GG500" s="807"/>
      <c r="GH500" s="807"/>
      <c r="GI500" s="807"/>
      <c r="GJ500" s="807"/>
      <c r="GK500" s="807"/>
      <c r="GL500" s="807"/>
      <c r="GM500" s="807"/>
      <c r="GN500" s="807"/>
      <c r="GO500" s="807"/>
      <c r="GP500" s="807"/>
      <c r="GQ500" s="807"/>
      <c r="GR500" s="807"/>
      <c r="GS500" s="807"/>
      <c r="GT500" s="807"/>
      <c r="GU500" s="807"/>
      <c r="GV500" s="807"/>
      <c r="GW500" s="807"/>
      <c r="GX500" s="807"/>
      <c r="GY500" s="807"/>
      <c r="GZ500" s="807"/>
      <c r="HA500" s="807"/>
      <c r="HB500" s="807"/>
      <c r="HC500" s="807"/>
      <c r="HD500" s="807"/>
      <c r="HE500" s="807"/>
      <c r="HF500" s="807"/>
      <c r="HG500" s="807"/>
      <c r="HH500" s="807"/>
      <c r="HI500" s="807"/>
      <c r="HJ500" s="807"/>
      <c r="HK500" s="807"/>
      <c r="HL500" s="807"/>
      <c r="HM500" s="807"/>
      <c r="HN500" s="807"/>
      <c r="HO500" s="807"/>
      <c r="HP500" s="807"/>
      <c r="HQ500" s="807"/>
      <c r="HR500" s="807"/>
      <c r="HS500" s="807"/>
      <c r="HT500" s="807"/>
      <c r="HU500" s="807"/>
      <c r="HV500" s="807"/>
      <c r="HW500" s="807"/>
      <c r="HX500" s="807"/>
      <c r="HY500" s="807"/>
      <c r="HZ500" s="807"/>
      <c r="IA500" s="807"/>
      <c r="IB500" s="807"/>
      <c r="IC500" s="807"/>
      <c r="ID500" s="807"/>
      <c r="IE500" s="807"/>
      <c r="IF500" s="807"/>
      <c r="IG500" s="807"/>
      <c r="IH500" s="807"/>
      <c r="II500" s="807"/>
      <c r="IJ500" s="807"/>
      <c r="IK500" s="807"/>
      <c r="IL500" s="807"/>
      <c r="IM500" s="807"/>
      <c r="IN500" s="807"/>
      <c r="IO500" s="807"/>
      <c r="IP500" s="807"/>
      <c r="IQ500" s="807"/>
      <c r="IR500" s="807"/>
      <c r="IS500" s="807"/>
      <c r="IT500" s="807"/>
      <c r="IU500" s="807"/>
      <c r="IV500" s="807"/>
    </row>
    <row r="501" spans="1:256" ht="27.75" customHeight="1">
      <c r="A501" s="539">
        <v>11.6</v>
      </c>
      <c r="B501" s="544" t="s">
        <v>388</v>
      </c>
      <c r="C501" s="465">
        <v>4</v>
      </c>
      <c r="D501" s="466" t="s">
        <v>4</v>
      </c>
      <c r="E501" s="465"/>
      <c r="F501" s="465">
        <f t="shared" si="16"/>
        <v>0</v>
      </c>
      <c r="G501" s="959"/>
      <c r="H501" s="64"/>
      <c r="I501" s="808"/>
      <c r="J501" s="1078"/>
      <c r="K501" s="808"/>
      <c r="L501" s="808"/>
      <c r="M501" s="808"/>
      <c r="N501" s="808"/>
      <c r="O501" s="808"/>
      <c r="P501" s="808"/>
      <c r="Q501" s="808"/>
      <c r="R501" s="808"/>
      <c r="S501" s="808"/>
      <c r="T501" s="808"/>
      <c r="U501" s="808"/>
      <c r="V501" s="808"/>
      <c r="W501" s="808"/>
      <c r="X501" s="808"/>
      <c r="Y501" s="808"/>
      <c r="Z501" s="808"/>
      <c r="AA501" s="808"/>
      <c r="AB501" s="808"/>
      <c r="AC501" s="808"/>
      <c r="AD501" s="808"/>
      <c r="AE501" s="808"/>
      <c r="AF501" s="808"/>
      <c r="AG501" s="808"/>
      <c r="AH501" s="808"/>
      <c r="AI501" s="809"/>
      <c r="AJ501" s="809"/>
      <c r="AK501" s="809"/>
      <c r="AL501" s="809"/>
      <c r="AM501" s="809"/>
      <c r="AN501" s="809"/>
      <c r="AO501" s="809"/>
      <c r="AP501" s="809"/>
      <c r="AQ501" s="809"/>
      <c r="AR501" s="809"/>
      <c r="AS501" s="809"/>
      <c r="AT501" s="809"/>
      <c r="AU501" s="809"/>
      <c r="AV501" s="809"/>
      <c r="AW501" s="809"/>
      <c r="AX501" s="809"/>
      <c r="AY501" s="809"/>
      <c r="AZ501" s="809"/>
      <c r="BA501" s="809"/>
      <c r="BB501" s="809"/>
      <c r="BC501" s="809"/>
      <c r="BD501" s="809"/>
      <c r="BE501" s="809"/>
      <c r="BF501" s="809"/>
      <c r="BG501" s="809"/>
      <c r="BH501" s="809"/>
      <c r="BI501" s="809"/>
      <c r="BJ501" s="809"/>
      <c r="BK501" s="809"/>
      <c r="BL501" s="809"/>
      <c r="BM501" s="809"/>
      <c r="BN501" s="809"/>
      <c r="BO501" s="809"/>
      <c r="BP501" s="809"/>
      <c r="BQ501" s="809"/>
      <c r="BR501" s="809"/>
      <c r="BS501" s="809"/>
      <c r="BT501" s="809"/>
      <c r="BU501" s="809"/>
      <c r="BV501" s="809"/>
      <c r="BW501" s="809"/>
      <c r="BX501" s="809"/>
      <c r="BY501" s="809"/>
      <c r="BZ501" s="809"/>
      <c r="CA501" s="809"/>
      <c r="CB501" s="809"/>
      <c r="CC501" s="809"/>
      <c r="CD501" s="809"/>
      <c r="CE501" s="809"/>
      <c r="CF501" s="809"/>
      <c r="CG501" s="809"/>
      <c r="CH501" s="809"/>
      <c r="CI501" s="809"/>
      <c r="CJ501" s="809"/>
      <c r="CK501" s="809"/>
      <c r="CL501" s="809"/>
      <c r="CM501" s="809"/>
      <c r="CN501" s="809"/>
      <c r="CO501" s="809"/>
      <c r="CP501" s="809"/>
      <c r="CQ501" s="809"/>
      <c r="CR501" s="809"/>
      <c r="CS501" s="809"/>
      <c r="CT501" s="809"/>
      <c r="CU501" s="809"/>
      <c r="CV501" s="809"/>
      <c r="CW501" s="809"/>
      <c r="CX501" s="809"/>
      <c r="CY501" s="809"/>
      <c r="CZ501" s="809"/>
      <c r="DA501" s="809"/>
      <c r="DB501" s="809"/>
      <c r="DC501" s="809"/>
      <c r="DD501" s="809"/>
      <c r="DE501" s="809"/>
      <c r="DF501" s="809"/>
      <c r="DG501" s="809"/>
      <c r="DH501" s="809"/>
      <c r="DI501" s="809"/>
      <c r="DJ501" s="809"/>
      <c r="DK501" s="809"/>
      <c r="DL501" s="809"/>
      <c r="DM501" s="809"/>
      <c r="DN501" s="809"/>
      <c r="DO501" s="809"/>
      <c r="DP501" s="809"/>
      <c r="DQ501" s="809"/>
      <c r="DR501" s="809"/>
      <c r="DS501" s="809"/>
      <c r="DT501" s="809"/>
      <c r="DU501" s="809"/>
      <c r="DV501" s="809"/>
      <c r="DW501" s="809"/>
      <c r="DX501" s="809"/>
      <c r="DY501" s="809"/>
      <c r="DZ501" s="809"/>
      <c r="EA501" s="809"/>
      <c r="EB501" s="809"/>
      <c r="EC501" s="809"/>
      <c r="ED501" s="809"/>
      <c r="EE501" s="809"/>
      <c r="EF501" s="809"/>
      <c r="EG501" s="809"/>
      <c r="EH501" s="809"/>
      <c r="EI501" s="809"/>
      <c r="EJ501" s="809"/>
      <c r="EK501" s="809"/>
      <c r="EL501" s="809"/>
      <c r="EM501" s="809"/>
      <c r="EN501" s="809"/>
      <c r="EO501" s="809"/>
      <c r="EP501" s="809"/>
      <c r="EQ501" s="809"/>
      <c r="ER501" s="809"/>
      <c r="ES501" s="809"/>
      <c r="ET501" s="809"/>
      <c r="EU501" s="809"/>
      <c r="EV501" s="809"/>
      <c r="EW501" s="809"/>
      <c r="EX501" s="809"/>
      <c r="EY501" s="809"/>
      <c r="EZ501" s="809"/>
      <c r="FA501" s="809"/>
      <c r="FB501" s="809"/>
      <c r="FC501" s="809"/>
      <c r="FD501" s="809"/>
      <c r="FE501" s="809"/>
      <c r="FF501" s="809"/>
      <c r="FG501" s="809"/>
      <c r="FH501" s="809"/>
      <c r="FI501" s="809"/>
      <c r="FJ501" s="809"/>
      <c r="FK501" s="809"/>
      <c r="FL501" s="809"/>
      <c r="FM501" s="809"/>
      <c r="FN501" s="809"/>
      <c r="FO501" s="809"/>
      <c r="FP501" s="809"/>
      <c r="FQ501" s="809"/>
      <c r="FR501" s="809"/>
      <c r="FS501" s="809"/>
      <c r="FT501" s="809"/>
      <c r="FU501" s="809"/>
      <c r="FV501" s="809"/>
      <c r="FW501" s="809"/>
      <c r="FX501" s="809"/>
      <c r="FY501" s="809"/>
      <c r="FZ501" s="809"/>
      <c r="GA501" s="809"/>
      <c r="GB501" s="809"/>
      <c r="GC501" s="809"/>
      <c r="GD501" s="809"/>
      <c r="GE501" s="809"/>
      <c r="GF501" s="809"/>
      <c r="GG501" s="809"/>
      <c r="GH501" s="809"/>
      <c r="GI501" s="809"/>
      <c r="GJ501" s="809"/>
      <c r="GK501" s="809"/>
      <c r="GL501" s="809"/>
      <c r="GM501" s="809"/>
      <c r="GN501" s="809"/>
      <c r="GO501" s="809"/>
      <c r="GP501" s="809"/>
      <c r="GQ501" s="809"/>
      <c r="GR501" s="809"/>
      <c r="GS501" s="809"/>
      <c r="GT501" s="809"/>
      <c r="GU501" s="809"/>
      <c r="GV501" s="809"/>
      <c r="GW501" s="809"/>
      <c r="GX501" s="809"/>
      <c r="GY501" s="809"/>
      <c r="GZ501" s="809"/>
      <c r="HA501" s="809"/>
      <c r="HB501" s="809"/>
      <c r="HC501" s="809"/>
      <c r="HD501" s="809"/>
      <c r="HE501" s="809"/>
      <c r="HF501" s="809"/>
      <c r="HG501" s="809"/>
      <c r="HH501" s="809"/>
      <c r="HI501" s="809"/>
      <c r="HJ501" s="809"/>
      <c r="HK501" s="809"/>
      <c r="HL501" s="809"/>
      <c r="HM501" s="809"/>
      <c r="HN501" s="809"/>
      <c r="HO501" s="809"/>
      <c r="HP501" s="809"/>
      <c r="HQ501" s="809"/>
      <c r="HR501" s="809"/>
      <c r="HS501" s="809"/>
      <c r="HT501" s="809"/>
      <c r="HU501" s="809"/>
      <c r="HV501" s="809"/>
      <c r="HW501" s="809"/>
      <c r="HX501" s="809"/>
      <c r="HY501" s="809"/>
      <c r="HZ501" s="809"/>
      <c r="IA501" s="809"/>
      <c r="IB501" s="809"/>
      <c r="IC501" s="809"/>
      <c r="ID501" s="809"/>
      <c r="IE501" s="809"/>
      <c r="IF501" s="809"/>
      <c r="IG501" s="809"/>
      <c r="IH501" s="809"/>
      <c r="II501" s="809"/>
      <c r="IJ501" s="809"/>
      <c r="IK501" s="809"/>
      <c r="IL501" s="809"/>
      <c r="IM501" s="809"/>
      <c r="IN501" s="809"/>
      <c r="IO501" s="809"/>
      <c r="IP501" s="809"/>
      <c r="IQ501" s="809"/>
      <c r="IR501" s="809"/>
      <c r="IS501" s="809"/>
      <c r="IT501" s="809"/>
      <c r="IU501" s="809"/>
      <c r="IV501" s="809"/>
    </row>
    <row r="502" spans="1:256" ht="25.5" customHeight="1">
      <c r="A502" s="539">
        <v>11.7</v>
      </c>
      <c r="B502" s="544" t="s">
        <v>407</v>
      </c>
      <c r="C502" s="465">
        <v>1</v>
      </c>
      <c r="D502" s="466" t="s">
        <v>4</v>
      </c>
      <c r="E502" s="465"/>
      <c r="F502" s="465">
        <f t="shared" si="16"/>
        <v>0</v>
      </c>
      <c r="G502" s="959"/>
      <c r="H502" s="163"/>
      <c r="I502" s="782"/>
      <c r="J502" s="812"/>
      <c r="K502" s="782"/>
      <c r="L502" s="782"/>
      <c r="M502" s="782"/>
      <c r="N502" s="782"/>
      <c r="O502" s="782"/>
      <c r="P502" s="782"/>
      <c r="Q502" s="782"/>
      <c r="R502" s="782"/>
      <c r="S502" s="782"/>
      <c r="T502" s="782"/>
      <c r="U502" s="782"/>
      <c r="V502" s="782"/>
      <c r="W502" s="782"/>
      <c r="X502" s="782"/>
      <c r="Y502" s="782"/>
      <c r="Z502" s="782"/>
      <c r="AA502" s="782"/>
      <c r="AB502" s="782"/>
      <c r="AC502" s="782"/>
      <c r="AD502" s="782"/>
      <c r="AE502" s="782"/>
      <c r="AF502" s="782"/>
      <c r="AG502" s="782"/>
      <c r="AH502" s="782"/>
      <c r="AI502" s="782"/>
      <c r="AJ502" s="782"/>
      <c r="AK502" s="782"/>
      <c r="AL502" s="782"/>
      <c r="AM502" s="782"/>
      <c r="AN502" s="782"/>
      <c r="AO502" s="782"/>
      <c r="AP502" s="782"/>
      <c r="AQ502" s="782"/>
      <c r="AR502" s="782"/>
      <c r="AS502" s="782"/>
      <c r="AT502" s="782"/>
      <c r="AU502" s="782"/>
      <c r="AV502" s="782"/>
      <c r="AW502" s="782"/>
      <c r="AX502" s="782"/>
      <c r="AY502" s="782"/>
      <c r="AZ502" s="782"/>
      <c r="BA502" s="782"/>
      <c r="BB502" s="782"/>
      <c r="BC502" s="782"/>
      <c r="BD502" s="782"/>
      <c r="BE502" s="782"/>
      <c r="BF502" s="782"/>
      <c r="BG502" s="782"/>
      <c r="BH502" s="782"/>
      <c r="BI502" s="782"/>
      <c r="BJ502" s="782"/>
      <c r="BK502" s="782"/>
      <c r="BL502" s="782"/>
      <c r="BM502" s="782"/>
      <c r="BN502" s="782"/>
      <c r="BO502" s="782"/>
      <c r="BP502" s="782"/>
      <c r="BQ502" s="782"/>
      <c r="BR502" s="782"/>
      <c r="BS502" s="782"/>
      <c r="BT502" s="782"/>
      <c r="BU502" s="782"/>
      <c r="BV502" s="782"/>
      <c r="BW502" s="782"/>
      <c r="BX502" s="782"/>
      <c r="BY502" s="782"/>
      <c r="BZ502" s="782"/>
      <c r="CA502" s="782"/>
      <c r="CB502" s="782"/>
      <c r="CC502" s="782"/>
      <c r="CD502" s="782"/>
      <c r="CE502" s="782"/>
      <c r="CF502" s="782"/>
      <c r="CG502" s="782"/>
      <c r="CH502" s="782"/>
      <c r="CI502" s="782"/>
      <c r="CJ502" s="782"/>
      <c r="CK502" s="782"/>
      <c r="CL502" s="782"/>
      <c r="CM502" s="782"/>
      <c r="CN502" s="782"/>
      <c r="CO502" s="782"/>
      <c r="CP502" s="782"/>
      <c r="CQ502" s="782"/>
      <c r="CR502" s="782"/>
      <c r="CS502" s="782"/>
      <c r="CT502" s="782"/>
      <c r="CU502" s="782"/>
      <c r="CV502" s="782"/>
      <c r="CW502" s="782"/>
      <c r="CX502" s="782"/>
      <c r="CY502" s="782"/>
      <c r="CZ502" s="782"/>
      <c r="DA502" s="782"/>
      <c r="DB502" s="782"/>
      <c r="DC502" s="782"/>
      <c r="DD502" s="782"/>
      <c r="DE502" s="782"/>
      <c r="DF502" s="782"/>
      <c r="DG502" s="782"/>
      <c r="DH502" s="782"/>
      <c r="DI502" s="782"/>
      <c r="DJ502" s="782"/>
      <c r="DK502" s="782"/>
      <c r="DL502" s="782"/>
      <c r="DM502" s="782"/>
      <c r="DN502" s="782"/>
      <c r="DO502" s="782"/>
      <c r="DP502" s="782"/>
      <c r="DQ502" s="782"/>
      <c r="DR502" s="782"/>
      <c r="DS502" s="782"/>
      <c r="DT502" s="782"/>
      <c r="DU502" s="782"/>
      <c r="DV502" s="782"/>
      <c r="DW502" s="782"/>
      <c r="DX502" s="782"/>
      <c r="DY502" s="782"/>
      <c r="DZ502" s="782"/>
      <c r="EA502" s="782"/>
      <c r="EB502" s="782"/>
      <c r="EC502" s="782"/>
      <c r="ED502" s="782"/>
      <c r="EE502" s="782"/>
      <c r="EF502" s="782"/>
      <c r="EG502" s="782"/>
      <c r="EH502" s="782"/>
      <c r="EI502" s="782"/>
      <c r="EJ502" s="782"/>
      <c r="EK502" s="782"/>
      <c r="EL502" s="782"/>
      <c r="EM502" s="782"/>
      <c r="EN502" s="782"/>
      <c r="EO502" s="782"/>
      <c r="EP502" s="782"/>
      <c r="EQ502" s="782"/>
      <c r="ER502" s="782"/>
      <c r="ES502" s="782"/>
      <c r="ET502" s="782"/>
      <c r="EU502" s="782"/>
      <c r="EV502" s="782"/>
      <c r="EW502" s="782"/>
      <c r="EX502" s="782"/>
      <c r="EY502" s="782"/>
      <c r="EZ502" s="782"/>
      <c r="FA502" s="782"/>
      <c r="FB502" s="782"/>
      <c r="FC502" s="782"/>
      <c r="FD502" s="782"/>
      <c r="FE502" s="782"/>
      <c r="FF502" s="782"/>
      <c r="FG502" s="782"/>
      <c r="FH502" s="782"/>
      <c r="FI502" s="782"/>
      <c r="FJ502" s="782"/>
      <c r="FK502" s="782"/>
      <c r="FL502" s="782"/>
      <c r="FM502" s="782"/>
      <c r="FN502" s="782"/>
      <c r="FO502" s="782"/>
      <c r="FP502" s="782"/>
      <c r="FQ502" s="782"/>
      <c r="FR502" s="782"/>
      <c r="FS502" s="782"/>
      <c r="FT502" s="782"/>
      <c r="FU502" s="782"/>
      <c r="FV502" s="782"/>
      <c r="FW502" s="782"/>
      <c r="FX502" s="782"/>
      <c r="FY502" s="782"/>
      <c r="FZ502" s="782"/>
      <c r="GA502" s="782"/>
      <c r="GB502" s="782"/>
      <c r="GC502" s="782"/>
      <c r="GD502" s="782"/>
      <c r="GE502" s="782"/>
      <c r="GF502" s="782"/>
      <c r="GG502" s="782"/>
      <c r="GH502" s="782"/>
      <c r="GI502" s="782"/>
      <c r="GJ502" s="782"/>
      <c r="GK502" s="782"/>
      <c r="GL502" s="782"/>
      <c r="GM502" s="782"/>
      <c r="GN502" s="782"/>
      <c r="GO502" s="782"/>
      <c r="GP502" s="782"/>
      <c r="GQ502" s="782"/>
      <c r="GR502" s="782"/>
      <c r="GS502" s="782"/>
      <c r="GT502" s="782"/>
      <c r="GU502" s="782"/>
      <c r="GV502" s="782"/>
      <c r="GW502" s="782"/>
      <c r="GX502" s="782"/>
      <c r="GY502" s="782"/>
      <c r="GZ502" s="782"/>
      <c r="HA502" s="782"/>
      <c r="HB502" s="782"/>
      <c r="HC502" s="782"/>
      <c r="HD502" s="782"/>
      <c r="HE502" s="782"/>
      <c r="HF502" s="782"/>
      <c r="HG502" s="782"/>
      <c r="HH502" s="782"/>
      <c r="HI502" s="782"/>
      <c r="HJ502" s="782"/>
      <c r="HK502" s="782"/>
      <c r="HL502" s="782"/>
      <c r="HM502" s="782"/>
      <c r="HN502" s="782"/>
      <c r="HO502" s="782"/>
      <c r="HP502" s="782"/>
      <c r="HQ502" s="782"/>
      <c r="HR502" s="782"/>
      <c r="HS502" s="782"/>
      <c r="HT502" s="782"/>
      <c r="HU502" s="782"/>
      <c r="HV502" s="782"/>
      <c r="HW502" s="782"/>
      <c r="HX502" s="782"/>
      <c r="HY502" s="782"/>
      <c r="HZ502" s="782"/>
      <c r="IA502" s="782"/>
      <c r="IB502" s="782"/>
      <c r="IC502" s="782"/>
      <c r="ID502" s="782"/>
      <c r="IE502" s="782"/>
      <c r="IF502" s="782"/>
      <c r="IG502" s="782"/>
      <c r="IH502" s="782"/>
      <c r="II502" s="782"/>
      <c r="IJ502" s="782"/>
      <c r="IK502" s="782"/>
      <c r="IL502" s="782"/>
      <c r="IM502" s="782"/>
      <c r="IN502" s="782"/>
      <c r="IO502" s="782"/>
      <c r="IP502" s="782"/>
      <c r="IQ502" s="782"/>
      <c r="IR502" s="782"/>
      <c r="IS502" s="782"/>
      <c r="IT502" s="782"/>
      <c r="IU502" s="782"/>
      <c r="IV502" s="782"/>
    </row>
    <row r="503" spans="1:256" ht="27.75" customHeight="1">
      <c r="A503" s="539">
        <v>11.8</v>
      </c>
      <c r="B503" s="544" t="s">
        <v>408</v>
      </c>
      <c r="C503" s="465">
        <v>1</v>
      </c>
      <c r="D503" s="466" t="s">
        <v>4</v>
      </c>
      <c r="E503" s="465"/>
      <c r="F503" s="465">
        <f t="shared" si="16"/>
        <v>0</v>
      </c>
      <c r="G503" s="959"/>
      <c r="H503" s="65"/>
      <c r="I503" s="810"/>
      <c r="J503" s="1079"/>
      <c r="K503" s="810"/>
      <c r="L503" s="810"/>
      <c r="M503" s="810"/>
      <c r="N503" s="810"/>
      <c r="O503" s="810"/>
      <c r="P503" s="810"/>
      <c r="Q503" s="810"/>
      <c r="R503" s="810"/>
      <c r="S503" s="810"/>
      <c r="T503" s="810"/>
      <c r="U503" s="810"/>
      <c r="V503" s="810"/>
      <c r="W503" s="810"/>
      <c r="X503" s="810"/>
      <c r="Y503" s="810"/>
      <c r="Z503" s="810"/>
      <c r="AA503" s="810"/>
      <c r="AB503" s="810"/>
      <c r="AC503" s="810"/>
      <c r="AD503" s="810"/>
      <c r="AE503" s="810"/>
      <c r="AF503" s="810"/>
      <c r="AG503" s="810"/>
      <c r="AH503" s="810"/>
      <c r="AI503" s="803"/>
      <c r="AJ503" s="803"/>
      <c r="AK503" s="803"/>
      <c r="AL503" s="803"/>
      <c r="AM503" s="803"/>
      <c r="AN503" s="803"/>
      <c r="AO503" s="803"/>
      <c r="AP503" s="803"/>
      <c r="AQ503" s="803"/>
      <c r="AR503" s="803"/>
      <c r="AS503" s="803"/>
      <c r="AT503" s="803"/>
      <c r="AU503" s="803"/>
      <c r="AV503" s="803"/>
      <c r="AW503" s="803"/>
      <c r="AX503" s="803"/>
      <c r="AY503" s="803"/>
      <c r="AZ503" s="803"/>
      <c r="BA503" s="803"/>
      <c r="BB503" s="803"/>
      <c r="BC503" s="803"/>
      <c r="BD503" s="803"/>
      <c r="BE503" s="803"/>
      <c r="BF503" s="803"/>
      <c r="BG503" s="803"/>
      <c r="BH503" s="803"/>
      <c r="BI503" s="803"/>
      <c r="BJ503" s="803"/>
      <c r="BK503" s="803"/>
      <c r="BL503" s="803"/>
      <c r="BM503" s="803"/>
      <c r="BN503" s="803"/>
      <c r="BO503" s="803"/>
      <c r="BP503" s="803"/>
      <c r="BQ503" s="803"/>
      <c r="BR503" s="803"/>
      <c r="BS503" s="803"/>
      <c r="BT503" s="803"/>
      <c r="BU503" s="803"/>
      <c r="BV503" s="803"/>
      <c r="BW503" s="803"/>
      <c r="BX503" s="803"/>
      <c r="BY503" s="803"/>
      <c r="BZ503" s="803"/>
      <c r="CA503" s="803"/>
      <c r="CB503" s="803"/>
      <c r="CC503" s="803"/>
      <c r="CD503" s="803"/>
      <c r="CE503" s="803"/>
      <c r="CF503" s="803"/>
      <c r="CG503" s="803"/>
      <c r="CH503" s="803"/>
      <c r="CI503" s="803"/>
      <c r="CJ503" s="803"/>
      <c r="CK503" s="803"/>
      <c r="CL503" s="803"/>
      <c r="CM503" s="803"/>
      <c r="CN503" s="803"/>
      <c r="CO503" s="803"/>
      <c r="CP503" s="803"/>
      <c r="CQ503" s="803"/>
      <c r="CR503" s="803"/>
      <c r="CS503" s="803"/>
      <c r="CT503" s="803"/>
      <c r="CU503" s="803"/>
      <c r="CV503" s="803"/>
      <c r="CW503" s="803"/>
      <c r="CX503" s="803"/>
      <c r="CY503" s="803"/>
      <c r="CZ503" s="803"/>
      <c r="DA503" s="803"/>
      <c r="DB503" s="803"/>
      <c r="DC503" s="803"/>
      <c r="DD503" s="803"/>
      <c r="DE503" s="803"/>
      <c r="DF503" s="803"/>
      <c r="DG503" s="803"/>
      <c r="DH503" s="803"/>
      <c r="DI503" s="803"/>
      <c r="DJ503" s="803"/>
      <c r="DK503" s="803"/>
      <c r="DL503" s="803"/>
      <c r="DM503" s="803"/>
      <c r="DN503" s="803"/>
      <c r="DO503" s="803"/>
      <c r="DP503" s="803"/>
      <c r="DQ503" s="803"/>
      <c r="DR503" s="803"/>
      <c r="DS503" s="803"/>
      <c r="DT503" s="803"/>
      <c r="DU503" s="803"/>
      <c r="DV503" s="803"/>
      <c r="DW503" s="803"/>
      <c r="DX503" s="803"/>
      <c r="DY503" s="803"/>
      <c r="DZ503" s="803"/>
      <c r="EA503" s="803"/>
      <c r="EB503" s="803"/>
      <c r="EC503" s="803"/>
      <c r="ED503" s="803"/>
      <c r="EE503" s="803"/>
      <c r="EF503" s="803"/>
      <c r="EG503" s="803"/>
      <c r="EH503" s="803"/>
      <c r="EI503" s="803"/>
      <c r="EJ503" s="803"/>
      <c r="EK503" s="803"/>
      <c r="EL503" s="803"/>
      <c r="EM503" s="803"/>
      <c r="EN503" s="803"/>
      <c r="EO503" s="803"/>
      <c r="EP503" s="803"/>
      <c r="EQ503" s="803"/>
      <c r="ER503" s="803"/>
      <c r="ES503" s="803"/>
      <c r="ET503" s="803"/>
      <c r="EU503" s="803"/>
      <c r="EV503" s="803"/>
      <c r="EW503" s="803"/>
      <c r="EX503" s="803"/>
      <c r="EY503" s="803"/>
      <c r="EZ503" s="803"/>
      <c r="FA503" s="803"/>
      <c r="FB503" s="803"/>
      <c r="FC503" s="803"/>
      <c r="FD503" s="803"/>
      <c r="FE503" s="803"/>
      <c r="FF503" s="803"/>
      <c r="FG503" s="803"/>
      <c r="FH503" s="803"/>
      <c r="FI503" s="803"/>
      <c r="FJ503" s="803"/>
      <c r="FK503" s="803"/>
      <c r="FL503" s="803"/>
      <c r="FM503" s="803"/>
      <c r="FN503" s="803"/>
      <c r="FO503" s="803"/>
      <c r="FP503" s="803"/>
      <c r="FQ503" s="803"/>
      <c r="FR503" s="803"/>
      <c r="FS503" s="803"/>
      <c r="FT503" s="803"/>
      <c r="FU503" s="803"/>
      <c r="FV503" s="803"/>
      <c r="FW503" s="803"/>
      <c r="FX503" s="803"/>
      <c r="FY503" s="803"/>
      <c r="FZ503" s="803"/>
      <c r="GA503" s="803"/>
      <c r="GB503" s="803"/>
      <c r="GC503" s="803"/>
      <c r="GD503" s="803"/>
      <c r="GE503" s="803"/>
      <c r="GF503" s="803"/>
      <c r="GG503" s="803"/>
      <c r="GH503" s="803"/>
      <c r="GI503" s="803"/>
      <c r="GJ503" s="803"/>
      <c r="GK503" s="803"/>
      <c r="GL503" s="803"/>
      <c r="GM503" s="803"/>
      <c r="GN503" s="803"/>
      <c r="GO503" s="803"/>
      <c r="GP503" s="803"/>
      <c r="GQ503" s="803"/>
      <c r="GR503" s="803"/>
      <c r="GS503" s="803"/>
      <c r="GT503" s="803"/>
      <c r="GU503" s="803"/>
      <c r="GV503" s="803"/>
      <c r="GW503" s="803"/>
      <c r="GX503" s="803"/>
      <c r="GY503" s="803"/>
      <c r="GZ503" s="803"/>
      <c r="HA503" s="803"/>
      <c r="HB503" s="803"/>
      <c r="HC503" s="803"/>
      <c r="HD503" s="803"/>
      <c r="HE503" s="803"/>
      <c r="HF503" s="803"/>
      <c r="HG503" s="803"/>
      <c r="HH503" s="803"/>
      <c r="HI503" s="803"/>
      <c r="HJ503" s="803"/>
      <c r="HK503" s="803"/>
      <c r="HL503" s="803"/>
      <c r="HM503" s="803"/>
      <c r="HN503" s="803"/>
      <c r="HO503" s="803"/>
      <c r="HP503" s="803"/>
      <c r="HQ503" s="803"/>
      <c r="HR503" s="803"/>
      <c r="HS503" s="803"/>
      <c r="HT503" s="803"/>
      <c r="HU503" s="803"/>
      <c r="HV503" s="803"/>
      <c r="HW503" s="803"/>
      <c r="HX503" s="803"/>
      <c r="HY503" s="803"/>
      <c r="HZ503" s="803"/>
      <c r="IA503" s="803"/>
      <c r="IB503" s="803"/>
      <c r="IC503" s="803"/>
      <c r="ID503" s="803"/>
      <c r="IE503" s="803"/>
      <c r="IF503" s="803"/>
      <c r="IG503" s="803"/>
      <c r="IH503" s="803"/>
      <c r="II503" s="803"/>
      <c r="IJ503" s="803"/>
      <c r="IK503" s="803"/>
      <c r="IL503" s="803"/>
      <c r="IM503" s="803"/>
      <c r="IN503" s="803"/>
      <c r="IO503" s="803"/>
      <c r="IP503" s="803"/>
      <c r="IQ503" s="803"/>
      <c r="IR503" s="803"/>
      <c r="IS503" s="803"/>
      <c r="IT503" s="803"/>
      <c r="IU503" s="803"/>
      <c r="IV503" s="803"/>
    </row>
    <row r="504" spans="1:256" ht="25.5" customHeight="1">
      <c r="A504" s="539">
        <v>11.9</v>
      </c>
      <c r="B504" s="544" t="s">
        <v>410</v>
      </c>
      <c r="C504" s="465">
        <v>1</v>
      </c>
      <c r="D504" s="466" t="s">
        <v>4</v>
      </c>
      <c r="E504" s="465"/>
      <c r="F504" s="465">
        <f t="shared" si="16"/>
        <v>0</v>
      </c>
      <c r="G504" s="959"/>
      <c r="H504" s="65"/>
      <c r="I504" s="810"/>
      <c r="J504" s="1079"/>
      <c r="K504" s="810"/>
      <c r="L504" s="810"/>
      <c r="M504" s="810"/>
      <c r="N504" s="810"/>
      <c r="O504" s="810"/>
      <c r="P504" s="810"/>
      <c r="Q504" s="810"/>
      <c r="R504" s="810"/>
      <c r="S504" s="810"/>
      <c r="T504" s="810"/>
      <c r="U504" s="810"/>
      <c r="V504" s="810"/>
      <c r="W504" s="810"/>
      <c r="X504" s="810"/>
      <c r="Y504" s="810"/>
      <c r="Z504" s="810"/>
      <c r="AA504" s="810"/>
      <c r="AB504" s="810"/>
      <c r="AC504" s="810"/>
      <c r="AD504" s="810"/>
      <c r="AE504" s="810"/>
      <c r="AF504" s="810"/>
      <c r="AG504" s="810"/>
      <c r="AH504" s="810"/>
      <c r="AI504" s="803"/>
      <c r="AJ504" s="803"/>
      <c r="AK504" s="803"/>
      <c r="AL504" s="803"/>
      <c r="AM504" s="803"/>
      <c r="AN504" s="803"/>
      <c r="AO504" s="803"/>
      <c r="AP504" s="803"/>
      <c r="AQ504" s="803"/>
      <c r="AR504" s="803"/>
      <c r="AS504" s="803"/>
      <c r="AT504" s="803"/>
      <c r="AU504" s="803"/>
      <c r="AV504" s="803"/>
      <c r="AW504" s="803"/>
      <c r="AX504" s="803"/>
      <c r="AY504" s="803"/>
      <c r="AZ504" s="803"/>
      <c r="BA504" s="803"/>
      <c r="BB504" s="803"/>
      <c r="BC504" s="803"/>
      <c r="BD504" s="803"/>
      <c r="BE504" s="803"/>
      <c r="BF504" s="803"/>
      <c r="BG504" s="803"/>
      <c r="BH504" s="803"/>
      <c r="BI504" s="803"/>
      <c r="BJ504" s="803"/>
      <c r="BK504" s="803"/>
      <c r="BL504" s="803"/>
      <c r="BM504" s="803"/>
      <c r="BN504" s="803"/>
      <c r="BO504" s="803"/>
      <c r="BP504" s="803"/>
      <c r="BQ504" s="803"/>
      <c r="BR504" s="803"/>
      <c r="BS504" s="803"/>
      <c r="BT504" s="803"/>
      <c r="BU504" s="803"/>
      <c r="BV504" s="803"/>
      <c r="BW504" s="803"/>
      <c r="BX504" s="803"/>
      <c r="BY504" s="803"/>
      <c r="BZ504" s="803"/>
      <c r="CA504" s="803"/>
      <c r="CB504" s="803"/>
      <c r="CC504" s="803"/>
      <c r="CD504" s="803"/>
      <c r="CE504" s="803"/>
      <c r="CF504" s="803"/>
      <c r="CG504" s="803"/>
      <c r="CH504" s="803"/>
      <c r="CI504" s="803"/>
      <c r="CJ504" s="803"/>
      <c r="CK504" s="803"/>
      <c r="CL504" s="803"/>
      <c r="CM504" s="803"/>
      <c r="CN504" s="803"/>
      <c r="CO504" s="803"/>
      <c r="CP504" s="803"/>
      <c r="CQ504" s="803"/>
      <c r="CR504" s="803"/>
      <c r="CS504" s="803"/>
      <c r="CT504" s="803"/>
      <c r="CU504" s="803"/>
      <c r="CV504" s="803"/>
      <c r="CW504" s="803"/>
      <c r="CX504" s="803"/>
      <c r="CY504" s="803"/>
      <c r="CZ504" s="803"/>
      <c r="DA504" s="803"/>
      <c r="DB504" s="803"/>
      <c r="DC504" s="803"/>
      <c r="DD504" s="803"/>
      <c r="DE504" s="803"/>
      <c r="DF504" s="803"/>
      <c r="DG504" s="803"/>
      <c r="DH504" s="803"/>
      <c r="DI504" s="803"/>
      <c r="DJ504" s="803"/>
      <c r="DK504" s="803"/>
      <c r="DL504" s="803"/>
      <c r="DM504" s="803"/>
      <c r="DN504" s="803"/>
      <c r="DO504" s="803"/>
      <c r="DP504" s="803"/>
      <c r="DQ504" s="803"/>
      <c r="DR504" s="803"/>
      <c r="DS504" s="803"/>
      <c r="DT504" s="803"/>
      <c r="DU504" s="803"/>
      <c r="DV504" s="803"/>
      <c r="DW504" s="803"/>
      <c r="DX504" s="803"/>
      <c r="DY504" s="803"/>
      <c r="DZ504" s="803"/>
      <c r="EA504" s="803"/>
      <c r="EB504" s="803"/>
      <c r="EC504" s="803"/>
      <c r="ED504" s="803"/>
      <c r="EE504" s="803"/>
      <c r="EF504" s="803"/>
      <c r="EG504" s="803"/>
      <c r="EH504" s="803"/>
      <c r="EI504" s="803"/>
      <c r="EJ504" s="803"/>
      <c r="EK504" s="803"/>
      <c r="EL504" s="803"/>
      <c r="EM504" s="803"/>
      <c r="EN504" s="803"/>
      <c r="EO504" s="803"/>
      <c r="EP504" s="803"/>
      <c r="EQ504" s="803"/>
      <c r="ER504" s="803"/>
      <c r="ES504" s="803"/>
      <c r="ET504" s="803"/>
      <c r="EU504" s="803"/>
      <c r="EV504" s="803"/>
      <c r="EW504" s="803"/>
      <c r="EX504" s="803"/>
      <c r="EY504" s="803"/>
      <c r="EZ504" s="803"/>
      <c r="FA504" s="803"/>
      <c r="FB504" s="803"/>
      <c r="FC504" s="803"/>
      <c r="FD504" s="803"/>
      <c r="FE504" s="803"/>
      <c r="FF504" s="803"/>
      <c r="FG504" s="803"/>
      <c r="FH504" s="803"/>
      <c r="FI504" s="803"/>
      <c r="FJ504" s="803"/>
      <c r="FK504" s="803"/>
      <c r="FL504" s="803"/>
      <c r="FM504" s="803"/>
      <c r="FN504" s="803"/>
      <c r="FO504" s="803"/>
      <c r="FP504" s="803"/>
      <c r="FQ504" s="803"/>
      <c r="FR504" s="803"/>
      <c r="FS504" s="803"/>
      <c r="FT504" s="803"/>
      <c r="FU504" s="803"/>
      <c r="FV504" s="803"/>
      <c r="FW504" s="803"/>
      <c r="FX504" s="803"/>
      <c r="FY504" s="803"/>
      <c r="FZ504" s="803"/>
      <c r="GA504" s="803"/>
      <c r="GB504" s="803"/>
      <c r="GC504" s="803"/>
      <c r="GD504" s="803"/>
      <c r="GE504" s="803"/>
      <c r="GF504" s="803"/>
      <c r="GG504" s="803"/>
      <c r="GH504" s="803"/>
      <c r="GI504" s="803"/>
      <c r="GJ504" s="803"/>
      <c r="GK504" s="803"/>
      <c r="GL504" s="803"/>
      <c r="GM504" s="803"/>
      <c r="GN504" s="803"/>
      <c r="GO504" s="803"/>
      <c r="GP504" s="803"/>
      <c r="GQ504" s="803"/>
      <c r="GR504" s="803"/>
      <c r="GS504" s="803"/>
      <c r="GT504" s="803"/>
      <c r="GU504" s="803"/>
      <c r="GV504" s="803"/>
      <c r="GW504" s="803"/>
      <c r="GX504" s="803"/>
      <c r="GY504" s="803"/>
      <c r="GZ504" s="803"/>
      <c r="HA504" s="803"/>
      <c r="HB504" s="803"/>
      <c r="HC504" s="803"/>
      <c r="HD504" s="803"/>
      <c r="HE504" s="803"/>
      <c r="HF504" s="803"/>
      <c r="HG504" s="803"/>
      <c r="HH504" s="803"/>
      <c r="HI504" s="803"/>
      <c r="HJ504" s="803"/>
      <c r="HK504" s="803"/>
      <c r="HL504" s="803"/>
      <c r="HM504" s="803"/>
      <c r="HN504" s="803"/>
      <c r="HO504" s="803"/>
      <c r="HP504" s="803"/>
      <c r="HQ504" s="803"/>
      <c r="HR504" s="803"/>
      <c r="HS504" s="803"/>
      <c r="HT504" s="803"/>
      <c r="HU504" s="803"/>
      <c r="HV504" s="803"/>
      <c r="HW504" s="803"/>
      <c r="HX504" s="803"/>
      <c r="HY504" s="803"/>
      <c r="HZ504" s="803"/>
      <c r="IA504" s="803"/>
      <c r="IB504" s="803"/>
      <c r="IC504" s="803"/>
      <c r="ID504" s="803"/>
      <c r="IE504" s="803"/>
      <c r="IF504" s="803"/>
      <c r="IG504" s="803"/>
      <c r="IH504" s="803"/>
      <c r="II504" s="803"/>
      <c r="IJ504" s="803"/>
      <c r="IK504" s="803"/>
      <c r="IL504" s="803"/>
      <c r="IM504" s="803"/>
      <c r="IN504" s="803"/>
      <c r="IO504" s="803"/>
      <c r="IP504" s="803"/>
      <c r="IQ504" s="803"/>
      <c r="IR504" s="803"/>
      <c r="IS504" s="803"/>
      <c r="IT504" s="803"/>
      <c r="IU504" s="803"/>
      <c r="IV504" s="803"/>
    </row>
    <row r="505" spans="1:256" ht="24.75" customHeight="1">
      <c r="A505" s="764">
        <v>11.1</v>
      </c>
      <c r="B505" s="544" t="s">
        <v>409</v>
      </c>
      <c r="C505" s="465">
        <v>2</v>
      </c>
      <c r="D505" s="466" t="s">
        <v>4</v>
      </c>
      <c r="E505" s="465"/>
      <c r="F505" s="465">
        <f t="shared" si="16"/>
        <v>0</v>
      </c>
      <c r="G505" s="959"/>
      <c r="H505" s="65"/>
      <c r="I505" s="66"/>
      <c r="J505" s="1080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  <c r="EF505" s="66"/>
      <c r="EG505" s="66"/>
      <c r="EH505" s="66"/>
      <c r="EI505" s="66"/>
      <c r="EJ505" s="66"/>
      <c r="EK505" s="66"/>
      <c r="EL505" s="66"/>
      <c r="EM505" s="66"/>
      <c r="EN505" s="66"/>
      <c r="EO505" s="66"/>
      <c r="EP505" s="66"/>
      <c r="EQ505" s="66"/>
      <c r="ER505" s="66"/>
      <c r="ES505" s="66"/>
      <c r="ET505" s="66"/>
      <c r="EU505" s="66"/>
      <c r="EV505" s="66"/>
      <c r="EW505" s="66"/>
      <c r="EX505" s="66"/>
      <c r="EY505" s="66"/>
      <c r="EZ505" s="66"/>
      <c r="FA505" s="66"/>
      <c r="FB505" s="66"/>
      <c r="FC505" s="66"/>
      <c r="FD505" s="66"/>
      <c r="FE505" s="66"/>
      <c r="FF505" s="66"/>
      <c r="FG505" s="66"/>
      <c r="FH505" s="66"/>
      <c r="FI505" s="66"/>
      <c r="FJ505" s="66"/>
      <c r="FK505" s="66"/>
      <c r="FL505" s="66"/>
      <c r="FM505" s="66"/>
      <c r="FN505" s="66"/>
      <c r="FO505" s="66"/>
      <c r="FP505" s="66"/>
      <c r="FQ505" s="66"/>
      <c r="FR505" s="66"/>
      <c r="FS505" s="66"/>
      <c r="FT505" s="66"/>
      <c r="FU505" s="66"/>
      <c r="FV505" s="66"/>
      <c r="FW505" s="66"/>
      <c r="FX505" s="66"/>
      <c r="FY505" s="66"/>
      <c r="FZ505" s="66"/>
      <c r="GA505" s="66"/>
      <c r="GB505" s="66"/>
      <c r="GC505" s="66"/>
      <c r="GD505" s="66"/>
      <c r="GE505" s="66"/>
      <c r="GF505" s="66"/>
      <c r="GG505" s="66"/>
      <c r="GH505" s="66"/>
      <c r="GI505" s="66"/>
      <c r="GJ505" s="66"/>
      <c r="GK505" s="66"/>
      <c r="GL505" s="66"/>
      <c r="GM505" s="66"/>
      <c r="GN505" s="66"/>
      <c r="GO505" s="66"/>
      <c r="GP505" s="66"/>
      <c r="GQ505" s="66"/>
      <c r="GR505" s="66"/>
      <c r="GS505" s="66"/>
      <c r="GT505" s="66"/>
      <c r="GU505" s="66"/>
      <c r="GV505" s="66"/>
      <c r="GW505" s="66"/>
      <c r="GX505" s="66"/>
      <c r="GY505" s="66"/>
      <c r="GZ505" s="66"/>
      <c r="HA505" s="66"/>
      <c r="HB505" s="66"/>
      <c r="HC505" s="66"/>
      <c r="HD505" s="66"/>
      <c r="HE505" s="66"/>
      <c r="HF505" s="66"/>
      <c r="HG505" s="66"/>
      <c r="HH505" s="66"/>
      <c r="HI505" s="66"/>
      <c r="HJ505" s="66"/>
      <c r="HK505" s="66"/>
      <c r="HL505" s="66"/>
      <c r="HM505" s="66"/>
      <c r="HN505" s="66"/>
      <c r="HO505" s="66"/>
      <c r="HP505" s="66"/>
      <c r="HQ505" s="66"/>
      <c r="HR505" s="66"/>
      <c r="HS505" s="66"/>
      <c r="HT505" s="66"/>
      <c r="HU505" s="66"/>
      <c r="HV505" s="66"/>
      <c r="HW505" s="66"/>
      <c r="HX505" s="66"/>
      <c r="HY505" s="66"/>
      <c r="HZ505" s="66"/>
      <c r="IA505" s="66"/>
      <c r="IB505" s="66"/>
      <c r="IC505" s="66"/>
      <c r="ID505" s="66"/>
      <c r="IE505" s="66"/>
      <c r="IF505" s="66"/>
      <c r="IG505" s="66"/>
      <c r="IH505" s="66"/>
      <c r="II505" s="66"/>
      <c r="IJ505" s="66"/>
      <c r="IK505" s="66"/>
      <c r="IL505" s="66"/>
      <c r="IM505" s="66"/>
      <c r="IN505" s="66"/>
      <c r="IO505" s="66"/>
      <c r="IP505" s="66"/>
      <c r="IQ505" s="66"/>
      <c r="IR505" s="66"/>
      <c r="IS505" s="66"/>
      <c r="IT505" s="66"/>
      <c r="IU505" s="66"/>
      <c r="IV505" s="66"/>
    </row>
    <row r="506" spans="1:256" s="44" customFormat="1" ht="12.75" customHeight="1">
      <c r="A506" s="764">
        <v>11.11</v>
      </c>
      <c r="B506" s="544" t="s">
        <v>90</v>
      </c>
      <c r="C506" s="465">
        <v>14</v>
      </c>
      <c r="D506" s="466" t="s">
        <v>4</v>
      </c>
      <c r="E506" s="465"/>
      <c r="F506" s="465">
        <f t="shared" si="16"/>
        <v>0</v>
      </c>
      <c r="G506" s="959"/>
      <c r="H506" s="348"/>
      <c r="I506" s="349"/>
      <c r="J506" s="982"/>
      <c r="K506" s="349"/>
      <c r="L506" s="349"/>
      <c r="M506" s="349"/>
      <c r="N506" s="349"/>
      <c r="O506" s="349"/>
      <c r="P506" s="349"/>
      <c r="Q506" s="349"/>
      <c r="R506" s="349"/>
      <c r="S506" s="349"/>
      <c r="T506" s="349"/>
      <c r="U506" s="349"/>
      <c r="V506" s="349"/>
      <c r="W506" s="349"/>
      <c r="X506" s="349"/>
      <c r="Y506" s="349"/>
      <c r="Z506" s="349"/>
      <c r="AA506" s="349"/>
      <c r="AB506" s="349"/>
      <c r="AC506" s="349"/>
      <c r="AD506" s="349"/>
      <c r="AE506" s="349"/>
      <c r="AF506" s="349"/>
      <c r="AG506" s="349"/>
      <c r="AH506" s="349"/>
      <c r="AI506" s="349"/>
      <c r="AJ506" s="349"/>
      <c r="AK506" s="349"/>
      <c r="AL506" s="349"/>
      <c r="AM506" s="349"/>
      <c r="AN506" s="349"/>
      <c r="AO506" s="349"/>
      <c r="AP506" s="349"/>
      <c r="AQ506" s="349"/>
      <c r="AR506" s="349"/>
      <c r="AS506" s="349"/>
      <c r="AT506" s="349"/>
      <c r="AU506" s="349"/>
      <c r="AV506" s="349"/>
      <c r="AW506" s="349"/>
      <c r="AX506" s="349"/>
      <c r="AY506" s="349"/>
      <c r="AZ506" s="349"/>
      <c r="BA506" s="349"/>
      <c r="BB506" s="349"/>
      <c r="BC506" s="349"/>
      <c r="BD506" s="349"/>
      <c r="BE506" s="349"/>
      <c r="BF506" s="349"/>
      <c r="BG506" s="349"/>
      <c r="BH506" s="349"/>
      <c r="BI506" s="349"/>
      <c r="BJ506" s="349"/>
      <c r="BK506" s="349"/>
      <c r="BL506" s="349"/>
      <c r="BM506" s="349"/>
      <c r="BN506" s="349"/>
      <c r="BO506" s="349"/>
      <c r="BP506" s="349"/>
      <c r="BQ506" s="349"/>
      <c r="BR506" s="349"/>
      <c r="BS506" s="349"/>
      <c r="BT506" s="349"/>
      <c r="BU506" s="349"/>
      <c r="BV506" s="349"/>
      <c r="BW506" s="349"/>
      <c r="BX506" s="349"/>
      <c r="BY506" s="349"/>
      <c r="BZ506" s="349"/>
      <c r="CA506" s="349"/>
      <c r="CB506" s="349"/>
      <c r="CC506" s="349"/>
      <c r="CD506" s="349"/>
      <c r="CE506" s="349"/>
      <c r="CF506" s="349"/>
      <c r="CG506" s="349"/>
      <c r="CH506" s="349"/>
      <c r="CI506" s="349"/>
      <c r="CJ506" s="349"/>
      <c r="CK506" s="349"/>
      <c r="CL506" s="349"/>
      <c r="CM506" s="349"/>
      <c r="CN506" s="349"/>
      <c r="CO506" s="349"/>
      <c r="CP506" s="349"/>
      <c r="CQ506" s="349"/>
      <c r="CR506" s="349"/>
      <c r="CS506" s="349"/>
      <c r="CT506" s="349"/>
      <c r="CU506" s="349"/>
      <c r="CV506" s="349"/>
      <c r="CW506" s="349"/>
      <c r="CX506" s="349"/>
      <c r="CY506" s="349"/>
      <c r="CZ506" s="349"/>
      <c r="DA506" s="349"/>
      <c r="DB506" s="349"/>
      <c r="DC506" s="349"/>
      <c r="DD506" s="349"/>
      <c r="DE506" s="349"/>
      <c r="DF506" s="349"/>
      <c r="DG506" s="349"/>
      <c r="DH506" s="349"/>
      <c r="DI506" s="349"/>
      <c r="DJ506" s="349"/>
      <c r="DK506" s="349"/>
      <c r="DL506" s="349"/>
      <c r="DM506" s="349"/>
      <c r="DN506" s="349"/>
      <c r="DO506" s="349"/>
      <c r="DP506" s="349"/>
      <c r="DQ506" s="349"/>
      <c r="DR506" s="349"/>
      <c r="DS506" s="349"/>
      <c r="DT506" s="349"/>
      <c r="DU506" s="349"/>
      <c r="DV506" s="349"/>
      <c r="DW506" s="349"/>
      <c r="DX506" s="349"/>
      <c r="DY506" s="349"/>
      <c r="DZ506" s="349"/>
      <c r="EA506" s="349"/>
      <c r="EB506" s="349"/>
      <c r="EC506" s="349"/>
      <c r="ED506" s="349"/>
      <c r="EE506" s="349"/>
      <c r="EF506" s="349"/>
      <c r="EG506" s="349"/>
      <c r="EH506" s="349"/>
      <c r="EI506" s="349"/>
      <c r="EJ506" s="349"/>
      <c r="EK506" s="349"/>
      <c r="EL506" s="349"/>
      <c r="EM506" s="349"/>
      <c r="EN506" s="349"/>
      <c r="EO506" s="349"/>
      <c r="EP506" s="349"/>
      <c r="EQ506" s="349"/>
      <c r="ER506" s="349"/>
      <c r="ES506" s="349"/>
      <c r="ET506" s="349"/>
      <c r="EU506" s="349"/>
      <c r="EV506" s="349"/>
      <c r="EW506" s="349"/>
      <c r="EX506" s="349"/>
      <c r="EY506" s="349"/>
      <c r="EZ506" s="349"/>
      <c r="FA506" s="349"/>
      <c r="FB506" s="349"/>
      <c r="FC506" s="349"/>
      <c r="FD506" s="349"/>
      <c r="FE506" s="349"/>
      <c r="FF506" s="349"/>
      <c r="FG506" s="349"/>
      <c r="FH506" s="349"/>
      <c r="FI506" s="349"/>
      <c r="FJ506" s="349"/>
      <c r="FK506" s="349"/>
      <c r="FL506" s="349"/>
      <c r="FM506" s="349"/>
      <c r="FN506" s="349"/>
      <c r="FO506" s="349"/>
      <c r="FP506" s="349"/>
      <c r="FQ506" s="349"/>
      <c r="FR506" s="349"/>
      <c r="FS506" s="349"/>
      <c r="FT506" s="349"/>
      <c r="FU506" s="349"/>
      <c r="FV506" s="349"/>
      <c r="FW506" s="349"/>
      <c r="FX506" s="349"/>
      <c r="FY506" s="349"/>
      <c r="FZ506" s="349"/>
      <c r="GA506" s="349"/>
      <c r="GB506" s="349"/>
      <c r="GC506" s="349"/>
      <c r="GD506" s="349"/>
      <c r="GE506" s="349"/>
      <c r="GF506" s="349"/>
      <c r="GG506" s="349"/>
      <c r="GH506" s="349"/>
      <c r="GI506" s="349"/>
      <c r="GJ506" s="349"/>
      <c r="GK506" s="349"/>
      <c r="GL506" s="349"/>
      <c r="GM506" s="349"/>
      <c r="GN506" s="349"/>
      <c r="GO506" s="349"/>
      <c r="GP506" s="349"/>
      <c r="GQ506" s="349"/>
      <c r="GR506" s="349"/>
      <c r="GS506" s="349"/>
      <c r="GT506" s="349"/>
      <c r="GU506" s="349"/>
      <c r="GV506" s="349"/>
      <c r="GW506" s="349"/>
      <c r="GX506" s="349"/>
      <c r="GY506" s="349"/>
      <c r="GZ506" s="349"/>
      <c r="HA506" s="349"/>
      <c r="HB506" s="349"/>
      <c r="HC506" s="349"/>
      <c r="HD506" s="349"/>
      <c r="HE506" s="349"/>
      <c r="HF506" s="349"/>
      <c r="HG506" s="349"/>
      <c r="HH506" s="349"/>
      <c r="HI506" s="349"/>
      <c r="HJ506" s="349"/>
      <c r="HK506" s="349"/>
      <c r="HL506" s="349"/>
      <c r="HM506" s="349"/>
      <c r="HN506" s="349"/>
      <c r="HO506" s="349"/>
      <c r="HP506" s="349"/>
      <c r="HQ506" s="349"/>
      <c r="HR506" s="349"/>
      <c r="HS506" s="349"/>
      <c r="HT506" s="349"/>
      <c r="HU506" s="349"/>
      <c r="HV506" s="349"/>
      <c r="HW506" s="349"/>
      <c r="HX506" s="349"/>
      <c r="HY506" s="349"/>
      <c r="HZ506" s="349"/>
      <c r="IA506" s="349"/>
      <c r="IB506" s="349"/>
      <c r="IC506" s="349"/>
      <c r="ID506" s="349"/>
      <c r="IE506" s="349"/>
      <c r="IF506" s="349"/>
      <c r="IG506" s="349"/>
      <c r="IH506" s="349"/>
      <c r="II506" s="349"/>
      <c r="IJ506" s="349"/>
      <c r="IK506" s="349"/>
      <c r="IL506" s="349"/>
      <c r="IM506" s="349"/>
      <c r="IN506" s="349"/>
      <c r="IO506" s="349"/>
      <c r="IP506" s="349"/>
      <c r="IQ506" s="349"/>
      <c r="IR506" s="349"/>
      <c r="IS506" s="349"/>
      <c r="IT506" s="349"/>
      <c r="IU506" s="349"/>
      <c r="IV506" s="349"/>
    </row>
    <row r="507" spans="1:256" s="44" customFormat="1" ht="25.5" customHeight="1">
      <c r="A507" s="764">
        <v>11.12</v>
      </c>
      <c r="B507" s="900" t="s">
        <v>458</v>
      </c>
      <c r="C507" s="899">
        <v>1.17</v>
      </c>
      <c r="D507" s="901" t="s">
        <v>12</v>
      </c>
      <c r="E507" s="902"/>
      <c r="F507" s="899">
        <f>ROUND(C507*E507,2)</f>
        <v>0</v>
      </c>
      <c r="G507" s="959"/>
      <c r="H507" s="1017"/>
      <c r="I507" s="1018"/>
      <c r="J507" s="1081"/>
      <c r="K507" s="1018"/>
      <c r="L507" s="1018"/>
      <c r="M507" s="1018"/>
      <c r="N507" s="1018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57"/>
      <c r="CW507" s="57"/>
      <c r="CX507" s="57"/>
      <c r="CY507" s="57"/>
      <c r="CZ507" s="57"/>
      <c r="DA507" s="57"/>
      <c r="DB507" s="57"/>
      <c r="DC507" s="57"/>
      <c r="DD507" s="57"/>
      <c r="DE507" s="57"/>
      <c r="DF507" s="57"/>
      <c r="DG507" s="57"/>
      <c r="DH507" s="57"/>
      <c r="DI507" s="57"/>
      <c r="DJ507" s="57"/>
      <c r="DK507" s="57"/>
      <c r="DL507" s="57"/>
      <c r="DM507" s="57"/>
      <c r="DN507" s="57"/>
      <c r="DO507" s="57"/>
      <c r="DP507" s="57"/>
      <c r="DQ507" s="57"/>
      <c r="DR507" s="57"/>
      <c r="DS507" s="57"/>
      <c r="DT507" s="57"/>
      <c r="DU507" s="57"/>
      <c r="DV507" s="57"/>
      <c r="DW507" s="57"/>
      <c r="DX507" s="57"/>
      <c r="DY507" s="57"/>
      <c r="DZ507" s="57"/>
      <c r="EA507" s="57"/>
      <c r="EB507" s="57"/>
      <c r="EC507" s="57"/>
      <c r="ED507" s="57"/>
      <c r="EE507" s="57"/>
      <c r="EF507" s="57"/>
      <c r="EG507" s="57"/>
      <c r="EH507" s="57"/>
      <c r="EI507" s="57"/>
      <c r="EJ507" s="57"/>
      <c r="EK507" s="57"/>
      <c r="EL507" s="57"/>
      <c r="EM507" s="57"/>
      <c r="EN507" s="57"/>
      <c r="EO507" s="57"/>
      <c r="EP507" s="57"/>
      <c r="EQ507" s="57"/>
      <c r="ER507" s="57"/>
      <c r="ES507" s="57"/>
      <c r="ET507" s="57"/>
      <c r="EU507" s="57"/>
      <c r="EV507" s="57"/>
      <c r="EW507" s="57"/>
      <c r="EX507" s="57"/>
      <c r="EY507" s="57"/>
      <c r="EZ507" s="57"/>
      <c r="FA507" s="57"/>
      <c r="FB507" s="57"/>
      <c r="FC507" s="57"/>
      <c r="FD507" s="57"/>
      <c r="FE507" s="57"/>
      <c r="FF507" s="57"/>
      <c r="FG507" s="57"/>
      <c r="FH507" s="57"/>
      <c r="FI507" s="57"/>
      <c r="FJ507" s="57"/>
      <c r="FK507" s="57"/>
      <c r="FL507" s="57"/>
      <c r="FM507" s="57"/>
      <c r="FN507" s="57"/>
      <c r="FO507" s="57"/>
      <c r="FP507" s="57"/>
      <c r="FQ507" s="57"/>
      <c r="FR507" s="57"/>
      <c r="FS507" s="57"/>
      <c r="FT507" s="57"/>
      <c r="FU507" s="57"/>
      <c r="FV507" s="57"/>
      <c r="FW507" s="57"/>
      <c r="FX507" s="57"/>
      <c r="FY507" s="57"/>
      <c r="FZ507" s="57"/>
      <c r="GA507" s="57"/>
      <c r="GB507" s="57"/>
      <c r="GC507" s="57"/>
      <c r="GD507" s="57"/>
      <c r="GE507" s="57"/>
      <c r="GF507" s="57"/>
      <c r="GG507" s="57"/>
      <c r="GH507" s="57"/>
      <c r="GI507" s="57"/>
      <c r="GJ507" s="57"/>
      <c r="GK507" s="57"/>
      <c r="GL507" s="57"/>
      <c r="GM507" s="57"/>
      <c r="GN507" s="57"/>
      <c r="GO507" s="57"/>
      <c r="GP507" s="57"/>
      <c r="GQ507" s="57"/>
      <c r="GR507" s="57"/>
      <c r="GS507" s="57"/>
      <c r="GT507" s="57"/>
      <c r="GU507" s="57"/>
      <c r="GV507" s="57"/>
      <c r="GW507" s="57"/>
      <c r="GX507" s="57"/>
      <c r="GY507" s="57"/>
      <c r="GZ507" s="57"/>
      <c r="HA507" s="57"/>
      <c r="HB507" s="57"/>
      <c r="HC507" s="57"/>
      <c r="HD507" s="57"/>
      <c r="HE507" s="57"/>
      <c r="HF507" s="57"/>
      <c r="HG507" s="57"/>
      <c r="HH507" s="57"/>
      <c r="HI507" s="57"/>
      <c r="HJ507" s="57"/>
      <c r="HK507" s="57"/>
      <c r="HL507" s="57"/>
      <c r="HM507" s="57"/>
      <c r="HN507" s="57"/>
      <c r="HO507" s="57"/>
      <c r="HP507" s="57"/>
      <c r="HQ507" s="57"/>
      <c r="HR507" s="57"/>
      <c r="HS507" s="57"/>
      <c r="HT507" s="57"/>
      <c r="HU507" s="57"/>
      <c r="HV507" s="57"/>
      <c r="HW507" s="57"/>
      <c r="HX507" s="57"/>
      <c r="HY507" s="57"/>
      <c r="HZ507" s="57"/>
      <c r="IA507" s="57"/>
      <c r="IB507" s="57"/>
      <c r="IC507" s="57"/>
      <c r="ID507" s="57"/>
      <c r="IE507" s="57"/>
      <c r="IF507" s="57"/>
      <c r="IG507" s="57"/>
      <c r="IH507" s="57"/>
      <c r="II507" s="57"/>
      <c r="IJ507" s="57"/>
      <c r="IK507" s="57"/>
      <c r="IL507" s="57"/>
      <c r="IM507" s="57"/>
      <c r="IN507" s="57"/>
      <c r="IO507" s="57"/>
      <c r="IP507" s="57"/>
      <c r="IQ507" s="57"/>
      <c r="IR507" s="57"/>
      <c r="IS507" s="57"/>
      <c r="IT507" s="57"/>
      <c r="IU507" s="57"/>
      <c r="IV507" s="57"/>
    </row>
    <row r="508" spans="1:256" ht="12.75" customHeight="1">
      <c r="A508" s="764">
        <v>11.13</v>
      </c>
      <c r="B508" s="544" t="s">
        <v>60</v>
      </c>
      <c r="C508" s="465">
        <v>20</v>
      </c>
      <c r="D508" s="466" t="s">
        <v>4</v>
      </c>
      <c r="E508" s="465"/>
      <c r="F508" s="465">
        <f t="shared" ref="F508:F516" si="17">C508*E508</f>
        <v>0</v>
      </c>
      <c r="G508" s="959"/>
      <c r="H508" s="67"/>
      <c r="I508" s="66"/>
      <c r="J508" s="1080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  <c r="ED508" s="66"/>
      <c r="EE508" s="66"/>
      <c r="EF508" s="66"/>
      <c r="EG508" s="66"/>
      <c r="EH508" s="66"/>
      <c r="EI508" s="66"/>
      <c r="EJ508" s="66"/>
      <c r="EK508" s="66"/>
      <c r="EL508" s="66"/>
      <c r="EM508" s="66"/>
      <c r="EN508" s="66"/>
      <c r="EO508" s="66"/>
      <c r="EP508" s="66"/>
      <c r="EQ508" s="66"/>
      <c r="ER508" s="66"/>
      <c r="ES508" s="66"/>
      <c r="ET508" s="66"/>
      <c r="EU508" s="66"/>
      <c r="EV508" s="66"/>
      <c r="EW508" s="66"/>
      <c r="EX508" s="66"/>
      <c r="EY508" s="66"/>
      <c r="EZ508" s="66"/>
      <c r="FA508" s="66"/>
      <c r="FB508" s="66"/>
      <c r="FC508" s="66"/>
      <c r="FD508" s="66"/>
      <c r="FE508" s="66"/>
      <c r="FF508" s="66"/>
      <c r="FG508" s="66"/>
      <c r="FH508" s="66"/>
      <c r="FI508" s="66"/>
      <c r="FJ508" s="66"/>
      <c r="FK508" s="66"/>
      <c r="FL508" s="66"/>
      <c r="FM508" s="66"/>
      <c r="FN508" s="66"/>
      <c r="FO508" s="66"/>
      <c r="FP508" s="66"/>
      <c r="FQ508" s="66"/>
      <c r="FR508" s="66"/>
      <c r="FS508" s="66"/>
      <c r="FT508" s="66"/>
      <c r="FU508" s="66"/>
      <c r="FV508" s="66"/>
      <c r="FW508" s="66"/>
      <c r="FX508" s="66"/>
      <c r="FY508" s="66"/>
      <c r="FZ508" s="66"/>
      <c r="GA508" s="66"/>
      <c r="GB508" s="66"/>
      <c r="GC508" s="66"/>
      <c r="GD508" s="66"/>
      <c r="GE508" s="66"/>
      <c r="GF508" s="66"/>
      <c r="GG508" s="66"/>
      <c r="GH508" s="66"/>
      <c r="GI508" s="66"/>
      <c r="GJ508" s="66"/>
      <c r="GK508" s="66"/>
      <c r="GL508" s="66"/>
      <c r="GM508" s="66"/>
      <c r="GN508" s="66"/>
      <c r="GO508" s="66"/>
      <c r="GP508" s="66"/>
      <c r="GQ508" s="66"/>
      <c r="GR508" s="66"/>
      <c r="GS508" s="66"/>
      <c r="GT508" s="66"/>
      <c r="GU508" s="66"/>
      <c r="GV508" s="66"/>
      <c r="GW508" s="66"/>
      <c r="GX508" s="66"/>
      <c r="GY508" s="66"/>
      <c r="GZ508" s="66"/>
      <c r="HA508" s="66"/>
      <c r="HB508" s="66"/>
      <c r="HC508" s="66"/>
      <c r="HD508" s="66"/>
      <c r="HE508" s="66"/>
      <c r="HF508" s="66"/>
      <c r="HG508" s="66"/>
      <c r="HH508" s="66"/>
      <c r="HI508" s="66"/>
      <c r="HJ508" s="66"/>
      <c r="HK508" s="66"/>
      <c r="HL508" s="66"/>
      <c r="HM508" s="66"/>
      <c r="HN508" s="66"/>
      <c r="HO508" s="66"/>
      <c r="HP508" s="66"/>
      <c r="HQ508" s="66"/>
      <c r="HR508" s="66"/>
      <c r="HS508" s="66"/>
      <c r="HT508" s="66"/>
      <c r="HU508" s="66"/>
      <c r="HV508" s="66"/>
      <c r="HW508" s="66"/>
      <c r="HX508" s="66"/>
      <c r="HY508" s="66"/>
      <c r="HZ508" s="66"/>
      <c r="IA508" s="66"/>
      <c r="IB508" s="66"/>
      <c r="IC508" s="66"/>
      <c r="ID508" s="66"/>
      <c r="IE508" s="66"/>
      <c r="IF508" s="66"/>
      <c r="IG508" s="66"/>
      <c r="IH508" s="66"/>
      <c r="II508" s="66"/>
      <c r="IJ508" s="66"/>
      <c r="IK508" s="66"/>
      <c r="IL508" s="66"/>
      <c r="IM508" s="66"/>
      <c r="IN508" s="66"/>
      <c r="IO508" s="66"/>
      <c r="IP508" s="66"/>
      <c r="IQ508" s="66"/>
      <c r="IR508" s="66"/>
      <c r="IS508" s="66"/>
      <c r="IT508" s="66"/>
      <c r="IU508" s="66"/>
      <c r="IV508" s="66"/>
    </row>
    <row r="509" spans="1:256" s="199" customFormat="1" ht="12.75" customHeight="1">
      <c r="A509" s="764">
        <v>11.14</v>
      </c>
      <c r="B509" s="544" t="s">
        <v>61</v>
      </c>
      <c r="C509" s="465">
        <v>1</v>
      </c>
      <c r="D509" s="466" t="s">
        <v>4</v>
      </c>
      <c r="E509" s="465"/>
      <c r="F509" s="465">
        <f t="shared" si="17"/>
        <v>0</v>
      </c>
      <c r="G509" s="959"/>
      <c r="H509" s="216"/>
      <c r="I509" s="786"/>
      <c r="J509" s="1082"/>
      <c r="K509" s="786"/>
      <c r="L509" s="786"/>
      <c r="M509" s="786"/>
      <c r="N509" s="786"/>
      <c r="O509" s="786"/>
      <c r="P509" s="786"/>
      <c r="Q509" s="786"/>
      <c r="R509" s="786"/>
      <c r="S509" s="786"/>
      <c r="T509" s="786"/>
      <c r="U509" s="786"/>
      <c r="V509" s="786"/>
      <c r="W509" s="786"/>
      <c r="X509" s="786"/>
      <c r="Y509" s="786"/>
      <c r="Z509" s="786"/>
      <c r="AA509" s="786"/>
      <c r="AB509" s="786"/>
      <c r="AC509" s="786"/>
      <c r="AD509" s="786"/>
      <c r="AE509" s="786"/>
      <c r="AF509" s="786"/>
      <c r="AG509" s="786"/>
      <c r="AH509" s="786"/>
      <c r="AI509" s="811"/>
      <c r="AJ509" s="811"/>
      <c r="AK509" s="811"/>
      <c r="AL509" s="811"/>
      <c r="AM509" s="811"/>
      <c r="AN509" s="811"/>
      <c r="AO509" s="811"/>
      <c r="AP509" s="811"/>
      <c r="AQ509" s="811"/>
      <c r="AR509" s="811"/>
      <c r="AS509" s="811"/>
      <c r="AT509" s="811"/>
      <c r="AU509" s="811"/>
      <c r="AV509" s="811"/>
      <c r="AW509" s="811"/>
      <c r="AX509" s="811"/>
      <c r="AY509" s="811"/>
      <c r="AZ509" s="811"/>
      <c r="BA509" s="811"/>
      <c r="BB509" s="811"/>
      <c r="BC509" s="811"/>
      <c r="BD509" s="811"/>
      <c r="BE509" s="811"/>
      <c r="BF509" s="811"/>
      <c r="BG509" s="811"/>
      <c r="BH509" s="811"/>
      <c r="BI509" s="811"/>
      <c r="BJ509" s="811"/>
      <c r="BK509" s="811"/>
      <c r="BL509" s="811"/>
      <c r="BM509" s="811"/>
      <c r="BN509" s="811"/>
      <c r="BO509" s="811"/>
      <c r="BP509" s="811"/>
      <c r="BQ509" s="811"/>
      <c r="BR509" s="811"/>
      <c r="BS509" s="811"/>
      <c r="BT509" s="811"/>
      <c r="BU509" s="811"/>
      <c r="BV509" s="811"/>
      <c r="BW509" s="811"/>
      <c r="BX509" s="811"/>
      <c r="BY509" s="811"/>
      <c r="BZ509" s="811"/>
      <c r="CA509" s="811"/>
      <c r="CB509" s="811"/>
      <c r="CC509" s="811"/>
      <c r="CD509" s="811"/>
      <c r="CE509" s="811"/>
      <c r="CF509" s="811"/>
      <c r="CG509" s="811"/>
      <c r="CH509" s="811"/>
      <c r="CI509" s="811"/>
      <c r="CJ509" s="811"/>
      <c r="CK509" s="811"/>
      <c r="CL509" s="811"/>
      <c r="CM509" s="811"/>
      <c r="CN509" s="811"/>
      <c r="CO509" s="811"/>
      <c r="CP509" s="811"/>
      <c r="CQ509" s="811"/>
      <c r="CR509" s="811"/>
      <c r="CS509" s="811"/>
      <c r="CT509" s="811"/>
      <c r="CU509" s="811"/>
      <c r="CV509" s="811"/>
      <c r="CW509" s="811"/>
      <c r="CX509" s="811"/>
      <c r="CY509" s="811"/>
      <c r="CZ509" s="811"/>
      <c r="DA509" s="811"/>
      <c r="DB509" s="811"/>
      <c r="DC509" s="811"/>
      <c r="DD509" s="811"/>
      <c r="DE509" s="811"/>
      <c r="DF509" s="811"/>
      <c r="DG509" s="811"/>
      <c r="DH509" s="811"/>
      <c r="DI509" s="811"/>
      <c r="DJ509" s="811"/>
      <c r="DK509" s="811"/>
      <c r="DL509" s="811"/>
      <c r="DM509" s="811"/>
      <c r="DN509" s="811"/>
      <c r="DO509" s="811"/>
      <c r="DP509" s="811"/>
      <c r="DQ509" s="811"/>
      <c r="DR509" s="811"/>
      <c r="DS509" s="811"/>
      <c r="DT509" s="811"/>
      <c r="DU509" s="811"/>
      <c r="DV509" s="811"/>
      <c r="DW509" s="811"/>
      <c r="DX509" s="811"/>
      <c r="DY509" s="811"/>
      <c r="DZ509" s="811"/>
      <c r="EA509" s="811"/>
      <c r="EB509" s="811"/>
      <c r="EC509" s="811"/>
      <c r="ED509" s="811"/>
      <c r="EE509" s="811"/>
      <c r="EF509" s="811"/>
      <c r="EG509" s="811"/>
      <c r="EH509" s="811"/>
      <c r="EI509" s="811"/>
      <c r="EJ509" s="811"/>
      <c r="EK509" s="811"/>
      <c r="EL509" s="811"/>
      <c r="EM509" s="811"/>
      <c r="EN509" s="811"/>
      <c r="EO509" s="811"/>
      <c r="EP509" s="811"/>
      <c r="EQ509" s="811"/>
      <c r="ER509" s="811"/>
      <c r="ES509" s="811"/>
      <c r="ET509" s="811"/>
      <c r="EU509" s="811"/>
      <c r="EV509" s="811"/>
      <c r="EW509" s="811"/>
      <c r="EX509" s="811"/>
      <c r="EY509" s="811"/>
      <c r="EZ509" s="811"/>
      <c r="FA509" s="811"/>
      <c r="FB509" s="811"/>
      <c r="FC509" s="811"/>
      <c r="FD509" s="811"/>
      <c r="FE509" s="811"/>
      <c r="FF509" s="811"/>
      <c r="FG509" s="811"/>
      <c r="FH509" s="811"/>
      <c r="FI509" s="811"/>
      <c r="FJ509" s="811"/>
      <c r="FK509" s="811"/>
      <c r="FL509" s="811"/>
      <c r="FM509" s="811"/>
      <c r="FN509" s="811"/>
      <c r="FO509" s="811"/>
      <c r="FP509" s="811"/>
      <c r="FQ509" s="811"/>
      <c r="FR509" s="811"/>
      <c r="FS509" s="811"/>
      <c r="FT509" s="811"/>
      <c r="FU509" s="811"/>
      <c r="FV509" s="811"/>
      <c r="FW509" s="811"/>
      <c r="FX509" s="811"/>
      <c r="FY509" s="811"/>
      <c r="FZ509" s="811"/>
      <c r="GA509" s="811"/>
      <c r="GB509" s="811"/>
      <c r="GC509" s="811"/>
      <c r="GD509" s="811"/>
      <c r="GE509" s="811"/>
      <c r="GF509" s="811"/>
      <c r="GG509" s="811"/>
      <c r="GH509" s="811"/>
      <c r="GI509" s="811"/>
      <c r="GJ509" s="811"/>
      <c r="GK509" s="811"/>
      <c r="GL509" s="811"/>
      <c r="GM509" s="811"/>
      <c r="GN509" s="811"/>
      <c r="GO509" s="811"/>
      <c r="GP509" s="811"/>
      <c r="GQ509" s="811"/>
      <c r="GR509" s="811"/>
      <c r="GS509" s="811"/>
      <c r="GT509" s="811"/>
      <c r="GU509" s="811"/>
      <c r="GV509" s="811"/>
      <c r="GW509" s="811"/>
      <c r="GX509" s="811"/>
      <c r="GY509" s="811"/>
      <c r="GZ509" s="811"/>
      <c r="HA509" s="811"/>
      <c r="HB509" s="811"/>
      <c r="HC509" s="811"/>
      <c r="HD509" s="811"/>
      <c r="HE509" s="811"/>
      <c r="HF509" s="811"/>
      <c r="HG509" s="811"/>
      <c r="HH509" s="811"/>
      <c r="HI509" s="811"/>
      <c r="HJ509" s="811"/>
      <c r="HK509" s="811"/>
      <c r="HL509" s="811"/>
      <c r="HM509" s="811"/>
      <c r="HN509" s="811"/>
      <c r="HO509" s="811"/>
      <c r="HP509" s="811"/>
      <c r="HQ509" s="811"/>
      <c r="HR509" s="811"/>
      <c r="HS509" s="811"/>
      <c r="HT509" s="811"/>
      <c r="HU509" s="811"/>
      <c r="HV509" s="811"/>
      <c r="HW509" s="811"/>
      <c r="HX509" s="811"/>
      <c r="HY509" s="811"/>
      <c r="HZ509" s="811"/>
      <c r="IA509" s="811"/>
      <c r="IB509" s="811"/>
      <c r="IC509" s="811"/>
      <c r="ID509" s="811"/>
      <c r="IE509" s="811"/>
      <c r="IF509" s="811"/>
      <c r="IG509" s="811"/>
      <c r="IH509" s="811"/>
      <c r="II509" s="811"/>
      <c r="IJ509" s="811"/>
      <c r="IK509" s="811"/>
      <c r="IL509" s="811"/>
      <c r="IM509" s="811"/>
      <c r="IN509" s="811"/>
      <c r="IO509" s="811"/>
      <c r="IP509" s="811"/>
      <c r="IQ509" s="811"/>
      <c r="IR509" s="811"/>
      <c r="IS509" s="811"/>
      <c r="IT509" s="811"/>
      <c r="IU509" s="811"/>
      <c r="IV509" s="811"/>
    </row>
    <row r="510" spans="1:256">
      <c r="A510" s="695"/>
      <c r="B510" s="631"/>
      <c r="C510" s="632"/>
      <c r="D510" s="633"/>
      <c r="E510" s="632"/>
      <c r="F510" s="632">
        <f t="shared" si="17"/>
        <v>0</v>
      </c>
      <c r="G510" s="959"/>
      <c r="H510" s="164"/>
      <c r="I510" s="105"/>
      <c r="J510" s="108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  <c r="CH510" s="105"/>
      <c r="CI510" s="105"/>
      <c r="CJ510" s="105"/>
      <c r="CK510" s="105"/>
      <c r="CL510" s="105"/>
      <c r="CM510" s="105"/>
      <c r="CN510" s="105"/>
      <c r="CO510" s="105"/>
      <c r="CP510" s="105"/>
      <c r="CQ510" s="105"/>
      <c r="CR510" s="105"/>
      <c r="CS510" s="105"/>
      <c r="CT510" s="105"/>
      <c r="CU510" s="105"/>
      <c r="CV510" s="105"/>
      <c r="CW510" s="105"/>
      <c r="CX510" s="105"/>
      <c r="CY510" s="105"/>
      <c r="CZ510" s="105"/>
      <c r="DA510" s="105"/>
      <c r="DB510" s="105"/>
      <c r="DC510" s="105"/>
      <c r="DD510" s="105"/>
      <c r="DE510" s="105"/>
      <c r="DF510" s="105"/>
      <c r="DG510" s="105"/>
      <c r="DH510" s="105"/>
      <c r="DI510" s="105"/>
      <c r="DJ510" s="105"/>
      <c r="DK510" s="105"/>
      <c r="DL510" s="105"/>
      <c r="DM510" s="105"/>
      <c r="DN510" s="105"/>
      <c r="DO510" s="105"/>
      <c r="DP510" s="105"/>
      <c r="DQ510" s="105"/>
      <c r="DR510" s="105"/>
      <c r="DS510" s="105"/>
      <c r="DT510" s="105"/>
      <c r="DU510" s="105"/>
      <c r="DV510" s="105"/>
      <c r="DW510" s="105"/>
      <c r="DX510" s="105"/>
      <c r="DY510" s="105"/>
      <c r="DZ510" s="105"/>
      <c r="EA510" s="105"/>
      <c r="EB510" s="105"/>
      <c r="EC510" s="105"/>
      <c r="ED510" s="105"/>
      <c r="EE510" s="105"/>
      <c r="EF510" s="105"/>
      <c r="EG510" s="105"/>
      <c r="EH510" s="105"/>
      <c r="EI510" s="105"/>
      <c r="EJ510" s="105"/>
      <c r="EK510" s="105"/>
      <c r="EL510" s="105"/>
      <c r="EM510" s="105"/>
      <c r="EN510" s="105"/>
      <c r="EO510" s="105"/>
      <c r="EP510" s="105"/>
      <c r="EQ510" s="105"/>
      <c r="ER510" s="105"/>
      <c r="ES510" s="105"/>
      <c r="ET510" s="105"/>
      <c r="EU510" s="105"/>
      <c r="EV510" s="105"/>
      <c r="EW510" s="105"/>
      <c r="EX510" s="105"/>
      <c r="EY510" s="105"/>
      <c r="EZ510" s="105"/>
      <c r="FA510" s="105"/>
      <c r="FB510" s="105"/>
      <c r="FC510" s="105"/>
      <c r="FD510" s="105"/>
      <c r="FE510" s="105"/>
      <c r="FF510" s="105"/>
      <c r="FG510" s="105"/>
      <c r="FH510" s="105"/>
      <c r="FI510" s="105"/>
      <c r="FJ510" s="105"/>
      <c r="FK510" s="105"/>
      <c r="FL510" s="105"/>
      <c r="FM510" s="105"/>
      <c r="FN510" s="105"/>
      <c r="FO510" s="105"/>
      <c r="FP510" s="105"/>
      <c r="FQ510" s="105"/>
      <c r="FR510" s="105"/>
      <c r="FS510" s="105"/>
      <c r="FT510" s="105"/>
      <c r="FU510" s="105"/>
      <c r="FV510" s="105"/>
      <c r="FW510" s="105"/>
      <c r="FX510" s="105"/>
      <c r="FY510" s="105"/>
      <c r="FZ510" s="105"/>
      <c r="GA510" s="105"/>
      <c r="GB510" s="105"/>
      <c r="GC510" s="105"/>
      <c r="GD510" s="105"/>
      <c r="GE510" s="105"/>
      <c r="GF510" s="105"/>
      <c r="GG510" s="105"/>
      <c r="GH510" s="105"/>
      <c r="GI510" s="105"/>
      <c r="GJ510" s="105"/>
      <c r="GK510" s="105"/>
      <c r="GL510" s="105"/>
      <c r="GM510" s="105"/>
      <c r="GN510" s="105"/>
      <c r="GO510" s="105"/>
      <c r="GP510" s="105"/>
      <c r="GQ510" s="105"/>
      <c r="GR510" s="105"/>
      <c r="GS510" s="105"/>
      <c r="GT510" s="105"/>
      <c r="GU510" s="105"/>
      <c r="GV510" s="105"/>
      <c r="GW510" s="105"/>
      <c r="GX510" s="105"/>
      <c r="GY510" s="105"/>
      <c r="GZ510" s="105"/>
      <c r="HA510" s="105"/>
      <c r="HB510" s="105"/>
      <c r="HC510" s="105"/>
      <c r="HD510" s="105"/>
      <c r="HE510" s="105"/>
      <c r="HF510" s="105"/>
      <c r="HG510" s="105"/>
      <c r="HH510" s="105"/>
      <c r="HI510" s="105"/>
      <c r="HJ510" s="105"/>
      <c r="HK510" s="105"/>
      <c r="HL510" s="105"/>
      <c r="HM510" s="105"/>
      <c r="HN510" s="105"/>
      <c r="HO510" s="105"/>
      <c r="HP510" s="105"/>
      <c r="HQ510" s="105"/>
      <c r="HR510" s="105"/>
      <c r="HS510" s="105"/>
      <c r="HT510" s="105"/>
      <c r="HU510" s="105"/>
      <c r="HV510" s="105"/>
      <c r="HW510" s="105"/>
      <c r="HX510" s="105"/>
      <c r="HY510" s="105"/>
      <c r="HZ510" s="105"/>
      <c r="IA510" s="105"/>
      <c r="IB510" s="105"/>
      <c r="IC510" s="105"/>
      <c r="ID510" s="105"/>
      <c r="IE510" s="105"/>
      <c r="IF510" s="105"/>
      <c r="IG510" s="105"/>
      <c r="IH510" s="105"/>
      <c r="II510" s="105"/>
      <c r="IJ510" s="105"/>
      <c r="IK510" s="105"/>
      <c r="IL510" s="105"/>
      <c r="IM510" s="105"/>
      <c r="IN510" s="105"/>
      <c r="IO510" s="105"/>
      <c r="IP510" s="105"/>
      <c r="IQ510" s="105"/>
      <c r="IR510" s="105"/>
      <c r="IS510" s="105"/>
      <c r="IT510" s="105"/>
      <c r="IU510" s="105"/>
      <c r="IV510" s="105"/>
    </row>
    <row r="511" spans="1:256" ht="12.75" customHeight="1">
      <c r="A511" s="467">
        <v>12</v>
      </c>
      <c r="B511" s="458" t="s">
        <v>50</v>
      </c>
      <c r="C511" s="453"/>
      <c r="D511" s="237"/>
      <c r="E511" s="453"/>
      <c r="F511" s="453">
        <f t="shared" si="17"/>
        <v>0</v>
      </c>
      <c r="G511" s="959"/>
      <c r="H511" s="164"/>
      <c r="I511" s="104"/>
      <c r="J511" s="108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  <c r="BI511" s="151"/>
      <c r="BJ511" s="151"/>
      <c r="BK511" s="151"/>
      <c r="BL511" s="151"/>
      <c r="BM511" s="151"/>
      <c r="BN511" s="151"/>
      <c r="BO511" s="151"/>
      <c r="BP511" s="151"/>
      <c r="BQ511" s="151"/>
      <c r="BR511" s="151"/>
      <c r="BS511" s="151"/>
      <c r="BT511" s="151"/>
      <c r="BU511" s="151"/>
      <c r="BV511" s="151"/>
      <c r="BW511" s="151"/>
      <c r="BX511" s="151"/>
      <c r="BY511" s="151"/>
      <c r="BZ511" s="151"/>
      <c r="CA511" s="151"/>
      <c r="CB511" s="151"/>
      <c r="CC511" s="151"/>
      <c r="CD511" s="151"/>
      <c r="CE511" s="151"/>
      <c r="CF511" s="151"/>
      <c r="CG511" s="151"/>
      <c r="CH511" s="151"/>
      <c r="CI511" s="151"/>
      <c r="CJ511" s="151"/>
      <c r="CK511" s="151"/>
      <c r="CL511" s="151"/>
      <c r="CM511" s="151"/>
      <c r="CN511" s="151"/>
      <c r="CO511" s="151"/>
      <c r="CP511" s="151"/>
      <c r="CQ511" s="151"/>
      <c r="CR511" s="151"/>
      <c r="CS511" s="151"/>
      <c r="CT511" s="151"/>
      <c r="CU511" s="151"/>
      <c r="CV511" s="151"/>
      <c r="CW511" s="151"/>
      <c r="CX511" s="151"/>
      <c r="CY511" s="151"/>
      <c r="CZ511" s="151"/>
      <c r="DA511" s="151"/>
      <c r="DB511" s="151"/>
      <c r="DC511" s="151"/>
      <c r="DD511" s="151"/>
      <c r="DE511" s="151"/>
      <c r="DF511" s="151"/>
      <c r="DG511" s="151"/>
      <c r="DH511" s="151"/>
      <c r="DI511" s="151"/>
      <c r="DJ511" s="151"/>
      <c r="DK511" s="151"/>
      <c r="DL511" s="151"/>
      <c r="DM511" s="151"/>
      <c r="DN511" s="151"/>
      <c r="DO511" s="151"/>
      <c r="DP511" s="151"/>
      <c r="DQ511" s="151"/>
      <c r="DR511" s="151"/>
      <c r="DS511" s="151"/>
      <c r="DT511" s="151"/>
      <c r="DU511" s="151"/>
      <c r="DV511" s="151"/>
      <c r="DW511" s="151"/>
      <c r="DX511" s="151"/>
      <c r="DY511" s="151"/>
      <c r="DZ511" s="151"/>
      <c r="EA511" s="151"/>
      <c r="EB511" s="151"/>
      <c r="EC511" s="151"/>
      <c r="ED511" s="151"/>
      <c r="EE511" s="151"/>
      <c r="EF511" s="151"/>
      <c r="EG511" s="151"/>
      <c r="EH511" s="151"/>
      <c r="EI511" s="151"/>
      <c r="EJ511" s="151"/>
      <c r="EK511" s="151"/>
      <c r="EL511" s="151"/>
      <c r="EM511" s="151"/>
      <c r="EN511" s="151"/>
      <c r="EO511" s="151"/>
      <c r="EP511" s="151"/>
      <c r="EQ511" s="151"/>
      <c r="ER511" s="151"/>
      <c r="ES511" s="151"/>
      <c r="ET511" s="151"/>
      <c r="EU511" s="151"/>
      <c r="EV511" s="151"/>
      <c r="EW511" s="151"/>
      <c r="EX511" s="151"/>
      <c r="EY511" s="151"/>
      <c r="EZ511" s="151"/>
      <c r="FA511" s="151"/>
      <c r="FB511" s="151"/>
      <c r="FC511" s="151"/>
      <c r="FD511" s="151"/>
      <c r="FE511" s="151"/>
      <c r="FF511" s="151"/>
      <c r="FG511" s="151"/>
      <c r="FH511" s="151"/>
      <c r="FI511" s="151"/>
      <c r="FJ511" s="151"/>
      <c r="FK511" s="151"/>
      <c r="FL511" s="151"/>
      <c r="FM511" s="151"/>
      <c r="FN511" s="151"/>
      <c r="FO511" s="151"/>
      <c r="FP511" s="151"/>
      <c r="FQ511" s="151"/>
      <c r="FR511" s="151"/>
      <c r="FS511" s="151"/>
      <c r="FT511" s="151"/>
      <c r="FU511" s="151"/>
      <c r="FV511" s="151"/>
      <c r="FW511" s="151"/>
      <c r="FX511" s="151"/>
      <c r="FY511" s="151"/>
      <c r="FZ511" s="151"/>
      <c r="GA511" s="151"/>
      <c r="GB511" s="151"/>
      <c r="GC511" s="151"/>
      <c r="GD511" s="151"/>
      <c r="GE511" s="151"/>
      <c r="GF511" s="151"/>
      <c r="GG511" s="151"/>
      <c r="GH511" s="151"/>
      <c r="GI511" s="151"/>
      <c r="GJ511" s="151"/>
      <c r="GK511" s="151"/>
      <c r="GL511" s="151"/>
      <c r="GM511" s="151"/>
      <c r="GN511" s="151"/>
      <c r="GO511" s="151"/>
      <c r="GP511" s="151"/>
      <c r="GQ511" s="151"/>
      <c r="GR511" s="151"/>
      <c r="GS511" s="151"/>
      <c r="GT511" s="151"/>
      <c r="GU511" s="151"/>
      <c r="GV511" s="151"/>
      <c r="GW511" s="151"/>
      <c r="GX511" s="151"/>
      <c r="GY511" s="151"/>
      <c r="GZ511" s="151"/>
      <c r="HA511" s="151"/>
      <c r="HB511" s="151"/>
      <c r="HC511" s="151"/>
      <c r="HD511" s="151"/>
      <c r="HE511" s="151"/>
      <c r="HF511" s="151"/>
      <c r="HG511" s="151"/>
      <c r="HH511" s="151"/>
      <c r="HI511" s="151"/>
      <c r="HJ511" s="151"/>
      <c r="HK511" s="151"/>
      <c r="HL511" s="151"/>
      <c r="HM511" s="151"/>
      <c r="HN511" s="151"/>
      <c r="HO511" s="151"/>
      <c r="HP511" s="151"/>
      <c r="HQ511" s="151"/>
      <c r="HR511" s="151"/>
      <c r="HS511" s="151"/>
      <c r="HT511" s="151"/>
      <c r="HU511" s="151"/>
      <c r="HV511" s="151"/>
      <c r="HW511" s="151"/>
      <c r="HX511" s="151"/>
      <c r="HY511" s="151"/>
      <c r="HZ511" s="151"/>
      <c r="IA511" s="151"/>
      <c r="IB511" s="151"/>
      <c r="IC511" s="151"/>
      <c r="ID511" s="151"/>
      <c r="IE511" s="151"/>
      <c r="IF511" s="151"/>
      <c r="IG511" s="151"/>
      <c r="IH511" s="151"/>
      <c r="II511" s="151"/>
      <c r="IJ511" s="151"/>
      <c r="IK511" s="151"/>
      <c r="IL511" s="151"/>
      <c r="IM511" s="151"/>
      <c r="IN511" s="151"/>
      <c r="IO511" s="151"/>
      <c r="IP511" s="151"/>
      <c r="IQ511" s="151"/>
      <c r="IR511" s="151"/>
      <c r="IS511" s="151"/>
      <c r="IT511" s="151"/>
      <c r="IU511" s="151"/>
      <c r="IV511" s="151"/>
    </row>
    <row r="512" spans="1:256">
      <c r="A512" s="397">
        <v>12.1</v>
      </c>
      <c r="B512" s="390" t="s">
        <v>29</v>
      </c>
      <c r="C512" s="453">
        <v>79.63</v>
      </c>
      <c r="D512" s="237" t="s">
        <v>12</v>
      </c>
      <c r="E512" s="453"/>
      <c r="F512" s="453">
        <f t="shared" si="17"/>
        <v>0</v>
      </c>
      <c r="G512" s="959"/>
      <c r="H512" s="164"/>
      <c r="I512" s="104"/>
      <c r="J512" s="108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  <c r="BI512" s="151"/>
      <c r="BJ512" s="151"/>
      <c r="BK512" s="151"/>
      <c r="BL512" s="151"/>
      <c r="BM512" s="151"/>
      <c r="BN512" s="151"/>
      <c r="BO512" s="151"/>
      <c r="BP512" s="151"/>
      <c r="BQ512" s="151"/>
      <c r="BR512" s="151"/>
      <c r="BS512" s="151"/>
      <c r="BT512" s="151"/>
      <c r="BU512" s="151"/>
      <c r="BV512" s="151"/>
      <c r="BW512" s="151"/>
      <c r="BX512" s="151"/>
      <c r="BY512" s="151"/>
      <c r="BZ512" s="151"/>
      <c r="CA512" s="151"/>
      <c r="CB512" s="151"/>
      <c r="CC512" s="151"/>
      <c r="CD512" s="151"/>
      <c r="CE512" s="151"/>
      <c r="CF512" s="151"/>
      <c r="CG512" s="151"/>
      <c r="CH512" s="151"/>
      <c r="CI512" s="151"/>
      <c r="CJ512" s="151"/>
      <c r="CK512" s="151"/>
      <c r="CL512" s="151"/>
      <c r="CM512" s="151"/>
      <c r="CN512" s="151"/>
      <c r="CO512" s="151"/>
      <c r="CP512" s="151"/>
      <c r="CQ512" s="151"/>
      <c r="CR512" s="151"/>
      <c r="CS512" s="151"/>
      <c r="CT512" s="151"/>
      <c r="CU512" s="151"/>
      <c r="CV512" s="151"/>
      <c r="CW512" s="151"/>
      <c r="CX512" s="151"/>
      <c r="CY512" s="151"/>
      <c r="CZ512" s="151"/>
      <c r="DA512" s="151"/>
      <c r="DB512" s="151"/>
      <c r="DC512" s="151"/>
      <c r="DD512" s="151"/>
      <c r="DE512" s="151"/>
      <c r="DF512" s="151"/>
      <c r="DG512" s="151"/>
      <c r="DH512" s="151"/>
      <c r="DI512" s="151"/>
      <c r="DJ512" s="151"/>
      <c r="DK512" s="151"/>
      <c r="DL512" s="151"/>
      <c r="DM512" s="151"/>
      <c r="DN512" s="151"/>
      <c r="DO512" s="151"/>
      <c r="DP512" s="151"/>
      <c r="DQ512" s="151"/>
      <c r="DR512" s="151"/>
      <c r="DS512" s="151"/>
      <c r="DT512" s="151"/>
      <c r="DU512" s="151"/>
      <c r="DV512" s="151"/>
      <c r="DW512" s="151"/>
      <c r="DX512" s="151"/>
      <c r="DY512" s="151"/>
      <c r="DZ512" s="151"/>
      <c r="EA512" s="151"/>
      <c r="EB512" s="151"/>
      <c r="EC512" s="151"/>
      <c r="ED512" s="151"/>
      <c r="EE512" s="151"/>
      <c r="EF512" s="151"/>
      <c r="EG512" s="151"/>
      <c r="EH512" s="151"/>
      <c r="EI512" s="151"/>
      <c r="EJ512" s="151"/>
      <c r="EK512" s="151"/>
      <c r="EL512" s="151"/>
      <c r="EM512" s="151"/>
      <c r="EN512" s="151"/>
      <c r="EO512" s="151"/>
      <c r="EP512" s="151"/>
      <c r="EQ512" s="151"/>
      <c r="ER512" s="151"/>
      <c r="ES512" s="151"/>
      <c r="ET512" s="151"/>
      <c r="EU512" s="151"/>
      <c r="EV512" s="151"/>
      <c r="EW512" s="151"/>
      <c r="EX512" s="151"/>
      <c r="EY512" s="151"/>
      <c r="EZ512" s="151"/>
      <c r="FA512" s="151"/>
      <c r="FB512" s="151"/>
      <c r="FC512" s="151"/>
      <c r="FD512" s="151"/>
      <c r="FE512" s="151"/>
      <c r="FF512" s="151"/>
      <c r="FG512" s="151"/>
      <c r="FH512" s="151"/>
      <c r="FI512" s="151"/>
      <c r="FJ512" s="151"/>
      <c r="FK512" s="151"/>
      <c r="FL512" s="151"/>
      <c r="FM512" s="151"/>
      <c r="FN512" s="151"/>
      <c r="FO512" s="151"/>
      <c r="FP512" s="151"/>
      <c r="FQ512" s="151"/>
      <c r="FR512" s="151"/>
      <c r="FS512" s="151"/>
      <c r="FT512" s="151"/>
      <c r="FU512" s="151"/>
      <c r="FV512" s="151"/>
      <c r="FW512" s="151"/>
      <c r="FX512" s="151"/>
      <c r="FY512" s="151"/>
      <c r="FZ512" s="151"/>
      <c r="GA512" s="151"/>
      <c r="GB512" s="151"/>
      <c r="GC512" s="151"/>
      <c r="GD512" s="151"/>
      <c r="GE512" s="151"/>
      <c r="GF512" s="151"/>
      <c r="GG512" s="151"/>
      <c r="GH512" s="151"/>
      <c r="GI512" s="151"/>
      <c r="GJ512" s="151"/>
      <c r="GK512" s="151"/>
      <c r="GL512" s="151"/>
      <c r="GM512" s="151"/>
      <c r="GN512" s="151"/>
      <c r="GO512" s="151"/>
      <c r="GP512" s="151"/>
      <c r="GQ512" s="151"/>
      <c r="GR512" s="151"/>
      <c r="GS512" s="151"/>
      <c r="GT512" s="151"/>
      <c r="GU512" s="151"/>
      <c r="GV512" s="151"/>
      <c r="GW512" s="151"/>
      <c r="GX512" s="151"/>
      <c r="GY512" s="151"/>
      <c r="GZ512" s="151"/>
      <c r="HA512" s="151"/>
      <c r="HB512" s="151"/>
      <c r="HC512" s="151"/>
      <c r="HD512" s="151"/>
      <c r="HE512" s="151"/>
      <c r="HF512" s="151"/>
      <c r="HG512" s="151"/>
      <c r="HH512" s="151"/>
      <c r="HI512" s="151"/>
      <c r="HJ512" s="151"/>
      <c r="HK512" s="151"/>
      <c r="HL512" s="151"/>
      <c r="HM512" s="151"/>
      <c r="HN512" s="151"/>
      <c r="HO512" s="151"/>
      <c r="HP512" s="151"/>
      <c r="HQ512" s="151"/>
      <c r="HR512" s="151"/>
      <c r="HS512" s="151"/>
      <c r="HT512" s="151"/>
      <c r="HU512" s="151"/>
      <c r="HV512" s="151"/>
      <c r="HW512" s="151"/>
      <c r="HX512" s="151"/>
      <c r="HY512" s="151"/>
      <c r="HZ512" s="151"/>
      <c r="IA512" s="151"/>
      <c r="IB512" s="151"/>
      <c r="IC512" s="151"/>
      <c r="ID512" s="151"/>
      <c r="IE512" s="151"/>
      <c r="IF512" s="151"/>
      <c r="IG512" s="151"/>
      <c r="IH512" s="151"/>
      <c r="II512" s="151"/>
      <c r="IJ512" s="151"/>
      <c r="IK512" s="151"/>
      <c r="IL512" s="151"/>
      <c r="IM512" s="151"/>
      <c r="IN512" s="151"/>
      <c r="IO512" s="151"/>
      <c r="IP512" s="151"/>
      <c r="IQ512" s="151"/>
      <c r="IR512" s="151"/>
      <c r="IS512" s="151"/>
      <c r="IT512" s="151"/>
      <c r="IU512" s="151"/>
      <c r="IV512" s="151"/>
    </row>
    <row r="513" spans="1:256">
      <c r="A513" s="397">
        <v>12.2</v>
      </c>
      <c r="B513" s="454" t="s">
        <v>88</v>
      </c>
      <c r="C513" s="453">
        <v>73.95</v>
      </c>
      <c r="D513" s="237" t="s">
        <v>12</v>
      </c>
      <c r="E513" s="453"/>
      <c r="F513" s="453">
        <f t="shared" si="17"/>
        <v>0</v>
      </c>
      <c r="G513" s="959"/>
      <c r="H513" s="164"/>
      <c r="I513" s="782"/>
      <c r="J513" s="108"/>
      <c r="K513" s="782"/>
      <c r="L513" s="782"/>
      <c r="M513" s="782"/>
      <c r="N513" s="782"/>
      <c r="O513" s="782"/>
      <c r="P513" s="782"/>
      <c r="Q513" s="782"/>
      <c r="R513" s="782"/>
      <c r="S513" s="782"/>
      <c r="T513" s="782"/>
      <c r="U513" s="782"/>
      <c r="V513" s="782"/>
      <c r="W513" s="782"/>
      <c r="X513" s="782"/>
      <c r="Y513" s="782"/>
      <c r="Z513" s="782"/>
      <c r="AA513" s="782"/>
      <c r="AB513" s="782"/>
      <c r="AC513" s="782"/>
      <c r="AD513" s="782"/>
      <c r="AE513" s="782"/>
      <c r="AF513" s="782"/>
      <c r="AG513" s="782"/>
      <c r="AH513" s="782"/>
      <c r="AI513" s="802"/>
      <c r="AJ513" s="802"/>
      <c r="AK513" s="802"/>
      <c r="AL513" s="802"/>
      <c r="AM513" s="802"/>
      <c r="AN513" s="802"/>
      <c r="AO513" s="802"/>
      <c r="AP513" s="802"/>
      <c r="AQ513" s="802"/>
      <c r="AR513" s="802"/>
      <c r="AS513" s="802"/>
      <c r="AT513" s="802"/>
      <c r="AU513" s="802"/>
      <c r="AV513" s="802"/>
      <c r="AW513" s="802"/>
      <c r="AX513" s="802"/>
      <c r="AY513" s="802"/>
      <c r="AZ513" s="802"/>
      <c r="BA513" s="802"/>
      <c r="BB513" s="802"/>
      <c r="BC513" s="802"/>
      <c r="BD513" s="802"/>
      <c r="BE513" s="802"/>
      <c r="BF513" s="802"/>
      <c r="BG513" s="802"/>
      <c r="BH513" s="802"/>
      <c r="BI513" s="802"/>
      <c r="BJ513" s="802"/>
      <c r="BK513" s="802"/>
      <c r="BL513" s="802"/>
      <c r="BM513" s="802"/>
      <c r="BN513" s="802"/>
      <c r="BO513" s="802"/>
      <c r="BP513" s="802"/>
      <c r="BQ513" s="802"/>
      <c r="BR513" s="802"/>
      <c r="BS513" s="802"/>
      <c r="BT513" s="802"/>
      <c r="BU513" s="802"/>
      <c r="BV513" s="802"/>
      <c r="BW513" s="802"/>
      <c r="BX513" s="802"/>
      <c r="BY513" s="802"/>
      <c r="BZ513" s="802"/>
      <c r="CA513" s="802"/>
      <c r="CB513" s="802"/>
      <c r="CC513" s="802"/>
      <c r="CD513" s="802"/>
      <c r="CE513" s="802"/>
      <c r="CF513" s="802"/>
      <c r="CG513" s="802"/>
      <c r="CH513" s="802"/>
      <c r="CI513" s="802"/>
      <c r="CJ513" s="802"/>
      <c r="CK513" s="802"/>
      <c r="CL513" s="802"/>
      <c r="CM513" s="802"/>
      <c r="CN513" s="802"/>
      <c r="CO513" s="802"/>
      <c r="CP513" s="802"/>
      <c r="CQ513" s="802"/>
      <c r="CR513" s="802"/>
      <c r="CS513" s="802"/>
      <c r="CT513" s="802"/>
      <c r="CU513" s="802"/>
      <c r="CV513" s="802"/>
      <c r="CW513" s="802"/>
      <c r="CX513" s="802"/>
      <c r="CY513" s="802"/>
      <c r="CZ513" s="802"/>
      <c r="DA513" s="802"/>
      <c r="DB513" s="802"/>
      <c r="DC513" s="802"/>
      <c r="DD513" s="802"/>
      <c r="DE513" s="802"/>
      <c r="DF513" s="802"/>
      <c r="DG513" s="802"/>
      <c r="DH513" s="802"/>
      <c r="DI513" s="802"/>
      <c r="DJ513" s="802"/>
      <c r="DK513" s="802"/>
      <c r="DL513" s="802"/>
      <c r="DM513" s="802"/>
      <c r="DN513" s="802"/>
      <c r="DO513" s="802"/>
      <c r="DP513" s="802"/>
      <c r="DQ513" s="802"/>
      <c r="DR513" s="802"/>
      <c r="DS513" s="802"/>
      <c r="DT513" s="802"/>
      <c r="DU513" s="802"/>
      <c r="DV513" s="802"/>
      <c r="DW513" s="802"/>
      <c r="DX513" s="802"/>
      <c r="DY513" s="802"/>
      <c r="DZ513" s="802"/>
      <c r="EA513" s="802"/>
      <c r="EB513" s="802"/>
      <c r="EC513" s="802"/>
      <c r="ED513" s="802"/>
      <c r="EE513" s="802"/>
      <c r="EF513" s="802"/>
      <c r="EG513" s="802"/>
      <c r="EH513" s="802"/>
      <c r="EI513" s="802"/>
      <c r="EJ513" s="802"/>
      <c r="EK513" s="802"/>
      <c r="EL513" s="802"/>
      <c r="EM513" s="802"/>
      <c r="EN513" s="802"/>
      <c r="EO513" s="802"/>
      <c r="EP513" s="802"/>
      <c r="EQ513" s="802"/>
      <c r="ER513" s="802"/>
      <c r="ES513" s="802"/>
      <c r="ET513" s="802"/>
      <c r="EU513" s="802"/>
      <c r="EV513" s="802"/>
      <c r="EW513" s="802"/>
      <c r="EX513" s="802"/>
      <c r="EY513" s="802"/>
      <c r="EZ513" s="802"/>
      <c r="FA513" s="802"/>
      <c r="FB513" s="802"/>
      <c r="FC513" s="802"/>
      <c r="FD513" s="802"/>
      <c r="FE513" s="802"/>
      <c r="FF513" s="802"/>
      <c r="FG513" s="802"/>
      <c r="FH513" s="802"/>
      <c r="FI513" s="802"/>
      <c r="FJ513" s="802"/>
      <c r="FK513" s="802"/>
      <c r="FL513" s="802"/>
      <c r="FM513" s="802"/>
      <c r="FN513" s="802"/>
      <c r="FO513" s="802"/>
      <c r="FP513" s="802"/>
      <c r="FQ513" s="802"/>
      <c r="FR513" s="802"/>
      <c r="FS513" s="802"/>
      <c r="FT513" s="802"/>
      <c r="FU513" s="802"/>
      <c r="FV513" s="802"/>
      <c r="FW513" s="802"/>
      <c r="FX513" s="802"/>
      <c r="FY513" s="802"/>
      <c r="FZ513" s="802"/>
      <c r="GA513" s="802"/>
      <c r="GB513" s="802"/>
      <c r="GC513" s="802"/>
      <c r="GD513" s="802"/>
      <c r="GE513" s="802"/>
      <c r="GF513" s="802"/>
      <c r="GG513" s="802"/>
      <c r="GH513" s="802"/>
      <c r="GI513" s="802"/>
      <c r="GJ513" s="802"/>
      <c r="GK513" s="802"/>
      <c r="GL513" s="802"/>
      <c r="GM513" s="802"/>
      <c r="GN513" s="802"/>
      <c r="GO513" s="802"/>
      <c r="GP513" s="802"/>
      <c r="GQ513" s="802"/>
      <c r="GR513" s="802"/>
      <c r="GS513" s="802"/>
      <c r="GT513" s="802"/>
      <c r="GU513" s="802"/>
      <c r="GV513" s="802"/>
      <c r="GW513" s="802"/>
      <c r="GX513" s="802"/>
      <c r="GY513" s="802"/>
      <c r="GZ513" s="802"/>
      <c r="HA513" s="802"/>
      <c r="HB513" s="802"/>
      <c r="HC513" s="802"/>
      <c r="HD513" s="802"/>
      <c r="HE513" s="802"/>
      <c r="HF513" s="802"/>
      <c r="HG513" s="802"/>
      <c r="HH513" s="802"/>
      <c r="HI513" s="802"/>
      <c r="HJ513" s="802"/>
      <c r="HK513" s="802"/>
      <c r="HL513" s="802"/>
      <c r="HM513" s="802"/>
      <c r="HN513" s="802"/>
      <c r="HO513" s="802"/>
      <c r="HP513" s="802"/>
      <c r="HQ513" s="802"/>
      <c r="HR513" s="802"/>
      <c r="HS513" s="802"/>
      <c r="HT513" s="802"/>
      <c r="HU513" s="802"/>
      <c r="HV513" s="802"/>
      <c r="HW513" s="802"/>
      <c r="HX513" s="802"/>
      <c r="HY513" s="802"/>
      <c r="HZ513" s="802"/>
      <c r="IA513" s="802"/>
      <c r="IB513" s="802"/>
      <c r="IC513" s="802"/>
      <c r="ID513" s="802"/>
      <c r="IE513" s="802"/>
      <c r="IF513" s="802"/>
      <c r="IG513" s="802"/>
      <c r="IH513" s="802"/>
      <c r="II513" s="802"/>
      <c r="IJ513" s="802"/>
      <c r="IK513" s="802"/>
      <c r="IL513" s="802"/>
      <c r="IM513" s="802"/>
      <c r="IN513" s="802"/>
      <c r="IO513" s="802"/>
      <c r="IP513" s="802"/>
      <c r="IQ513" s="802"/>
      <c r="IR513" s="802"/>
      <c r="IS513" s="802"/>
      <c r="IT513" s="802"/>
      <c r="IU513" s="802"/>
      <c r="IV513" s="802"/>
    </row>
    <row r="514" spans="1:256">
      <c r="A514" s="397"/>
      <c r="B514" s="454"/>
      <c r="C514" s="453"/>
      <c r="D514" s="237"/>
      <c r="E514" s="453"/>
      <c r="F514" s="453">
        <f t="shared" si="17"/>
        <v>0</v>
      </c>
      <c r="G514" s="959"/>
      <c r="H514" s="164"/>
      <c r="I514" s="782"/>
      <c r="J514" s="108"/>
      <c r="K514" s="782"/>
      <c r="L514" s="782"/>
      <c r="M514" s="782"/>
      <c r="N514" s="782"/>
      <c r="O514" s="782"/>
      <c r="P514" s="782"/>
      <c r="Q514" s="782"/>
      <c r="R514" s="782"/>
      <c r="S514" s="782"/>
      <c r="T514" s="782"/>
      <c r="U514" s="782"/>
      <c r="V514" s="782"/>
      <c r="W514" s="782"/>
      <c r="X514" s="782"/>
      <c r="Y514" s="782"/>
      <c r="Z514" s="782"/>
      <c r="AA514" s="782"/>
      <c r="AB514" s="782"/>
      <c r="AC514" s="782"/>
      <c r="AD514" s="782"/>
      <c r="AE514" s="782"/>
      <c r="AF514" s="782"/>
      <c r="AG514" s="782"/>
      <c r="AH514" s="782"/>
      <c r="AI514" s="802"/>
      <c r="AJ514" s="802"/>
      <c r="AK514" s="802"/>
      <c r="AL514" s="802"/>
      <c r="AM514" s="802"/>
      <c r="AN514" s="802"/>
      <c r="AO514" s="802"/>
      <c r="AP514" s="802"/>
      <c r="AQ514" s="802"/>
      <c r="AR514" s="802"/>
      <c r="AS514" s="802"/>
      <c r="AT514" s="802"/>
      <c r="AU514" s="802"/>
      <c r="AV514" s="802"/>
      <c r="AW514" s="802"/>
      <c r="AX514" s="802"/>
      <c r="AY514" s="802"/>
      <c r="AZ514" s="802"/>
      <c r="BA514" s="802"/>
      <c r="BB514" s="802"/>
      <c r="BC514" s="802"/>
      <c r="BD514" s="802"/>
      <c r="BE514" s="802"/>
      <c r="BF514" s="802"/>
      <c r="BG514" s="802"/>
      <c r="BH514" s="802"/>
      <c r="BI514" s="802"/>
      <c r="BJ514" s="802"/>
      <c r="BK514" s="802"/>
      <c r="BL514" s="802"/>
      <c r="BM514" s="802"/>
      <c r="BN514" s="802"/>
      <c r="BO514" s="802"/>
      <c r="BP514" s="802"/>
      <c r="BQ514" s="802"/>
      <c r="BR514" s="802"/>
      <c r="BS514" s="802"/>
      <c r="BT514" s="802"/>
      <c r="BU514" s="802"/>
      <c r="BV514" s="802"/>
      <c r="BW514" s="802"/>
      <c r="BX514" s="802"/>
      <c r="BY514" s="802"/>
      <c r="BZ514" s="802"/>
      <c r="CA514" s="802"/>
      <c r="CB514" s="802"/>
      <c r="CC514" s="802"/>
      <c r="CD514" s="802"/>
      <c r="CE514" s="802"/>
      <c r="CF514" s="802"/>
      <c r="CG514" s="802"/>
      <c r="CH514" s="802"/>
      <c r="CI514" s="802"/>
      <c r="CJ514" s="802"/>
      <c r="CK514" s="802"/>
      <c r="CL514" s="802"/>
      <c r="CM514" s="802"/>
      <c r="CN514" s="802"/>
      <c r="CO514" s="802"/>
      <c r="CP514" s="802"/>
      <c r="CQ514" s="802"/>
      <c r="CR514" s="802"/>
      <c r="CS514" s="802"/>
      <c r="CT514" s="802"/>
      <c r="CU514" s="802"/>
      <c r="CV514" s="802"/>
      <c r="CW514" s="802"/>
      <c r="CX514" s="802"/>
      <c r="CY514" s="802"/>
      <c r="CZ514" s="802"/>
      <c r="DA514" s="802"/>
      <c r="DB514" s="802"/>
      <c r="DC514" s="802"/>
      <c r="DD514" s="802"/>
      <c r="DE514" s="802"/>
      <c r="DF514" s="802"/>
      <c r="DG514" s="802"/>
      <c r="DH514" s="802"/>
      <c r="DI514" s="802"/>
      <c r="DJ514" s="802"/>
      <c r="DK514" s="802"/>
      <c r="DL514" s="802"/>
      <c r="DM514" s="802"/>
      <c r="DN514" s="802"/>
      <c r="DO514" s="802"/>
      <c r="DP514" s="802"/>
      <c r="DQ514" s="802"/>
      <c r="DR514" s="802"/>
      <c r="DS514" s="802"/>
      <c r="DT514" s="802"/>
      <c r="DU514" s="802"/>
      <c r="DV514" s="802"/>
      <c r="DW514" s="802"/>
      <c r="DX514" s="802"/>
      <c r="DY514" s="802"/>
      <c r="DZ514" s="802"/>
      <c r="EA514" s="802"/>
      <c r="EB514" s="802"/>
      <c r="EC514" s="802"/>
      <c r="ED514" s="802"/>
      <c r="EE514" s="802"/>
      <c r="EF514" s="802"/>
      <c r="EG514" s="802"/>
      <c r="EH514" s="802"/>
      <c r="EI514" s="802"/>
      <c r="EJ514" s="802"/>
      <c r="EK514" s="802"/>
      <c r="EL514" s="802"/>
      <c r="EM514" s="802"/>
      <c r="EN514" s="802"/>
      <c r="EO514" s="802"/>
      <c r="EP514" s="802"/>
      <c r="EQ514" s="802"/>
      <c r="ER514" s="802"/>
      <c r="ES514" s="802"/>
      <c r="ET514" s="802"/>
      <c r="EU514" s="802"/>
      <c r="EV514" s="802"/>
      <c r="EW514" s="802"/>
      <c r="EX514" s="802"/>
      <c r="EY514" s="802"/>
      <c r="EZ514" s="802"/>
      <c r="FA514" s="802"/>
      <c r="FB514" s="802"/>
      <c r="FC514" s="802"/>
      <c r="FD514" s="802"/>
      <c r="FE514" s="802"/>
      <c r="FF514" s="802"/>
      <c r="FG514" s="802"/>
      <c r="FH514" s="802"/>
      <c r="FI514" s="802"/>
      <c r="FJ514" s="802"/>
      <c r="FK514" s="802"/>
      <c r="FL514" s="802"/>
      <c r="FM514" s="802"/>
      <c r="FN514" s="802"/>
      <c r="FO514" s="802"/>
      <c r="FP514" s="802"/>
      <c r="FQ514" s="802"/>
      <c r="FR514" s="802"/>
      <c r="FS514" s="802"/>
      <c r="FT514" s="802"/>
      <c r="FU514" s="802"/>
      <c r="FV514" s="802"/>
      <c r="FW514" s="802"/>
      <c r="FX514" s="802"/>
      <c r="FY514" s="802"/>
      <c r="FZ514" s="802"/>
      <c r="GA514" s="802"/>
      <c r="GB514" s="802"/>
      <c r="GC514" s="802"/>
      <c r="GD514" s="802"/>
      <c r="GE514" s="802"/>
      <c r="GF514" s="802"/>
      <c r="GG514" s="802"/>
      <c r="GH514" s="802"/>
      <c r="GI514" s="802"/>
      <c r="GJ514" s="802"/>
      <c r="GK514" s="802"/>
      <c r="GL514" s="802"/>
      <c r="GM514" s="802"/>
      <c r="GN514" s="802"/>
      <c r="GO514" s="802"/>
      <c r="GP514" s="802"/>
      <c r="GQ514" s="802"/>
      <c r="GR514" s="802"/>
      <c r="GS514" s="802"/>
      <c r="GT514" s="802"/>
      <c r="GU514" s="802"/>
      <c r="GV514" s="802"/>
      <c r="GW514" s="802"/>
      <c r="GX514" s="802"/>
      <c r="GY514" s="802"/>
      <c r="GZ514" s="802"/>
      <c r="HA514" s="802"/>
      <c r="HB514" s="802"/>
      <c r="HC514" s="802"/>
      <c r="HD514" s="802"/>
      <c r="HE514" s="802"/>
      <c r="HF514" s="802"/>
      <c r="HG514" s="802"/>
      <c r="HH514" s="802"/>
      <c r="HI514" s="802"/>
      <c r="HJ514" s="802"/>
      <c r="HK514" s="802"/>
      <c r="HL514" s="802"/>
      <c r="HM514" s="802"/>
      <c r="HN514" s="802"/>
      <c r="HO514" s="802"/>
      <c r="HP514" s="802"/>
      <c r="HQ514" s="802"/>
      <c r="HR514" s="802"/>
      <c r="HS514" s="802"/>
      <c r="HT514" s="802"/>
      <c r="HU514" s="802"/>
      <c r="HV514" s="802"/>
      <c r="HW514" s="802"/>
      <c r="HX514" s="802"/>
      <c r="HY514" s="802"/>
      <c r="HZ514" s="802"/>
      <c r="IA514" s="802"/>
      <c r="IB514" s="802"/>
      <c r="IC514" s="802"/>
      <c r="ID514" s="802"/>
      <c r="IE514" s="802"/>
      <c r="IF514" s="802"/>
      <c r="IG514" s="802"/>
      <c r="IH514" s="802"/>
      <c r="II514" s="802"/>
      <c r="IJ514" s="802"/>
      <c r="IK514" s="802"/>
      <c r="IL514" s="802"/>
      <c r="IM514" s="802"/>
      <c r="IN514" s="802"/>
      <c r="IO514" s="802"/>
      <c r="IP514" s="802"/>
      <c r="IQ514" s="802"/>
      <c r="IR514" s="802"/>
      <c r="IS514" s="802"/>
      <c r="IT514" s="802"/>
      <c r="IU514" s="802"/>
      <c r="IV514" s="802"/>
    </row>
    <row r="515" spans="1:256">
      <c r="A515" s="665">
        <v>13</v>
      </c>
      <c r="B515" s="458" t="s">
        <v>48</v>
      </c>
      <c r="C515" s="453"/>
      <c r="D515" s="237"/>
      <c r="E515" s="453"/>
      <c r="F515" s="453">
        <f t="shared" si="17"/>
        <v>0</v>
      </c>
      <c r="G515" s="959"/>
      <c r="H515" s="920"/>
      <c r="I515" s="775"/>
      <c r="J515" s="90"/>
      <c r="K515" s="775"/>
      <c r="L515" s="775"/>
      <c r="M515" s="775"/>
      <c r="N515" s="775"/>
      <c r="O515" s="775"/>
      <c r="P515" s="775"/>
      <c r="Q515" s="775"/>
      <c r="R515" s="775"/>
      <c r="S515" s="775"/>
      <c r="T515" s="775"/>
      <c r="U515" s="775"/>
      <c r="V515" s="775"/>
      <c r="W515" s="775"/>
      <c r="X515" s="775"/>
      <c r="Y515" s="775"/>
      <c r="Z515" s="775"/>
      <c r="AA515" s="775"/>
      <c r="AB515" s="775"/>
      <c r="AC515" s="775"/>
      <c r="AD515" s="775"/>
      <c r="AE515" s="775"/>
      <c r="AF515" s="775"/>
      <c r="AG515" s="775"/>
      <c r="AH515" s="775"/>
      <c r="AI515" s="918"/>
      <c r="AJ515" s="918"/>
      <c r="AK515" s="918"/>
      <c r="AL515" s="918"/>
      <c r="AM515" s="918"/>
      <c r="AN515" s="918"/>
      <c r="AO515" s="918"/>
      <c r="AP515" s="918"/>
      <c r="AQ515" s="918"/>
      <c r="AR515" s="918"/>
      <c r="AS515" s="918"/>
      <c r="AT515" s="918"/>
      <c r="AU515" s="918"/>
      <c r="AV515" s="918"/>
      <c r="AW515" s="918"/>
      <c r="AX515" s="918"/>
      <c r="AY515" s="918"/>
      <c r="AZ515" s="918"/>
      <c r="BA515" s="918"/>
      <c r="BB515" s="918"/>
      <c r="BC515" s="918"/>
      <c r="BD515" s="918"/>
      <c r="BE515" s="918"/>
      <c r="BF515" s="918"/>
      <c r="BG515" s="918"/>
      <c r="BH515" s="918"/>
      <c r="BI515" s="918"/>
      <c r="BJ515" s="918"/>
      <c r="BK515" s="918"/>
      <c r="BL515" s="918"/>
      <c r="BM515" s="918"/>
      <c r="BN515" s="918"/>
      <c r="BO515" s="918"/>
      <c r="BP515" s="918"/>
      <c r="BQ515" s="918"/>
      <c r="BR515" s="918"/>
      <c r="BS515" s="918"/>
      <c r="BT515" s="918"/>
      <c r="BU515" s="918"/>
      <c r="BV515" s="918"/>
      <c r="BW515" s="918"/>
      <c r="BX515" s="918"/>
      <c r="BY515" s="918"/>
      <c r="BZ515" s="918"/>
      <c r="CA515" s="918"/>
      <c r="CB515" s="918"/>
      <c r="CC515" s="918"/>
      <c r="CD515" s="918"/>
      <c r="CE515" s="918"/>
      <c r="CF515" s="918"/>
      <c r="CG515" s="918"/>
      <c r="CH515" s="918"/>
      <c r="CI515" s="918"/>
      <c r="CJ515" s="918"/>
      <c r="CK515" s="918"/>
      <c r="CL515" s="918"/>
      <c r="CM515" s="918"/>
      <c r="CN515" s="918"/>
      <c r="CO515" s="918"/>
      <c r="CP515" s="918"/>
      <c r="CQ515" s="918"/>
      <c r="CR515" s="918"/>
      <c r="CS515" s="918"/>
      <c r="CT515" s="918"/>
      <c r="CU515" s="918"/>
      <c r="CV515" s="918"/>
      <c r="CW515" s="918"/>
      <c r="CX515" s="918"/>
      <c r="CY515" s="918"/>
      <c r="CZ515" s="918"/>
      <c r="DA515" s="918"/>
      <c r="DB515" s="918"/>
      <c r="DC515" s="918"/>
      <c r="DD515" s="918"/>
      <c r="DE515" s="918"/>
      <c r="DF515" s="918"/>
      <c r="DG515" s="918"/>
      <c r="DH515" s="918"/>
      <c r="DI515" s="918"/>
      <c r="DJ515" s="918"/>
      <c r="DK515" s="918"/>
      <c r="DL515" s="918"/>
      <c r="DM515" s="918"/>
      <c r="DN515" s="918"/>
      <c r="DO515" s="918"/>
      <c r="DP515" s="918"/>
      <c r="DQ515" s="918"/>
      <c r="DR515" s="918"/>
      <c r="DS515" s="918"/>
      <c r="DT515" s="918"/>
      <c r="DU515" s="918"/>
      <c r="DV515" s="918"/>
      <c r="DW515" s="918"/>
      <c r="DX515" s="918"/>
      <c r="DY515" s="918"/>
      <c r="DZ515" s="918"/>
      <c r="EA515" s="918"/>
      <c r="EB515" s="918"/>
      <c r="EC515" s="918"/>
      <c r="ED515" s="918"/>
      <c r="EE515" s="918"/>
      <c r="EF515" s="918"/>
      <c r="EG515" s="918"/>
      <c r="EH515" s="918"/>
      <c r="EI515" s="918"/>
      <c r="EJ515" s="918"/>
      <c r="EK515" s="918"/>
      <c r="EL515" s="918"/>
      <c r="EM515" s="918"/>
      <c r="EN515" s="918"/>
      <c r="EO515" s="918"/>
      <c r="EP515" s="918"/>
      <c r="EQ515" s="918"/>
      <c r="ER515" s="918"/>
      <c r="ES515" s="918"/>
      <c r="ET515" s="918"/>
      <c r="EU515" s="918"/>
      <c r="EV515" s="918"/>
      <c r="EW515" s="918"/>
      <c r="EX515" s="918"/>
      <c r="EY515" s="918"/>
      <c r="EZ515" s="918"/>
      <c r="FA515" s="918"/>
      <c r="FB515" s="918"/>
      <c r="FC515" s="918"/>
      <c r="FD515" s="918"/>
      <c r="FE515" s="918"/>
      <c r="FF515" s="918"/>
      <c r="FG515" s="918"/>
      <c r="FH515" s="918"/>
      <c r="FI515" s="918"/>
      <c r="FJ515" s="918"/>
      <c r="FK515" s="918"/>
      <c r="FL515" s="918"/>
      <c r="FM515" s="918"/>
      <c r="FN515" s="918"/>
      <c r="FO515" s="918"/>
      <c r="FP515" s="918"/>
      <c r="FQ515" s="918"/>
      <c r="FR515" s="918"/>
      <c r="FS515" s="918"/>
      <c r="FT515" s="918"/>
      <c r="FU515" s="918"/>
      <c r="FV515" s="918"/>
      <c r="FW515" s="918"/>
      <c r="FX515" s="918"/>
      <c r="FY515" s="918"/>
      <c r="FZ515" s="918"/>
      <c r="GA515" s="918"/>
      <c r="GB515" s="918"/>
      <c r="GC515" s="918"/>
      <c r="GD515" s="918"/>
      <c r="GE515" s="918"/>
      <c r="GF515" s="918"/>
      <c r="GG515" s="918"/>
      <c r="GH515" s="918"/>
      <c r="GI515" s="918"/>
      <c r="GJ515" s="918"/>
      <c r="GK515" s="918"/>
      <c r="GL515" s="918"/>
      <c r="GM515" s="918"/>
      <c r="GN515" s="918"/>
      <c r="GO515" s="918"/>
      <c r="GP515" s="918"/>
      <c r="GQ515" s="918"/>
      <c r="GR515" s="918"/>
      <c r="GS515" s="918"/>
      <c r="GT515" s="918"/>
      <c r="GU515" s="918"/>
      <c r="GV515" s="918"/>
      <c r="GW515" s="918"/>
      <c r="GX515" s="918"/>
      <c r="GY515" s="918"/>
      <c r="GZ515" s="918"/>
      <c r="HA515" s="918"/>
      <c r="HB515" s="918"/>
      <c r="HC515" s="918"/>
      <c r="HD515" s="918"/>
      <c r="HE515" s="918"/>
      <c r="HF515" s="918"/>
      <c r="HG515" s="918"/>
      <c r="HH515" s="918"/>
      <c r="HI515" s="918"/>
      <c r="HJ515" s="918"/>
      <c r="HK515" s="918"/>
      <c r="HL515" s="918"/>
      <c r="HM515" s="918"/>
      <c r="HN515" s="918"/>
      <c r="HO515" s="918"/>
      <c r="HP515" s="918"/>
      <c r="HQ515" s="918"/>
      <c r="HR515" s="918"/>
      <c r="HS515" s="918"/>
      <c r="HT515" s="918"/>
      <c r="HU515" s="918"/>
      <c r="HV515" s="918"/>
      <c r="HW515" s="918"/>
      <c r="HX515" s="918"/>
      <c r="HY515" s="918"/>
      <c r="HZ515" s="918"/>
      <c r="IA515" s="918"/>
      <c r="IB515" s="918"/>
      <c r="IC515" s="918"/>
      <c r="ID515" s="918"/>
      <c r="IE515" s="918"/>
      <c r="IF515" s="918"/>
      <c r="IG515" s="918"/>
      <c r="IH515" s="918"/>
      <c r="II515" s="918"/>
      <c r="IJ515" s="918"/>
      <c r="IK515" s="918"/>
      <c r="IL515" s="918"/>
      <c r="IM515" s="918"/>
      <c r="IN515" s="918"/>
      <c r="IO515" s="918"/>
      <c r="IP515" s="918"/>
      <c r="IQ515" s="918"/>
      <c r="IR515" s="918"/>
      <c r="IS515" s="918"/>
      <c r="IT515" s="918"/>
      <c r="IU515" s="918"/>
      <c r="IV515" s="918"/>
    </row>
    <row r="516" spans="1:256" ht="52.8">
      <c r="A516" s="539">
        <v>13.1</v>
      </c>
      <c r="B516" s="454" t="s">
        <v>459</v>
      </c>
      <c r="C516" s="1177">
        <v>650</v>
      </c>
      <c r="D516" s="406" t="s">
        <v>467</v>
      </c>
      <c r="E516" s="1177"/>
      <c r="F516" s="1177">
        <f t="shared" si="17"/>
        <v>0</v>
      </c>
      <c r="G516" s="959"/>
      <c r="H516" s="920"/>
      <c r="I516" s="775"/>
      <c r="J516" s="90"/>
      <c r="K516" s="775"/>
      <c r="L516" s="775"/>
      <c r="M516" s="775"/>
      <c r="N516" s="775"/>
      <c r="O516" s="775"/>
      <c r="P516" s="775"/>
      <c r="Q516" s="775"/>
      <c r="R516" s="775"/>
      <c r="S516" s="775"/>
      <c r="T516" s="775"/>
      <c r="U516" s="775"/>
      <c r="V516" s="775"/>
      <c r="W516" s="775"/>
      <c r="X516" s="775"/>
      <c r="Y516" s="775"/>
      <c r="Z516" s="775"/>
      <c r="AA516" s="775"/>
      <c r="AB516" s="775"/>
      <c r="AC516" s="775"/>
      <c r="AD516" s="775"/>
      <c r="AE516" s="775"/>
      <c r="AF516" s="775"/>
      <c r="AG516" s="775"/>
      <c r="AH516" s="775"/>
      <c r="AI516" s="918"/>
      <c r="AJ516" s="918"/>
      <c r="AK516" s="918"/>
      <c r="AL516" s="918"/>
      <c r="AM516" s="918"/>
      <c r="AN516" s="918"/>
      <c r="AO516" s="918"/>
      <c r="AP516" s="918"/>
      <c r="AQ516" s="918"/>
      <c r="AR516" s="918"/>
      <c r="AS516" s="918"/>
      <c r="AT516" s="918"/>
      <c r="AU516" s="918"/>
      <c r="AV516" s="918"/>
      <c r="AW516" s="918"/>
      <c r="AX516" s="918"/>
      <c r="AY516" s="918"/>
      <c r="AZ516" s="918"/>
      <c r="BA516" s="918"/>
      <c r="BB516" s="918"/>
      <c r="BC516" s="918"/>
      <c r="BD516" s="918"/>
      <c r="BE516" s="918"/>
      <c r="BF516" s="918"/>
      <c r="BG516" s="918"/>
      <c r="BH516" s="918"/>
      <c r="BI516" s="918"/>
      <c r="BJ516" s="918"/>
      <c r="BK516" s="918"/>
      <c r="BL516" s="918"/>
      <c r="BM516" s="918"/>
      <c r="BN516" s="918"/>
      <c r="BO516" s="918"/>
      <c r="BP516" s="918"/>
      <c r="BQ516" s="918"/>
      <c r="BR516" s="918"/>
      <c r="BS516" s="918"/>
      <c r="BT516" s="918"/>
      <c r="BU516" s="918"/>
      <c r="BV516" s="918"/>
      <c r="BW516" s="918"/>
      <c r="BX516" s="918"/>
      <c r="BY516" s="918"/>
      <c r="BZ516" s="918"/>
      <c r="CA516" s="918"/>
      <c r="CB516" s="918"/>
      <c r="CC516" s="918"/>
      <c r="CD516" s="918"/>
      <c r="CE516" s="918"/>
      <c r="CF516" s="918"/>
      <c r="CG516" s="918"/>
      <c r="CH516" s="918"/>
      <c r="CI516" s="918"/>
      <c r="CJ516" s="918"/>
      <c r="CK516" s="918"/>
      <c r="CL516" s="918"/>
      <c r="CM516" s="918"/>
      <c r="CN516" s="918"/>
      <c r="CO516" s="918"/>
      <c r="CP516" s="918"/>
      <c r="CQ516" s="918"/>
      <c r="CR516" s="918"/>
      <c r="CS516" s="918"/>
      <c r="CT516" s="918"/>
      <c r="CU516" s="918"/>
      <c r="CV516" s="918"/>
      <c r="CW516" s="918"/>
      <c r="CX516" s="918"/>
      <c r="CY516" s="918"/>
      <c r="CZ516" s="918"/>
      <c r="DA516" s="918"/>
      <c r="DB516" s="918"/>
      <c r="DC516" s="918"/>
      <c r="DD516" s="918"/>
      <c r="DE516" s="918"/>
      <c r="DF516" s="918"/>
      <c r="DG516" s="918"/>
      <c r="DH516" s="918"/>
      <c r="DI516" s="918"/>
      <c r="DJ516" s="918"/>
      <c r="DK516" s="918"/>
      <c r="DL516" s="918"/>
      <c r="DM516" s="918"/>
      <c r="DN516" s="918"/>
      <c r="DO516" s="918"/>
      <c r="DP516" s="918"/>
      <c r="DQ516" s="918"/>
      <c r="DR516" s="918"/>
      <c r="DS516" s="918"/>
      <c r="DT516" s="918"/>
      <c r="DU516" s="918"/>
      <c r="DV516" s="918"/>
      <c r="DW516" s="918"/>
      <c r="DX516" s="918"/>
      <c r="DY516" s="918"/>
      <c r="DZ516" s="918"/>
      <c r="EA516" s="918"/>
      <c r="EB516" s="918"/>
      <c r="EC516" s="918"/>
      <c r="ED516" s="918"/>
      <c r="EE516" s="918"/>
      <c r="EF516" s="918"/>
      <c r="EG516" s="918"/>
      <c r="EH516" s="918"/>
      <c r="EI516" s="918"/>
      <c r="EJ516" s="918"/>
      <c r="EK516" s="918"/>
      <c r="EL516" s="918"/>
      <c r="EM516" s="918"/>
      <c r="EN516" s="918"/>
      <c r="EO516" s="918"/>
      <c r="EP516" s="918"/>
      <c r="EQ516" s="918"/>
      <c r="ER516" s="918"/>
      <c r="ES516" s="918"/>
      <c r="ET516" s="918"/>
      <c r="EU516" s="918"/>
      <c r="EV516" s="918"/>
      <c r="EW516" s="918"/>
      <c r="EX516" s="918"/>
      <c r="EY516" s="918"/>
      <c r="EZ516" s="918"/>
      <c r="FA516" s="918"/>
      <c r="FB516" s="918"/>
      <c r="FC516" s="918"/>
      <c r="FD516" s="918"/>
      <c r="FE516" s="918"/>
      <c r="FF516" s="918"/>
      <c r="FG516" s="918"/>
      <c r="FH516" s="918"/>
      <c r="FI516" s="918"/>
      <c r="FJ516" s="918"/>
      <c r="FK516" s="918"/>
      <c r="FL516" s="918"/>
      <c r="FM516" s="918"/>
      <c r="FN516" s="918"/>
      <c r="FO516" s="918"/>
      <c r="FP516" s="918"/>
      <c r="FQ516" s="918"/>
      <c r="FR516" s="918"/>
      <c r="FS516" s="918"/>
      <c r="FT516" s="918"/>
      <c r="FU516" s="918"/>
      <c r="FV516" s="918"/>
      <c r="FW516" s="918"/>
      <c r="FX516" s="918"/>
      <c r="FY516" s="918"/>
      <c r="FZ516" s="918"/>
      <c r="GA516" s="918"/>
      <c r="GB516" s="918"/>
      <c r="GC516" s="918"/>
      <c r="GD516" s="918"/>
      <c r="GE516" s="918"/>
      <c r="GF516" s="918"/>
      <c r="GG516" s="918"/>
      <c r="GH516" s="918"/>
      <c r="GI516" s="918"/>
      <c r="GJ516" s="918"/>
      <c r="GK516" s="918"/>
      <c r="GL516" s="918"/>
      <c r="GM516" s="918"/>
      <c r="GN516" s="918"/>
      <c r="GO516" s="918"/>
      <c r="GP516" s="918"/>
      <c r="GQ516" s="918"/>
      <c r="GR516" s="918"/>
      <c r="GS516" s="918"/>
      <c r="GT516" s="918"/>
      <c r="GU516" s="918"/>
      <c r="GV516" s="918"/>
      <c r="GW516" s="918"/>
      <c r="GX516" s="918"/>
      <c r="GY516" s="918"/>
      <c r="GZ516" s="918"/>
      <c r="HA516" s="918"/>
      <c r="HB516" s="918"/>
      <c r="HC516" s="918"/>
      <c r="HD516" s="918"/>
      <c r="HE516" s="918"/>
      <c r="HF516" s="918"/>
      <c r="HG516" s="918"/>
      <c r="HH516" s="918"/>
      <c r="HI516" s="918"/>
      <c r="HJ516" s="918"/>
      <c r="HK516" s="918"/>
      <c r="HL516" s="918"/>
      <c r="HM516" s="918"/>
      <c r="HN516" s="918"/>
      <c r="HO516" s="918"/>
      <c r="HP516" s="918"/>
      <c r="HQ516" s="918"/>
      <c r="HR516" s="918"/>
      <c r="HS516" s="918"/>
      <c r="HT516" s="918"/>
      <c r="HU516" s="918"/>
      <c r="HV516" s="918"/>
      <c r="HW516" s="918"/>
      <c r="HX516" s="918"/>
      <c r="HY516" s="918"/>
      <c r="HZ516" s="918"/>
      <c r="IA516" s="918"/>
      <c r="IB516" s="918"/>
      <c r="IC516" s="918"/>
      <c r="ID516" s="918"/>
      <c r="IE516" s="918"/>
      <c r="IF516" s="918"/>
      <c r="IG516" s="918"/>
      <c r="IH516" s="918"/>
      <c r="II516" s="918"/>
      <c r="IJ516" s="918"/>
      <c r="IK516" s="918"/>
      <c r="IL516" s="918"/>
      <c r="IM516" s="918"/>
      <c r="IN516" s="918"/>
      <c r="IO516" s="918"/>
      <c r="IP516" s="918"/>
      <c r="IQ516" s="918"/>
      <c r="IR516" s="918"/>
      <c r="IS516" s="918"/>
      <c r="IT516" s="918"/>
      <c r="IU516" s="918"/>
      <c r="IV516" s="918"/>
    </row>
    <row r="517" spans="1:256" ht="12.75" customHeight="1">
      <c r="A517" s="397"/>
      <c r="B517" s="454"/>
      <c r="C517" s="453"/>
      <c r="D517" s="237"/>
      <c r="E517" s="453"/>
      <c r="F517" s="453"/>
      <c r="G517" s="959"/>
      <c r="H517" s="164"/>
      <c r="I517" s="782"/>
      <c r="J517" s="108"/>
      <c r="K517" s="782"/>
      <c r="L517" s="782"/>
      <c r="M517" s="782"/>
      <c r="N517" s="782"/>
      <c r="O517" s="782"/>
      <c r="P517" s="782"/>
      <c r="Q517" s="782"/>
      <c r="R517" s="782"/>
      <c r="S517" s="782"/>
      <c r="T517" s="782"/>
      <c r="U517" s="782"/>
      <c r="V517" s="782"/>
      <c r="W517" s="782"/>
      <c r="X517" s="782"/>
      <c r="Y517" s="782"/>
      <c r="Z517" s="782"/>
      <c r="AA517" s="782"/>
      <c r="AB517" s="782"/>
      <c r="AC517" s="782"/>
      <c r="AD517" s="782"/>
      <c r="AE517" s="782"/>
      <c r="AF517" s="782"/>
      <c r="AG517" s="782"/>
      <c r="AH517" s="782"/>
      <c r="AI517" s="802"/>
      <c r="AJ517" s="802"/>
      <c r="AK517" s="802"/>
      <c r="AL517" s="802"/>
      <c r="AM517" s="802"/>
      <c r="AN517" s="802"/>
      <c r="AO517" s="802"/>
      <c r="AP517" s="802"/>
      <c r="AQ517" s="802"/>
      <c r="AR517" s="802"/>
      <c r="AS517" s="802"/>
      <c r="AT517" s="802"/>
      <c r="AU517" s="802"/>
      <c r="AV517" s="802"/>
      <c r="AW517" s="802"/>
      <c r="AX517" s="802"/>
      <c r="AY517" s="802"/>
      <c r="AZ517" s="802"/>
      <c r="BA517" s="802"/>
      <c r="BB517" s="802"/>
      <c r="BC517" s="802"/>
      <c r="BD517" s="802"/>
      <c r="BE517" s="802"/>
      <c r="BF517" s="802"/>
      <c r="BG517" s="802"/>
      <c r="BH517" s="802"/>
      <c r="BI517" s="802"/>
      <c r="BJ517" s="802"/>
      <c r="BK517" s="802"/>
      <c r="BL517" s="802"/>
      <c r="BM517" s="802"/>
      <c r="BN517" s="802"/>
      <c r="BO517" s="802"/>
      <c r="BP517" s="802"/>
      <c r="BQ517" s="802"/>
      <c r="BR517" s="802"/>
      <c r="BS517" s="802"/>
      <c r="BT517" s="802"/>
      <c r="BU517" s="802"/>
      <c r="BV517" s="802"/>
      <c r="BW517" s="802"/>
      <c r="BX517" s="802"/>
      <c r="BY517" s="802"/>
      <c r="BZ517" s="802"/>
      <c r="CA517" s="802"/>
      <c r="CB517" s="802"/>
      <c r="CC517" s="802"/>
      <c r="CD517" s="802"/>
      <c r="CE517" s="802"/>
      <c r="CF517" s="802"/>
      <c r="CG517" s="802"/>
      <c r="CH517" s="802"/>
      <c r="CI517" s="802"/>
      <c r="CJ517" s="802"/>
      <c r="CK517" s="802"/>
      <c r="CL517" s="802"/>
      <c r="CM517" s="802"/>
      <c r="CN517" s="802"/>
      <c r="CO517" s="802"/>
      <c r="CP517" s="802"/>
      <c r="CQ517" s="802"/>
      <c r="CR517" s="802"/>
      <c r="CS517" s="802"/>
      <c r="CT517" s="802"/>
      <c r="CU517" s="802"/>
      <c r="CV517" s="802"/>
      <c r="CW517" s="802"/>
      <c r="CX517" s="802"/>
      <c r="CY517" s="802"/>
      <c r="CZ517" s="802"/>
      <c r="DA517" s="802"/>
      <c r="DB517" s="802"/>
      <c r="DC517" s="802"/>
      <c r="DD517" s="802"/>
      <c r="DE517" s="802"/>
      <c r="DF517" s="802"/>
      <c r="DG517" s="802"/>
      <c r="DH517" s="802"/>
      <c r="DI517" s="802"/>
      <c r="DJ517" s="802"/>
      <c r="DK517" s="802"/>
      <c r="DL517" s="802"/>
      <c r="DM517" s="802"/>
      <c r="DN517" s="802"/>
      <c r="DO517" s="802"/>
      <c r="DP517" s="802"/>
      <c r="DQ517" s="802"/>
      <c r="DR517" s="802"/>
      <c r="DS517" s="802"/>
      <c r="DT517" s="802"/>
      <c r="DU517" s="802"/>
      <c r="DV517" s="802"/>
      <c r="DW517" s="802"/>
      <c r="DX517" s="802"/>
      <c r="DY517" s="802"/>
      <c r="DZ517" s="802"/>
      <c r="EA517" s="802"/>
      <c r="EB517" s="802"/>
      <c r="EC517" s="802"/>
      <c r="ED517" s="802"/>
      <c r="EE517" s="802"/>
      <c r="EF517" s="802"/>
      <c r="EG517" s="802"/>
      <c r="EH517" s="802"/>
      <c r="EI517" s="802"/>
      <c r="EJ517" s="802"/>
      <c r="EK517" s="802"/>
      <c r="EL517" s="802"/>
      <c r="EM517" s="802"/>
      <c r="EN517" s="802"/>
      <c r="EO517" s="802"/>
      <c r="EP517" s="802"/>
      <c r="EQ517" s="802"/>
      <c r="ER517" s="802"/>
      <c r="ES517" s="802"/>
      <c r="ET517" s="802"/>
      <c r="EU517" s="802"/>
      <c r="EV517" s="802"/>
      <c r="EW517" s="802"/>
      <c r="EX517" s="802"/>
      <c r="EY517" s="802"/>
      <c r="EZ517" s="802"/>
      <c r="FA517" s="802"/>
      <c r="FB517" s="802"/>
      <c r="FC517" s="802"/>
      <c r="FD517" s="802"/>
      <c r="FE517" s="802"/>
      <c r="FF517" s="802"/>
      <c r="FG517" s="802"/>
      <c r="FH517" s="802"/>
      <c r="FI517" s="802"/>
      <c r="FJ517" s="802"/>
      <c r="FK517" s="802"/>
      <c r="FL517" s="802"/>
      <c r="FM517" s="802"/>
      <c r="FN517" s="802"/>
      <c r="FO517" s="802"/>
      <c r="FP517" s="802"/>
      <c r="FQ517" s="802"/>
      <c r="FR517" s="802"/>
      <c r="FS517" s="802"/>
      <c r="FT517" s="802"/>
      <c r="FU517" s="802"/>
      <c r="FV517" s="802"/>
      <c r="FW517" s="802"/>
      <c r="FX517" s="802"/>
      <c r="FY517" s="802"/>
      <c r="FZ517" s="802"/>
      <c r="GA517" s="802"/>
      <c r="GB517" s="802"/>
      <c r="GC517" s="802"/>
      <c r="GD517" s="802"/>
      <c r="GE517" s="802"/>
      <c r="GF517" s="802"/>
      <c r="GG517" s="802"/>
      <c r="GH517" s="802"/>
      <c r="GI517" s="802"/>
      <c r="GJ517" s="802"/>
      <c r="GK517" s="802"/>
      <c r="GL517" s="802"/>
      <c r="GM517" s="802"/>
      <c r="GN517" s="802"/>
      <c r="GO517" s="802"/>
      <c r="GP517" s="802"/>
      <c r="GQ517" s="802"/>
      <c r="GR517" s="802"/>
      <c r="GS517" s="802"/>
      <c r="GT517" s="802"/>
      <c r="GU517" s="802"/>
      <c r="GV517" s="802"/>
      <c r="GW517" s="802"/>
      <c r="GX517" s="802"/>
      <c r="GY517" s="802"/>
      <c r="GZ517" s="802"/>
      <c r="HA517" s="802"/>
      <c r="HB517" s="802"/>
      <c r="HC517" s="802"/>
      <c r="HD517" s="802"/>
      <c r="HE517" s="802"/>
      <c r="HF517" s="802"/>
      <c r="HG517" s="802"/>
      <c r="HH517" s="802"/>
      <c r="HI517" s="802"/>
      <c r="HJ517" s="802"/>
      <c r="HK517" s="802"/>
      <c r="HL517" s="802"/>
      <c r="HM517" s="802"/>
      <c r="HN517" s="802"/>
      <c r="HO517" s="802"/>
      <c r="HP517" s="802"/>
      <c r="HQ517" s="802"/>
      <c r="HR517" s="802"/>
      <c r="HS517" s="802"/>
      <c r="HT517" s="802"/>
      <c r="HU517" s="802"/>
      <c r="HV517" s="802"/>
      <c r="HW517" s="802"/>
      <c r="HX517" s="802"/>
      <c r="HY517" s="802"/>
      <c r="HZ517" s="802"/>
      <c r="IA517" s="802"/>
      <c r="IB517" s="802"/>
      <c r="IC517" s="802"/>
      <c r="ID517" s="802"/>
      <c r="IE517" s="802"/>
      <c r="IF517" s="802"/>
      <c r="IG517" s="802"/>
      <c r="IH517" s="802"/>
      <c r="II517" s="802"/>
      <c r="IJ517" s="802"/>
      <c r="IK517" s="802"/>
      <c r="IL517" s="802"/>
      <c r="IM517" s="802"/>
      <c r="IN517" s="802"/>
      <c r="IO517" s="802"/>
      <c r="IP517" s="802"/>
      <c r="IQ517" s="802"/>
      <c r="IR517" s="802"/>
      <c r="IS517" s="802"/>
      <c r="IT517" s="802"/>
      <c r="IU517" s="802"/>
      <c r="IV517" s="802"/>
    </row>
    <row r="518" spans="1:256">
      <c r="A518" s="397">
        <v>14</v>
      </c>
      <c r="B518" s="454" t="s">
        <v>62</v>
      </c>
      <c r="C518" s="453">
        <v>1</v>
      </c>
      <c r="D518" s="237" t="s">
        <v>4</v>
      </c>
      <c r="E518" s="453"/>
      <c r="F518" s="453">
        <f>C518*E518</f>
        <v>0</v>
      </c>
      <c r="G518" s="959"/>
      <c r="H518" s="164"/>
      <c r="I518" s="782"/>
      <c r="J518" s="108"/>
      <c r="K518" s="782"/>
      <c r="L518" s="782"/>
      <c r="M518" s="782"/>
      <c r="N518" s="782"/>
      <c r="O518" s="782"/>
      <c r="P518" s="782"/>
      <c r="Q518" s="782"/>
      <c r="R518" s="782"/>
      <c r="S518" s="782"/>
      <c r="T518" s="782"/>
      <c r="U518" s="782"/>
      <c r="V518" s="782"/>
      <c r="W518" s="782"/>
      <c r="X518" s="782"/>
      <c r="Y518" s="782"/>
      <c r="Z518" s="782"/>
      <c r="AA518" s="782"/>
      <c r="AB518" s="782"/>
      <c r="AC518" s="782"/>
      <c r="AD518" s="782"/>
      <c r="AE518" s="782"/>
      <c r="AF518" s="782"/>
      <c r="AG518" s="782"/>
      <c r="AH518" s="782"/>
      <c r="AI518" s="802"/>
      <c r="AJ518" s="802"/>
      <c r="AK518" s="802"/>
      <c r="AL518" s="802"/>
      <c r="AM518" s="802"/>
      <c r="AN518" s="802"/>
      <c r="AO518" s="802"/>
      <c r="AP518" s="802"/>
      <c r="AQ518" s="802"/>
      <c r="AR518" s="802"/>
      <c r="AS518" s="802"/>
      <c r="AT518" s="802"/>
      <c r="AU518" s="802"/>
      <c r="AV518" s="802"/>
      <c r="AW518" s="802"/>
      <c r="AX518" s="802"/>
      <c r="AY518" s="802"/>
      <c r="AZ518" s="802"/>
      <c r="BA518" s="802"/>
      <c r="BB518" s="802"/>
      <c r="BC518" s="802"/>
      <c r="BD518" s="802"/>
      <c r="BE518" s="802"/>
      <c r="BF518" s="802"/>
      <c r="BG518" s="802"/>
      <c r="BH518" s="802"/>
      <c r="BI518" s="802"/>
      <c r="BJ518" s="802"/>
      <c r="BK518" s="802"/>
      <c r="BL518" s="802"/>
      <c r="BM518" s="802"/>
      <c r="BN518" s="802"/>
      <c r="BO518" s="802"/>
      <c r="BP518" s="802"/>
      <c r="BQ518" s="802"/>
      <c r="BR518" s="802"/>
      <c r="BS518" s="802"/>
      <c r="BT518" s="802"/>
      <c r="BU518" s="802"/>
      <c r="BV518" s="802"/>
      <c r="BW518" s="802"/>
      <c r="BX518" s="802"/>
      <c r="BY518" s="802"/>
      <c r="BZ518" s="802"/>
      <c r="CA518" s="802"/>
      <c r="CB518" s="802"/>
      <c r="CC518" s="802"/>
      <c r="CD518" s="802"/>
      <c r="CE518" s="802"/>
      <c r="CF518" s="802"/>
      <c r="CG518" s="802"/>
      <c r="CH518" s="802"/>
      <c r="CI518" s="802"/>
      <c r="CJ518" s="802"/>
      <c r="CK518" s="802"/>
      <c r="CL518" s="802"/>
      <c r="CM518" s="802"/>
      <c r="CN518" s="802"/>
      <c r="CO518" s="802"/>
      <c r="CP518" s="802"/>
      <c r="CQ518" s="802"/>
      <c r="CR518" s="802"/>
      <c r="CS518" s="802"/>
      <c r="CT518" s="802"/>
      <c r="CU518" s="802"/>
      <c r="CV518" s="802"/>
      <c r="CW518" s="802"/>
      <c r="CX518" s="802"/>
      <c r="CY518" s="802"/>
      <c r="CZ518" s="802"/>
      <c r="DA518" s="802"/>
      <c r="DB518" s="802"/>
      <c r="DC518" s="802"/>
      <c r="DD518" s="802"/>
      <c r="DE518" s="802"/>
      <c r="DF518" s="802"/>
      <c r="DG518" s="802"/>
      <c r="DH518" s="802"/>
      <c r="DI518" s="802"/>
      <c r="DJ518" s="802"/>
      <c r="DK518" s="802"/>
      <c r="DL518" s="802"/>
      <c r="DM518" s="802"/>
      <c r="DN518" s="802"/>
      <c r="DO518" s="802"/>
      <c r="DP518" s="802"/>
      <c r="DQ518" s="802"/>
      <c r="DR518" s="802"/>
      <c r="DS518" s="802"/>
      <c r="DT518" s="802"/>
      <c r="DU518" s="802"/>
      <c r="DV518" s="802"/>
      <c r="DW518" s="802"/>
      <c r="DX518" s="802"/>
      <c r="DY518" s="802"/>
      <c r="DZ518" s="802"/>
      <c r="EA518" s="802"/>
      <c r="EB518" s="802"/>
      <c r="EC518" s="802"/>
      <c r="ED518" s="802"/>
      <c r="EE518" s="802"/>
      <c r="EF518" s="802"/>
      <c r="EG518" s="802"/>
      <c r="EH518" s="802"/>
      <c r="EI518" s="802"/>
      <c r="EJ518" s="802"/>
      <c r="EK518" s="802"/>
      <c r="EL518" s="802"/>
      <c r="EM518" s="802"/>
      <c r="EN518" s="802"/>
      <c r="EO518" s="802"/>
      <c r="EP518" s="802"/>
      <c r="EQ518" s="802"/>
      <c r="ER518" s="802"/>
      <c r="ES518" s="802"/>
      <c r="ET518" s="802"/>
      <c r="EU518" s="802"/>
      <c r="EV518" s="802"/>
      <c r="EW518" s="802"/>
      <c r="EX518" s="802"/>
      <c r="EY518" s="802"/>
      <c r="EZ518" s="802"/>
      <c r="FA518" s="802"/>
      <c r="FB518" s="802"/>
      <c r="FC518" s="802"/>
      <c r="FD518" s="802"/>
      <c r="FE518" s="802"/>
      <c r="FF518" s="802"/>
      <c r="FG518" s="802"/>
      <c r="FH518" s="802"/>
      <c r="FI518" s="802"/>
      <c r="FJ518" s="802"/>
      <c r="FK518" s="802"/>
      <c r="FL518" s="802"/>
      <c r="FM518" s="802"/>
      <c r="FN518" s="802"/>
      <c r="FO518" s="802"/>
      <c r="FP518" s="802"/>
      <c r="FQ518" s="802"/>
      <c r="FR518" s="802"/>
      <c r="FS518" s="802"/>
      <c r="FT518" s="802"/>
      <c r="FU518" s="802"/>
      <c r="FV518" s="802"/>
      <c r="FW518" s="802"/>
      <c r="FX518" s="802"/>
      <c r="FY518" s="802"/>
      <c r="FZ518" s="802"/>
      <c r="GA518" s="802"/>
      <c r="GB518" s="802"/>
      <c r="GC518" s="802"/>
      <c r="GD518" s="802"/>
      <c r="GE518" s="802"/>
      <c r="GF518" s="802"/>
      <c r="GG518" s="802"/>
      <c r="GH518" s="802"/>
      <c r="GI518" s="802"/>
      <c r="GJ518" s="802"/>
      <c r="GK518" s="802"/>
      <c r="GL518" s="802"/>
      <c r="GM518" s="802"/>
      <c r="GN518" s="802"/>
      <c r="GO518" s="802"/>
      <c r="GP518" s="802"/>
      <c r="GQ518" s="802"/>
      <c r="GR518" s="802"/>
      <c r="GS518" s="802"/>
      <c r="GT518" s="802"/>
      <c r="GU518" s="802"/>
      <c r="GV518" s="802"/>
      <c r="GW518" s="802"/>
      <c r="GX518" s="802"/>
      <c r="GY518" s="802"/>
      <c r="GZ518" s="802"/>
      <c r="HA518" s="802"/>
      <c r="HB518" s="802"/>
      <c r="HC518" s="802"/>
      <c r="HD518" s="802"/>
      <c r="HE518" s="802"/>
      <c r="HF518" s="802"/>
      <c r="HG518" s="802"/>
      <c r="HH518" s="802"/>
      <c r="HI518" s="802"/>
      <c r="HJ518" s="802"/>
      <c r="HK518" s="802"/>
      <c r="HL518" s="802"/>
      <c r="HM518" s="802"/>
      <c r="HN518" s="802"/>
      <c r="HO518" s="802"/>
      <c r="HP518" s="802"/>
      <c r="HQ518" s="802"/>
      <c r="HR518" s="802"/>
      <c r="HS518" s="802"/>
      <c r="HT518" s="802"/>
      <c r="HU518" s="802"/>
      <c r="HV518" s="802"/>
      <c r="HW518" s="802"/>
      <c r="HX518" s="802"/>
      <c r="HY518" s="802"/>
      <c r="HZ518" s="802"/>
      <c r="IA518" s="802"/>
      <c r="IB518" s="802"/>
      <c r="IC518" s="802"/>
      <c r="ID518" s="802"/>
      <c r="IE518" s="802"/>
      <c r="IF518" s="802"/>
      <c r="IG518" s="802"/>
      <c r="IH518" s="802"/>
      <c r="II518" s="802"/>
      <c r="IJ518" s="802"/>
      <c r="IK518" s="802"/>
      <c r="IL518" s="802"/>
      <c r="IM518" s="802"/>
      <c r="IN518" s="802"/>
      <c r="IO518" s="802"/>
      <c r="IP518" s="802"/>
      <c r="IQ518" s="802"/>
      <c r="IR518" s="802"/>
      <c r="IS518" s="802"/>
      <c r="IT518" s="802"/>
      <c r="IU518" s="802"/>
      <c r="IV518" s="802"/>
    </row>
    <row r="519" spans="1:256">
      <c r="A519" s="397">
        <v>15</v>
      </c>
      <c r="B519" s="454" t="s">
        <v>59</v>
      </c>
      <c r="C519" s="453">
        <v>1</v>
      </c>
      <c r="D519" s="237" t="s">
        <v>4</v>
      </c>
      <c r="E519" s="453"/>
      <c r="F519" s="453">
        <f>C519*E519</f>
        <v>0</v>
      </c>
      <c r="G519" s="959"/>
      <c r="H519" s="782"/>
      <c r="I519" s="782"/>
      <c r="J519" s="812"/>
      <c r="K519" s="812"/>
      <c r="L519" s="782"/>
      <c r="M519" s="782"/>
      <c r="N519" s="782"/>
      <c r="O519" s="782"/>
      <c r="P519" s="782"/>
      <c r="Q519" s="782"/>
      <c r="R519" s="782"/>
      <c r="S519" s="782"/>
      <c r="T519" s="782"/>
      <c r="U519" s="782"/>
      <c r="V519" s="782"/>
      <c r="W519" s="782"/>
      <c r="X519" s="782"/>
      <c r="Y519" s="782"/>
      <c r="Z519" s="782"/>
      <c r="AA519" s="782"/>
      <c r="AB519" s="782"/>
      <c r="AC519" s="782"/>
      <c r="AD519" s="782"/>
      <c r="AE519" s="782"/>
      <c r="AF519" s="782"/>
      <c r="AG519" s="782"/>
      <c r="AH519" s="782"/>
      <c r="AI519" s="802"/>
      <c r="AJ519" s="802"/>
      <c r="AK519" s="802"/>
      <c r="AL519" s="802"/>
      <c r="AM519" s="802"/>
      <c r="AN519" s="802"/>
      <c r="AO519" s="802"/>
      <c r="AP519" s="802"/>
      <c r="AQ519" s="802"/>
      <c r="AR519" s="802"/>
      <c r="AS519" s="802"/>
      <c r="AT519" s="802"/>
      <c r="AU519" s="802"/>
      <c r="AV519" s="802"/>
      <c r="AW519" s="802"/>
      <c r="AX519" s="802"/>
      <c r="AY519" s="802"/>
      <c r="AZ519" s="802"/>
      <c r="BA519" s="802"/>
      <c r="BB519" s="802"/>
      <c r="BC519" s="802"/>
      <c r="BD519" s="802"/>
      <c r="BE519" s="802"/>
      <c r="BF519" s="802"/>
      <c r="BG519" s="802"/>
      <c r="BH519" s="802"/>
      <c r="BI519" s="802"/>
      <c r="BJ519" s="802"/>
      <c r="BK519" s="802"/>
      <c r="BL519" s="802"/>
      <c r="BM519" s="802"/>
      <c r="BN519" s="802"/>
      <c r="BO519" s="802"/>
      <c r="BP519" s="802"/>
      <c r="BQ519" s="802"/>
      <c r="BR519" s="802"/>
      <c r="BS519" s="802"/>
      <c r="BT519" s="802"/>
      <c r="BU519" s="802"/>
      <c r="BV519" s="802"/>
      <c r="BW519" s="802"/>
      <c r="BX519" s="802"/>
      <c r="BY519" s="802"/>
      <c r="BZ519" s="802"/>
      <c r="CA519" s="802"/>
      <c r="CB519" s="802"/>
      <c r="CC519" s="802"/>
      <c r="CD519" s="802"/>
      <c r="CE519" s="802"/>
      <c r="CF519" s="802"/>
      <c r="CG519" s="802"/>
      <c r="CH519" s="802"/>
      <c r="CI519" s="802"/>
      <c r="CJ519" s="802"/>
      <c r="CK519" s="802"/>
      <c r="CL519" s="802"/>
      <c r="CM519" s="802"/>
      <c r="CN519" s="802"/>
      <c r="CO519" s="802"/>
      <c r="CP519" s="802"/>
      <c r="CQ519" s="802"/>
      <c r="CR519" s="802"/>
      <c r="CS519" s="802"/>
      <c r="CT519" s="802"/>
      <c r="CU519" s="802"/>
      <c r="CV519" s="802"/>
      <c r="CW519" s="802"/>
      <c r="CX519" s="802"/>
      <c r="CY519" s="802"/>
      <c r="CZ519" s="802"/>
      <c r="DA519" s="802"/>
      <c r="DB519" s="802"/>
      <c r="DC519" s="802"/>
      <c r="DD519" s="802"/>
      <c r="DE519" s="802"/>
      <c r="DF519" s="802"/>
      <c r="DG519" s="802"/>
      <c r="DH519" s="802"/>
      <c r="DI519" s="802"/>
      <c r="DJ519" s="802"/>
      <c r="DK519" s="802"/>
      <c r="DL519" s="802"/>
      <c r="DM519" s="802"/>
      <c r="DN519" s="802"/>
      <c r="DO519" s="802"/>
      <c r="DP519" s="802"/>
      <c r="DQ519" s="802"/>
      <c r="DR519" s="802"/>
      <c r="DS519" s="802"/>
      <c r="DT519" s="802"/>
      <c r="DU519" s="802"/>
      <c r="DV519" s="802"/>
      <c r="DW519" s="802"/>
      <c r="DX519" s="802"/>
      <c r="DY519" s="802"/>
      <c r="DZ519" s="802"/>
      <c r="EA519" s="802"/>
      <c r="EB519" s="802"/>
      <c r="EC519" s="802"/>
      <c r="ED519" s="802"/>
      <c r="EE519" s="802"/>
      <c r="EF519" s="802"/>
      <c r="EG519" s="802"/>
      <c r="EH519" s="802"/>
      <c r="EI519" s="802"/>
      <c r="EJ519" s="802"/>
      <c r="EK519" s="802"/>
      <c r="EL519" s="802"/>
      <c r="EM519" s="802"/>
      <c r="EN519" s="802"/>
      <c r="EO519" s="802"/>
      <c r="EP519" s="802"/>
      <c r="EQ519" s="802"/>
      <c r="ER519" s="802"/>
      <c r="ES519" s="802"/>
      <c r="ET519" s="802"/>
      <c r="EU519" s="802"/>
      <c r="EV519" s="802"/>
      <c r="EW519" s="802"/>
      <c r="EX519" s="802"/>
      <c r="EY519" s="802"/>
      <c r="EZ519" s="802"/>
      <c r="FA519" s="802"/>
      <c r="FB519" s="802"/>
      <c r="FC519" s="802"/>
      <c r="FD519" s="802"/>
      <c r="FE519" s="802"/>
      <c r="FF519" s="802"/>
      <c r="FG519" s="802"/>
      <c r="FH519" s="802"/>
      <c r="FI519" s="802"/>
      <c r="FJ519" s="802"/>
      <c r="FK519" s="802"/>
      <c r="FL519" s="802"/>
      <c r="FM519" s="802"/>
      <c r="FN519" s="802"/>
      <c r="FO519" s="802"/>
      <c r="FP519" s="802"/>
      <c r="FQ519" s="802"/>
      <c r="FR519" s="802"/>
      <c r="FS519" s="802"/>
      <c r="FT519" s="802"/>
      <c r="FU519" s="802"/>
      <c r="FV519" s="802"/>
      <c r="FW519" s="802"/>
      <c r="FX519" s="802"/>
      <c r="FY519" s="802"/>
      <c r="FZ519" s="802"/>
      <c r="GA519" s="802"/>
      <c r="GB519" s="802"/>
      <c r="GC519" s="802"/>
      <c r="GD519" s="802"/>
      <c r="GE519" s="802"/>
      <c r="GF519" s="802"/>
      <c r="GG519" s="802"/>
      <c r="GH519" s="802"/>
      <c r="GI519" s="802"/>
      <c r="GJ519" s="802"/>
      <c r="GK519" s="802"/>
      <c r="GL519" s="802"/>
      <c r="GM519" s="802"/>
      <c r="GN519" s="802"/>
      <c r="GO519" s="802"/>
      <c r="GP519" s="802"/>
      <c r="GQ519" s="802"/>
      <c r="GR519" s="802"/>
      <c r="GS519" s="802"/>
      <c r="GT519" s="802"/>
      <c r="GU519" s="802"/>
      <c r="GV519" s="802"/>
      <c r="GW519" s="802"/>
      <c r="GX519" s="802"/>
      <c r="GY519" s="802"/>
      <c r="GZ519" s="802"/>
      <c r="HA519" s="802"/>
      <c r="HB519" s="802"/>
      <c r="HC519" s="802"/>
      <c r="HD519" s="802"/>
      <c r="HE519" s="802"/>
      <c r="HF519" s="802"/>
      <c r="HG519" s="802"/>
      <c r="HH519" s="802"/>
      <c r="HI519" s="802"/>
      <c r="HJ519" s="802"/>
      <c r="HK519" s="802"/>
      <c r="HL519" s="802"/>
      <c r="HM519" s="802"/>
      <c r="HN519" s="802"/>
      <c r="HO519" s="802"/>
      <c r="HP519" s="802"/>
      <c r="HQ519" s="802"/>
      <c r="HR519" s="802"/>
      <c r="HS519" s="802"/>
      <c r="HT519" s="802"/>
      <c r="HU519" s="802"/>
      <c r="HV519" s="802"/>
      <c r="HW519" s="802"/>
      <c r="HX519" s="802"/>
      <c r="HY519" s="802"/>
      <c r="HZ519" s="802"/>
      <c r="IA519" s="802"/>
      <c r="IB519" s="802"/>
      <c r="IC519" s="802"/>
      <c r="ID519" s="802"/>
      <c r="IE519" s="802"/>
      <c r="IF519" s="802"/>
      <c r="IG519" s="802"/>
      <c r="IH519" s="802"/>
      <c r="II519" s="802"/>
      <c r="IJ519" s="802"/>
      <c r="IK519" s="802"/>
      <c r="IL519" s="802"/>
      <c r="IM519" s="802"/>
      <c r="IN519" s="802"/>
      <c r="IO519" s="802"/>
      <c r="IP519" s="802"/>
      <c r="IQ519" s="802"/>
      <c r="IR519" s="802"/>
      <c r="IS519" s="802"/>
      <c r="IT519" s="802"/>
      <c r="IU519" s="802"/>
      <c r="IV519" s="802"/>
    </row>
    <row r="520" spans="1:256" s="315" customFormat="1">
      <c r="A520" s="689"/>
      <c r="B520" s="604" t="s">
        <v>164</v>
      </c>
      <c r="C520" s="637"/>
      <c r="D520" s="279"/>
      <c r="E520" s="637"/>
      <c r="F520" s="605">
        <f>SUM(F459:F519)</f>
        <v>0</v>
      </c>
      <c r="G520" s="959"/>
      <c r="H520" s="335"/>
      <c r="I520" s="335"/>
      <c r="J520" s="336"/>
      <c r="K520" s="337"/>
      <c r="L520" s="338"/>
      <c r="M520" s="339"/>
      <c r="N520" s="340"/>
      <c r="O520" s="341"/>
      <c r="P520" s="342"/>
      <c r="Q520" s="342"/>
      <c r="R520" s="342"/>
      <c r="S520" s="342"/>
      <c r="T520" s="342"/>
      <c r="U520" s="342"/>
      <c r="V520" s="342"/>
      <c r="W520" s="342"/>
      <c r="X520" s="342"/>
      <c r="Y520" s="342"/>
      <c r="Z520" s="342"/>
      <c r="AA520" s="342"/>
      <c r="AB520" s="342"/>
      <c r="AC520" s="342"/>
      <c r="AD520" s="342"/>
      <c r="AE520" s="342"/>
      <c r="AF520" s="342"/>
      <c r="AG520" s="342"/>
      <c r="AH520" s="342"/>
      <c r="AI520" s="342"/>
      <c r="AJ520" s="342"/>
      <c r="AK520" s="342"/>
      <c r="AL520" s="342"/>
      <c r="AM520" s="342"/>
      <c r="AN520" s="342"/>
      <c r="AO520" s="342"/>
      <c r="AP520" s="342"/>
      <c r="AQ520" s="342"/>
      <c r="AR520" s="342"/>
      <c r="AS520" s="342"/>
      <c r="AT520" s="342"/>
      <c r="AU520" s="342"/>
      <c r="AV520" s="342"/>
      <c r="AW520" s="342"/>
      <c r="AX520" s="342"/>
      <c r="AY520" s="342"/>
      <c r="AZ520" s="342"/>
      <c r="BA520" s="342"/>
      <c r="BB520" s="342"/>
      <c r="BC520" s="342"/>
      <c r="BD520" s="342"/>
      <c r="BE520" s="342"/>
      <c r="BF520" s="342"/>
      <c r="BG520" s="342"/>
      <c r="BH520" s="342"/>
      <c r="BI520" s="342"/>
      <c r="BJ520" s="342"/>
      <c r="BK520" s="342"/>
      <c r="BL520" s="342"/>
      <c r="BM520" s="342"/>
      <c r="BN520" s="342"/>
      <c r="BO520" s="342"/>
      <c r="BP520" s="342"/>
      <c r="BQ520" s="342"/>
      <c r="BR520" s="342"/>
      <c r="BS520" s="342"/>
      <c r="BT520" s="342"/>
      <c r="BU520" s="342"/>
      <c r="BV520" s="342"/>
      <c r="BW520" s="342"/>
      <c r="BX520" s="342"/>
      <c r="BY520" s="342"/>
      <c r="BZ520" s="342"/>
      <c r="CA520" s="342"/>
      <c r="CB520" s="342"/>
      <c r="CC520" s="342"/>
      <c r="CD520" s="342"/>
      <c r="CE520" s="342"/>
      <c r="CF520" s="342"/>
      <c r="CG520" s="342"/>
      <c r="CH520" s="342"/>
      <c r="CI520" s="342"/>
      <c r="CJ520" s="342"/>
      <c r="CK520" s="342"/>
      <c r="CL520" s="342"/>
      <c r="CM520" s="342"/>
      <c r="CN520" s="342"/>
      <c r="CO520" s="342"/>
      <c r="CP520" s="342"/>
      <c r="CQ520" s="342"/>
      <c r="CR520" s="342"/>
      <c r="CS520" s="342"/>
      <c r="CT520" s="342"/>
      <c r="CU520" s="342"/>
      <c r="CV520" s="342"/>
      <c r="CW520" s="342"/>
      <c r="CX520" s="342"/>
      <c r="CY520" s="342"/>
      <c r="CZ520" s="342"/>
      <c r="DA520" s="342"/>
      <c r="DB520" s="342"/>
      <c r="DC520" s="342"/>
      <c r="DD520" s="342"/>
      <c r="DE520" s="342"/>
      <c r="DF520" s="342"/>
      <c r="DG520" s="342"/>
      <c r="DH520" s="342"/>
      <c r="DI520" s="342"/>
      <c r="DJ520" s="342"/>
      <c r="DK520" s="342"/>
      <c r="DL520" s="342"/>
      <c r="DM520" s="342"/>
      <c r="DN520" s="342"/>
      <c r="DO520" s="342"/>
      <c r="DP520" s="342"/>
      <c r="DQ520" s="342"/>
      <c r="DR520" s="342"/>
      <c r="DS520" s="342"/>
      <c r="DT520" s="342"/>
      <c r="DU520" s="342"/>
      <c r="DV520" s="342"/>
      <c r="DW520" s="342"/>
      <c r="DX520" s="342"/>
      <c r="DY520" s="342"/>
      <c r="DZ520" s="342"/>
      <c r="EA520" s="342"/>
      <c r="EB520" s="342"/>
      <c r="EC520" s="342"/>
      <c r="ED520" s="342"/>
      <c r="EE520" s="342"/>
      <c r="EF520" s="342"/>
      <c r="EG520" s="342"/>
      <c r="EH520" s="342"/>
      <c r="EI520" s="342"/>
      <c r="EJ520" s="342"/>
      <c r="EK520" s="342"/>
      <c r="EL520" s="342"/>
      <c r="EM520" s="342"/>
      <c r="EN520" s="342"/>
      <c r="EO520" s="342"/>
      <c r="EP520" s="342"/>
      <c r="EQ520" s="342"/>
      <c r="ER520" s="342"/>
      <c r="ES520" s="342"/>
      <c r="ET520" s="342"/>
      <c r="EU520" s="342"/>
      <c r="EV520" s="342"/>
      <c r="EW520" s="342"/>
      <c r="EX520" s="342"/>
      <c r="EY520" s="342"/>
      <c r="EZ520" s="342"/>
      <c r="FA520" s="342"/>
      <c r="FB520" s="342"/>
      <c r="FC520" s="342"/>
      <c r="FD520" s="342"/>
      <c r="FE520" s="342"/>
      <c r="FF520" s="342"/>
      <c r="FG520" s="342"/>
      <c r="FH520" s="342"/>
      <c r="FI520" s="342"/>
      <c r="FJ520" s="342"/>
      <c r="FK520" s="342"/>
      <c r="FL520" s="342"/>
      <c r="FM520" s="342"/>
      <c r="FN520" s="342"/>
      <c r="FO520" s="342"/>
      <c r="FP520" s="342"/>
      <c r="FQ520" s="342"/>
      <c r="FR520" s="342"/>
      <c r="FS520" s="342"/>
      <c r="FT520" s="342"/>
      <c r="FU520" s="342"/>
      <c r="FV520" s="342"/>
      <c r="FW520" s="342"/>
      <c r="FX520" s="342"/>
      <c r="FY520" s="342"/>
      <c r="FZ520" s="342"/>
      <c r="GA520" s="342"/>
      <c r="GB520" s="342"/>
      <c r="GC520" s="342"/>
      <c r="GD520" s="342"/>
      <c r="GE520" s="342"/>
      <c r="GF520" s="342"/>
      <c r="GG520" s="342"/>
      <c r="GH520" s="342"/>
      <c r="GI520" s="342"/>
      <c r="GJ520" s="342"/>
      <c r="GK520" s="342"/>
      <c r="GL520" s="342"/>
      <c r="GM520" s="342"/>
      <c r="GN520" s="342"/>
      <c r="GO520" s="342"/>
      <c r="GP520" s="342"/>
      <c r="GQ520" s="342"/>
      <c r="GR520" s="342"/>
      <c r="GS520" s="342"/>
      <c r="GT520" s="342"/>
      <c r="GU520" s="342"/>
      <c r="GV520" s="342"/>
      <c r="GW520" s="342"/>
      <c r="GX520" s="342"/>
      <c r="GY520" s="342"/>
      <c r="GZ520" s="342"/>
      <c r="HA520" s="342"/>
      <c r="HB520" s="342"/>
      <c r="HC520" s="342"/>
      <c r="HD520" s="342"/>
      <c r="HE520" s="342"/>
      <c r="HF520" s="342"/>
      <c r="HG520" s="342"/>
      <c r="HH520" s="342"/>
      <c r="HI520" s="342"/>
      <c r="HJ520" s="342"/>
      <c r="HK520" s="342"/>
      <c r="HL520" s="342"/>
      <c r="HM520" s="342"/>
      <c r="HN520" s="342"/>
      <c r="HO520" s="342"/>
      <c r="HP520" s="342"/>
      <c r="HQ520" s="342"/>
      <c r="HR520" s="342"/>
      <c r="HS520" s="342"/>
      <c r="HT520" s="342"/>
      <c r="HU520" s="342"/>
      <c r="HV520" s="342"/>
      <c r="HW520" s="342"/>
      <c r="HX520" s="342"/>
      <c r="HY520" s="342"/>
      <c r="HZ520" s="342"/>
      <c r="IA520" s="342"/>
      <c r="IB520" s="342"/>
      <c r="IC520" s="342"/>
      <c r="ID520" s="342"/>
      <c r="IE520" s="342"/>
      <c r="IF520" s="342"/>
      <c r="IG520" s="342"/>
      <c r="IH520" s="342"/>
      <c r="II520" s="342"/>
      <c r="IJ520" s="342"/>
      <c r="IK520" s="342"/>
      <c r="IL520" s="342"/>
      <c r="IM520" s="342"/>
      <c r="IN520" s="342"/>
      <c r="IO520" s="342"/>
      <c r="IP520" s="342"/>
      <c r="IQ520" s="342"/>
      <c r="IR520" s="342"/>
      <c r="IS520" s="342"/>
      <c r="IT520" s="342"/>
      <c r="IU520" s="342"/>
      <c r="IV520" s="342"/>
    </row>
    <row r="521" spans="1:256" ht="7.5" customHeight="1">
      <c r="A521" s="687"/>
      <c r="B521" s="599"/>
      <c r="C521" s="845"/>
      <c r="D521" s="265"/>
      <c r="E521" s="559"/>
      <c r="F521" s="852"/>
      <c r="G521" s="959"/>
      <c r="H521" s="1020"/>
      <c r="I521" s="1060"/>
      <c r="J521" s="1039"/>
      <c r="K521" s="87"/>
      <c r="L521" s="87"/>
      <c r="M521" s="87"/>
      <c r="N521" s="87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  <c r="CA521" s="53"/>
      <c r="CB521" s="53"/>
      <c r="CC521" s="53"/>
      <c r="CD521" s="53"/>
      <c r="CE521" s="53"/>
      <c r="CF521" s="53"/>
      <c r="CG521" s="53"/>
      <c r="CH521" s="53"/>
      <c r="CI521" s="53"/>
      <c r="CJ521" s="53"/>
      <c r="CK521" s="53"/>
      <c r="CL521" s="53"/>
      <c r="CM521" s="53"/>
      <c r="CN521" s="53"/>
      <c r="CO521" s="53"/>
      <c r="CP521" s="53"/>
      <c r="CQ521" s="53"/>
      <c r="CR521" s="53"/>
      <c r="CS521" s="53"/>
      <c r="CT521" s="53"/>
      <c r="CU521" s="53"/>
      <c r="CV521" s="53"/>
      <c r="CW521" s="53"/>
      <c r="CX521" s="53"/>
      <c r="CY521" s="53"/>
      <c r="CZ521" s="53"/>
      <c r="DA521" s="53"/>
      <c r="DB521" s="53"/>
      <c r="DC521" s="53"/>
      <c r="DD521" s="53"/>
      <c r="DE521" s="53"/>
      <c r="DF521" s="53"/>
      <c r="DG521" s="53"/>
      <c r="DH521" s="53"/>
      <c r="DI521" s="53"/>
      <c r="DJ521" s="53"/>
      <c r="DK521" s="53"/>
      <c r="DL521" s="53"/>
      <c r="DM521" s="53"/>
      <c r="DN521" s="53"/>
      <c r="DO521" s="53"/>
      <c r="DP521" s="53"/>
      <c r="DQ521" s="53"/>
      <c r="DR521" s="53"/>
      <c r="DS521" s="53"/>
      <c r="DT521" s="53"/>
      <c r="DU521" s="53"/>
      <c r="DV521" s="53"/>
      <c r="DW521" s="53"/>
      <c r="DX521" s="53"/>
      <c r="DY521" s="53"/>
      <c r="DZ521" s="53"/>
      <c r="EA521" s="53"/>
      <c r="EB521" s="53"/>
      <c r="EC521" s="53"/>
      <c r="ED521" s="53"/>
      <c r="EE521" s="53"/>
      <c r="EF521" s="53"/>
      <c r="EG521" s="53"/>
      <c r="EH521" s="53"/>
      <c r="EI521" s="53"/>
      <c r="EJ521" s="53"/>
      <c r="EK521" s="53"/>
      <c r="EL521" s="53"/>
      <c r="EM521" s="53"/>
      <c r="EN521" s="53"/>
      <c r="EO521" s="53"/>
      <c r="EP521" s="53"/>
      <c r="EQ521" s="53"/>
      <c r="ER521" s="53"/>
      <c r="ES521" s="53"/>
      <c r="ET521" s="53"/>
      <c r="EU521" s="53"/>
      <c r="EV521" s="53"/>
      <c r="EW521" s="53"/>
      <c r="EX521" s="53"/>
      <c r="EY521" s="53"/>
      <c r="EZ521" s="53"/>
      <c r="FA521" s="53"/>
      <c r="FB521" s="53"/>
      <c r="FC521" s="53"/>
      <c r="FD521" s="53"/>
      <c r="FE521" s="53"/>
      <c r="FF521" s="53"/>
      <c r="FG521" s="53"/>
      <c r="FH521" s="53"/>
      <c r="FI521" s="53"/>
      <c r="FJ521" s="53"/>
      <c r="FK521" s="53"/>
      <c r="FL521" s="53"/>
      <c r="FM521" s="53"/>
      <c r="FN521" s="53"/>
      <c r="FO521" s="53"/>
      <c r="FP521" s="53"/>
      <c r="FQ521" s="53"/>
      <c r="FR521" s="53"/>
      <c r="FS521" s="53"/>
      <c r="FT521" s="53"/>
      <c r="FU521" s="53"/>
      <c r="FV521" s="53"/>
      <c r="FW521" s="53"/>
      <c r="FX521" s="53"/>
      <c r="FY521" s="53"/>
      <c r="FZ521" s="53"/>
      <c r="GA521" s="53"/>
      <c r="GB521" s="53"/>
      <c r="GC521" s="53"/>
      <c r="GD521" s="53"/>
      <c r="GE521" s="53"/>
      <c r="GF521" s="53"/>
      <c r="GG521" s="53"/>
      <c r="GH521" s="53"/>
      <c r="GI521" s="53"/>
      <c r="GJ521" s="53"/>
      <c r="GK521" s="53"/>
      <c r="GL521" s="53"/>
      <c r="GM521" s="53"/>
      <c r="GN521" s="53"/>
      <c r="GO521" s="53"/>
      <c r="GP521" s="53"/>
      <c r="GQ521" s="53"/>
      <c r="GR521" s="53"/>
      <c r="GS521" s="53"/>
      <c r="GT521" s="53"/>
      <c r="GU521" s="53"/>
      <c r="GV521" s="53"/>
      <c r="GW521" s="53"/>
      <c r="GX521" s="53"/>
      <c r="GY521" s="53"/>
      <c r="GZ521" s="53"/>
      <c r="HA521" s="53"/>
      <c r="HB521" s="53"/>
      <c r="HC521" s="53"/>
      <c r="HD521" s="53"/>
      <c r="HE521" s="53"/>
      <c r="HF521" s="53"/>
      <c r="HG521" s="53"/>
      <c r="HH521" s="53"/>
      <c r="HI521" s="53"/>
      <c r="HJ521" s="53"/>
      <c r="HK521" s="53"/>
      <c r="HL521" s="53"/>
      <c r="HM521" s="53"/>
      <c r="HN521" s="53"/>
      <c r="HO521" s="53"/>
      <c r="HP521" s="53"/>
      <c r="HQ521" s="53"/>
      <c r="HR521" s="53"/>
      <c r="HS521" s="53"/>
      <c r="HT521" s="53"/>
      <c r="HU521" s="53"/>
      <c r="HV521" s="53"/>
      <c r="HW521" s="53"/>
      <c r="HX521" s="53"/>
      <c r="HY521" s="53"/>
      <c r="HZ521" s="53"/>
      <c r="IA521" s="53"/>
      <c r="IB521" s="53"/>
      <c r="IC521" s="53"/>
      <c r="ID521" s="53"/>
      <c r="IE521" s="53"/>
      <c r="IF521" s="53"/>
      <c r="IG521" s="53"/>
      <c r="IH521" s="53"/>
      <c r="II521" s="53"/>
      <c r="IJ521" s="53"/>
      <c r="IK521" s="53"/>
      <c r="IL521" s="53"/>
      <c r="IM521" s="53"/>
      <c r="IN521" s="53"/>
      <c r="IO521" s="53"/>
      <c r="IP521" s="53"/>
      <c r="IQ521" s="53"/>
      <c r="IR521" s="53"/>
      <c r="IS521" s="53"/>
      <c r="IT521" s="53"/>
      <c r="IU521" s="53"/>
      <c r="IV521" s="53"/>
    </row>
    <row r="522" spans="1:256" s="79" customFormat="1" ht="6.75" customHeight="1">
      <c r="A522" s="857"/>
      <c r="B522" s="853"/>
      <c r="C522" s="572"/>
      <c r="D522" s="854"/>
      <c r="E522" s="855"/>
      <c r="F522" s="856"/>
      <c r="G522" s="959"/>
      <c r="H522" s="1083"/>
      <c r="I522" s="229"/>
      <c r="J522" s="229"/>
      <c r="K522" s="229"/>
      <c r="L522" s="229"/>
      <c r="M522" s="229"/>
      <c r="N522" s="229"/>
    </row>
    <row r="523" spans="1:256" s="745" customFormat="1">
      <c r="A523" s="1173" t="s">
        <v>167</v>
      </c>
      <c r="B523" s="858" t="s">
        <v>16</v>
      </c>
      <c r="C523" s="859"/>
      <c r="D523" s="860"/>
      <c r="E523" s="861"/>
      <c r="F523" s="862"/>
      <c r="G523" s="959"/>
      <c r="H523" s="1085"/>
      <c r="I523" s="1086"/>
      <c r="J523" s="1086"/>
      <c r="K523" s="1086"/>
      <c r="L523" s="1086"/>
      <c r="M523" s="1086"/>
      <c r="N523" s="1086"/>
    </row>
    <row r="524" spans="1:256" s="745" customFormat="1" ht="6.75" customHeight="1">
      <c r="A524" s="863"/>
      <c r="B524" s="574"/>
      <c r="C524" s="864"/>
      <c r="D524" s="865"/>
      <c r="E524" s="866"/>
      <c r="F524" s="867"/>
      <c r="G524" s="959"/>
      <c r="H524" s="1085"/>
      <c r="I524" s="1086"/>
      <c r="J524" s="1086"/>
      <c r="K524" s="1086"/>
      <c r="L524" s="1086"/>
      <c r="M524" s="1086"/>
      <c r="N524" s="1086"/>
    </row>
    <row r="525" spans="1:256" s="745" customFormat="1">
      <c r="A525" s="856">
        <v>1.1000000000000001</v>
      </c>
      <c r="B525" s="574" t="s">
        <v>342</v>
      </c>
      <c r="C525" s="864"/>
      <c r="D525" s="865"/>
      <c r="E525" s="866"/>
      <c r="F525" s="867"/>
      <c r="G525" s="959"/>
      <c r="H525" s="1085"/>
      <c r="I525" s="1086"/>
      <c r="J525" s="1086"/>
      <c r="K525" s="1086"/>
      <c r="L525" s="1086"/>
      <c r="M525" s="1086"/>
      <c r="N525" s="1086"/>
    </row>
    <row r="526" spans="1:256" s="745" customFormat="1">
      <c r="A526" s="868" t="s">
        <v>341</v>
      </c>
      <c r="B526" s="566" t="s">
        <v>343</v>
      </c>
      <c r="C526" s="453">
        <v>1250</v>
      </c>
      <c r="D526" s="388" t="s">
        <v>12</v>
      </c>
      <c r="E526" s="869"/>
      <c r="F526" s="870">
        <f t="shared" ref="F526:F540" si="18">ROUND(E526*C526,2)</f>
        <v>0</v>
      </c>
      <c r="G526" s="959"/>
      <c r="H526" s="1085"/>
      <c r="I526" s="1086"/>
      <c r="J526" s="1086"/>
      <c r="K526" s="1086"/>
      <c r="L526" s="1086"/>
      <c r="M526" s="1086"/>
      <c r="N526" s="1086"/>
    </row>
    <row r="527" spans="1:256" s="745" customFormat="1" ht="26.4">
      <c r="A527" s="890" t="s">
        <v>344</v>
      </c>
      <c r="B527" s="566" t="s">
        <v>448</v>
      </c>
      <c r="C527" s="453">
        <v>315</v>
      </c>
      <c r="D527" s="388" t="s">
        <v>12</v>
      </c>
      <c r="E527" s="869"/>
      <c r="F527" s="870">
        <f t="shared" si="18"/>
        <v>0</v>
      </c>
      <c r="G527" s="959"/>
      <c r="H527" s="1085"/>
      <c r="I527" s="1086"/>
      <c r="J527" s="1086"/>
      <c r="K527" s="1086"/>
      <c r="L527" s="1086"/>
      <c r="M527" s="1086"/>
      <c r="N527" s="1086"/>
    </row>
    <row r="528" spans="1:256" s="745" customFormat="1" ht="6.75" customHeight="1">
      <c r="A528" s="863"/>
      <c r="B528" s="574"/>
      <c r="C528" s="453">
        <v>0</v>
      </c>
      <c r="D528" s="865"/>
      <c r="E528" s="866"/>
      <c r="F528" s="870">
        <f t="shared" si="18"/>
        <v>0</v>
      </c>
      <c r="G528" s="959"/>
      <c r="H528" s="1085"/>
      <c r="I528" s="1086"/>
      <c r="J528" s="1086"/>
      <c r="K528" s="1086"/>
      <c r="L528" s="1086"/>
      <c r="M528" s="1086"/>
      <c r="N528" s="1086"/>
    </row>
    <row r="529" spans="1:14" s="745" customFormat="1">
      <c r="A529" s="856">
        <v>1.2</v>
      </c>
      <c r="B529" s="871" t="s">
        <v>345</v>
      </c>
      <c r="C529" s="453">
        <v>0</v>
      </c>
      <c r="D529" s="388"/>
      <c r="E529" s="869"/>
      <c r="F529" s="870">
        <f t="shared" si="18"/>
        <v>0</v>
      </c>
      <c r="G529" s="959"/>
      <c r="H529" s="1085"/>
      <c r="I529" s="1086"/>
      <c r="J529" s="1086"/>
      <c r="K529" s="1086"/>
      <c r="L529" s="1086"/>
      <c r="M529" s="1086"/>
      <c r="N529" s="1086"/>
    </row>
    <row r="530" spans="1:14" s="745" customFormat="1">
      <c r="A530" s="868" t="s">
        <v>349</v>
      </c>
      <c r="B530" s="565" t="s">
        <v>346</v>
      </c>
      <c r="C530" s="453">
        <v>1000</v>
      </c>
      <c r="D530" s="388" t="s">
        <v>15</v>
      </c>
      <c r="E530" s="869"/>
      <c r="F530" s="870">
        <f t="shared" si="18"/>
        <v>0</v>
      </c>
      <c r="G530" s="959"/>
      <c r="H530" s="1085"/>
      <c r="I530" s="1086"/>
      <c r="J530" s="1086"/>
      <c r="K530" s="1086"/>
      <c r="L530" s="1086"/>
      <c r="M530" s="1086"/>
      <c r="N530" s="1086"/>
    </row>
    <row r="531" spans="1:14" s="746" customFormat="1">
      <c r="A531" s="868" t="s">
        <v>357</v>
      </c>
      <c r="B531" s="566" t="s">
        <v>347</v>
      </c>
      <c r="C531" s="453">
        <v>1250</v>
      </c>
      <c r="D531" s="388" t="s">
        <v>10</v>
      </c>
      <c r="E531" s="869"/>
      <c r="F531" s="870">
        <f t="shared" si="18"/>
        <v>0</v>
      </c>
      <c r="G531" s="959"/>
      <c r="H531" s="1085"/>
      <c r="I531" s="1086"/>
      <c r="J531" s="1086"/>
      <c r="K531" s="1086"/>
      <c r="L531" s="1086"/>
      <c r="M531" s="1086"/>
      <c r="N531" s="1086"/>
    </row>
    <row r="532" spans="1:14" s="745" customFormat="1">
      <c r="A532" s="945"/>
      <c r="B532" s="940"/>
      <c r="C532" s="453">
        <v>0</v>
      </c>
      <c r="D532" s="532"/>
      <c r="E532" s="946"/>
      <c r="F532" s="947">
        <f t="shared" si="18"/>
        <v>0</v>
      </c>
      <c r="G532" s="959"/>
      <c r="H532" s="1085"/>
      <c r="I532" s="1086"/>
      <c r="J532" s="1086"/>
      <c r="K532" s="1086"/>
      <c r="L532" s="1086"/>
      <c r="M532" s="1086"/>
      <c r="N532" s="1086"/>
    </row>
    <row r="533" spans="1:14" s="745" customFormat="1" ht="12.75" customHeight="1">
      <c r="A533" s="856">
        <v>1.3</v>
      </c>
      <c r="B533" s="871" t="s">
        <v>348</v>
      </c>
      <c r="C533" s="453">
        <v>0</v>
      </c>
      <c r="D533" s="872"/>
      <c r="E533" s="873"/>
      <c r="F533" s="870">
        <f t="shared" si="18"/>
        <v>0</v>
      </c>
      <c r="G533" s="959"/>
      <c r="H533" s="1085"/>
      <c r="I533" s="1086"/>
      <c r="J533" s="1086"/>
      <c r="K533" s="1086"/>
      <c r="L533" s="1086"/>
      <c r="M533" s="1086"/>
      <c r="N533" s="1086"/>
    </row>
    <row r="534" spans="1:14" s="745" customFormat="1">
      <c r="A534" s="868" t="s">
        <v>424</v>
      </c>
      <c r="B534" s="871" t="s">
        <v>350</v>
      </c>
      <c r="C534" s="453">
        <v>0</v>
      </c>
      <c r="D534" s="872"/>
      <c r="E534" s="873"/>
      <c r="F534" s="870">
        <f t="shared" si="18"/>
        <v>0</v>
      </c>
      <c r="G534" s="959"/>
      <c r="H534" s="1085"/>
      <c r="I534" s="1086"/>
      <c r="J534" s="1086"/>
      <c r="K534" s="1086"/>
      <c r="L534" s="1086"/>
      <c r="M534" s="1086"/>
      <c r="N534" s="1086"/>
    </row>
    <row r="535" spans="1:14" s="745" customFormat="1">
      <c r="A535" s="868" t="s">
        <v>425</v>
      </c>
      <c r="B535" s="566" t="s">
        <v>351</v>
      </c>
      <c r="C535" s="453">
        <v>200</v>
      </c>
      <c r="D535" s="388" t="s">
        <v>10</v>
      </c>
      <c r="E535" s="869"/>
      <c r="F535" s="870">
        <f t="shared" si="18"/>
        <v>0</v>
      </c>
      <c r="G535" s="959"/>
      <c r="H535" s="1085"/>
      <c r="I535" s="1086"/>
      <c r="J535" s="1086"/>
      <c r="K535" s="1086"/>
      <c r="L535" s="1086"/>
      <c r="M535" s="1086"/>
      <c r="N535" s="1086"/>
    </row>
    <row r="536" spans="1:14" s="745" customFormat="1">
      <c r="A536" s="868" t="s">
        <v>426</v>
      </c>
      <c r="B536" s="566" t="s">
        <v>352</v>
      </c>
      <c r="C536" s="453">
        <v>100</v>
      </c>
      <c r="D536" s="388" t="s">
        <v>10</v>
      </c>
      <c r="E536" s="869"/>
      <c r="F536" s="870">
        <f t="shared" si="18"/>
        <v>0</v>
      </c>
      <c r="G536" s="959"/>
      <c r="H536" s="1085"/>
      <c r="I536" s="1086"/>
      <c r="J536" s="1086"/>
      <c r="K536" s="1086"/>
      <c r="L536" s="1086"/>
      <c r="M536" s="1086"/>
      <c r="N536" s="1086"/>
    </row>
    <row r="537" spans="1:14" s="745" customFormat="1">
      <c r="A537" s="868" t="s">
        <v>427</v>
      </c>
      <c r="B537" s="566" t="s">
        <v>353</v>
      </c>
      <c r="C537" s="453">
        <v>100</v>
      </c>
      <c r="D537" s="388" t="s">
        <v>10</v>
      </c>
      <c r="E537" s="869"/>
      <c r="F537" s="870">
        <f t="shared" si="18"/>
        <v>0</v>
      </c>
      <c r="G537" s="959"/>
      <c r="H537" s="1085"/>
      <c r="I537" s="1086"/>
      <c r="J537" s="1086"/>
      <c r="K537" s="1086"/>
      <c r="L537" s="1086"/>
      <c r="M537" s="1086"/>
      <c r="N537" s="1086"/>
    </row>
    <row r="538" spans="1:14" s="745" customFormat="1">
      <c r="A538" s="868" t="s">
        <v>428</v>
      </c>
      <c r="B538" s="566" t="s">
        <v>354</v>
      </c>
      <c r="C538" s="453">
        <v>50</v>
      </c>
      <c r="D538" s="388" t="s">
        <v>10</v>
      </c>
      <c r="E538" s="869"/>
      <c r="F538" s="870">
        <f t="shared" si="18"/>
        <v>0</v>
      </c>
      <c r="G538" s="959"/>
      <c r="H538" s="1085"/>
      <c r="I538" s="1086"/>
      <c r="J538" s="1086"/>
      <c r="K538" s="1086"/>
      <c r="L538" s="1086"/>
      <c r="M538" s="1086"/>
      <c r="N538" s="1086"/>
    </row>
    <row r="539" spans="1:14" s="745" customFormat="1">
      <c r="A539" s="868" t="s">
        <v>429</v>
      </c>
      <c r="B539" s="566" t="s">
        <v>355</v>
      </c>
      <c r="C539" s="453">
        <v>10</v>
      </c>
      <c r="D539" s="388" t="s">
        <v>10</v>
      </c>
      <c r="E539" s="869"/>
      <c r="F539" s="870">
        <f t="shared" si="18"/>
        <v>0</v>
      </c>
      <c r="G539" s="959"/>
      <c r="H539" s="1085"/>
      <c r="I539" s="1086"/>
      <c r="J539" s="1086"/>
      <c r="K539" s="1086"/>
      <c r="L539" s="1086"/>
      <c r="M539" s="1086"/>
      <c r="N539" s="1086"/>
    </row>
    <row r="540" spans="1:14" s="745" customFormat="1" ht="13.5" customHeight="1">
      <c r="A540" s="868" t="s">
        <v>430</v>
      </c>
      <c r="B540" s="566" t="s">
        <v>356</v>
      </c>
      <c r="C540" s="453">
        <v>10</v>
      </c>
      <c r="D540" s="388" t="s">
        <v>10</v>
      </c>
      <c r="E540" s="869"/>
      <c r="F540" s="870">
        <f t="shared" si="18"/>
        <v>0</v>
      </c>
      <c r="G540" s="959"/>
      <c r="H540" s="1085"/>
      <c r="I540" s="1086"/>
      <c r="J540" s="1086"/>
      <c r="K540" s="1086"/>
      <c r="L540" s="1086"/>
      <c r="M540" s="1086"/>
      <c r="N540" s="1086"/>
    </row>
    <row r="541" spans="1:14" s="745" customFormat="1" ht="6.75" customHeight="1">
      <c r="A541" s="868"/>
      <c r="B541" s="566"/>
      <c r="C541" s="453">
        <v>0</v>
      </c>
      <c r="D541" s="388"/>
      <c r="E541" s="869"/>
      <c r="F541" s="870"/>
      <c r="G541" s="959"/>
      <c r="H541" s="1085"/>
      <c r="I541" s="1086"/>
      <c r="J541" s="1086"/>
      <c r="K541" s="1086"/>
      <c r="L541" s="1086"/>
      <c r="M541" s="1086"/>
      <c r="N541" s="1086"/>
    </row>
    <row r="542" spans="1:14" s="745" customFormat="1">
      <c r="A542" s="856">
        <v>1.4</v>
      </c>
      <c r="B542" s="871" t="s">
        <v>358</v>
      </c>
      <c r="C542" s="453">
        <v>0</v>
      </c>
      <c r="D542" s="872"/>
      <c r="E542" s="873"/>
      <c r="F542" s="870"/>
      <c r="G542" s="959"/>
      <c r="H542" s="1085"/>
      <c r="I542" s="1086"/>
      <c r="J542" s="1086"/>
      <c r="K542" s="1086"/>
      <c r="L542" s="1086"/>
      <c r="M542" s="1086"/>
      <c r="N542" s="1086"/>
    </row>
    <row r="543" spans="1:14" s="745" customFormat="1">
      <c r="A543" s="868" t="s">
        <v>431</v>
      </c>
      <c r="B543" s="566" t="s">
        <v>359</v>
      </c>
      <c r="C543" s="453">
        <v>400</v>
      </c>
      <c r="D543" s="388" t="s">
        <v>4</v>
      </c>
      <c r="E543" s="869"/>
      <c r="F543" s="870">
        <f t="shared" ref="F543:F557" si="19">ROUND(E543*C543,2)</f>
        <v>0</v>
      </c>
      <c r="G543" s="959"/>
      <c r="H543" s="1085"/>
      <c r="I543" s="1086"/>
      <c r="J543" s="1086"/>
      <c r="K543" s="1086"/>
      <c r="L543" s="1086"/>
      <c r="M543" s="1086"/>
      <c r="N543" s="1086"/>
    </row>
    <row r="544" spans="1:14" s="745" customFormat="1">
      <c r="A544" s="868" t="s">
        <v>432</v>
      </c>
      <c r="B544" s="566" t="s">
        <v>360</v>
      </c>
      <c r="C544" s="453">
        <v>200</v>
      </c>
      <c r="D544" s="388" t="s">
        <v>4</v>
      </c>
      <c r="E544" s="869"/>
      <c r="F544" s="870">
        <f t="shared" si="19"/>
        <v>0</v>
      </c>
      <c r="G544" s="959"/>
      <c r="H544" s="1085"/>
      <c r="I544" s="1086"/>
      <c r="J544" s="1086"/>
      <c r="K544" s="1086"/>
      <c r="L544" s="1086"/>
      <c r="M544" s="1086"/>
      <c r="N544" s="1086"/>
    </row>
    <row r="545" spans="1:256" s="745" customFormat="1">
      <c r="A545" s="868" t="s">
        <v>433</v>
      </c>
      <c r="B545" s="566" t="s">
        <v>361</v>
      </c>
      <c r="C545" s="453">
        <v>200</v>
      </c>
      <c r="D545" s="388" t="s">
        <v>4</v>
      </c>
      <c r="E545" s="869"/>
      <c r="F545" s="870">
        <f t="shared" si="19"/>
        <v>0</v>
      </c>
      <c r="G545" s="959"/>
      <c r="H545" s="1085"/>
      <c r="I545" s="1086"/>
      <c r="J545" s="1086"/>
      <c r="K545" s="1086"/>
      <c r="L545" s="1086"/>
      <c r="M545" s="1086"/>
      <c r="N545" s="1086"/>
    </row>
    <row r="546" spans="1:256" s="745" customFormat="1">
      <c r="A546" s="868" t="s">
        <v>434</v>
      </c>
      <c r="B546" s="566" t="s">
        <v>362</v>
      </c>
      <c r="C546" s="453">
        <v>100</v>
      </c>
      <c r="D546" s="388" t="s">
        <v>4</v>
      </c>
      <c r="E546" s="869"/>
      <c r="F546" s="870">
        <f t="shared" si="19"/>
        <v>0</v>
      </c>
      <c r="G546" s="959"/>
      <c r="H546" s="1085"/>
      <c r="I546" s="1086"/>
      <c r="J546" s="1086"/>
      <c r="K546" s="1086"/>
      <c r="L546" s="1086"/>
      <c r="M546" s="1086"/>
      <c r="N546" s="1086"/>
    </row>
    <row r="547" spans="1:256" s="745" customFormat="1">
      <c r="A547" s="868" t="s">
        <v>435</v>
      </c>
      <c r="B547" s="566" t="s">
        <v>363</v>
      </c>
      <c r="C547" s="453">
        <v>20</v>
      </c>
      <c r="D547" s="388" t="s">
        <v>4</v>
      </c>
      <c r="E547" s="869"/>
      <c r="F547" s="870">
        <f t="shared" si="19"/>
        <v>0</v>
      </c>
      <c r="G547" s="959"/>
      <c r="H547" s="1085"/>
      <c r="I547" s="1086"/>
      <c r="J547" s="1086"/>
      <c r="K547" s="1086"/>
      <c r="L547" s="1086"/>
      <c r="M547" s="1086"/>
      <c r="N547" s="1086"/>
    </row>
    <row r="548" spans="1:256" s="745" customFormat="1">
      <c r="A548" s="868" t="s">
        <v>436</v>
      </c>
      <c r="B548" s="566" t="s">
        <v>364</v>
      </c>
      <c r="C548" s="453">
        <v>20</v>
      </c>
      <c r="D548" s="388" t="s">
        <v>4</v>
      </c>
      <c r="E548" s="869"/>
      <c r="F548" s="870">
        <f t="shared" si="19"/>
        <v>0</v>
      </c>
      <c r="G548" s="959"/>
      <c r="H548" s="1085"/>
      <c r="I548" s="1086"/>
      <c r="J548" s="1086"/>
      <c r="K548" s="1086"/>
      <c r="L548" s="1086"/>
      <c r="M548" s="1086"/>
      <c r="N548" s="1086"/>
    </row>
    <row r="549" spans="1:256" s="745" customFormat="1" ht="9" customHeight="1">
      <c r="A549" s="868"/>
      <c r="B549" s="566"/>
      <c r="C549" s="453">
        <v>0</v>
      </c>
      <c r="D549" s="388"/>
      <c r="E549" s="869"/>
      <c r="F549" s="870">
        <f t="shared" si="19"/>
        <v>0</v>
      </c>
      <c r="G549" s="959"/>
      <c r="H549" s="1085"/>
      <c r="I549" s="1086"/>
      <c r="J549" s="1086"/>
      <c r="K549" s="1086"/>
      <c r="L549" s="1086"/>
      <c r="M549" s="1086"/>
      <c r="N549" s="1086"/>
    </row>
    <row r="550" spans="1:256" s="745" customFormat="1">
      <c r="A550" s="856">
        <v>1.5</v>
      </c>
      <c r="B550" s="871" t="s">
        <v>187</v>
      </c>
      <c r="C550" s="453">
        <v>0</v>
      </c>
      <c r="D550" s="872"/>
      <c r="E550" s="873"/>
      <c r="F550" s="870">
        <f t="shared" si="19"/>
        <v>0</v>
      </c>
      <c r="G550" s="959"/>
      <c r="H550" s="1085"/>
      <c r="I550" s="1086"/>
      <c r="J550" s="1086"/>
      <c r="K550" s="1086"/>
      <c r="L550" s="1086"/>
      <c r="M550" s="1086"/>
      <c r="N550" s="1086"/>
    </row>
    <row r="551" spans="1:256" s="745" customFormat="1">
      <c r="A551" s="868" t="s">
        <v>437</v>
      </c>
      <c r="B551" s="566" t="s">
        <v>365</v>
      </c>
      <c r="C551" s="453">
        <v>60</v>
      </c>
      <c r="D551" s="388" t="s">
        <v>43</v>
      </c>
      <c r="E551" s="869"/>
      <c r="F551" s="870">
        <f t="shared" si="19"/>
        <v>0</v>
      </c>
      <c r="G551" s="959"/>
      <c r="H551" s="1085"/>
      <c r="I551" s="1086"/>
      <c r="J551" s="1086"/>
      <c r="K551" s="1086"/>
      <c r="L551" s="1086"/>
      <c r="M551" s="1086"/>
      <c r="N551" s="1086"/>
    </row>
    <row r="552" spans="1:256" s="745" customFormat="1">
      <c r="A552" s="868" t="s">
        <v>438</v>
      </c>
      <c r="B552" s="566" t="s">
        <v>366</v>
      </c>
      <c r="C552" s="453">
        <v>60</v>
      </c>
      <c r="D552" s="388" t="s">
        <v>43</v>
      </c>
      <c r="E552" s="869"/>
      <c r="F552" s="870">
        <f t="shared" si="19"/>
        <v>0</v>
      </c>
      <c r="G552" s="959"/>
      <c r="H552" s="1085"/>
      <c r="I552" s="1086"/>
      <c r="J552" s="1086"/>
      <c r="K552" s="1086"/>
      <c r="L552" s="1086"/>
      <c r="M552" s="1086"/>
      <c r="N552" s="1086"/>
    </row>
    <row r="553" spans="1:256" s="745" customFormat="1" ht="5.25" customHeight="1">
      <c r="A553" s="868"/>
      <c r="B553" s="566"/>
      <c r="C553" s="453">
        <v>0</v>
      </c>
      <c r="D553" s="388"/>
      <c r="E553" s="869"/>
      <c r="F553" s="870">
        <f t="shared" si="19"/>
        <v>0</v>
      </c>
      <c r="G553" s="959"/>
      <c r="H553" s="1085"/>
      <c r="I553" s="1086"/>
      <c r="J553" s="1086"/>
      <c r="K553" s="1086"/>
      <c r="L553" s="1086"/>
      <c r="M553" s="1086"/>
      <c r="N553" s="1086"/>
    </row>
    <row r="554" spans="1:256" s="745" customFormat="1">
      <c r="A554" s="856">
        <v>1.6</v>
      </c>
      <c r="B554" s="871" t="s">
        <v>367</v>
      </c>
      <c r="C554" s="453">
        <v>0</v>
      </c>
      <c r="D554" s="872"/>
      <c r="E554" s="873"/>
      <c r="F554" s="870">
        <f t="shared" si="19"/>
        <v>0</v>
      </c>
      <c r="G554" s="959"/>
      <c r="H554" s="1085"/>
      <c r="I554" s="1086"/>
      <c r="J554" s="1086"/>
      <c r="K554" s="1086"/>
      <c r="L554" s="1086"/>
      <c r="M554" s="1086"/>
      <c r="N554" s="1086"/>
    </row>
    <row r="555" spans="1:256" s="745" customFormat="1">
      <c r="A555" s="868" t="s">
        <v>439</v>
      </c>
      <c r="B555" s="566" t="s">
        <v>368</v>
      </c>
      <c r="C555" s="453">
        <v>80</v>
      </c>
      <c r="D555" s="388" t="s">
        <v>43</v>
      </c>
      <c r="E555" s="869"/>
      <c r="F555" s="870">
        <f t="shared" si="19"/>
        <v>0</v>
      </c>
      <c r="G555" s="959"/>
      <c r="H555" s="1085"/>
      <c r="I555" s="1086"/>
      <c r="J555" s="1086"/>
      <c r="K555" s="1086"/>
      <c r="L555" s="1086"/>
      <c r="M555" s="1086"/>
      <c r="N555" s="1086"/>
    </row>
    <row r="556" spans="1:256" s="745" customFormat="1">
      <c r="A556" s="868" t="s">
        <v>440</v>
      </c>
      <c r="B556" s="634" t="s">
        <v>369</v>
      </c>
      <c r="C556" s="453">
        <v>40</v>
      </c>
      <c r="D556" s="388" t="s">
        <v>43</v>
      </c>
      <c r="E556" s="869"/>
      <c r="F556" s="870">
        <f t="shared" si="19"/>
        <v>0</v>
      </c>
      <c r="G556" s="959"/>
      <c r="H556" s="1085"/>
      <c r="I556" s="1086"/>
      <c r="J556" s="1086"/>
      <c r="K556" s="1086"/>
      <c r="L556" s="1086"/>
      <c r="M556" s="1086"/>
      <c r="N556" s="1086"/>
    </row>
    <row r="557" spans="1:256" s="745" customFormat="1">
      <c r="A557" s="868" t="s">
        <v>441</v>
      </c>
      <c r="B557" s="634" t="s">
        <v>370</v>
      </c>
      <c r="C557" s="453">
        <v>30</v>
      </c>
      <c r="D557" s="388" t="s">
        <v>43</v>
      </c>
      <c r="E557" s="869"/>
      <c r="F557" s="870">
        <f t="shared" si="19"/>
        <v>0</v>
      </c>
      <c r="G557" s="959"/>
      <c r="H557" s="1085"/>
      <c r="I557" s="1086"/>
      <c r="J557" s="1086"/>
      <c r="K557" s="1086"/>
      <c r="L557" s="1086"/>
      <c r="M557" s="1086"/>
      <c r="N557" s="1086"/>
    </row>
    <row r="558" spans="1:256" s="315" customFormat="1">
      <c r="A558" s="765"/>
      <c r="B558" s="636" t="s">
        <v>468</v>
      </c>
      <c r="C558" s="637"/>
      <c r="D558" s="279"/>
      <c r="E558" s="637"/>
      <c r="F558" s="605">
        <f>SUM(F526:F557)</f>
        <v>0</v>
      </c>
      <c r="G558" s="959"/>
      <c r="H558" s="192"/>
      <c r="I558" s="1037"/>
      <c r="J558" s="176"/>
      <c r="K558" s="193"/>
      <c r="L558" s="193"/>
      <c r="M558" s="193"/>
      <c r="N558" s="193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  <c r="DY558" s="50"/>
      <c r="DZ558" s="50"/>
      <c r="EA558" s="50"/>
      <c r="EB558" s="50"/>
      <c r="EC558" s="50"/>
      <c r="ED558" s="50"/>
      <c r="EE558" s="50"/>
      <c r="EF558" s="50"/>
      <c r="EG558" s="50"/>
      <c r="EH558" s="50"/>
      <c r="EI558" s="50"/>
      <c r="EJ558" s="50"/>
      <c r="EK558" s="50"/>
      <c r="EL558" s="50"/>
      <c r="EM558" s="50"/>
      <c r="EN558" s="50"/>
      <c r="EO558" s="50"/>
      <c r="EP558" s="50"/>
      <c r="EQ558" s="50"/>
      <c r="ER558" s="50"/>
      <c r="ES558" s="50"/>
      <c r="ET558" s="50"/>
      <c r="EU558" s="50"/>
      <c r="EV558" s="50"/>
      <c r="EW558" s="50"/>
      <c r="EX558" s="50"/>
      <c r="EY558" s="50"/>
      <c r="EZ558" s="50"/>
      <c r="FA558" s="50"/>
      <c r="FB558" s="50"/>
      <c r="FC558" s="50"/>
      <c r="FD558" s="50"/>
      <c r="FE558" s="50"/>
      <c r="FF558" s="50"/>
      <c r="FG558" s="50"/>
      <c r="FH558" s="50"/>
      <c r="FI558" s="50"/>
      <c r="FJ558" s="50"/>
      <c r="FK558" s="50"/>
      <c r="FL558" s="50"/>
      <c r="FM558" s="50"/>
      <c r="FN558" s="50"/>
      <c r="FO558" s="50"/>
      <c r="FP558" s="50"/>
      <c r="FQ558" s="50"/>
      <c r="FR558" s="50"/>
      <c r="FS558" s="50"/>
      <c r="FT558" s="50"/>
      <c r="FU558" s="50"/>
      <c r="FV558" s="50"/>
      <c r="FW558" s="50"/>
      <c r="FX558" s="50"/>
      <c r="FY558" s="50"/>
      <c r="FZ558" s="50"/>
      <c r="GA558" s="50"/>
      <c r="GB558" s="50"/>
      <c r="GC558" s="50"/>
      <c r="GD558" s="50"/>
      <c r="GE558" s="50"/>
      <c r="GF558" s="50"/>
      <c r="GG558" s="50"/>
      <c r="GH558" s="50"/>
      <c r="GI558" s="50"/>
      <c r="GJ558" s="50"/>
      <c r="GK558" s="50"/>
      <c r="GL558" s="50"/>
      <c r="GM558" s="50"/>
      <c r="GN558" s="50"/>
      <c r="GO558" s="50"/>
      <c r="GP558" s="50"/>
      <c r="GQ558" s="50"/>
      <c r="GR558" s="50"/>
      <c r="GS558" s="50"/>
      <c r="GT558" s="50"/>
      <c r="GU558" s="50"/>
      <c r="GV558" s="50"/>
      <c r="GW558" s="50"/>
      <c r="GX558" s="50"/>
      <c r="GY558" s="50"/>
      <c r="GZ558" s="50"/>
      <c r="HA558" s="50"/>
      <c r="HB558" s="50"/>
      <c r="HC558" s="50"/>
      <c r="HD558" s="50"/>
      <c r="HE558" s="50"/>
      <c r="HF558" s="50"/>
      <c r="HG558" s="50"/>
      <c r="HH558" s="50"/>
      <c r="HI558" s="50"/>
      <c r="HJ558" s="50"/>
      <c r="HK558" s="50"/>
      <c r="HL558" s="50"/>
      <c r="HM558" s="50"/>
      <c r="HN558" s="50"/>
      <c r="HO558" s="50"/>
      <c r="HP558" s="50"/>
      <c r="HQ558" s="50"/>
      <c r="HR558" s="50"/>
      <c r="HS558" s="50"/>
      <c r="HT558" s="50"/>
      <c r="HU558" s="50"/>
      <c r="HV558" s="50"/>
      <c r="HW558" s="50"/>
      <c r="HX558" s="50"/>
      <c r="HY558" s="50"/>
      <c r="HZ558" s="50"/>
      <c r="IA558" s="50"/>
      <c r="IB558" s="50"/>
      <c r="IC558" s="50"/>
      <c r="ID558" s="50"/>
      <c r="IE558" s="50"/>
      <c r="IF558" s="50"/>
      <c r="IG558" s="50"/>
      <c r="IH558" s="50"/>
      <c r="II558" s="50"/>
      <c r="IJ558" s="50"/>
      <c r="IK558" s="50"/>
      <c r="IL558" s="50"/>
      <c r="IM558" s="50"/>
      <c r="IN558" s="50"/>
      <c r="IO558" s="50"/>
      <c r="IP558" s="50"/>
      <c r="IQ558" s="50"/>
      <c r="IR558" s="50"/>
      <c r="IS558" s="50"/>
      <c r="IT558" s="50"/>
      <c r="IU558" s="50"/>
      <c r="IV558" s="50"/>
    </row>
    <row r="559" spans="1:256" ht="9.75" customHeight="1">
      <c r="A559" s="659"/>
      <c r="B559" s="235"/>
      <c r="C559" s="638"/>
      <c r="D559" s="629"/>
      <c r="E559" s="638"/>
      <c r="F559" s="638"/>
      <c r="G559" s="959"/>
      <c r="H559" s="1020"/>
      <c r="I559" s="104"/>
      <c r="J559" s="104"/>
      <c r="K559" s="104"/>
      <c r="L559" s="104"/>
      <c r="M559" s="104"/>
      <c r="N559" s="104"/>
      <c r="O559" s="104"/>
      <c r="P559" s="104"/>
      <c r="Q559" s="455" t="s">
        <v>105</v>
      </c>
      <c r="R559" s="148"/>
      <c r="S559" s="148"/>
      <c r="T559" s="732" t="e">
        <f>+#REF!*0.05*1.35</f>
        <v>#REF!</v>
      </c>
      <c r="U559" s="148"/>
      <c r="V559" s="732" t="e">
        <f>+#REF!*0.05*1.35</f>
        <v>#REF!</v>
      </c>
      <c r="W559" s="148"/>
      <c r="X559" s="732" t="e">
        <f>+#REF!*0.05*1.35</f>
        <v>#REF!</v>
      </c>
      <c r="Y559" s="148"/>
      <c r="Z559" s="187" t="e">
        <f>+X559</f>
        <v>#REF!</v>
      </c>
      <c r="AA559" s="148"/>
      <c r="AB559" s="77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  <c r="AS559" s="104"/>
      <c r="AT559" s="104"/>
      <c r="AU559" s="104"/>
      <c r="AV559" s="104"/>
      <c r="AW559" s="104"/>
      <c r="AX559" s="104"/>
      <c r="AY559" s="104"/>
      <c r="AZ559" s="104"/>
      <c r="BA559" s="104"/>
      <c r="BB559" s="104"/>
      <c r="BC559" s="104"/>
      <c r="BD559" s="104"/>
      <c r="BE559" s="104"/>
      <c r="BF559" s="104"/>
      <c r="BG559" s="104"/>
      <c r="BH559" s="104"/>
      <c r="BI559" s="104"/>
      <c r="BJ559" s="104"/>
      <c r="BK559" s="104"/>
      <c r="BL559" s="104"/>
      <c r="BM559" s="104"/>
      <c r="BN559" s="104"/>
      <c r="BO559" s="104"/>
      <c r="BP559" s="104"/>
      <c r="BQ559" s="104"/>
      <c r="BR559" s="104"/>
      <c r="BS559" s="104"/>
      <c r="BT559" s="104"/>
      <c r="BU559" s="104"/>
      <c r="BV559" s="104"/>
      <c r="BW559" s="104"/>
      <c r="BX559" s="104"/>
      <c r="BY559" s="104"/>
      <c r="BZ559" s="104"/>
      <c r="CA559" s="104"/>
      <c r="CB559" s="104"/>
      <c r="CC559" s="104"/>
      <c r="CD559" s="104"/>
      <c r="CE559" s="104"/>
      <c r="CF559" s="104"/>
      <c r="CG559" s="104"/>
      <c r="CH559" s="104"/>
      <c r="CI559" s="104"/>
      <c r="CJ559" s="104"/>
      <c r="CK559" s="104"/>
      <c r="CL559" s="104"/>
      <c r="CM559" s="104"/>
      <c r="CN559" s="104"/>
      <c r="CO559" s="104"/>
      <c r="CP559" s="104"/>
      <c r="CQ559" s="104"/>
      <c r="CR559" s="104"/>
      <c r="CS559" s="104"/>
      <c r="CT559" s="104"/>
      <c r="CU559" s="104"/>
      <c r="CV559" s="104"/>
      <c r="CW559" s="104"/>
      <c r="CX559" s="104"/>
      <c r="CY559" s="104"/>
      <c r="CZ559" s="104"/>
      <c r="DA559" s="104"/>
      <c r="DB559" s="104"/>
      <c r="DC559" s="104"/>
      <c r="DD559" s="104"/>
      <c r="DE559" s="104"/>
      <c r="DF559" s="104"/>
      <c r="DG559" s="104"/>
      <c r="DH559" s="104"/>
      <c r="DI559" s="104"/>
      <c r="DJ559" s="104"/>
      <c r="DK559" s="104"/>
      <c r="DL559" s="104"/>
      <c r="DM559" s="104"/>
      <c r="DN559" s="104"/>
      <c r="DO559" s="104"/>
      <c r="DP559" s="104"/>
      <c r="DQ559" s="104"/>
      <c r="DR559" s="104"/>
      <c r="DS559" s="104"/>
      <c r="DT559" s="104"/>
      <c r="DU559" s="104"/>
      <c r="DV559" s="104"/>
      <c r="DW559" s="104"/>
      <c r="DX559" s="104"/>
      <c r="DY559" s="104"/>
      <c r="DZ559" s="104"/>
      <c r="EA559" s="104"/>
      <c r="EB559" s="104"/>
      <c r="EC559" s="104"/>
      <c r="ED559" s="104"/>
      <c r="EE559" s="104"/>
      <c r="EF559" s="104"/>
      <c r="EG559" s="104"/>
      <c r="EH559" s="104"/>
      <c r="EI559" s="104"/>
      <c r="EJ559" s="104"/>
      <c r="EK559" s="104"/>
      <c r="EL559" s="104"/>
      <c r="EM559" s="104"/>
      <c r="EN559" s="104"/>
      <c r="EO559" s="104"/>
      <c r="EP559" s="104"/>
      <c r="EQ559" s="104"/>
      <c r="ER559" s="104"/>
      <c r="ES559" s="104"/>
      <c r="ET559" s="104"/>
      <c r="EU559" s="104"/>
      <c r="EV559" s="104"/>
      <c r="EW559" s="104"/>
      <c r="EX559" s="104"/>
      <c r="EY559" s="104"/>
      <c r="EZ559" s="104"/>
      <c r="FA559" s="104"/>
      <c r="FB559" s="104"/>
      <c r="FC559" s="104"/>
      <c r="FD559" s="104"/>
      <c r="FE559" s="104"/>
      <c r="FF559" s="104"/>
      <c r="FG559" s="104"/>
      <c r="FH559" s="104"/>
      <c r="FI559" s="104"/>
      <c r="FJ559" s="104"/>
      <c r="FK559" s="104"/>
      <c r="FL559" s="104"/>
      <c r="FM559" s="104"/>
      <c r="FN559" s="104"/>
      <c r="FO559" s="104"/>
      <c r="FP559" s="104"/>
      <c r="FQ559" s="104"/>
      <c r="FR559" s="104"/>
      <c r="FS559" s="104"/>
      <c r="FT559" s="104"/>
      <c r="FU559" s="104"/>
      <c r="FV559" s="104"/>
      <c r="FW559" s="104"/>
      <c r="FX559" s="104"/>
      <c r="FY559" s="104"/>
      <c r="FZ559" s="104"/>
      <c r="GA559" s="104"/>
      <c r="GB559" s="104"/>
      <c r="GC559" s="104"/>
      <c r="GD559" s="104"/>
      <c r="GE559" s="104"/>
      <c r="GF559" s="104"/>
      <c r="GG559" s="104"/>
      <c r="GH559" s="104"/>
      <c r="GI559" s="104"/>
      <c r="GJ559" s="104"/>
      <c r="GK559" s="104"/>
      <c r="GL559" s="104"/>
      <c r="GM559" s="104"/>
      <c r="GN559" s="104"/>
      <c r="GO559" s="104"/>
      <c r="GP559" s="104"/>
      <c r="GQ559" s="104"/>
      <c r="GR559" s="104"/>
      <c r="GS559" s="104"/>
      <c r="GT559" s="104"/>
      <c r="GU559" s="104"/>
      <c r="GV559" s="104"/>
      <c r="GW559" s="104"/>
      <c r="GX559" s="104"/>
      <c r="GY559" s="104"/>
      <c r="GZ559" s="104"/>
      <c r="HA559" s="104"/>
      <c r="HB559" s="104"/>
      <c r="HC559" s="104"/>
      <c r="HD559" s="104"/>
      <c r="HE559" s="104"/>
      <c r="HF559" s="104"/>
      <c r="HG559" s="104"/>
      <c r="HH559" s="104"/>
      <c r="HI559" s="104"/>
      <c r="HJ559" s="104"/>
      <c r="HK559" s="104"/>
      <c r="HL559" s="104"/>
      <c r="HM559" s="104"/>
      <c r="HN559" s="104"/>
      <c r="HO559" s="104"/>
      <c r="HP559" s="104"/>
      <c r="HQ559" s="104"/>
      <c r="HR559" s="104"/>
      <c r="HS559" s="104"/>
      <c r="HT559" s="104"/>
      <c r="HU559" s="104"/>
      <c r="HV559" s="104"/>
      <c r="HW559" s="104"/>
      <c r="HX559" s="104"/>
      <c r="HY559" s="104"/>
      <c r="HZ559" s="104"/>
      <c r="IA559" s="104"/>
      <c r="IB559" s="104"/>
      <c r="IC559" s="104"/>
      <c r="ID559" s="104"/>
      <c r="IE559" s="104"/>
      <c r="IF559" s="104"/>
      <c r="IG559" s="104"/>
      <c r="IH559" s="104"/>
      <c r="II559" s="104"/>
      <c r="IJ559" s="104"/>
      <c r="IK559" s="104"/>
      <c r="IL559" s="104"/>
      <c r="IM559" s="104"/>
      <c r="IN559" s="104"/>
      <c r="IO559" s="104"/>
      <c r="IP559" s="104"/>
      <c r="IQ559" s="104"/>
      <c r="IR559" s="104"/>
      <c r="IS559" s="104"/>
      <c r="IT559" s="104"/>
      <c r="IU559" s="104"/>
      <c r="IV559" s="104"/>
    </row>
    <row r="560" spans="1:256" s="573" customFormat="1">
      <c r="A560" s="1155" t="s">
        <v>125</v>
      </c>
      <c r="B560" s="853" t="s">
        <v>20</v>
      </c>
      <c r="C560" s="572"/>
      <c r="D560" s="854"/>
      <c r="E560" s="855"/>
      <c r="F560" s="856"/>
      <c r="G560" s="959"/>
      <c r="H560" s="1083"/>
      <c r="I560" s="1084"/>
      <c r="J560" s="1084"/>
      <c r="K560" s="1084"/>
      <c r="L560" s="1084"/>
      <c r="M560" s="1084"/>
      <c r="N560" s="1084"/>
    </row>
    <row r="561" spans="1:256" s="813" customFormat="1" ht="64.5" customHeight="1">
      <c r="A561" s="876">
        <v>1</v>
      </c>
      <c r="B561" s="566" t="s">
        <v>335</v>
      </c>
      <c r="C561" s="507">
        <v>1</v>
      </c>
      <c r="D561" s="874" t="s">
        <v>85</v>
      </c>
      <c r="E561" s="875"/>
      <c r="F561" s="877">
        <f>+E561*C561</f>
        <v>0</v>
      </c>
      <c r="G561" s="959"/>
      <c r="H561" s="19"/>
      <c r="I561" s="19"/>
      <c r="J561" s="19"/>
      <c r="K561" s="19"/>
      <c r="L561" s="19"/>
      <c r="M561" s="19"/>
      <c r="N561" s="19"/>
      <c r="O561" s="12"/>
      <c r="P561" s="12"/>
      <c r="Q561" s="508" t="s">
        <v>422</v>
      </c>
      <c r="R561" s="736"/>
      <c r="S561" s="736"/>
      <c r="T561" s="154"/>
      <c r="U561" s="148"/>
      <c r="V561" s="735"/>
      <c r="W561" s="735"/>
      <c r="X561" s="742">
        <f>1620.35*0.85*0.2</f>
        <v>275.45949999999999</v>
      </c>
      <c r="Y561" s="735"/>
      <c r="Z561" s="742">
        <f>+X561</f>
        <v>275.45949999999999</v>
      </c>
      <c r="AA561" s="742"/>
      <c r="AB561" s="742">
        <f>4475.06*0.85*0.2</f>
        <v>760.76020000000017</v>
      </c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</row>
    <row r="562" spans="1:256" s="813" customFormat="1" ht="39" customHeight="1">
      <c r="A562" s="876">
        <v>2</v>
      </c>
      <c r="B562" s="566" t="s">
        <v>336</v>
      </c>
      <c r="C562" s="507"/>
      <c r="D562" s="874" t="s">
        <v>337</v>
      </c>
      <c r="E562" s="875"/>
      <c r="F562" s="877">
        <f>ROUND(E562*C562,2)</f>
        <v>0</v>
      </c>
      <c r="G562" s="959"/>
      <c r="H562" s="19"/>
      <c r="I562" s="19"/>
      <c r="J562" s="19"/>
      <c r="K562" s="19"/>
      <c r="L562" s="19"/>
      <c r="M562" s="19"/>
      <c r="N562" s="19"/>
      <c r="O562" s="12"/>
      <c r="P562" s="12"/>
      <c r="Q562" s="508" t="s">
        <v>423</v>
      </c>
      <c r="R562" s="736"/>
      <c r="S562" s="736"/>
      <c r="T562" s="154"/>
      <c r="U562" s="148"/>
      <c r="V562" s="735"/>
      <c r="W562" s="735"/>
      <c r="X562" s="735">
        <f>+X561*1.2</f>
        <v>330.5514</v>
      </c>
      <c r="Y562" s="735"/>
      <c r="Z562" s="742">
        <f>+Z561*1.2</f>
        <v>330.5514</v>
      </c>
      <c r="AA562" s="742"/>
      <c r="AB562" s="742">
        <f>+AB561*1.2</f>
        <v>912.91224000000022</v>
      </c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</row>
    <row r="563" spans="1:256" s="315" customFormat="1">
      <c r="A563" s="684"/>
      <c r="B563" s="1154" t="s">
        <v>469</v>
      </c>
      <c r="C563" s="309"/>
      <c r="D563" s="310"/>
      <c r="E563" s="311"/>
      <c r="F563" s="312">
        <f>SUM(F561:F562)</f>
        <v>0</v>
      </c>
      <c r="G563" s="959"/>
      <c r="H563" s="192"/>
      <c r="I563" s="314"/>
      <c r="J563" s="314"/>
      <c r="K563" s="314"/>
      <c r="L563" s="314"/>
      <c r="M563" s="314"/>
      <c r="N563" s="314"/>
      <c r="O563" s="314"/>
      <c r="P563" s="314"/>
      <c r="Q563" s="350" t="s">
        <v>107</v>
      </c>
      <c r="R563" s="172"/>
      <c r="S563" s="172"/>
      <c r="T563" s="741">
        <f>((1910.24)*0.6*0.2)*1.2</f>
        <v>275.07456000000002</v>
      </c>
      <c r="U563" s="736"/>
      <c r="V563" s="741">
        <f>((5779.61)*0.6*0.2)*1.2</f>
        <v>832.26383999999996</v>
      </c>
      <c r="W563" s="736"/>
      <c r="X563" s="741"/>
      <c r="Y563" s="736"/>
      <c r="Z563" s="738" t="e">
        <f>+#REF!*0.95</f>
        <v>#REF!</v>
      </c>
      <c r="AA563" s="736"/>
      <c r="AB563" s="785"/>
      <c r="AC563" s="314"/>
      <c r="AD563" s="314"/>
      <c r="AE563" s="314"/>
      <c r="AF563" s="314"/>
      <c r="AG563" s="314"/>
      <c r="AH563" s="314"/>
      <c r="AI563" s="314"/>
      <c r="AJ563" s="314"/>
      <c r="AK563" s="314"/>
      <c r="AL563" s="314"/>
      <c r="AM563" s="314"/>
      <c r="AN563" s="314"/>
      <c r="AO563" s="314"/>
      <c r="AP563" s="314"/>
      <c r="AQ563" s="314"/>
      <c r="AR563" s="314"/>
      <c r="AS563" s="314"/>
      <c r="AT563" s="314"/>
      <c r="AU563" s="314"/>
      <c r="AV563" s="314"/>
      <c r="AW563" s="314"/>
      <c r="AX563" s="314"/>
      <c r="AY563" s="314"/>
      <c r="AZ563" s="314"/>
      <c r="BA563" s="314"/>
      <c r="BB563" s="314"/>
      <c r="BC563" s="314"/>
      <c r="BD563" s="314"/>
      <c r="BE563" s="314"/>
      <c r="BF563" s="314"/>
      <c r="BG563" s="314"/>
      <c r="BH563" s="314"/>
      <c r="BI563" s="314"/>
      <c r="BJ563" s="314"/>
      <c r="BK563" s="314"/>
      <c r="BL563" s="314"/>
      <c r="BM563" s="314"/>
      <c r="BN563" s="314"/>
      <c r="BO563" s="314"/>
      <c r="BP563" s="314"/>
      <c r="BQ563" s="314"/>
      <c r="BR563" s="314"/>
      <c r="BS563" s="314"/>
      <c r="BT563" s="314"/>
      <c r="BU563" s="314"/>
      <c r="BV563" s="314"/>
      <c r="BW563" s="314"/>
      <c r="BX563" s="314"/>
      <c r="BY563" s="314"/>
      <c r="BZ563" s="314"/>
      <c r="CA563" s="314"/>
      <c r="CB563" s="314"/>
      <c r="CC563" s="314"/>
      <c r="CD563" s="314"/>
      <c r="CE563" s="314"/>
      <c r="CF563" s="314"/>
      <c r="CG563" s="314"/>
      <c r="CH563" s="314"/>
      <c r="CI563" s="314"/>
      <c r="CJ563" s="314"/>
      <c r="CK563" s="314"/>
      <c r="CL563" s="314"/>
      <c r="CM563" s="314"/>
      <c r="CN563" s="314"/>
      <c r="CO563" s="314"/>
      <c r="CP563" s="314"/>
      <c r="CQ563" s="314"/>
      <c r="CR563" s="314"/>
      <c r="CS563" s="314"/>
      <c r="CT563" s="314"/>
      <c r="CU563" s="314"/>
      <c r="CV563" s="314"/>
      <c r="CW563" s="314"/>
      <c r="CX563" s="314"/>
      <c r="CY563" s="314"/>
      <c r="CZ563" s="314"/>
      <c r="DA563" s="314"/>
      <c r="DB563" s="314"/>
      <c r="DC563" s="314"/>
      <c r="DD563" s="314"/>
      <c r="DE563" s="314"/>
      <c r="DF563" s="314"/>
      <c r="DG563" s="314"/>
      <c r="DH563" s="314"/>
      <c r="DI563" s="314"/>
      <c r="DJ563" s="314"/>
      <c r="DK563" s="314"/>
      <c r="DL563" s="314"/>
      <c r="DM563" s="314"/>
      <c r="DN563" s="314"/>
      <c r="DO563" s="314"/>
      <c r="DP563" s="314"/>
      <c r="DQ563" s="314"/>
      <c r="DR563" s="314"/>
      <c r="DS563" s="314"/>
      <c r="DT563" s="314"/>
      <c r="DU563" s="314"/>
      <c r="DV563" s="314"/>
      <c r="DW563" s="314"/>
      <c r="DX563" s="314"/>
      <c r="DY563" s="314"/>
      <c r="DZ563" s="314"/>
      <c r="EA563" s="314"/>
      <c r="EB563" s="314"/>
      <c r="EC563" s="314"/>
      <c r="ED563" s="314"/>
      <c r="EE563" s="314"/>
      <c r="EF563" s="314"/>
      <c r="EG563" s="314"/>
      <c r="EH563" s="314"/>
      <c r="EI563" s="314"/>
      <c r="EJ563" s="314"/>
      <c r="EK563" s="314"/>
      <c r="EL563" s="314"/>
      <c r="EM563" s="314"/>
      <c r="EN563" s="314"/>
      <c r="EO563" s="314"/>
      <c r="EP563" s="314"/>
      <c r="EQ563" s="314"/>
      <c r="ER563" s="314"/>
      <c r="ES563" s="314"/>
      <c r="ET563" s="314"/>
      <c r="EU563" s="314"/>
      <c r="EV563" s="314"/>
      <c r="EW563" s="314"/>
      <c r="EX563" s="314"/>
      <c r="EY563" s="314"/>
      <c r="EZ563" s="314"/>
      <c r="FA563" s="314"/>
      <c r="FB563" s="314"/>
      <c r="FC563" s="314"/>
      <c r="FD563" s="314"/>
      <c r="FE563" s="314"/>
      <c r="FF563" s="314"/>
      <c r="FG563" s="314"/>
      <c r="FH563" s="314"/>
      <c r="FI563" s="314"/>
      <c r="FJ563" s="314"/>
      <c r="FK563" s="314"/>
      <c r="FL563" s="314"/>
      <c r="FM563" s="314"/>
      <c r="FN563" s="314"/>
      <c r="FO563" s="314"/>
      <c r="FP563" s="314"/>
      <c r="FQ563" s="314"/>
      <c r="FR563" s="314"/>
      <c r="FS563" s="314"/>
      <c r="FT563" s="314"/>
      <c r="FU563" s="314"/>
      <c r="FV563" s="314"/>
      <c r="FW563" s="314"/>
      <c r="FX563" s="314"/>
      <c r="FY563" s="314"/>
      <c r="FZ563" s="314"/>
      <c r="GA563" s="314"/>
      <c r="GB563" s="314"/>
      <c r="GC563" s="314"/>
      <c r="GD563" s="314"/>
      <c r="GE563" s="314"/>
      <c r="GF563" s="314"/>
      <c r="GG563" s="314"/>
      <c r="GH563" s="314"/>
      <c r="GI563" s="314"/>
      <c r="GJ563" s="314"/>
      <c r="GK563" s="314"/>
      <c r="GL563" s="314"/>
      <c r="GM563" s="314"/>
      <c r="GN563" s="314"/>
      <c r="GO563" s="314"/>
      <c r="GP563" s="314"/>
      <c r="GQ563" s="314"/>
      <c r="GR563" s="314"/>
      <c r="GS563" s="314"/>
      <c r="GT563" s="314"/>
      <c r="GU563" s="314"/>
      <c r="GV563" s="314"/>
      <c r="GW563" s="314"/>
      <c r="GX563" s="314"/>
      <c r="GY563" s="314"/>
      <c r="GZ563" s="314"/>
      <c r="HA563" s="314"/>
      <c r="HB563" s="314"/>
      <c r="HC563" s="314"/>
      <c r="HD563" s="314"/>
      <c r="HE563" s="314"/>
      <c r="HF563" s="314"/>
      <c r="HG563" s="314"/>
      <c r="HH563" s="314"/>
      <c r="HI563" s="314"/>
      <c r="HJ563" s="314"/>
      <c r="HK563" s="314"/>
      <c r="HL563" s="314"/>
      <c r="HM563" s="314"/>
      <c r="HN563" s="314"/>
      <c r="HO563" s="314"/>
      <c r="HP563" s="314"/>
      <c r="HQ563" s="314"/>
      <c r="HR563" s="314"/>
      <c r="HS563" s="314"/>
      <c r="HT563" s="314"/>
      <c r="HU563" s="314"/>
      <c r="HV563" s="314"/>
      <c r="HW563" s="314"/>
      <c r="HX563" s="314"/>
      <c r="HY563" s="314"/>
      <c r="HZ563" s="314"/>
      <c r="IA563" s="314"/>
      <c r="IB563" s="314"/>
      <c r="IC563" s="314"/>
      <c r="ID563" s="314"/>
      <c r="IE563" s="314"/>
      <c r="IF563" s="314"/>
      <c r="IG563" s="314"/>
      <c r="IH563" s="314"/>
      <c r="II563" s="314"/>
      <c r="IJ563" s="314"/>
      <c r="IK563" s="314"/>
      <c r="IL563" s="314"/>
      <c r="IM563" s="314"/>
      <c r="IN563" s="314"/>
      <c r="IO563" s="314"/>
      <c r="IP563" s="314"/>
      <c r="IQ563" s="314"/>
      <c r="IR563" s="314"/>
      <c r="IS563" s="314"/>
      <c r="IT563" s="314"/>
      <c r="IU563" s="314"/>
      <c r="IV563" s="314"/>
    </row>
    <row r="564" spans="1:256" s="161" customFormat="1" ht="8.25" customHeight="1">
      <c r="A564" s="399"/>
      <c r="B564" s="201"/>
      <c r="C564" s="494"/>
      <c r="D564" s="369"/>
      <c r="E564" s="470"/>
      <c r="F564" s="470"/>
      <c r="G564" s="92"/>
      <c r="H564" s="197"/>
      <c r="I564" s="22"/>
      <c r="J564" s="22"/>
      <c r="K564" s="22"/>
      <c r="L564" s="22"/>
      <c r="M564" s="22"/>
      <c r="N564" s="22"/>
      <c r="O564" s="22"/>
      <c r="P564" s="22"/>
      <c r="Q564" s="508" t="s">
        <v>421</v>
      </c>
      <c r="R564" s="736"/>
      <c r="S564" s="736"/>
      <c r="T564" s="131"/>
      <c r="U564" s="131"/>
      <c r="V564" s="131">
        <f>1620.35*0.7</f>
        <v>1134.2449999999999</v>
      </c>
      <c r="W564" s="131"/>
      <c r="X564" s="119">
        <f>(1620.35)*0.85</f>
        <v>1377.2974999999999</v>
      </c>
      <c r="Y564" s="131"/>
      <c r="Z564" s="119">
        <f>+X564</f>
        <v>1377.2974999999999</v>
      </c>
      <c r="AA564" s="131"/>
      <c r="AB564" s="119">
        <f>(4475.06)*0.85</f>
        <v>3803.8010000000004</v>
      </c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  <c r="DQ564" s="22"/>
      <c r="DR564" s="22"/>
      <c r="DS564" s="22"/>
      <c r="DT564" s="22"/>
      <c r="DU564" s="22"/>
      <c r="DV564" s="22"/>
      <c r="DW564" s="22"/>
      <c r="DX564" s="22"/>
      <c r="DY564" s="22"/>
      <c r="DZ564" s="22"/>
      <c r="EA564" s="22"/>
      <c r="EB564" s="22"/>
      <c r="EC564" s="22"/>
      <c r="ED564" s="22"/>
      <c r="EE564" s="22"/>
      <c r="EF564" s="22"/>
      <c r="EG564" s="22"/>
      <c r="EH564" s="22"/>
      <c r="EI564" s="22"/>
      <c r="EJ564" s="22"/>
      <c r="EK564" s="22"/>
      <c r="EL564" s="22"/>
      <c r="EM564" s="22"/>
      <c r="EN564" s="22"/>
      <c r="EO564" s="22"/>
      <c r="EP564" s="22"/>
      <c r="EQ564" s="22"/>
      <c r="ER564" s="22"/>
      <c r="ES564" s="22"/>
      <c r="ET564" s="22"/>
      <c r="EU564" s="22"/>
      <c r="EV564" s="22"/>
      <c r="EW564" s="22"/>
      <c r="EX564" s="22"/>
      <c r="EY564" s="22"/>
      <c r="EZ564" s="22"/>
      <c r="FA564" s="22"/>
      <c r="FB564" s="22"/>
      <c r="FC564" s="22"/>
      <c r="FD564" s="22"/>
      <c r="FE564" s="22"/>
      <c r="FF564" s="22"/>
      <c r="FG564" s="22"/>
      <c r="FH564" s="22"/>
      <c r="FI564" s="22"/>
      <c r="FJ564" s="22"/>
      <c r="FK564" s="22"/>
      <c r="FL564" s="22"/>
      <c r="FM564" s="22"/>
      <c r="FN564" s="22"/>
      <c r="FO564" s="22"/>
      <c r="FP564" s="22"/>
      <c r="FQ564" s="22"/>
      <c r="FR564" s="22"/>
      <c r="FS564" s="22"/>
      <c r="FT564" s="22"/>
      <c r="FU564" s="22"/>
      <c r="FV564" s="22"/>
      <c r="FW564" s="22"/>
      <c r="FX564" s="22"/>
      <c r="FY564" s="22"/>
      <c r="FZ564" s="22"/>
      <c r="GA564" s="22"/>
      <c r="GB564" s="22"/>
      <c r="GC564" s="22"/>
      <c r="GD564" s="22"/>
      <c r="GE564" s="22"/>
      <c r="GF564" s="22"/>
      <c r="GG564" s="22"/>
      <c r="GH564" s="22"/>
      <c r="GI564" s="22"/>
      <c r="GJ564" s="22"/>
      <c r="GK564" s="22"/>
      <c r="GL564" s="22"/>
      <c r="GM564" s="22"/>
      <c r="GN564" s="22"/>
      <c r="GO564" s="22"/>
      <c r="GP564" s="22"/>
      <c r="GQ564" s="22"/>
      <c r="GR564" s="22"/>
      <c r="GS564" s="22"/>
      <c r="GT564" s="22"/>
      <c r="GU564" s="22"/>
      <c r="GV564" s="22"/>
      <c r="GW564" s="22"/>
      <c r="GX564" s="22"/>
      <c r="GY564" s="22"/>
      <c r="GZ564" s="22"/>
      <c r="HA564" s="22"/>
      <c r="HB564" s="22"/>
      <c r="HC564" s="22"/>
      <c r="HD564" s="22"/>
      <c r="HE564" s="22"/>
      <c r="HF564" s="22"/>
      <c r="HG564" s="22"/>
      <c r="HH564" s="22"/>
      <c r="HI564" s="22"/>
      <c r="HJ564" s="22"/>
      <c r="HK564" s="22"/>
      <c r="HL564" s="22"/>
      <c r="HM564" s="22"/>
      <c r="HN564" s="22"/>
      <c r="HO564" s="22"/>
      <c r="HP564" s="22"/>
      <c r="HQ564" s="22"/>
      <c r="HR564" s="22"/>
      <c r="HS564" s="22"/>
      <c r="HT564" s="22"/>
      <c r="HU564" s="22"/>
      <c r="HV564" s="22"/>
      <c r="HW564" s="22"/>
      <c r="HX564" s="22"/>
      <c r="HY564" s="22"/>
      <c r="HZ564" s="22"/>
      <c r="IA564" s="22"/>
      <c r="IB564" s="22"/>
      <c r="IC564" s="22"/>
      <c r="ID564" s="22"/>
      <c r="IE564" s="22"/>
      <c r="IF564" s="22"/>
      <c r="IG564" s="22"/>
      <c r="IH564" s="22"/>
      <c r="II564" s="22"/>
      <c r="IJ564" s="22"/>
      <c r="IK564" s="22"/>
      <c r="IL564" s="22"/>
      <c r="IM564" s="22"/>
      <c r="IN564" s="22"/>
      <c r="IO564" s="22"/>
      <c r="IP564" s="22"/>
      <c r="IQ564" s="22"/>
      <c r="IR564" s="22"/>
      <c r="IS564" s="22"/>
      <c r="IT564" s="22"/>
      <c r="IU564" s="22"/>
      <c r="IV564" s="22"/>
    </row>
    <row r="565" spans="1:256" s="315" customFormat="1">
      <c r="A565" s="316"/>
      <c r="B565" s="317" t="s">
        <v>76</v>
      </c>
      <c r="C565" s="318"/>
      <c r="D565" s="319"/>
      <c r="E565" s="318"/>
      <c r="F565" s="320">
        <f>F563+F558+F520+F454+F345+F264+F80</f>
        <v>0</v>
      </c>
      <c r="G565" s="313"/>
      <c r="H565" s="192"/>
      <c r="I565" s="314"/>
      <c r="J565" s="314"/>
      <c r="K565" s="314"/>
      <c r="L565" s="314"/>
      <c r="M565" s="314"/>
      <c r="N565" s="314"/>
      <c r="O565" s="314"/>
      <c r="P565" s="314"/>
      <c r="Q565" s="455" t="s">
        <v>106</v>
      </c>
      <c r="R565" s="148"/>
      <c r="S565" s="148"/>
      <c r="T565" s="731">
        <f>(1910.24)*0.6</f>
        <v>1146.144</v>
      </c>
      <c r="U565" s="148"/>
      <c r="V565" s="731">
        <f>(5779.61)*0.6</f>
        <v>3467.7659999999996</v>
      </c>
      <c r="W565" s="148"/>
      <c r="X565" s="731">
        <f>(1620.35)*0.85</f>
        <v>1377.2974999999999</v>
      </c>
      <c r="Y565" s="148"/>
      <c r="Z565" s="187">
        <f>+X565</f>
        <v>1377.2974999999999</v>
      </c>
      <c r="AA565" s="148"/>
      <c r="AB565" s="781"/>
      <c r="AC565" s="314"/>
      <c r="AD565" s="314"/>
      <c r="AE565" s="314"/>
      <c r="AF565" s="314"/>
      <c r="AG565" s="314"/>
      <c r="AH565" s="314"/>
      <c r="AI565" s="314"/>
      <c r="AJ565" s="314"/>
      <c r="AK565" s="314"/>
      <c r="AL565" s="314"/>
      <c r="AM565" s="314"/>
      <c r="AN565" s="314"/>
      <c r="AO565" s="314"/>
      <c r="AP565" s="314"/>
      <c r="AQ565" s="314"/>
      <c r="AR565" s="314"/>
      <c r="AS565" s="314"/>
      <c r="AT565" s="314"/>
      <c r="AU565" s="314"/>
      <c r="AV565" s="314"/>
      <c r="AW565" s="314"/>
      <c r="AX565" s="314"/>
      <c r="AY565" s="314"/>
      <c r="AZ565" s="314"/>
      <c r="BA565" s="314"/>
      <c r="BB565" s="314"/>
      <c r="BC565" s="314"/>
      <c r="BD565" s="314"/>
      <c r="BE565" s="314"/>
      <c r="BF565" s="314"/>
      <c r="BG565" s="314"/>
      <c r="BH565" s="314"/>
      <c r="BI565" s="314"/>
      <c r="BJ565" s="314"/>
      <c r="BK565" s="314"/>
      <c r="BL565" s="314"/>
      <c r="BM565" s="314"/>
      <c r="BN565" s="314"/>
      <c r="BO565" s="314"/>
      <c r="BP565" s="314"/>
      <c r="BQ565" s="314"/>
      <c r="BR565" s="314"/>
      <c r="BS565" s="314"/>
      <c r="BT565" s="314"/>
      <c r="BU565" s="314"/>
      <c r="BV565" s="314"/>
      <c r="BW565" s="314"/>
      <c r="BX565" s="314"/>
      <c r="BY565" s="314"/>
      <c r="BZ565" s="314"/>
      <c r="CA565" s="314"/>
      <c r="CB565" s="314"/>
      <c r="CC565" s="314"/>
      <c r="CD565" s="314"/>
      <c r="CE565" s="314"/>
      <c r="CF565" s="314"/>
      <c r="CG565" s="314"/>
      <c r="CH565" s="314"/>
      <c r="CI565" s="314"/>
      <c r="CJ565" s="314"/>
      <c r="CK565" s="314"/>
      <c r="CL565" s="314"/>
      <c r="CM565" s="314"/>
      <c r="CN565" s="314"/>
      <c r="CO565" s="314"/>
      <c r="CP565" s="314"/>
      <c r="CQ565" s="314"/>
      <c r="CR565" s="314"/>
      <c r="CS565" s="314"/>
      <c r="CT565" s="314"/>
      <c r="CU565" s="314"/>
      <c r="CV565" s="314"/>
      <c r="CW565" s="314"/>
      <c r="CX565" s="314"/>
      <c r="CY565" s="314"/>
      <c r="CZ565" s="314"/>
      <c r="DA565" s="314"/>
      <c r="DB565" s="314"/>
      <c r="DC565" s="314"/>
      <c r="DD565" s="314"/>
      <c r="DE565" s="314"/>
      <c r="DF565" s="314"/>
      <c r="DG565" s="314"/>
      <c r="DH565" s="314"/>
      <c r="DI565" s="314"/>
      <c r="DJ565" s="314"/>
      <c r="DK565" s="314"/>
      <c r="DL565" s="314"/>
      <c r="DM565" s="314"/>
      <c r="DN565" s="314"/>
      <c r="DO565" s="314"/>
      <c r="DP565" s="314"/>
      <c r="DQ565" s="314"/>
      <c r="DR565" s="314"/>
      <c r="DS565" s="314"/>
      <c r="DT565" s="314"/>
      <c r="DU565" s="314"/>
      <c r="DV565" s="314"/>
      <c r="DW565" s="314"/>
      <c r="DX565" s="314"/>
      <c r="DY565" s="314"/>
      <c r="DZ565" s="314"/>
      <c r="EA565" s="314"/>
      <c r="EB565" s="314"/>
      <c r="EC565" s="314"/>
      <c r="ED565" s="314"/>
      <c r="EE565" s="314"/>
      <c r="EF565" s="314"/>
      <c r="EG565" s="314"/>
      <c r="EH565" s="314"/>
      <c r="EI565" s="314"/>
      <c r="EJ565" s="314"/>
      <c r="EK565" s="314"/>
      <c r="EL565" s="314"/>
      <c r="EM565" s="314"/>
      <c r="EN565" s="314"/>
      <c r="EO565" s="314"/>
      <c r="EP565" s="314"/>
      <c r="EQ565" s="314"/>
      <c r="ER565" s="314"/>
      <c r="ES565" s="314"/>
      <c r="ET565" s="314"/>
      <c r="EU565" s="314"/>
      <c r="EV565" s="314"/>
      <c r="EW565" s="314"/>
      <c r="EX565" s="314"/>
      <c r="EY565" s="314"/>
      <c r="EZ565" s="314"/>
      <c r="FA565" s="314"/>
      <c r="FB565" s="314"/>
      <c r="FC565" s="314"/>
      <c r="FD565" s="314"/>
      <c r="FE565" s="314"/>
      <c r="FF565" s="314"/>
      <c r="FG565" s="314"/>
      <c r="FH565" s="314"/>
      <c r="FI565" s="314"/>
      <c r="FJ565" s="314"/>
      <c r="FK565" s="314"/>
      <c r="FL565" s="314"/>
      <c r="FM565" s="314"/>
      <c r="FN565" s="314"/>
      <c r="FO565" s="314"/>
      <c r="FP565" s="314"/>
      <c r="FQ565" s="314"/>
      <c r="FR565" s="314"/>
      <c r="FS565" s="314"/>
      <c r="FT565" s="314"/>
      <c r="FU565" s="314"/>
      <c r="FV565" s="314"/>
      <c r="FW565" s="314"/>
      <c r="FX565" s="314"/>
      <c r="FY565" s="314"/>
      <c r="FZ565" s="314"/>
      <c r="GA565" s="314"/>
      <c r="GB565" s="314"/>
      <c r="GC565" s="314"/>
      <c r="GD565" s="314"/>
      <c r="GE565" s="314"/>
      <c r="GF565" s="314"/>
      <c r="GG565" s="314"/>
      <c r="GH565" s="314"/>
      <c r="GI565" s="314"/>
      <c r="GJ565" s="314"/>
      <c r="GK565" s="314"/>
      <c r="GL565" s="314"/>
      <c r="GM565" s="314"/>
      <c r="GN565" s="314"/>
      <c r="GO565" s="314"/>
      <c r="GP565" s="314"/>
      <c r="GQ565" s="314"/>
      <c r="GR565" s="314"/>
      <c r="GS565" s="314"/>
      <c r="GT565" s="314"/>
      <c r="GU565" s="314"/>
      <c r="GV565" s="314"/>
      <c r="GW565" s="314"/>
      <c r="GX565" s="314"/>
      <c r="GY565" s="314"/>
      <c r="GZ565" s="314"/>
      <c r="HA565" s="314"/>
      <c r="HB565" s="314"/>
      <c r="HC565" s="314"/>
      <c r="HD565" s="314"/>
      <c r="HE565" s="314"/>
      <c r="HF565" s="314"/>
      <c r="HG565" s="314"/>
      <c r="HH565" s="314"/>
      <c r="HI565" s="314"/>
      <c r="HJ565" s="314"/>
      <c r="HK565" s="314"/>
      <c r="HL565" s="314"/>
      <c r="HM565" s="314"/>
      <c r="HN565" s="314"/>
      <c r="HO565" s="314"/>
      <c r="HP565" s="314"/>
      <c r="HQ565" s="314"/>
      <c r="HR565" s="314"/>
      <c r="HS565" s="314"/>
      <c r="HT565" s="314"/>
      <c r="HU565" s="314"/>
      <c r="HV565" s="314"/>
      <c r="HW565" s="314"/>
      <c r="HX565" s="314"/>
      <c r="HY565" s="314"/>
      <c r="HZ565" s="314"/>
      <c r="IA565" s="314"/>
      <c r="IB565" s="314"/>
      <c r="IC565" s="314"/>
      <c r="ID565" s="314"/>
      <c r="IE565" s="314"/>
      <c r="IF565" s="314"/>
      <c r="IG565" s="314"/>
      <c r="IH565" s="314"/>
      <c r="II565" s="314"/>
      <c r="IJ565" s="314"/>
      <c r="IK565" s="314"/>
      <c r="IL565" s="314"/>
      <c r="IM565" s="314"/>
      <c r="IN565" s="314"/>
      <c r="IO565" s="314"/>
      <c r="IP565" s="314"/>
      <c r="IQ565" s="314"/>
      <c r="IR565" s="314"/>
      <c r="IS565" s="314"/>
      <c r="IT565" s="314"/>
      <c r="IU565" s="314"/>
      <c r="IV565" s="314"/>
    </row>
    <row r="566" spans="1:256">
      <c r="A566" s="472"/>
      <c r="B566" s="473" t="s">
        <v>76</v>
      </c>
      <c r="C566" s="474"/>
      <c r="D566" s="254"/>
      <c r="E566" s="474"/>
      <c r="F566" s="475">
        <f>+F565</f>
        <v>0</v>
      </c>
      <c r="G566" s="91"/>
      <c r="H566" s="1020"/>
      <c r="I566" s="150"/>
      <c r="J566" s="104"/>
      <c r="K566" s="104"/>
      <c r="L566" s="104"/>
      <c r="M566" s="104"/>
      <c r="N566" s="104"/>
      <c r="O566" s="104"/>
      <c r="P566" s="104"/>
      <c r="Q566" s="455"/>
      <c r="R566" s="148"/>
      <c r="S566" s="148"/>
      <c r="T566" s="732"/>
      <c r="U566" s="148"/>
      <c r="V566" s="732"/>
      <c r="W566" s="148"/>
      <c r="X566" s="732"/>
      <c r="Y566" s="148"/>
      <c r="Z566" s="187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  <c r="AS566" s="104"/>
      <c r="AT566" s="104"/>
      <c r="AU566" s="104"/>
      <c r="AV566" s="104"/>
      <c r="AW566" s="104"/>
      <c r="AX566" s="104"/>
      <c r="AY566" s="104"/>
      <c r="AZ566" s="104"/>
      <c r="BA566" s="104"/>
      <c r="BB566" s="104"/>
      <c r="BC566" s="104"/>
      <c r="BD566" s="104"/>
      <c r="BE566" s="104"/>
      <c r="BF566" s="104"/>
      <c r="BG566" s="104"/>
      <c r="BH566" s="104"/>
      <c r="BI566" s="104"/>
      <c r="BJ566" s="104"/>
      <c r="BK566" s="104"/>
      <c r="BL566" s="104"/>
      <c r="BM566" s="104"/>
      <c r="BN566" s="104"/>
      <c r="BO566" s="104"/>
      <c r="BP566" s="104"/>
      <c r="BQ566" s="104"/>
      <c r="BR566" s="104"/>
      <c r="BS566" s="104"/>
      <c r="BT566" s="104"/>
      <c r="BU566" s="104"/>
      <c r="BV566" s="104"/>
      <c r="BW566" s="104"/>
      <c r="BX566" s="104"/>
      <c r="BY566" s="104"/>
      <c r="BZ566" s="104"/>
      <c r="CA566" s="104"/>
      <c r="CB566" s="104"/>
      <c r="CC566" s="104"/>
      <c r="CD566" s="104"/>
      <c r="CE566" s="104"/>
      <c r="CF566" s="104"/>
      <c r="CG566" s="104"/>
      <c r="CH566" s="104"/>
      <c r="CI566" s="104"/>
      <c r="CJ566" s="104"/>
      <c r="CK566" s="104"/>
      <c r="CL566" s="104"/>
      <c r="CM566" s="104"/>
      <c r="CN566" s="104"/>
      <c r="CO566" s="104"/>
      <c r="CP566" s="104"/>
      <c r="CQ566" s="104"/>
      <c r="CR566" s="104"/>
      <c r="CS566" s="104"/>
      <c r="CT566" s="104"/>
      <c r="CU566" s="104"/>
      <c r="CV566" s="104"/>
      <c r="CW566" s="104"/>
      <c r="CX566" s="104"/>
      <c r="CY566" s="104"/>
      <c r="CZ566" s="104"/>
      <c r="DA566" s="104"/>
      <c r="DB566" s="104"/>
      <c r="DC566" s="104"/>
      <c r="DD566" s="104"/>
      <c r="DE566" s="104"/>
      <c r="DF566" s="104"/>
      <c r="DG566" s="104"/>
      <c r="DH566" s="104"/>
      <c r="DI566" s="104"/>
      <c r="DJ566" s="104"/>
      <c r="DK566" s="104"/>
      <c r="DL566" s="104"/>
      <c r="DM566" s="104"/>
      <c r="DN566" s="104"/>
      <c r="DO566" s="104"/>
      <c r="DP566" s="104"/>
      <c r="DQ566" s="104"/>
      <c r="DR566" s="104"/>
      <c r="DS566" s="104"/>
      <c r="DT566" s="104"/>
      <c r="DU566" s="104"/>
      <c r="DV566" s="104"/>
      <c r="DW566" s="104"/>
      <c r="DX566" s="104"/>
      <c r="DY566" s="104"/>
      <c r="DZ566" s="104"/>
      <c r="EA566" s="104"/>
      <c r="EB566" s="104"/>
      <c r="EC566" s="104"/>
      <c r="ED566" s="104"/>
      <c r="EE566" s="104"/>
      <c r="EF566" s="104"/>
      <c r="EG566" s="104"/>
      <c r="EH566" s="104"/>
      <c r="EI566" s="104"/>
      <c r="EJ566" s="104"/>
      <c r="EK566" s="104"/>
      <c r="EL566" s="104"/>
      <c r="EM566" s="104"/>
      <c r="EN566" s="104"/>
      <c r="EO566" s="104"/>
      <c r="EP566" s="104"/>
      <c r="EQ566" s="104"/>
      <c r="ER566" s="104"/>
      <c r="ES566" s="104"/>
      <c r="ET566" s="104"/>
      <c r="EU566" s="104"/>
      <c r="EV566" s="104"/>
      <c r="EW566" s="104"/>
      <c r="EX566" s="104"/>
      <c r="EY566" s="104"/>
      <c r="EZ566" s="104"/>
      <c r="FA566" s="104"/>
      <c r="FB566" s="104"/>
      <c r="FC566" s="104"/>
      <c r="FD566" s="104"/>
      <c r="FE566" s="104"/>
      <c r="FF566" s="104"/>
      <c r="FG566" s="104"/>
      <c r="FH566" s="104"/>
      <c r="FI566" s="104"/>
      <c r="FJ566" s="104"/>
      <c r="FK566" s="104"/>
      <c r="FL566" s="104"/>
      <c r="FM566" s="104"/>
      <c r="FN566" s="104"/>
      <c r="FO566" s="104"/>
      <c r="FP566" s="104"/>
      <c r="FQ566" s="104"/>
      <c r="FR566" s="104"/>
      <c r="FS566" s="104"/>
      <c r="FT566" s="104"/>
      <c r="FU566" s="104"/>
      <c r="FV566" s="104"/>
      <c r="FW566" s="104"/>
      <c r="FX566" s="104"/>
      <c r="FY566" s="104"/>
      <c r="FZ566" s="104"/>
      <c r="GA566" s="104"/>
      <c r="GB566" s="104"/>
      <c r="GC566" s="104"/>
      <c r="GD566" s="104"/>
      <c r="GE566" s="104"/>
      <c r="GF566" s="104"/>
      <c r="GG566" s="104"/>
      <c r="GH566" s="104"/>
      <c r="GI566" s="104"/>
      <c r="GJ566" s="104"/>
      <c r="GK566" s="104"/>
      <c r="GL566" s="104"/>
      <c r="GM566" s="104"/>
      <c r="GN566" s="104"/>
      <c r="GO566" s="104"/>
      <c r="GP566" s="104"/>
      <c r="GQ566" s="104"/>
      <c r="GR566" s="104"/>
      <c r="GS566" s="104"/>
      <c r="GT566" s="104"/>
      <c r="GU566" s="104"/>
      <c r="GV566" s="104"/>
      <c r="GW566" s="104"/>
      <c r="GX566" s="104"/>
      <c r="GY566" s="104"/>
      <c r="GZ566" s="104"/>
      <c r="HA566" s="104"/>
      <c r="HB566" s="104"/>
      <c r="HC566" s="104"/>
      <c r="HD566" s="104"/>
      <c r="HE566" s="104"/>
      <c r="HF566" s="104"/>
      <c r="HG566" s="104"/>
      <c r="HH566" s="104"/>
      <c r="HI566" s="104"/>
      <c r="HJ566" s="104"/>
      <c r="HK566" s="104"/>
      <c r="HL566" s="104"/>
      <c r="HM566" s="104"/>
      <c r="HN566" s="104"/>
      <c r="HO566" s="104"/>
      <c r="HP566" s="104"/>
      <c r="HQ566" s="104"/>
      <c r="HR566" s="104"/>
      <c r="HS566" s="104"/>
      <c r="HT566" s="104"/>
      <c r="HU566" s="104"/>
      <c r="HV566" s="104"/>
      <c r="HW566" s="104"/>
      <c r="HX566" s="104"/>
      <c r="HY566" s="104"/>
      <c r="HZ566" s="104"/>
      <c r="IA566" s="104"/>
      <c r="IB566" s="104"/>
      <c r="IC566" s="104"/>
      <c r="ID566" s="104"/>
      <c r="IE566" s="104"/>
      <c r="IF566" s="104"/>
      <c r="IG566" s="104"/>
      <c r="IH566" s="104"/>
      <c r="II566" s="104"/>
      <c r="IJ566" s="104"/>
      <c r="IK566" s="104"/>
      <c r="IL566" s="104"/>
      <c r="IM566" s="104"/>
      <c r="IN566" s="104"/>
      <c r="IO566" s="104"/>
      <c r="IP566" s="104"/>
      <c r="IQ566" s="104"/>
      <c r="IR566" s="104"/>
      <c r="IS566" s="104"/>
      <c r="IT566" s="104"/>
      <c r="IU566" s="104"/>
      <c r="IV566" s="104"/>
    </row>
    <row r="567" spans="1:256" ht="6" customHeight="1">
      <c r="A567" s="472"/>
      <c r="B567" s="473"/>
      <c r="C567" s="474"/>
      <c r="D567" s="254"/>
      <c r="E567" s="474"/>
      <c r="F567" s="475"/>
      <c r="G567" s="92"/>
      <c r="H567" s="197"/>
      <c r="I567" s="22"/>
      <c r="J567" s="22"/>
      <c r="K567" s="22"/>
      <c r="L567" s="22"/>
      <c r="M567" s="22"/>
      <c r="N567" s="22"/>
      <c r="O567" s="22"/>
      <c r="P567" s="22"/>
      <c r="Q567" s="8"/>
      <c r="R567" s="743" t="s">
        <v>24</v>
      </c>
      <c r="S567" s="814">
        <f>((1620.35*0.7))*0.05*30*1.25</f>
        <v>2126.7093749999999</v>
      </c>
      <c r="T567" s="744" t="s">
        <v>120</v>
      </c>
      <c r="U567" s="8"/>
      <c r="V567" s="8"/>
      <c r="W567" s="8"/>
      <c r="X567" s="8"/>
      <c r="Y567" s="8"/>
      <c r="Z567" s="8"/>
      <c r="AA567" s="8"/>
      <c r="AB567" s="8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  <c r="DQ567" s="22"/>
      <c r="DR567" s="22"/>
      <c r="DS567" s="22"/>
      <c r="DT567" s="22"/>
      <c r="DU567" s="22"/>
      <c r="DV567" s="22"/>
      <c r="DW567" s="22"/>
      <c r="DX567" s="22"/>
      <c r="DY567" s="22"/>
      <c r="DZ567" s="22"/>
      <c r="EA567" s="22"/>
      <c r="EB567" s="22"/>
      <c r="EC567" s="22"/>
      <c r="ED567" s="22"/>
      <c r="EE567" s="22"/>
      <c r="EF567" s="22"/>
      <c r="EG567" s="22"/>
      <c r="EH567" s="22"/>
      <c r="EI567" s="22"/>
      <c r="EJ567" s="22"/>
      <c r="EK567" s="22"/>
      <c r="EL567" s="22"/>
      <c r="EM567" s="22"/>
      <c r="EN567" s="22"/>
      <c r="EO567" s="22"/>
      <c r="EP567" s="22"/>
      <c r="EQ567" s="22"/>
      <c r="ER567" s="22"/>
      <c r="ES567" s="22"/>
      <c r="ET567" s="22"/>
      <c r="EU567" s="22"/>
      <c r="EV567" s="22"/>
      <c r="EW567" s="22"/>
      <c r="EX567" s="22"/>
      <c r="EY567" s="22"/>
      <c r="EZ567" s="22"/>
      <c r="FA567" s="22"/>
      <c r="FB567" s="22"/>
      <c r="FC567" s="22"/>
      <c r="FD567" s="22"/>
      <c r="FE567" s="22"/>
      <c r="FF567" s="22"/>
      <c r="FG567" s="22"/>
      <c r="FH567" s="22"/>
      <c r="FI567" s="22"/>
      <c r="FJ567" s="22"/>
      <c r="FK567" s="22"/>
      <c r="FL567" s="22"/>
      <c r="FM567" s="22"/>
      <c r="FN567" s="22"/>
      <c r="FO567" s="22"/>
      <c r="FP567" s="22"/>
      <c r="FQ567" s="22"/>
      <c r="FR567" s="22"/>
      <c r="FS567" s="22"/>
      <c r="FT567" s="22"/>
      <c r="FU567" s="22"/>
      <c r="FV567" s="22"/>
      <c r="FW567" s="22"/>
      <c r="FX567" s="22"/>
      <c r="FY567" s="22"/>
      <c r="FZ567" s="22"/>
      <c r="GA567" s="22"/>
      <c r="GB567" s="22"/>
      <c r="GC567" s="22"/>
      <c r="GD567" s="22"/>
      <c r="GE567" s="22"/>
      <c r="GF567" s="22"/>
      <c r="GG567" s="22"/>
      <c r="GH567" s="22"/>
      <c r="GI567" s="22"/>
      <c r="GJ567" s="22"/>
      <c r="GK567" s="22"/>
      <c r="GL567" s="22"/>
      <c r="GM567" s="22"/>
      <c r="GN567" s="22"/>
      <c r="GO567" s="22"/>
      <c r="GP567" s="22"/>
      <c r="GQ567" s="22"/>
      <c r="GR567" s="22"/>
      <c r="GS567" s="22"/>
      <c r="GT567" s="22"/>
      <c r="GU567" s="22"/>
      <c r="GV567" s="22"/>
      <c r="GW567" s="22"/>
      <c r="GX567" s="22"/>
      <c r="GY567" s="22"/>
      <c r="GZ567" s="22"/>
      <c r="HA567" s="22"/>
      <c r="HB567" s="22"/>
      <c r="HC567" s="22"/>
      <c r="HD567" s="22"/>
      <c r="HE567" s="22"/>
      <c r="HF567" s="22"/>
      <c r="HG567" s="22"/>
      <c r="HH567" s="22"/>
      <c r="HI567" s="22"/>
      <c r="HJ567" s="22"/>
      <c r="HK567" s="22"/>
      <c r="HL567" s="22"/>
      <c r="HM567" s="22"/>
      <c r="HN567" s="22"/>
      <c r="HO567" s="22"/>
      <c r="HP567" s="22"/>
      <c r="HQ567" s="22"/>
      <c r="HR567" s="22"/>
      <c r="HS567" s="22"/>
      <c r="HT567" s="22"/>
      <c r="HU567" s="22"/>
      <c r="HV567" s="22"/>
      <c r="HW567" s="22"/>
      <c r="HX567" s="22"/>
      <c r="HY567" s="22"/>
      <c r="HZ567" s="22"/>
      <c r="IA567" s="22"/>
      <c r="IB567" s="22"/>
      <c r="IC567" s="22"/>
      <c r="ID567" s="22"/>
      <c r="IE567" s="22"/>
      <c r="IF567" s="22"/>
      <c r="IG567" s="22"/>
      <c r="IH567" s="22"/>
      <c r="II567" s="22"/>
      <c r="IJ567" s="22"/>
      <c r="IK567" s="22"/>
      <c r="IL567" s="22"/>
      <c r="IM567" s="22"/>
      <c r="IN567" s="22"/>
      <c r="IO567" s="22"/>
      <c r="IP567" s="22"/>
      <c r="IQ567" s="22"/>
      <c r="IR567" s="22"/>
      <c r="IS567" s="22"/>
      <c r="IT567" s="22"/>
      <c r="IU567" s="22"/>
      <c r="IV567" s="22"/>
    </row>
    <row r="568" spans="1:256">
      <c r="A568" s="15"/>
      <c r="B568" s="356" t="s">
        <v>21</v>
      </c>
      <c r="C568" s="474"/>
      <c r="D568" s="74"/>
      <c r="E568" s="456"/>
      <c r="F568" s="476"/>
      <c r="G568" s="92"/>
      <c r="H568" s="197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  <c r="DQ568" s="22"/>
      <c r="DR568" s="22"/>
      <c r="DS568" s="22"/>
      <c r="DT568" s="22"/>
      <c r="DU568" s="22"/>
      <c r="DV568" s="22"/>
      <c r="DW568" s="22"/>
      <c r="DX568" s="22"/>
      <c r="DY568" s="22"/>
      <c r="DZ568" s="22"/>
      <c r="EA568" s="22"/>
      <c r="EB568" s="22"/>
      <c r="EC568" s="22"/>
      <c r="ED568" s="22"/>
      <c r="EE568" s="22"/>
      <c r="EF568" s="22"/>
      <c r="EG568" s="22"/>
      <c r="EH568" s="22"/>
      <c r="EI568" s="22"/>
      <c r="EJ568" s="22"/>
      <c r="EK568" s="22"/>
      <c r="EL568" s="22"/>
      <c r="EM568" s="22"/>
      <c r="EN568" s="22"/>
      <c r="EO568" s="22"/>
      <c r="EP568" s="22"/>
      <c r="EQ568" s="22"/>
      <c r="ER568" s="22"/>
      <c r="ES568" s="22"/>
      <c r="ET568" s="22"/>
      <c r="EU568" s="22"/>
      <c r="EV568" s="22"/>
      <c r="EW568" s="22"/>
      <c r="EX568" s="22"/>
      <c r="EY568" s="22"/>
      <c r="EZ568" s="22"/>
      <c r="FA568" s="22"/>
      <c r="FB568" s="22"/>
      <c r="FC568" s="22"/>
      <c r="FD568" s="22"/>
      <c r="FE568" s="22"/>
      <c r="FF568" s="22"/>
      <c r="FG568" s="22"/>
      <c r="FH568" s="22"/>
      <c r="FI568" s="22"/>
      <c r="FJ568" s="22"/>
      <c r="FK568" s="22"/>
      <c r="FL568" s="22"/>
      <c r="FM568" s="22"/>
      <c r="FN568" s="22"/>
      <c r="FO568" s="22"/>
      <c r="FP568" s="22"/>
      <c r="FQ568" s="22"/>
      <c r="FR568" s="22"/>
      <c r="FS568" s="22"/>
      <c r="FT568" s="22"/>
      <c r="FU568" s="22"/>
      <c r="FV568" s="22"/>
      <c r="FW568" s="22"/>
      <c r="FX568" s="22"/>
      <c r="FY568" s="22"/>
      <c r="FZ568" s="22"/>
      <c r="GA568" s="22"/>
      <c r="GB568" s="22"/>
      <c r="GC568" s="22"/>
      <c r="GD568" s="22"/>
      <c r="GE568" s="22"/>
      <c r="GF568" s="22"/>
      <c r="GG568" s="22"/>
      <c r="GH568" s="22"/>
      <c r="GI568" s="22"/>
      <c r="GJ568" s="22"/>
      <c r="GK568" s="22"/>
      <c r="GL568" s="22"/>
      <c r="GM568" s="22"/>
      <c r="GN568" s="22"/>
      <c r="GO568" s="22"/>
      <c r="GP568" s="22"/>
      <c r="GQ568" s="22"/>
      <c r="GR568" s="22"/>
      <c r="GS568" s="22"/>
      <c r="GT568" s="22"/>
      <c r="GU568" s="22"/>
      <c r="GV568" s="22"/>
      <c r="GW568" s="22"/>
      <c r="GX568" s="22"/>
      <c r="GY568" s="22"/>
      <c r="GZ568" s="22"/>
      <c r="HA568" s="22"/>
      <c r="HB568" s="22"/>
      <c r="HC568" s="22"/>
      <c r="HD568" s="22"/>
      <c r="HE568" s="22"/>
      <c r="HF568" s="22"/>
      <c r="HG568" s="22"/>
      <c r="HH568" s="22"/>
      <c r="HI568" s="22"/>
      <c r="HJ568" s="22"/>
      <c r="HK568" s="22"/>
      <c r="HL568" s="22"/>
      <c r="HM568" s="22"/>
      <c r="HN568" s="22"/>
      <c r="HO568" s="22"/>
      <c r="HP568" s="22"/>
      <c r="HQ568" s="22"/>
      <c r="HR568" s="22"/>
      <c r="HS568" s="22"/>
      <c r="HT568" s="22"/>
      <c r="HU568" s="22"/>
      <c r="HV568" s="22"/>
      <c r="HW568" s="22"/>
      <c r="HX568" s="22"/>
      <c r="HY568" s="22"/>
      <c r="HZ568" s="22"/>
      <c r="IA568" s="22"/>
      <c r="IB568" s="22"/>
      <c r="IC568" s="22"/>
      <c r="ID568" s="22"/>
      <c r="IE568" s="22"/>
      <c r="IF568" s="22"/>
      <c r="IG568" s="22"/>
      <c r="IH568" s="22"/>
      <c r="II568" s="22"/>
      <c r="IJ568" s="22"/>
      <c r="IK568" s="22"/>
      <c r="IL568" s="22"/>
      <c r="IM568" s="22"/>
      <c r="IN568" s="22"/>
      <c r="IO568" s="22"/>
      <c r="IP568" s="22"/>
      <c r="IQ568" s="22"/>
      <c r="IR568" s="22"/>
      <c r="IS568" s="22"/>
      <c r="IT568" s="22"/>
      <c r="IU568" s="22"/>
      <c r="IV568" s="22"/>
    </row>
    <row r="569" spans="1:256" s="81" customFormat="1">
      <c r="A569" s="18"/>
      <c r="B569" s="359" t="s">
        <v>22</v>
      </c>
      <c r="C569" s="477">
        <v>0.1</v>
      </c>
      <c r="D569" s="74"/>
      <c r="E569" s="456"/>
      <c r="F569" s="478">
        <f t="shared" ref="F569:F574" si="20">ROUND($F$566*C569,2)</f>
        <v>0</v>
      </c>
      <c r="G569" s="92"/>
      <c r="H569" s="197"/>
      <c r="I569" s="197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  <c r="DS569" s="22"/>
      <c r="DT569" s="22"/>
      <c r="DU569" s="22"/>
      <c r="DV569" s="22"/>
      <c r="DW569" s="22"/>
      <c r="DX569" s="22"/>
      <c r="DY569" s="22"/>
      <c r="DZ569" s="22"/>
      <c r="EA569" s="22"/>
      <c r="EB569" s="22"/>
      <c r="EC569" s="22"/>
      <c r="ED569" s="22"/>
      <c r="EE569" s="22"/>
      <c r="EF569" s="22"/>
      <c r="EG569" s="22"/>
      <c r="EH569" s="22"/>
      <c r="EI569" s="22"/>
      <c r="EJ569" s="22"/>
      <c r="EK569" s="22"/>
      <c r="EL569" s="22"/>
      <c r="EM569" s="22"/>
      <c r="EN569" s="22"/>
      <c r="EO569" s="22"/>
      <c r="EP569" s="22"/>
      <c r="EQ569" s="22"/>
      <c r="ER569" s="22"/>
      <c r="ES569" s="22"/>
      <c r="ET569" s="22"/>
      <c r="EU569" s="22"/>
      <c r="EV569" s="22"/>
      <c r="EW569" s="22"/>
      <c r="EX569" s="22"/>
      <c r="EY569" s="22"/>
      <c r="EZ569" s="22"/>
      <c r="FA569" s="22"/>
      <c r="FB569" s="22"/>
      <c r="FC569" s="22"/>
      <c r="FD569" s="22"/>
      <c r="FE569" s="22"/>
      <c r="FF569" s="22"/>
      <c r="FG569" s="22"/>
      <c r="FH569" s="22"/>
      <c r="FI569" s="22"/>
      <c r="FJ569" s="22"/>
      <c r="FK569" s="22"/>
      <c r="FL569" s="22"/>
      <c r="FM569" s="22"/>
      <c r="FN569" s="22"/>
      <c r="FO569" s="22"/>
      <c r="FP569" s="22"/>
      <c r="FQ569" s="22"/>
      <c r="FR569" s="22"/>
      <c r="FS569" s="22"/>
      <c r="FT569" s="22"/>
      <c r="FU569" s="22"/>
      <c r="FV569" s="22"/>
      <c r="FW569" s="22"/>
      <c r="FX569" s="22"/>
      <c r="FY569" s="22"/>
      <c r="FZ569" s="22"/>
      <c r="GA569" s="22"/>
      <c r="GB569" s="22"/>
      <c r="GC569" s="22"/>
      <c r="GD569" s="22"/>
      <c r="GE569" s="22"/>
      <c r="GF569" s="22"/>
      <c r="GG569" s="22"/>
      <c r="GH569" s="22"/>
      <c r="GI569" s="22"/>
      <c r="GJ569" s="22"/>
      <c r="GK569" s="22"/>
      <c r="GL569" s="22"/>
      <c r="GM569" s="22"/>
      <c r="GN569" s="22"/>
      <c r="GO569" s="22"/>
      <c r="GP569" s="22"/>
      <c r="GQ569" s="22"/>
      <c r="GR569" s="22"/>
      <c r="GS569" s="22"/>
      <c r="GT569" s="22"/>
      <c r="GU569" s="22"/>
      <c r="GV569" s="22"/>
      <c r="GW569" s="22"/>
      <c r="GX569" s="22"/>
      <c r="GY569" s="22"/>
      <c r="GZ569" s="22"/>
      <c r="HA569" s="22"/>
      <c r="HB569" s="22"/>
      <c r="HC569" s="22"/>
      <c r="HD569" s="22"/>
      <c r="HE569" s="22"/>
      <c r="HF569" s="22"/>
      <c r="HG569" s="22"/>
      <c r="HH569" s="22"/>
      <c r="HI569" s="22"/>
      <c r="HJ569" s="22"/>
      <c r="HK569" s="22"/>
      <c r="HL569" s="22"/>
      <c r="HM569" s="22"/>
      <c r="HN569" s="22"/>
      <c r="HO569" s="22"/>
      <c r="HP569" s="22"/>
      <c r="HQ569" s="22"/>
      <c r="HR569" s="22"/>
      <c r="HS569" s="22"/>
      <c r="HT569" s="22"/>
      <c r="HU569" s="22"/>
      <c r="HV569" s="22"/>
      <c r="HW569" s="22"/>
      <c r="HX569" s="22"/>
      <c r="HY569" s="22"/>
      <c r="HZ569" s="22"/>
      <c r="IA569" s="22"/>
      <c r="IB569" s="22"/>
      <c r="IC569" s="22"/>
      <c r="ID569" s="22"/>
      <c r="IE569" s="22"/>
      <c r="IF569" s="22"/>
      <c r="IG569" s="22"/>
      <c r="IH569" s="22"/>
      <c r="II569" s="22"/>
      <c r="IJ569" s="22"/>
      <c r="IK569" s="22"/>
      <c r="IL569" s="22"/>
      <c r="IM569" s="22"/>
      <c r="IN569" s="22"/>
      <c r="IO569" s="22"/>
      <c r="IP569" s="22"/>
      <c r="IQ569" s="22"/>
      <c r="IR569" s="22"/>
      <c r="IS569" s="22"/>
      <c r="IT569" s="22"/>
      <c r="IU569" s="22"/>
      <c r="IV569" s="22"/>
    </row>
    <row r="570" spans="1:256">
      <c r="A570" s="469"/>
      <c r="B570" s="359" t="s">
        <v>77</v>
      </c>
      <c r="C570" s="479">
        <v>0.05</v>
      </c>
      <c r="D570" s="254"/>
      <c r="E570" s="480"/>
      <c r="F570" s="478">
        <f t="shared" si="20"/>
        <v>0</v>
      </c>
      <c r="G570" s="92"/>
      <c r="H570" s="197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  <c r="DS570" s="22"/>
      <c r="DT570" s="22"/>
      <c r="DU570" s="22"/>
      <c r="DV570" s="22"/>
      <c r="DW570" s="22"/>
      <c r="DX570" s="22"/>
      <c r="DY570" s="22"/>
      <c r="DZ570" s="22"/>
      <c r="EA570" s="22"/>
      <c r="EB570" s="22"/>
      <c r="EC570" s="22"/>
      <c r="ED570" s="22"/>
      <c r="EE570" s="22"/>
      <c r="EF570" s="22"/>
      <c r="EG570" s="22"/>
      <c r="EH570" s="22"/>
      <c r="EI570" s="22"/>
      <c r="EJ570" s="22"/>
      <c r="EK570" s="22"/>
      <c r="EL570" s="22"/>
      <c r="EM570" s="22"/>
      <c r="EN570" s="22"/>
      <c r="EO570" s="22"/>
      <c r="EP570" s="22"/>
      <c r="EQ570" s="22"/>
      <c r="ER570" s="22"/>
      <c r="ES570" s="22"/>
      <c r="ET570" s="22"/>
      <c r="EU570" s="22"/>
      <c r="EV570" s="22"/>
      <c r="EW570" s="22"/>
      <c r="EX570" s="22"/>
      <c r="EY570" s="22"/>
      <c r="EZ570" s="22"/>
      <c r="FA570" s="22"/>
      <c r="FB570" s="22"/>
      <c r="FC570" s="22"/>
      <c r="FD570" s="22"/>
      <c r="FE570" s="22"/>
      <c r="FF570" s="22"/>
      <c r="FG570" s="22"/>
      <c r="FH570" s="22"/>
      <c r="FI570" s="22"/>
      <c r="FJ570" s="22"/>
      <c r="FK570" s="22"/>
      <c r="FL570" s="22"/>
      <c r="FM570" s="22"/>
      <c r="FN570" s="22"/>
      <c r="FO570" s="22"/>
      <c r="FP570" s="22"/>
      <c r="FQ570" s="22"/>
      <c r="FR570" s="22"/>
      <c r="FS570" s="22"/>
      <c r="FT570" s="22"/>
      <c r="FU570" s="22"/>
      <c r="FV570" s="22"/>
      <c r="FW570" s="22"/>
      <c r="FX570" s="22"/>
      <c r="FY570" s="22"/>
      <c r="FZ570" s="22"/>
      <c r="GA570" s="22"/>
      <c r="GB570" s="22"/>
      <c r="GC570" s="22"/>
      <c r="GD570" s="22"/>
      <c r="GE570" s="22"/>
      <c r="GF570" s="22"/>
      <c r="GG570" s="22"/>
      <c r="GH570" s="22"/>
      <c r="GI570" s="22"/>
      <c r="GJ570" s="22"/>
      <c r="GK570" s="22"/>
      <c r="GL570" s="22"/>
      <c r="GM570" s="22"/>
      <c r="GN570" s="22"/>
      <c r="GO570" s="22"/>
      <c r="GP570" s="22"/>
      <c r="GQ570" s="22"/>
      <c r="GR570" s="22"/>
      <c r="GS570" s="22"/>
      <c r="GT570" s="22"/>
      <c r="GU570" s="22"/>
      <c r="GV570" s="22"/>
      <c r="GW570" s="22"/>
      <c r="GX570" s="22"/>
      <c r="GY570" s="22"/>
      <c r="GZ570" s="22"/>
      <c r="HA570" s="22"/>
      <c r="HB570" s="22"/>
      <c r="HC570" s="22"/>
      <c r="HD570" s="22"/>
      <c r="HE570" s="22"/>
      <c r="HF570" s="22"/>
      <c r="HG570" s="22"/>
      <c r="HH570" s="22"/>
      <c r="HI570" s="22"/>
      <c r="HJ570" s="22"/>
      <c r="HK570" s="22"/>
      <c r="HL570" s="22"/>
      <c r="HM570" s="22"/>
      <c r="HN570" s="22"/>
      <c r="HO570" s="22"/>
      <c r="HP570" s="22"/>
      <c r="HQ570" s="22"/>
      <c r="HR570" s="22"/>
      <c r="HS570" s="22"/>
      <c r="HT570" s="22"/>
      <c r="HU570" s="22"/>
      <c r="HV570" s="22"/>
      <c r="HW570" s="22"/>
      <c r="HX570" s="22"/>
      <c r="HY570" s="22"/>
      <c r="HZ570" s="22"/>
      <c r="IA570" s="22"/>
      <c r="IB570" s="22"/>
      <c r="IC570" s="22"/>
      <c r="ID570" s="22"/>
      <c r="IE570" s="22"/>
      <c r="IF570" s="22"/>
      <c r="IG570" s="22"/>
      <c r="IH570" s="22"/>
      <c r="II570" s="22"/>
      <c r="IJ570" s="22"/>
      <c r="IK570" s="22"/>
      <c r="IL570" s="22"/>
      <c r="IM570" s="22"/>
      <c r="IN570" s="22"/>
      <c r="IO570" s="22"/>
      <c r="IP570" s="22"/>
      <c r="IQ570" s="22"/>
      <c r="IR570" s="22"/>
      <c r="IS570" s="22"/>
      <c r="IT570" s="22"/>
      <c r="IU570" s="22"/>
      <c r="IV570" s="22"/>
    </row>
    <row r="571" spans="1:256">
      <c r="A571" s="481"/>
      <c r="B571" s="482" t="s">
        <v>23</v>
      </c>
      <c r="C571" s="481">
        <v>0.04</v>
      </c>
      <c r="D571" s="483"/>
      <c r="E571" s="484"/>
      <c r="F571" s="417">
        <f t="shared" si="20"/>
        <v>0</v>
      </c>
      <c r="G571" s="92"/>
      <c r="H571" s="197"/>
      <c r="I571" s="16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  <c r="DS571" s="22"/>
      <c r="DT571" s="22"/>
      <c r="DU571" s="22"/>
      <c r="DV571" s="22"/>
      <c r="DW571" s="22"/>
      <c r="DX571" s="22"/>
      <c r="DY571" s="22"/>
      <c r="DZ571" s="22"/>
      <c r="EA571" s="22"/>
      <c r="EB571" s="22"/>
      <c r="EC571" s="22"/>
      <c r="ED571" s="22"/>
      <c r="EE571" s="22"/>
      <c r="EF571" s="22"/>
      <c r="EG571" s="22"/>
      <c r="EH571" s="22"/>
      <c r="EI571" s="22"/>
      <c r="EJ571" s="22"/>
      <c r="EK571" s="22"/>
      <c r="EL571" s="22"/>
      <c r="EM571" s="22"/>
      <c r="EN571" s="22"/>
      <c r="EO571" s="22"/>
      <c r="EP571" s="22"/>
      <c r="EQ571" s="22"/>
      <c r="ER571" s="22"/>
      <c r="ES571" s="22"/>
      <c r="ET571" s="22"/>
      <c r="EU571" s="22"/>
      <c r="EV571" s="22"/>
      <c r="EW571" s="22"/>
      <c r="EX571" s="22"/>
      <c r="EY571" s="22"/>
      <c r="EZ571" s="22"/>
      <c r="FA571" s="22"/>
      <c r="FB571" s="22"/>
      <c r="FC571" s="22"/>
      <c r="FD571" s="22"/>
      <c r="FE571" s="22"/>
      <c r="FF571" s="22"/>
      <c r="FG571" s="22"/>
      <c r="FH571" s="22"/>
      <c r="FI571" s="22"/>
      <c r="FJ571" s="22"/>
      <c r="FK571" s="22"/>
      <c r="FL571" s="22"/>
      <c r="FM571" s="22"/>
      <c r="FN571" s="22"/>
      <c r="FO571" s="22"/>
      <c r="FP571" s="22"/>
      <c r="FQ571" s="22"/>
      <c r="FR571" s="22"/>
      <c r="FS571" s="22"/>
      <c r="FT571" s="22"/>
      <c r="FU571" s="22"/>
      <c r="FV571" s="22"/>
      <c r="FW571" s="22"/>
      <c r="FX571" s="22"/>
      <c r="FY571" s="22"/>
      <c r="FZ571" s="22"/>
      <c r="GA571" s="22"/>
      <c r="GB571" s="22"/>
      <c r="GC571" s="22"/>
      <c r="GD571" s="22"/>
      <c r="GE571" s="22"/>
      <c r="GF571" s="22"/>
      <c r="GG571" s="22"/>
      <c r="GH571" s="22"/>
      <c r="GI571" s="22"/>
      <c r="GJ571" s="22"/>
      <c r="GK571" s="22"/>
      <c r="GL571" s="22"/>
      <c r="GM571" s="22"/>
      <c r="GN571" s="22"/>
      <c r="GO571" s="22"/>
      <c r="GP571" s="22"/>
      <c r="GQ571" s="22"/>
      <c r="GR571" s="22"/>
      <c r="GS571" s="22"/>
      <c r="GT571" s="22"/>
      <c r="GU571" s="22"/>
      <c r="GV571" s="22"/>
      <c r="GW571" s="22"/>
      <c r="GX571" s="22"/>
      <c r="GY571" s="22"/>
      <c r="GZ571" s="22"/>
      <c r="HA571" s="22"/>
      <c r="HB571" s="22"/>
      <c r="HC571" s="22"/>
      <c r="HD571" s="22"/>
      <c r="HE571" s="22"/>
      <c r="HF571" s="22"/>
      <c r="HG571" s="22"/>
      <c r="HH571" s="22"/>
      <c r="HI571" s="22"/>
      <c r="HJ571" s="22"/>
      <c r="HK571" s="22"/>
      <c r="HL571" s="22"/>
      <c r="HM571" s="22"/>
      <c r="HN571" s="22"/>
      <c r="HO571" s="22"/>
      <c r="HP571" s="22"/>
      <c r="HQ571" s="22"/>
      <c r="HR571" s="22"/>
      <c r="HS571" s="22"/>
      <c r="HT571" s="22"/>
      <c r="HU571" s="22"/>
      <c r="HV571" s="22"/>
      <c r="HW571" s="22"/>
      <c r="HX571" s="22"/>
      <c r="HY571" s="22"/>
      <c r="HZ571" s="22"/>
      <c r="IA571" s="22"/>
      <c r="IB571" s="22"/>
      <c r="IC571" s="22"/>
      <c r="ID571" s="22"/>
      <c r="IE571" s="22"/>
      <c r="IF571" s="22"/>
      <c r="IG571" s="22"/>
      <c r="IH571" s="22"/>
      <c r="II571" s="22"/>
      <c r="IJ571" s="22"/>
      <c r="IK571" s="22"/>
      <c r="IL571" s="22"/>
      <c r="IM571" s="22"/>
      <c r="IN571" s="22"/>
      <c r="IO571" s="22"/>
      <c r="IP571" s="22"/>
      <c r="IQ571" s="22"/>
      <c r="IR571" s="22"/>
      <c r="IS571" s="22"/>
      <c r="IT571" s="22"/>
      <c r="IU571" s="22"/>
      <c r="IV571" s="22"/>
    </row>
    <row r="572" spans="1:256">
      <c r="A572" s="481"/>
      <c r="B572" s="482" t="s">
        <v>78</v>
      </c>
      <c r="C572" s="481">
        <v>0.04</v>
      </c>
      <c r="D572" s="483"/>
      <c r="E572" s="484"/>
      <c r="F572" s="417">
        <f t="shared" si="20"/>
        <v>0</v>
      </c>
      <c r="G572" s="91"/>
      <c r="H572" s="1020"/>
      <c r="I572" s="108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  <c r="AS572" s="104"/>
      <c r="AT572" s="104"/>
      <c r="AU572" s="104"/>
      <c r="AV572" s="104"/>
      <c r="AW572" s="104"/>
      <c r="AX572" s="104"/>
      <c r="AY572" s="104"/>
      <c r="AZ572" s="104"/>
      <c r="BA572" s="104"/>
      <c r="BB572" s="104"/>
      <c r="BC572" s="104"/>
      <c r="BD572" s="104"/>
      <c r="BE572" s="104"/>
      <c r="BF572" s="104"/>
      <c r="BG572" s="104"/>
      <c r="BH572" s="104"/>
      <c r="BI572" s="104"/>
      <c r="BJ572" s="104"/>
      <c r="BK572" s="104"/>
      <c r="BL572" s="104"/>
      <c r="BM572" s="104"/>
      <c r="BN572" s="104"/>
      <c r="BO572" s="104"/>
      <c r="BP572" s="104"/>
      <c r="BQ572" s="104"/>
      <c r="BR572" s="104"/>
      <c r="BS572" s="104"/>
      <c r="BT572" s="104"/>
      <c r="BU572" s="104"/>
      <c r="BV572" s="104"/>
      <c r="BW572" s="104"/>
      <c r="BX572" s="104"/>
      <c r="BY572" s="104"/>
      <c r="BZ572" s="104"/>
      <c r="CA572" s="104"/>
      <c r="CB572" s="104"/>
      <c r="CC572" s="104"/>
      <c r="CD572" s="104"/>
      <c r="CE572" s="104"/>
      <c r="CF572" s="104"/>
      <c r="CG572" s="104"/>
      <c r="CH572" s="104"/>
      <c r="CI572" s="104"/>
      <c r="CJ572" s="104"/>
      <c r="CK572" s="104"/>
      <c r="CL572" s="104"/>
      <c r="CM572" s="104"/>
      <c r="CN572" s="104"/>
      <c r="CO572" s="104"/>
      <c r="CP572" s="104"/>
      <c r="CQ572" s="104"/>
      <c r="CR572" s="104"/>
      <c r="CS572" s="104"/>
      <c r="CT572" s="104"/>
      <c r="CU572" s="104"/>
      <c r="CV572" s="104"/>
      <c r="CW572" s="104"/>
      <c r="CX572" s="104"/>
      <c r="CY572" s="104"/>
      <c r="CZ572" s="104"/>
      <c r="DA572" s="104"/>
      <c r="DB572" s="104"/>
      <c r="DC572" s="104"/>
      <c r="DD572" s="104"/>
      <c r="DE572" s="104"/>
      <c r="DF572" s="104"/>
      <c r="DG572" s="104"/>
      <c r="DH572" s="104"/>
      <c r="DI572" s="104"/>
      <c r="DJ572" s="104"/>
      <c r="DK572" s="104"/>
      <c r="DL572" s="104"/>
      <c r="DM572" s="104"/>
      <c r="DN572" s="104"/>
      <c r="DO572" s="104"/>
      <c r="DP572" s="104"/>
      <c r="DQ572" s="104"/>
      <c r="DR572" s="104"/>
      <c r="DS572" s="104"/>
      <c r="DT572" s="104"/>
      <c r="DU572" s="104"/>
      <c r="DV572" s="104"/>
      <c r="DW572" s="104"/>
      <c r="DX572" s="104"/>
      <c r="DY572" s="104"/>
      <c r="DZ572" s="104"/>
      <c r="EA572" s="104"/>
      <c r="EB572" s="104"/>
      <c r="EC572" s="104"/>
      <c r="ED572" s="104"/>
      <c r="EE572" s="104"/>
      <c r="EF572" s="104"/>
      <c r="EG572" s="104"/>
      <c r="EH572" s="104"/>
      <c r="EI572" s="104"/>
      <c r="EJ572" s="104"/>
      <c r="EK572" s="104"/>
      <c r="EL572" s="104"/>
      <c r="EM572" s="104"/>
      <c r="EN572" s="104"/>
      <c r="EO572" s="104"/>
      <c r="EP572" s="104"/>
      <c r="EQ572" s="104"/>
      <c r="ER572" s="104"/>
      <c r="ES572" s="104"/>
      <c r="ET572" s="104"/>
      <c r="EU572" s="104"/>
      <c r="EV572" s="104"/>
      <c r="EW572" s="104"/>
      <c r="EX572" s="104"/>
      <c r="EY572" s="104"/>
      <c r="EZ572" s="104"/>
      <c r="FA572" s="104"/>
      <c r="FB572" s="104"/>
      <c r="FC572" s="104"/>
      <c r="FD572" s="104"/>
      <c r="FE572" s="104"/>
      <c r="FF572" s="104"/>
      <c r="FG572" s="104"/>
      <c r="FH572" s="104"/>
      <c r="FI572" s="104"/>
      <c r="FJ572" s="104"/>
      <c r="FK572" s="104"/>
      <c r="FL572" s="104"/>
      <c r="FM572" s="104"/>
      <c r="FN572" s="104"/>
      <c r="FO572" s="104"/>
      <c r="FP572" s="104"/>
      <c r="FQ572" s="104"/>
      <c r="FR572" s="104"/>
      <c r="FS572" s="104"/>
      <c r="FT572" s="104"/>
      <c r="FU572" s="104"/>
      <c r="FV572" s="104"/>
      <c r="FW572" s="104"/>
      <c r="FX572" s="104"/>
      <c r="FY572" s="104"/>
      <c r="FZ572" s="104"/>
      <c r="GA572" s="104"/>
      <c r="GB572" s="104"/>
      <c r="GC572" s="104"/>
      <c r="GD572" s="104"/>
      <c r="GE572" s="104"/>
      <c r="GF572" s="104"/>
      <c r="GG572" s="104"/>
      <c r="GH572" s="104"/>
      <c r="GI572" s="104"/>
      <c r="GJ572" s="104"/>
      <c r="GK572" s="104"/>
      <c r="GL572" s="104"/>
      <c r="GM572" s="104"/>
      <c r="GN572" s="104"/>
      <c r="GO572" s="104"/>
      <c r="GP572" s="104"/>
      <c r="GQ572" s="104"/>
      <c r="GR572" s="104"/>
      <c r="GS572" s="104"/>
      <c r="GT572" s="104"/>
      <c r="GU572" s="104"/>
      <c r="GV572" s="104"/>
      <c r="GW572" s="104"/>
      <c r="GX572" s="104"/>
      <c r="GY572" s="104"/>
      <c r="GZ572" s="104"/>
      <c r="HA572" s="104"/>
      <c r="HB572" s="104"/>
      <c r="HC572" s="104"/>
      <c r="HD572" s="104"/>
      <c r="HE572" s="104"/>
      <c r="HF572" s="104"/>
      <c r="HG572" s="104"/>
      <c r="HH572" s="104"/>
      <c r="HI572" s="104"/>
      <c r="HJ572" s="104"/>
      <c r="HK572" s="104"/>
      <c r="HL572" s="104"/>
      <c r="HM572" s="104"/>
      <c r="HN572" s="104"/>
      <c r="HO572" s="104"/>
      <c r="HP572" s="104"/>
      <c r="HQ572" s="104"/>
      <c r="HR572" s="104"/>
      <c r="HS572" s="104"/>
      <c r="HT572" s="104"/>
      <c r="HU572" s="104"/>
      <c r="HV572" s="104"/>
      <c r="HW572" s="104"/>
      <c r="HX572" s="104"/>
      <c r="HY572" s="104"/>
      <c r="HZ572" s="104"/>
      <c r="IA572" s="104"/>
      <c r="IB572" s="104"/>
      <c r="IC572" s="104"/>
      <c r="ID572" s="104"/>
      <c r="IE572" s="104"/>
      <c r="IF572" s="104"/>
      <c r="IG572" s="104"/>
      <c r="IH572" s="104"/>
      <c r="II572" s="104"/>
      <c r="IJ572" s="104"/>
      <c r="IK572" s="104"/>
      <c r="IL572" s="104"/>
      <c r="IM572" s="104"/>
      <c r="IN572" s="104"/>
      <c r="IO572" s="104"/>
      <c r="IP572" s="104"/>
      <c r="IQ572" s="104"/>
      <c r="IR572" s="104"/>
      <c r="IS572" s="104"/>
      <c r="IT572" s="104"/>
      <c r="IU572" s="104"/>
      <c r="IV572" s="104"/>
    </row>
    <row r="573" spans="1:256">
      <c r="A573" s="18"/>
      <c r="B573" s="359" t="s">
        <v>24</v>
      </c>
      <c r="C573" s="477">
        <v>0.03</v>
      </c>
      <c r="D573" s="254"/>
      <c r="E573" s="485"/>
      <c r="F573" s="478">
        <f t="shared" si="20"/>
        <v>0</v>
      </c>
      <c r="G573" s="93"/>
      <c r="H573" s="197"/>
      <c r="I573" s="16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  <c r="DS573" s="22"/>
      <c r="DT573" s="22"/>
      <c r="DU573" s="22"/>
      <c r="DV573" s="22"/>
      <c r="DW573" s="22"/>
      <c r="DX573" s="22"/>
      <c r="DY573" s="22"/>
      <c r="DZ573" s="22"/>
      <c r="EA573" s="22"/>
      <c r="EB573" s="22"/>
      <c r="EC573" s="22"/>
      <c r="ED573" s="22"/>
      <c r="EE573" s="22"/>
      <c r="EF573" s="22"/>
      <c r="EG573" s="22"/>
      <c r="EH573" s="22"/>
      <c r="EI573" s="22"/>
      <c r="EJ573" s="22"/>
      <c r="EK573" s="22"/>
      <c r="EL573" s="22"/>
      <c r="EM573" s="22"/>
      <c r="EN573" s="22"/>
      <c r="EO573" s="22"/>
      <c r="EP573" s="22"/>
      <c r="EQ573" s="22"/>
      <c r="ER573" s="22"/>
      <c r="ES573" s="22"/>
      <c r="ET573" s="22"/>
      <c r="EU573" s="22"/>
      <c r="EV573" s="22"/>
      <c r="EW573" s="22"/>
      <c r="EX573" s="22"/>
      <c r="EY573" s="22"/>
      <c r="EZ573" s="22"/>
      <c r="FA573" s="22"/>
      <c r="FB573" s="22"/>
      <c r="FC573" s="22"/>
      <c r="FD573" s="22"/>
      <c r="FE573" s="22"/>
      <c r="FF573" s="22"/>
      <c r="FG573" s="22"/>
      <c r="FH573" s="22"/>
      <c r="FI573" s="22"/>
      <c r="FJ573" s="22"/>
      <c r="FK573" s="22"/>
      <c r="FL573" s="22"/>
      <c r="FM573" s="22"/>
      <c r="FN573" s="22"/>
      <c r="FO573" s="22"/>
      <c r="FP573" s="22"/>
      <c r="FQ573" s="22"/>
      <c r="FR573" s="22"/>
      <c r="FS573" s="22"/>
      <c r="FT573" s="22"/>
      <c r="FU573" s="22"/>
      <c r="FV573" s="22"/>
      <c r="FW573" s="22"/>
      <c r="FX573" s="22"/>
      <c r="FY573" s="22"/>
      <c r="FZ573" s="22"/>
      <c r="GA573" s="22"/>
      <c r="GB573" s="22"/>
      <c r="GC573" s="22"/>
      <c r="GD573" s="22"/>
      <c r="GE573" s="22"/>
      <c r="GF573" s="22"/>
      <c r="GG573" s="22"/>
      <c r="GH573" s="22"/>
      <c r="GI573" s="22"/>
      <c r="GJ573" s="22"/>
      <c r="GK573" s="22"/>
      <c r="GL573" s="22"/>
      <c r="GM573" s="22"/>
      <c r="GN573" s="22"/>
      <c r="GO573" s="22"/>
      <c r="GP573" s="22"/>
      <c r="GQ573" s="22"/>
      <c r="GR573" s="22"/>
      <c r="GS573" s="22"/>
      <c r="GT573" s="22"/>
      <c r="GU573" s="22"/>
      <c r="GV573" s="22"/>
      <c r="GW573" s="22"/>
      <c r="GX573" s="22"/>
      <c r="GY573" s="22"/>
      <c r="GZ573" s="22"/>
      <c r="HA573" s="22"/>
      <c r="HB573" s="22"/>
      <c r="HC573" s="22"/>
      <c r="HD573" s="22"/>
      <c r="HE573" s="22"/>
      <c r="HF573" s="22"/>
      <c r="HG573" s="22"/>
      <c r="HH573" s="22"/>
      <c r="HI573" s="22"/>
      <c r="HJ573" s="22"/>
      <c r="HK573" s="22"/>
      <c r="HL573" s="22"/>
      <c r="HM573" s="22"/>
      <c r="HN573" s="22"/>
      <c r="HO573" s="22"/>
      <c r="HP573" s="22"/>
      <c r="HQ573" s="22"/>
      <c r="HR573" s="22"/>
      <c r="HS573" s="22"/>
      <c r="HT573" s="22"/>
      <c r="HU573" s="22"/>
      <c r="HV573" s="22"/>
      <c r="HW573" s="22"/>
      <c r="HX573" s="22"/>
      <c r="HY573" s="22"/>
      <c r="HZ573" s="22"/>
      <c r="IA573" s="22"/>
      <c r="IB573" s="22"/>
      <c r="IC573" s="22"/>
      <c r="ID573" s="22"/>
      <c r="IE573" s="22"/>
      <c r="IF573" s="22"/>
      <c r="IG573" s="22"/>
      <c r="IH573" s="22"/>
      <c r="II573" s="22"/>
      <c r="IJ573" s="22"/>
      <c r="IK573" s="22"/>
      <c r="IL573" s="22"/>
      <c r="IM573" s="22"/>
      <c r="IN573" s="22"/>
      <c r="IO573" s="22"/>
      <c r="IP573" s="22"/>
      <c r="IQ573" s="22"/>
      <c r="IR573" s="22"/>
      <c r="IS573" s="22"/>
      <c r="IT573" s="22"/>
      <c r="IU573" s="22"/>
      <c r="IV573" s="22"/>
    </row>
    <row r="574" spans="1:256" s="161" customFormat="1">
      <c r="A574" s="18"/>
      <c r="B574" s="359" t="s">
        <v>25</v>
      </c>
      <c r="C574" s="479">
        <v>0.01</v>
      </c>
      <c r="D574" s="74"/>
      <c r="E574" s="456"/>
      <c r="F574" s="478">
        <f t="shared" si="20"/>
        <v>0</v>
      </c>
      <c r="G574" s="91"/>
      <c r="H574" s="1020"/>
      <c r="I574" s="16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  <c r="DS574" s="22"/>
      <c r="DT574" s="22"/>
      <c r="DU574" s="22"/>
      <c r="DV574" s="22"/>
      <c r="DW574" s="22"/>
      <c r="DX574" s="22"/>
      <c r="DY574" s="22"/>
      <c r="DZ574" s="22"/>
      <c r="EA574" s="22"/>
      <c r="EB574" s="22"/>
      <c r="EC574" s="22"/>
      <c r="ED574" s="22"/>
      <c r="EE574" s="22"/>
      <c r="EF574" s="22"/>
      <c r="EG574" s="22"/>
      <c r="EH574" s="22"/>
      <c r="EI574" s="22"/>
      <c r="EJ574" s="22"/>
      <c r="EK574" s="22"/>
      <c r="EL574" s="22"/>
      <c r="EM574" s="22"/>
      <c r="EN574" s="22"/>
      <c r="EO574" s="22"/>
      <c r="EP574" s="22"/>
      <c r="EQ574" s="22"/>
      <c r="ER574" s="22"/>
      <c r="ES574" s="22"/>
      <c r="ET574" s="22"/>
      <c r="EU574" s="22"/>
      <c r="EV574" s="22"/>
      <c r="EW574" s="22"/>
      <c r="EX574" s="22"/>
      <c r="EY574" s="22"/>
      <c r="EZ574" s="22"/>
      <c r="FA574" s="22"/>
      <c r="FB574" s="22"/>
      <c r="FC574" s="22"/>
      <c r="FD574" s="22"/>
      <c r="FE574" s="22"/>
      <c r="FF574" s="22"/>
      <c r="FG574" s="22"/>
      <c r="FH574" s="22"/>
      <c r="FI574" s="22"/>
      <c r="FJ574" s="22"/>
      <c r="FK574" s="22"/>
      <c r="FL574" s="22"/>
      <c r="FM574" s="22"/>
      <c r="FN574" s="22"/>
      <c r="FO574" s="22"/>
      <c r="FP574" s="22"/>
      <c r="FQ574" s="22"/>
      <c r="FR574" s="22"/>
      <c r="FS574" s="22"/>
      <c r="FT574" s="22"/>
      <c r="FU574" s="22"/>
      <c r="FV574" s="22"/>
      <c r="FW574" s="22"/>
      <c r="FX574" s="22"/>
      <c r="FY574" s="22"/>
      <c r="FZ574" s="22"/>
      <c r="GA574" s="22"/>
      <c r="GB574" s="22"/>
      <c r="GC574" s="22"/>
      <c r="GD574" s="22"/>
      <c r="GE574" s="22"/>
      <c r="GF574" s="22"/>
      <c r="GG574" s="22"/>
      <c r="GH574" s="22"/>
      <c r="GI574" s="22"/>
      <c r="GJ574" s="22"/>
      <c r="GK574" s="22"/>
      <c r="GL574" s="22"/>
      <c r="GM574" s="22"/>
      <c r="GN574" s="22"/>
      <c r="GO574" s="22"/>
      <c r="GP574" s="22"/>
      <c r="GQ574" s="22"/>
      <c r="GR574" s="22"/>
      <c r="GS574" s="22"/>
      <c r="GT574" s="22"/>
      <c r="GU574" s="22"/>
      <c r="GV574" s="22"/>
      <c r="GW574" s="22"/>
      <c r="GX574" s="22"/>
      <c r="GY574" s="22"/>
      <c r="GZ574" s="22"/>
      <c r="HA574" s="22"/>
      <c r="HB574" s="22"/>
      <c r="HC574" s="22"/>
      <c r="HD574" s="22"/>
      <c r="HE574" s="22"/>
      <c r="HF574" s="22"/>
      <c r="HG574" s="22"/>
      <c r="HH574" s="22"/>
      <c r="HI574" s="22"/>
      <c r="HJ574" s="22"/>
      <c r="HK574" s="22"/>
      <c r="HL574" s="22"/>
      <c r="HM574" s="22"/>
      <c r="HN574" s="22"/>
      <c r="HO574" s="22"/>
      <c r="HP574" s="22"/>
      <c r="HQ574" s="22"/>
      <c r="HR574" s="22"/>
      <c r="HS574" s="22"/>
      <c r="HT574" s="22"/>
      <c r="HU574" s="22"/>
      <c r="HV574" s="22"/>
      <c r="HW574" s="22"/>
      <c r="HX574" s="22"/>
      <c r="HY574" s="22"/>
      <c r="HZ574" s="22"/>
      <c r="IA574" s="22"/>
      <c r="IB574" s="22"/>
      <c r="IC574" s="22"/>
      <c r="ID574" s="22"/>
      <c r="IE574" s="22"/>
      <c r="IF574" s="22"/>
      <c r="IG574" s="22"/>
      <c r="IH574" s="22"/>
      <c r="II574" s="22"/>
      <c r="IJ574" s="22"/>
      <c r="IK574" s="22"/>
      <c r="IL574" s="22"/>
      <c r="IM574" s="22"/>
      <c r="IN574" s="22"/>
      <c r="IO574" s="22"/>
      <c r="IP574" s="22"/>
      <c r="IQ574" s="22"/>
      <c r="IR574" s="22"/>
      <c r="IS574" s="22"/>
      <c r="IT574" s="22"/>
      <c r="IU574" s="22"/>
      <c r="IV574" s="22"/>
    </row>
    <row r="575" spans="1:256">
      <c r="A575" s="481"/>
      <c r="B575" s="482" t="s">
        <v>79</v>
      </c>
      <c r="C575" s="481">
        <v>0.18</v>
      </c>
      <c r="D575" s="486"/>
      <c r="E575" s="487">
        <f>+F569</f>
        <v>0</v>
      </c>
      <c r="F575" s="478">
        <f>+ROUND(C575*E575,2)</f>
        <v>0</v>
      </c>
      <c r="G575" s="92"/>
      <c r="H575" s="197"/>
      <c r="I575" s="1065"/>
      <c r="J575" s="917"/>
      <c r="K575" s="917"/>
      <c r="L575" s="917"/>
      <c r="M575" s="917"/>
      <c r="N575" s="917"/>
    </row>
    <row r="576" spans="1:256" s="658" customFormat="1">
      <c r="A576" s="651"/>
      <c r="B576" s="652" t="s">
        <v>83</v>
      </c>
      <c r="C576" s="653">
        <v>0.1</v>
      </c>
      <c r="D576" s="654"/>
      <c r="E576" s="655"/>
      <c r="F576" s="656">
        <f>+ROUND(C576*F566,2)</f>
        <v>0</v>
      </c>
      <c r="G576" s="657"/>
      <c r="H576" s="1087"/>
      <c r="I576" s="1088"/>
      <c r="J576" s="1088"/>
      <c r="K576" s="1088"/>
      <c r="L576" s="1088"/>
      <c r="M576" s="1088"/>
      <c r="N576" s="1088"/>
    </row>
    <row r="577" spans="1:256" s="658" customFormat="1" ht="26.4">
      <c r="A577" s="651"/>
      <c r="B577" s="907" t="s">
        <v>465</v>
      </c>
      <c r="C577" s="905">
        <v>0.03</v>
      </c>
      <c r="D577" s="654"/>
      <c r="E577" s="906"/>
      <c r="F577" s="478">
        <f>ROUND($F$566*C577,2)</f>
        <v>0</v>
      </c>
      <c r="G577" s="657"/>
      <c r="H577" s="1087"/>
      <c r="I577" s="1088"/>
      <c r="J577" s="1088"/>
      <c r="K577" s="1088"/>
      <c r="L577" s="1088"/>
      <c r="M577" s="1088"/>
      <c r="N577" s="1088"/>
    </row>
    <row r="578" spans="1:256" s="658" customFormat="1">
      <c r="A578" s="651"/>
      <c r="B578" s="907" t="s">
        <v>463</v>
      </c>
      <c r="C578" s="905">
        <v>1.4999999999999999E-2</v>
      </c>
      <c r="D578" s="654"/>
      <c r="E578" s="906"/>
      <c r="F578" s="478">
        <f>ROUND($F$566*C578,2)</f>
        <v>0</v>
      </c>
      <c r="G578" s="657"/>
      <c r="H578" s="1087"/>
      <c r="I578" s="1088"/>
      <c r="J578" s="1088"/>
      <c r="K578" s="1088"/>
      <c r="L578" s="1088"/>
      <c r="M578" s="1088"/>
      <c r="N578" s="1088"/>
    </row>
    <row r="579" spans="1:256" s="161" customFormat="1">
      <c r="A579" s="488"/>
      <c r="B579" s="489" t="s">
        <v>338</v>
      </c>
      <c r="C579" s="490">
        <v>1E-3</v>
      </c>
      <c r="D579" s="174"/>
      <c r="E579" s="491"/>
      <c r="F579" s="478">
        <f>+ROUND(C579*F566,2)</f>
        <v>0</v>
      </c>
      <c r="G579" s="92"/>
      <c r="H579" s="197"/>
      <c r="I579" s="917"/>
      <c r="J579" s="917"/>
      <c r="K579" s="917"/>
      <c r="L579" s="917"/>
      <c r="M579" s="917"/>
      <c r="N579" s="91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  <c r="IV579" s="7"/>
    </row>
    <row r="580" spans="1:256" s="161" customFormat="1">
      <c r="A580" s="471"/>
      <c r="B580" s="399" t="s">
        <v>26</v>
      </c>
      <c r="C580" s="492">
        <v>0.05</v>
      </c>
      <c r="D580" s="254"/>
      <c r="E580" s="474"/>
      <c r="F580" s="478">
        <f>ROUND($F$566*C580,2)</f>
        <v>0</v>
      </c>
      <c r="G580" s="91"/>
      <c r="H580" s="1089"/>
      <c r="I580" s="167"/>
      <c r="J580" s="167"/>
      <c r="K580" s="167"/>
      <c r="L580" s="167"/>
      <c r="M580" s="167"/>
      <c r="N580" s="167"/>
    </row>
    <row r="581" spans="1:256" s="315" customFormat="1">
      <c r="A581" s="322"/>
      <c r="B581" s="323" t="s">
        <v>80</v>
      </c>
      <c r="C581" s="324"/>
      <c r="D581" s="325"/>
      <c r="E581" s="326"/>
      <c r="F581" s="327">
        <f>SUM(F569:F580)</f>
        <v>0</v>
      </c>
      <c r="G581" s="313"/>
      <c r="H581" s="192"/>
      <c r="I581" s="1064"/>
      <c r="J581" s="1064"/>
      <c r="K581" s="1064"/>
      <c r="L581" s="1064"/>
      <c r="M581" s="1064"/>
      <c r="N581" s="1064"/>
    </row>
    <row r="582" spans="1:256" s="161" customFormat="1" ht="6.75" customHeight="1">
      <c r="A582" s="68"/>
      <c r="B582" s="69"/>
      <c r="C582" s="70"/>
      <c r="D582" s="71"/>
      <c r="E582" s="72"/>
      <c r="F582" s="73"/>
      <c r="G582" s="92"/>
      <c r="H582" s="197"/>
      <c r="I582" s="917"/>
      <c r="J582" s="917"/>
      <c r="K582" s="917"/>
      <c r="L582" s="917"/>
      <c r="M582" s="917"/>
      <c r="N582" s="91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  <c r="IV582" s="7"/>
    </row>
    <row r="583" spans="1:256" s="315" customFormat="1">
      <c r="A583" s="328"/>
      <c r="B583" s="329" t="s">
        <v>81</v>
      </c>
      <c r="C583" s="330"/>
      <c r="D583" s="331"/>
      <c r="E583" s="332"/>
      <c r="F583" s="333">
        <f>+F566+F581</f>
        <v>0</v>
      </c>
      <c r="G583" s="334"/>
      <c r="H583" s="192"/>
      <c r="I583" s="1064"/>
      <c r="J583" s="1064"/>
      <c r="K583" s="1064"/>
      <c r="L583" s="1064"/>
      <c r="M583" s="1064"/>
      <c r="N583" s="1064"/>
    </row>
    <row r="584" spans="1:256" s="161" customFormat="1">
      <c r="A584" s="182"/>
      <c r="B584" s="182"/>
      <c r="C584" s="183"/>
      <c r="D584" s="184"/>
      <c r="E584" s="183"/>
      <c r="F584" s="878"/>
      <c r="G584" s="91"/>
      <c r="H584" s="1020"/>
      <c r="I584" s="167"/>
      <c r="J584" s="167"/>
      <c r="K584" s="167"/>
      <c r="L584" s="167"/>
      <c r="M584" s="167"/>
      <c r="N584" s="167"/>
    </row>
    <row r="585" spans="1:256" s="33" customFormat="1">
      <c r="A585" s="76"/>
      <c r="B585" s="12"/>
      <c r="C585" s="12"/>
      <c r="D585" s="77"/>
      <c r="E585" s="12"/>
      <c r="F585" s="12"/>
      <c r="H585" s="197"/>
      <c r="I585" s="917"/>
      <c r="J585" s="917"/>
      <c r="K585" s="917"/>
      <c r="L585" s="917"/>
      <c r="M585" s="917"/>
      <c r="N585" s="91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  <c r="IV585" s="7"/>
    </row>
    <row r="586" spans="1:256" s="33" customFormat="1">
      <c r="A586" s="178"/>
      <c r="B586" s="19"/>
      <c r="C586" s="19"/>
      <c r="D586" s="74"/>
      <c r="E586" s="19"/>
      <c r="F586" s="19"/>
      <c r="G586" s="2"/>
      <c r="H586" s="197"/>
      <c r="I586" s="917"/>
      <c r="J586" s="917"/>
      <c r="K586" s="917"/>
      <c r="L586" s="917"/>
      <c r="M586" s="917"/>
      <c r="N586" s="91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  <c r="IV586" s="7"/>
    </row>
    <row r="587" spans="1:256">
      <c r="A587" s="367"/>
      <c r="B587" s="917"/>
      <c r="C587" s="1"/>
      <c r="D587" s="30"/>
      <c r="E587" s="1"/>
      <c r="F587" s="2"/>
      <c r="G587" s="2"/>
      <c r="H587" s="197"/>
      <c r="I587" s="917"/>
      <c r="J587" s="917"/>
      <c r="K587" s="917"/>
      <c r="L587" s="917"/>
      <c r="M587" s="917"/>
      <c r="N587" s="917"/>
    </row>
    <row r="588" spans="1:256" s="33" customFormat="1">
      <c r="A588" s="1090"/>
      <c r="B588" s="1035"/>
      <c r="C588" s="1091"/>
      <c r="D588" s="1092"/>
      <c r="E588" s="90"/>
      <c r="F588" s="90"/>
      <c r="G588" s="2"/>
      <c r="H588" s="197"/>
      <c r="I588" s="917"/>
      <c r="J588" s="917"/>
      <c r="K588" s="917"/>
      <c r="L588" s="917"/>
      <c r="M588" s="917"/>
      <c r="N588" s="91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  <c r="IV588" s="7"/>
    </row>
    <row r="589" spans="1:256" s="33" customFormat="1">
      <c r="A589" s="1090"/>
      <c r="B589" s="1035"/>
      <c r="C589" s="1091"/>
      <c r="D589" s="1092"/>
      <c r="E589" s="90"/>
      <c r="F589" s="90"/>
      <c r="G589" s="2"/>
      <c r="H589" s="197"/>
      <c r="I589" s="917"/>
      <c r="J589" s="917"/>
      <c r="K589" s="917"/>
      <c r="L589" s="917"/>
      <c r="M589" s="917"/>
      <c r="N589" s="91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  <c r="IV589" s="7"/>
    </row>
    <row r="590" spans="1:256" s="33" customFormat="1">
      <c r="A590" s="1093"/>
      <c r="B590" s="1094"/>
      <c r="C590" s="1095"/>
      <c r="D590" s="1095"/>
      <c r="E590" s="1058"/>
      <c r="F590" s="1058"/>
      <c r="G590" s="2"/>
      <c r="H590" s="197"/>
      <c r="I590" s="917"/>
      <c r="J590" s="917"/>
      <c r="K590" s="917"/>
      <c r="L590" s="917"/>
      <c r="M590" s="917"/>
      <c r="N590" s="91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  <c r="IV590" s="7"/>
    </row>
    <row r="591" spans="1:256" s="33" customFormat="1">
      <c r="A591" s="1096"/>
      <c r="B591" s="1097"/>
      <c r="C591" s="108"/>
      <c r="D591" s="108"/>
      <c r="E591" s="87"/>
      <c r="F591" s="87"/>
      <c r="G591" s="2"/>
      <c r="H591" s="197"/>
      <c r="I591" s="917"/>
      <c r="J591" s="917"/>
      <c r="K591" s="917"/>
      <c r="L591" s="917"/>
      <c r="M591" s="917"/>
      <c r="N591" s="91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  <c r="IV591" s="7"/>
    </row>
    <row r="592" spans="1:256" s="33" customFormat="1">
      <c r="A592" s="1098"/>
      <c r="B592" s="165"/>
      <c r="C592" s="91"/>
      <c r="D592" s="1099"/>
      <c r="E592" s="91"/>
      <c r="F592" s="91"/>
      <c r="G592" s="2"/>
      <c r="H592" s="197"/>
      <c r="I592" s="917"/>
      <c r="J592" s="917"/>
      <c r="K592" s="917"/>
      <c r="L592" s="917"/>
      <c r="M592" s="917"/>
      <c r="N592" s="91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  <c r="IV592" s="7"/>
    </row>
    <row r="593" spans="1:256" s="33" customFormat="1">
      <c r="A593" s="1100"/>
      <c r="B593" s="1101"/>
      <c r="C593" s="91"/>
      <c r="D593" s="1099"/>
      <c r="E593" s="91"/>
      <c r="F593" s="91"/>
      <c r="G593" s="2"/>
      <c r="H593" s="197"/>
      <c r="I593" s="917"/>
      <c r="J593" s="917"/>
      <c r="K593" s="917"/>
      <c r="L593" s="917"/>
      <c r="M593" s="917"/>
      <c r="N593" s="91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  <c r="IV593" s="7"/>
    </row>
    <row r="594" spans="1:256" s="33" customFormat="1">
      <c r="A594" s="1102"/>
      <c r="B594" s="104"/>
      <c r="C594" s="91"/>
      <c r="D594" s="1099"/>
      <c r="E594" s="91"/>
      <c r="F594" s="91"/>
      <c r="G594" s="2"/>
      <c r="H594" s="197"/>
      <c r="I594" s="917"/>
      <c r="J594" s="917"/>
      <c r="K594" s="917"/>
      <c r="L594" s="917"/>
      <c r="M594" s="917"/>
      <c r="N594" s="91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  <c r="IV594" s="7"/>
    </row>
    <row r="595" spans="1:256" s="33" customFormat="1">
      <c r="A595" s="1103"/>
      <c r="B595" s="104"/>
      <c r="C595" s="91"/>
      <c r="D595" s="1099"/>
      <c r="E595" s="91"/>
      <c r="F595" s="91"/>
      <c r="G595" s="2"/>
      <c r="H595" s="197"/>
      <c r="I595" s="917"/>
      <c r="J595" s="917"/>
      <c r="K595" s="917"/>
      <c r="L595" s="917"/>
      <c r="M595" s="917"/>
      <c r="N595" s="91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  <c r="IV595" s="7"/>
    </row>
    <row r="596" spans="1:256" s="33" customFormat="1">
      <c r="A596" s="165"/>
      <c r="B596" s="1104"/>
      <c r="C596" s="91"/>
      <c r="D596" s="1099"/>
      <c r="E596" s="91"/>
      <c r="F596" s="91"/>
      <c r="G596" s="2"/>
      <c r="H596" s="197"/>
      <c r="I596" s="917"/>
      <c r="J596" s="917"/>
      <c r="K596" s="917"/>
      <c r="L596" s="917"/>
      <c r="M596" s="917"/>
      <c r="N596" s="91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  <c r="IV596" s="7"/>
    </row>
    <row r="597" spans="1:256" s="33" customFormat="1">
      <c r="A597" s="104"/>
      <c r="B597" s="1105"/>
      <c r="C597" s="91"/>
      <c r="D597" s="1099"/>
      <c r="E597" s="91"/>
      <c r="F597" s="91"/>
      <c r="G597" s="2"/>
      <c r="H597" s="197"/>
      <c r="I597" s="917"/>
      <c r="J597" s="917"/>
      <c r="K597" s="917"/>
      <c r="L597" s="917"/>
      <c r="M597" s="917"/>
      <c r="N597" s="91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  <c r="IV597" s="7"/>
    </row>
    <row r="598" spans="1:256" s="33" customFormat="1">
      <c r="A598" s="104"/>
      <c r="B598" s="1105"/>
      <c r="C598" s="91"/>
      <c r="D598" s="1099"/>
      <c r="E598" s="91"/>
      <c r="F598" s="91"/>
      <c r="G598" s="2"/>
      <c r="H598" s="197"/>
      <c r="I598" s="917"/>
      <c r="J598" s="917"/>
      <c r="K598" s="917"/>
      <c r="L598" s="917"/>
      <c r="M598" s="917"/>
      <c r="N598" s="91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  <c r="IV598" s="7"/>
    </row>
    <row r="599" spans="1:256" s="33" customFormat="1">
      <c r="A599" s="104"/>
      <c r="B599" s="1105"/>
      <c r="C599" s="91"/>
      <c r="D599" s="1099"/>
      <c r="E599" s="91"/>
      <c r="F599" s="91"/>
      <c r="G599" s="2"/>
      <c r="H599" s="197"/>
      <c r="I599" s="917"/>
      <c r="J599" s="917"/>
      <c r="K599" s="917"/>
      <c r="L599" s="917"/>
      <c r="M599" s="917"/>
      <c r="N599" s="91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  <c r="IV599" s="7"/>
    </row>
    <row r="600" spans="1:256" s="33" customFormat="1">
      <c r="A600" s="104"/>
      <c r="B600" s="1105"/>
      <c r="C600" s="91"/>
      <c r="D600" s="1099"/>
      <c r="E600" s="91"/>
      <c r="F600" s="91"/>
      <c r="G600" s="2"/>
      <c r="H600" s="197"/>
      <c r="I600" s="917"/>
      <c r="J600" s="917"/>
      <c r="K600" s="917"/>
      <c r="L600" s="917"/>
      <c r="M600" s="917"/>
      <c r="N600" s="91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  <c r="IV600" s="7"/>
    </row>
    <row r="601" spans="1:256" s="33" customFormat="1">
      <c r="A601" s="165"/>
      <c r="B601" s="1104"/>
      <c r="C601" s="91"/>
      <c r="D601" s="1099"/>
      <c r="E601" s="91"/>
      <c r="F601" s="91"/>
      <c r="G601" s="2"/>
      <c r="H601" s="197"/>
      <c r="I601" s="917"/>
      <c r="J601" s="917"/>
      <c r="K601" s="917"/>
      <c r="L601" s="917"/>
      <c r="M601" s="917"/>
      <c r="N601" s="91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</row>
    <row r="602" spans="1:256" s="33" customFormat="1">
      <c r="A602" s="104"/>
      <c r="B602" s="1105"/>
      <c r="C602" s="91"/>
      <c r="D602" s="1099"/>
      <c r="E602" s="91"/>
      <c r="F602" s="91"/>
      <c r="G602" s="2"/>
      <c r="H602" s="197"/>
      <c r="I602" s="917"/>
      <c r="J602" s="917"/>
      <c r="K602" s="917"/>
      <c r="L602" s="917"/>
      <c r="M602" s="917"/>
      <c r="N602" s="91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  <c r="IV602" s="7"/>
    </row>
    <row r="603" spans="1:256" s="33" customFormat="1">
      <c r="A603" s="104"/>
      <c r="B603" s="1105"/>
      <c r="C603" s="91"/>
      <c r="D603" s="1099"/>
      <c r="E603" s="91"/>
      <c r="F603" s="91"/>
      <c r="G603" s="2"/>
      <c r="H603" s="197"/>
      <c r="I603" s="917"/>
      <c r="J603" s="917"/>
      <c r="K603" s="917"/>
      <c r="L603" s="917"/>
      <c r="M603" s="917"/>
      <c r="N603" s="91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  <c r="IV603" s="7"/>
    </row>
    <row r="604" spans="1:256" s="33" customFormat="1">
      <c r="A604" s="104"/>
      <c r="B604" s="1105"/>
      <c r="C604" s="91"/>
      <c r="D604" s="1099"/>
      <c r="E604" s="91"/>
      <c r="F604" s="91"/>
      <c r="G604" s="2"/>
      <c r="H604" s="197"/>
      <c r="I604" s="917"/>
      <c r="J604" s="917"/>
      <c r="K604" s="917"/>
      <c r="L604" s="917"/>
      <c r="M604" s="917"/>
      <c r="N604" s="91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  <c r="IV604" s="7"/>
    </row>
    <row r="605" spans="1:256" s="33" customFormat="1">
      <c r="A605" s="104"/>
      <c r="B605" s="1105"/>
      <c r="C605" s="91"/>
      <c r="D605" s="1099"/>
      <c r="E605" s="91"/>
      <c r="F605" s="91"/>
      <c r="G605" s="2"/>
      <c r="H605" s="197"/>
      <c r="I605" s="917"/>
      <c r="J605" s="917"/>
      <c r="K605" s="917"/>
      <c r="L605" s="917"/>
      <c r="M605" s="917"/>
      <c r="N605" s="91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  <c r="IV605" s="7"/>
    </row>
    <row r="606" spans="1:256" s="33" customFormat="1">
      <c r="A606" s="104"/>
      <c r="B606" s="1105"/>
      <c r="C606" s="91"/>
      <c r="D606" s="1099"/>
      <c r="E606" s="91"/>
      <c r="F606" s="91"/>
      <c r="G606" s="2"/>
      <c r="H606" s="197"/>
      <c r="I606" s="917"/>
      <c r="J606" s="917"/>
      <c r="K606" s="917"/>
      <c r="L606" s="917"/>
      <c r="M606" s="917"/>
      <c r="N606" s="91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  <c r="IV606" s="7"/>
    </row>
    <row r="607" spans="1:256" s="33" customFormat="1">
      <c r="A607" s="104"/>
      <c r="B607" s="1105"/>
      <c r="C607" s="91"/>
      <c r="D607" s="1099"/>
      <c r="E607" s="91"/>
      <c r="F607" s="91"/>
      <c r="G607" s="2"/>
      <c r="H607" s="197"/>
      <c r="I607" s="917"/>
      <c r="J607" s="917"/>
      <c r="K607" s="917"/>
      <c r="L607" s="917"/>
      <c r="M607" s="917"/>
      <c r="N607" s="91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  <c r="IV607" s="7"/>
    </row>
    <row r="608" spans="1:256" s="33" customFormat="1">
      <c r="A608" s="104"/>
      <c r="B608" s="1105"/>
      <c r="C608" s="91"/>
      <c r="D608" s="1099"/>
      <c r="E608" s="91"/>
      <c r="F608" s="91"/>
      <c r="G608" s="2"/>
      <c r="H608" s="197"/>
      <c r="I608" s="917"/>
      <c r="J608" s="917"/>
      <c r="K608" s="917"/>
      <c r="L608" s="917"/>
      <c r="M608" s="917"/>
      <c r="N608" s="91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  <c r="IV608" s="7"/>
    </row>
    <row r="609" spans="1:256" s="33" customFormat="1">
      <c r="A609" s="104"/>
      <c r="B609" s="1105"/>
      <c r="C609" s="91"/>
      <c r="D609" s="1099"/>
      <c r="E609" s="91"/>
      <c r="F609" s="91"/>
      <c r="G609" s="2"/>
      <c r="H609" s="197"/>
      <c r="I609" s="917"/>
      <c r="J609" s="917"/>
      <c r="K609" s="917"/>
      <c r="L609" s="917"/>
      <c r="M609" s="917"/>
      <c r="N609" s="91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  <c r="IV609" s="7"/>
    </row>
    <row r="610" spans="1:256" s="33" customFormat="1">
      <c r="A610" s="104"/>
      <c r="B610" s="1105"/>
      <c r="C610" s="91"/>
      <c r="D610" s="1099"/>
      <c r="E610" s="91"/>
      <c r="F610" s="91"/>
      <c r="G610" s="2"/>
      <c r="H610" s="197"/>
      <c r="I610" s="917"/>
      <c r="J610" s="917"/>
      <c r="K610" s="917"/>
      <c r="L610" s="917"/>
      <c r="M610" s="917"/>
      <c r="N610" s="91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  <c r="IV610" s="7"/>
    </row>
    <row r="611" spans="1:256" s="33" customFormat="1">
      <c r="A611" s="1106"/>
      <c r="B611" s="1105"/>
      <c r="C611" s="91"/>
      <c r="D611" s="1099"/>
      <c r="E611" s="91"/>
      <c r="F611" s="91"/>
      <c r="G611" s="2"/>
      <c r="H611" s="197"/>
      <c r="I611" s="917"/>
      <c r="J611" s="917"/>
      <c r="K611" s="917"/>
      <c r="L611" s="917"/>
      <c r="M611" s="917"/>
      <c r="N611" s="91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  <c r="IV611" s="7"/>
    </row>
    <row r="612" spans="1:256" s="33" customFormat="1">
      <c r="A612" s="104"/>
      <c r="B612" s="1105"/>
      <c r="C612" s="91"/>
      <c r="D612" s="1099"/>
      <c r="E612" s="91"/>
      <c r="F612" s="91"/>
      <c r="G612" s="2"/>
      <c r="H612" s="197"/>
      <c r="I612" s="917"/>
      <c r="J612" s="917"/>
      <c r="K612" s="917"/>
      <c r="L612" s="917"/>
      <c r="M612" s="917"/>
      <c r="N612" s="91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  <c r="IV612" s="7"/>
    </row>
    <row r="613" spans="1:256" s="33" customFormat="1">
      <c r="A613" s="104"/>
      <c r="B613" s="1105"/>
      <c r="C613" s="91"/>
      <c r="D613" s="1099"/>
      <c r="E613" s="91"/>
      <c r="F613" s="91"/>
      <c r="G613" s="2"/>
      <c r="H613" s="197"/>
      <c r="I613" s="917"/>
      <c r="J613" s="917"/>
      <c r="K613" s="917"/>
      <c r="L613" s="917"/>
      <c r="M613" s="917"/>
      <c r="N613" s="91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  <c r="IV613" s="7"/>
    </row>
    <row r="614" spans="1:256" s="33" customFormat="1">
      <c r="A614" s="104"/>
      <c r="B614" s="1105"/>
      <c r="C614" s="91"/>
      <c r="D614" s="1099"/>
      <c r="E614" s="91"/>
      <c r="F614" s="91"/>
      <c r="G614" s="2"/>
      <c r="H614" s="197"/>
      <c r="I614" s="917"/>
      <c r="J614" s="917"/>
      <c r="K614" s="917"/>
      <c r="L614" s="917"/>
      <c r="M614" s="917"/>
      <c r="N614" s="91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  <c r="IV614" s="7"/>
    </row>
    <row r="615" spans="1:256" s="33" customFormat="1">
      <c r="A615" s="104"/>
      <c r="B615" s="1105"/>
      <c r="C615" s="91"/>
      <c r="D615" s="1099"/>
      <c r="E615" s="91"/>
      <c r="F615" s="91"/>
      <c r="G615" s="2"/>
      <c r="H615" s="197"/>
      <c r="I615" s="917"/>
      <c r="J615" s="917"/>
      <c r="K615" s="917"/>
      <c r="L615" s="917"/>
      <c r="M615" s="917"/>
      <c r="N615" s="91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  <c r="IV615" s="7"/>
    </row>
    <row r="616" spans="1:256" s="33" customFormat="1">
      <c r="A616" s="165"/>
      <c r="B616" s="1104"/>
      <c r="C616" s="91"/>
      <c r="D616" s="1099"/>
      <c r="E616" s="91"/>
      <c r="F616" s="91"/>
      <c r="G616" s="2"/>
      <c r="H616" s="197"/>
      <c r="I616" s="917"/>
      <c r="J616" s="917"/>
      <c r="K616" s="917"/>
      <c r="L616" s="917"/>
      <c r="M616" s="917"/>
      <c r="N616" s="91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  <c r="IV616" s="7"/>
    </row>
    <row r="617" spans="1:256" s="33" customFormat="1">
      <c r="A617" s="104"/>
      <c r="B617" s="1105"/>
      <c r="C617" s="91"/>
      <c r="D617" s="1099"/>
      <c r="E617" s="91"/>
      <c r="F617" s="91"/>
      <c r="G617" s="2"/>
      <c r="H617" s="197"/>
      <c r="I617" s="917"/>
      <c r="J617" s="917"/>
      <c r="K617" s="917"/>
      <c r="L617" s="917"/>
      <c r="M617" s="917"/>
      <c r="N617" s="91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  <c r="IV617" s="7"/>
    </row>
    <row r="618" spans="1:256" s="33" customFormat="1">
      <c r="A618" s="104"/>
      <c r="B618" s="1105"/>
      <c r="C618" s="91"/>
      <c r="D618" s="1099"/>
      <c r="E618" s="91"/>
      <c r="F618" s="91"/>
      <c r="G618" s="2"/>
      <c r="H618" s="197"/>
      <c r="I618" s="917"/>
      <c r="J618" s="917"/>
      <c r="K618" s="917"/>
      <c r="L618" s="917"/>
      <c r="M618" s="917"/>
      <c r="N618" s="91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  <c r="IV618" s="7"/>
    </row>
    <row r="619" spans="1:256" s="33" customFormat="1">
      <c r="A619" s="104"/>
      <c r="B619" s="1105"/>
      <c r="C619" s="91"/>
      <c r="D619" s="1099"/>
      <c r="E619" s="91"/>
      <c r="F619" s="91"/>
      <c r="G619" s="2"/>
      <c r="H619" s="197"/>
      <c r="I619" s="917"/>
      <c r="J619" s="91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  <c r="IV619" s="7"/>
    </row>
    <row r="620" spans="1:256" s="33" customFormat="1">
      <c r="A620" s="104"/>
      <c r="B620" s="1105"/>
      <c r="C620" s="91"/>
      <c r="D620" s="1099"/>
      <c r="E620" s="91"/>
      <c r="F620" s="91"/>
      <c r="G620" s="2"/>
      <c r="H620" s="197"/>
      <c r="I620" s="917"/>
      <c r="J620" s="91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  <c r="IV620" s="7"/>
    </row>
    <row r="621" spans="1:256" s="33" customFormat="1">
      <c r="A621" s="104"/>
      <c r="B621" s="1105"/>
      <c r="C621" s="91"/>
      <c r="D621" s="1099"/>
      <c r="E621" s="91"/>
      <c r="F621" s="91"/>
      <c r="G621" s="2"/>
      <c r="H621" s="197"/>
      <c r="I621" s="917"/>
      <c r="J621" s="91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  <c r="IV621" s="7"/>
    </row>
    <row r="622" spans="1:256" s="33" customFormat="1">
      <c r="A622" s="104"/>
      <c r="B622" s="1105"/>
      <c r="C622" s="91"/>
      <c r="D622" s="1099"/>
      <c r="E622" s="91"/>
      <c r="F622" s="91"/>
      <c r="G622" s="2"/>
      <c r="H622" s="197"/>
      <c r="I622" s="917"/>
      <c r="J622" s="91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  <c r="IV622" s="7"/>
    </row>
    <row r="623" spans="1:256" s="33" customFormat="1">
      <c r="A623" s="104"/>
      <c r="B623" s="1105"/>
      <c r="C623" s="91"/>
      <c r="D623" s="1099"/>
      <c r="E623" s="91"/>
      <c r="F623" s="91"/>
      <c r="G623" s="2"/>
      <c r="H623" s="197"/>
      <c r="I623" s="917"/>
      <c r="J623" s="91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  <c r="IV623" s="7"/>
    </row>
    <row r="624" spans="1:256" s="33" customFormat="1">
      <c r="A624" s="104"/>
      <c r="B624" s="1105"/>
      <c r="C624" s="91"/>
      <c r="D624" s="1099"/>
      <c r="E624" s="91"/>
      <c r="F624" s="91"/>
      <c r="G624" s="2"/>
      <c r="H624" s="197"/>
      <c r="I624" s="917"/>
      <c r="J624" s="91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  <c r="IV624" s="7"/>
    </row>
    <row r="625" spans="1:256" s="33" customFormat="1">
      <c r="A625" s="104"/>
      <c r="B625" s="1105"/>
      <c r="C625" s="91"/>
      <c r="D625" s="1099"/>
      <c r="E625" s="91"/>
      <c r="F625" s="91"/>
      <c r="G625" s="2"/>
      <c r="H625" s="197"/>
      <c r="I625" s="917"/>
      <c r="J625" s="91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  <c r="IV625" s="7"/>
    </row>
    <row r="626" spans="1:256" s="33" customFormat="1">
      <c r="A626" s="104"/>
      <c r="B626" s="1105"/>
      <c r="C626" s="91"/>
      <c r="D626" s="1099"/>
      <c r="E626" s="91"/>
      <c r="F626" s="91"/>
      <c r="G626" s="2"/>
      <c r="H626" s="197"/>
      <c r="I626" s="917"/>
      <c r="J626" s="91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  <c r="IV626" s="7"/>
    </row>
    <row r="627" spans="1:256" s="33" customFormat="1">
      <c r="A627" s="1107"/>
      <c r="B627" s="1105"/>
      <c r="C627" s="91"/>
      <c r="D627" s="1099"/>
      <c r="E627" s="91"/>
      <c r="F627" s="91"/>
      <c r="G627" s="2"/>
      <c r="H627" s="197"/>
      <c r="I627" s="917"/>
      <c r="J627" s="91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  <c r="IV627" s="7"/>
    </row>
    <row r="628" spans="1:256" s="33" customFormat="1">
      <c r="A628" s="104"/>
      <c r="B628" s="1105"/>
      <c r="C628" s="91"/>
      <c r="D628" s="1099"/>
      <c r="E628" s="91"/>
      <c r="F628" s="91"/>
      <c r="G628" s="2"/>
      <c r="H628" s="197"/>
      <c r="I628" s="917"/>
      <c r="J628" s="91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  <c r="IV628" s="7"/>
    </row>
    <row r="629" spans="1:256" s="33" customFormat="1">
      <c r="A629" s="104"/>
      <c r="B629" s="1105"/>
      <c r="C629" s="91"/>
      <c r="D629" s="1099"/>
      <c r="E629" s="91"/>
      <c r="F629" s="91"/>
      <c r="G629" s="2"/>
      <c r="H629" s="197"/>
      <c r="I629" s="917"/>
      <c r="J629" s="91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  <c r="IV629" s="7"/>
    </row>
    <row r="630" spans="1:256" s="33" customFormat="1">
      <c r="A630" s="104"/>
      <c r="B630" s="1105"/>
      <c r="C630" s="91"/>
      <c r="D630" s="1099"/>
      <c r="E630" s="91"/>
      <c r="F630" s="91"/>
      <c r="G630" s="2"/>
      <c r="H630" s="197"/>
      <c r="I630" s="917"/>
      <c r="J630" s="91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  <c r="IV630" s="7"/>
    </row>
    <row r="631" spans="1:256" s="33" customFormat="1">
      <c r="A631" s="104"/>
      <c r="B631" s="1105"/>
      <c r="C631" s="91"/>
      <c r="D631" s="1099"/>
      <c r="E631" s="91"/>
      <c r="F631" s="91"/>
      <c r="G631" s="2"/>
      <c r="H631" s="197"/>
      <c r="I631" s="917"/>
      <c r="J631" s="91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  <c r="IV631" s="7"/>
    </row>
    <row r="632" spans="1:256" s="33" customFormat="1">
      <c r="A632" s="104"/>
      <c r="B632" s="1105"/>
      <c r="C632" s="91"/>
      <c r="D632" s="1099"/>
      <c r="E632" s="91"/>
      <c r="F632" s="91"/>
      <c r="G632" s="2"/>
      <c r="H632" s="197"/>
      <c r="I632" s="917"/>
      <c r="J632" s="91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  <c r="IV632" s="7"/>
    </row>
    <row r="633" spans="1:256" s="33" customFormat="1">
      <c r="A633" s="104"/>
      <c r="B633" s="1105"/>
      <c r="C633" s="91"/>
      <c r="D633" s="1099"/>
      <c r="E633" s="91"/>
      <c r="F633" s="91"/>
      <c r="G633" s="2"/>
      <c r="H633" s="197"/>
      <c r="I633" s="917"/>
      <c r="J633" s="91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  <c r="IU633" s="7"/>
      <c r="IV633" s="7"/>
    </row>
    <row r="634" spans="1:256" s="33" customFormat="1">
      <c r="A634" s="104"/>
      <c r="B634" s="1105"/>
      <c r="C634" s="91"/>
      <c r="D634" s="1099"/>
      <c r="E634" s="156"/>
      <c r="F634" s="156"/>
      <c r="G634" s="2"/>
      <c r="H634" s="197"/>
      <c r="I634" s="917"/>
      <c r="J634" s="91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  <c r="IU634" s="7"/>
      <c r="IV634" s="7"/>
    </row>
    <row r="635" spans="1:256" s="33" customFormat="1">
      <c r="A635" s="104"/>
      <c r="B635" s="1105"/>
      <c r="C635" s="91"/>
      <c r="D635" s="1099"/>
      <c r="E635" s="91"/>
      <c r="F635" s="960"/>
      <c r="G635" s="2"/>
      <c r="H635" s="197"/>
      <c r="I635" s="917"/>
      <c r="J635" s="91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  <c r="IV635" s="7"/>
    </row>
    <row r="636" spans="1:256" s="33" customFormat="1">
      <c r="A636" s="104"/>
      <c r="B636" s="1105"/>
      <c r="C636" s="91"/>
      <c r="D636" s="1099"/>
      <c r="E636" s="91"/>
      <c r="F636" s="91"/>
      <c r="G636" s="2"/>
      <c r="H636" s="197"/>
      <c r="I636" s="917"/>
      <c r="J636" s="91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  <c r="IU636" s="7"/>
      <c r="IV636" s="7"/>
    </row>
    <row r="637" spans="1:256" s="33" customFormat="1">
      <c r="A637" s="1103"/>
      <c r="B637" s="1105"/>
      <c r="C637" s="91"/>
      <c r="D637" s="1099"/>
      <c r="E637" s="91"/>
      <c r="F637" s="91"/>
      <c r="G637" s="2"/>
      <c r="H637" s="197"/>
      <c r="I637" s="917"/>
      <c r="J637" s="91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  <c r="IU637" s="7"/>
      <c r="IV637" s="7"/>
    </row>
    <row r="638" spans="1:256" s="33" customFormat="1">
      <c r="A638" s="1103"/>
      <c r="B638" s="1105"/>
      <c r="C638" s="91"/>
      <c r="D638" s="1099"/>
      <c r="E638" s="91"/>
      <c r="F638" s="91"/>
      <c r="G638" s="2"/>
      <c r="H638" s="197"/>
      <c r="I638" s="917"/>
      <c r="J638" s="91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  <c r="IU638" s="7"/>
      <c r="IV638" s="7"/>
    </row>
    <row r="639" spans="1:256" s="33" customFormat="1">
      <c r="A639" s="1106"/>
      <c r="B639" s="1105"/>
      <c r="C639" s="91"/>
      <c r="D639" s="1099"/>
      <c r="E639" s="91"/>
      <c r="F639" s="91"/>
      <c r="G639" s="2"/>
      <c r="H639" s="197"/>
      <c r="I639" s="917"/>
      <c r="J639" s="91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  <c r="IV639" s="7"/>
    </row>
    <row r="640" spans="1:256" s="33" customFormat="1">
      <c r="A640" s="1106"/>
      <c r="B640" s="1105"/>
      <c r="C640" s="91"/>
      <c r="D640" s="1099"/>
      <c r="E640" s="156"/>
      <c r="F640" s="156"/>
      <c r="G640" s="2"/>
      <c r="H640" s="197"/>
      <c r="I640" s="917"/>
      <c r="J640" s="91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  <c r="IU640" s="7"/>
      <c r="IV640" s="7"/>
    </row>
    <row r="641" spans="1:256" s="33" customFormat="1">
      <c r="A641" s="1098"/>
      <c r="B641" s="1104"/>
      <c r="C641" s="91"/>
      <c r="D641" s="1099"/>
      <c r="E641" s="91"/>
      <c r="F641" s="91"/>
      <c r="G641" s="2"/>
      <c r="H641" s="197"/>
      <c r="I641" s="917"/>
      <c r="J641" s="91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  <c r="IV641" s="7"/>
    </row>
    <row r="642" spans="1:256" s="33" customFormat="1">
      <c r="A642" s="1108"/>
      <c r="B642" s="1105"/>
      <c r="C642" s="91"/>
      <c r="D642" s="1099"/>
      <c r="E642" s="91"/>
      <c r="F642" s="91"/>
      <c r="G642" s="2"/>
      <c r="H642" s="197"/>
      <c r="I642" s="917"/>
      <c r="J642" s="91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  <c r="IU642" s="7"/>
      <c r="IV642" s="7"/>
    </row>
    <row r="643" spans="1:256" s="33" customFormat="1">
      <c r="A643" s="104"/>
      <c r="B643" s="1105"/>
      <c r="C643" s="91"/>
      <c r="D643" s="1099"/>
      <c r="E643" s="91"/>
      <c r="F643" s="91"/>
      <c r="G643" s="2"/>
      <c r="H643" s="197"/>
      <c r="I643" s="917"/>
      <c r="J643" s="91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  <c r="IU643" s="7"/>
      <c r="IV643" s="7"/>
    </row>
    <row r="644" spans="1:256" s="33" customFormat="1">
      <c r="A644" s="104"/>
      <c r="B644" s="1105"/>
      <c r="C644" s="91"/>
      <c r="D644" s="1099"/>
      <c r="E644" s="91"/>
      <c r="F644" s="91"/>
      <c r="G644" s="2"/>
      <c r="H644" s="197"/>
      <c r="I644" s="917"/>
      <c r="J644" s="91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  <c r="IU644" s="7"/>
      <c r="IV644" s="7"/>
    </row>
    <row r="645" spans="1:256" s="33" customFormat="1">
      <c r="A645" s="104"/>
      <c r="B645" s="1105"/>
      <c r="C645" s="91"/>
      <c r="D645" s="1099"/>
      <c r="E645" s="91"/>
      <c r="F645" s="91"/>
      <c r="G645" s="2"/>
      <c r="H645" s="197"/>
      <c r="I645" s="917"/>
      <c r="J645" s="91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  <c r="IU645" s="7"/>
      <c r="IV645" s="7"/>
    </row>
    <row r="646" spans="1:256" s="33" customFormat="1">
      <c r="A646" s="104"/>
      <c r="B646" s="1105"/>
      <c r="C646" s="91"/>
      <c r="D646" s="1099"/>
      <c r="E646" s="91"/>
      <c r="F646" s="91"/>
      <c r="G646" s="2"/>
      <c r="H646" s="197"/>
      <c r="I646" s="917"/>
      <c r="J646" s="91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  <c r="IU646" s="7"/>
      <c r="IV646" s="7"/>
    </row>
    <row r="647" spans="1:256" s="33" customFormat="1">
      <c r="A647" s="104"/>
      <c r="B647" s="1105"/>
      <c r="C647" s="91"/>
      <c r="D647" s="1099"/>
      <c r="E647" s="91"/>
      <c r="F647" s="91"/>
      <c r="G647" s="2"/>
      <c r="H647" s="197"/>
      <c r="I647" s="917"/>
      <c r="J647" s="91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  <c r="IU647" s="7"/>
      <c r="IV647" s="7"/>
    </row>
    <row r="648" spans="1:256" s="33" customFormat="1">
      <c r="A648" s="104"/>
      <c r="B648" s="1105"/>
      <c r="C648" s="91"/>
      <c r="D648" s="1099"/>
      <c r="E648" s="91"/>
      <c r="F648" s="91"/>
      <c r="G648" s="2"/>
      <c r="H648" s="197"/>
      <c r="I648" s="917"/>
      <c r="J648" s="91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  <c r="IU648" s="7"/>
      <c r="IV648" s="7"/>
    </row>
    <row r="649" spans="1:256" s="33" customFormat="1">
      <c r="A649" s="104"/>
      <c r="B649" s="1105"/>
      <c r="C649" s="91"/>
      <c r="D649" s="1099"/>
      <c r="E649" s="91"/>
      <c r="F649" s="91"/>
      <c r="G649" s="2"/>
      <c r="H649" s="197"/>
      <c r="I649" s="917"/>
      <c r="J649" s="91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  <c r="IU649" s="7"/>
      <c r="IV649" s="7"/>
    </row>
    <row r="650" spans="1:256" s="33" customFormat="1">
      <c r="A650" s="1106"/>
      <c r="B650" s="1105"/>
      <c r="C650" s="91"/>
      <c r="D650" s="1099"/>
      <c r="E650" s="92"/>
      <c r="F650" s="92"/>
      <c r="G650" s="2"/>
      <c r="H650" s="197"/>
      <c r="I650" s="917"/>
      <c r="J650" s="91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  <c r="IU650" s="7"/>
      <c r="IV650" s="7"/>
    </row>
    <row r="651" spans="1:256" s="33" customFormat="1">
      <c r="A651" s="108"/>
      <c r="B651" s="1109"/>
      <c r="C651" s="156"/>
      <c r="D651" s="1110"/>
      <c r="E651" s="156"/>
      <c r="F651" s="156"/>
      <c r="G651" s="2"/>
      <c r="H651" s="197"/>
      <c r="I651" s="917"/>
      <c r="J651" s="91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  <c r="IU651" s="7"/>
      <c r="IV651" s="7"/>
    </row>
    <row r="652" spans="1:256" s="33" customFormat="1">
      <c r="A652" s="1111"/>
      <c r="B652" s="1104"/>
      <c r="C652" s="91"/>
      <c r="D652" s="1099"/>
      <c r="E652" s="91"/>
      <c r="F652" s="91"/>
      <c r="G652" s="2"/>
      <c r="H652" s="197"/>
      <c r="I652" s="917"/>
      <c r="J652" s="91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  <c r="IU652" s="7"/>
      <c r="IV652" s="7"/>
    </row>
    <row r="653" spans="1:256" s="33" customFormat="1">
      <c r="A653" s="1103"/>
      <c r="B653" s="1105"/>
      <c r="C653" s="91"/>
      <c r="D653" s="1099"/>
      <c r="E653" s="91"/>
      <c r="F653" s="91"/>
      <c r="G653" s="2"/>
      <c r="H653" s="197"/>
      <c r="I653" s="917"/>
      <c r="J653" s="91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  <c r="IU653" s="7"/>
      <c r="IV653" s="7"/>
    </row>
    <row r="654" spans="1:256" s="33" customFormat="1">
      <c r="A654" s="1103"/>
      <c r="B654" s="1105"/>
      <c r="C654" s="91"/>
      <c r="D654" s="1099"/>
      <c r="E654" s="91"/>
      <c r="F654" s="91"/>
      <c r="G654" s="2"/>
      <c r="H654" s="197"/>
      <c r="I654" s="917"/>
      <c r="J654" s="91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  <c r="IU654" s="7"/>
      <c r="IV654" s="7"/>
    </row>
    <row r="655" spans="1:256" s="33" customFormat="1">
      <c r="A655" s="104"/>
      <c r="B655" s="1105"/>
      <c r="C655" s="91"/>
      <c r="D655" s="1099"/>
      <c r="E655" s="91"/>
      <c r="F655" s="91"/>
      <c r="G655" s="2"/>
      <c r="H655" s="197"/>
      <c r="I655" s="917"/>
      <c r="J655" s="91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  <c r="IU655" s="7"/>
      <c r="IV655" s="7"/>
    </row>
    <row r="656" spans="1:256" s="33" customFormat="1">
      <c r="A656" s="104"/>
      <c r="B656" s="1105"/>
      <c r="C656" s="91"/>
      <c r="D656" s="1099"/>
      <c r="E656" s="91"/>
      <c r="F656" s="91"/>
      <c r="G656" s="2"/>
      <c r="H656" s="197"/>
      <c r="I656" s="917"/>
      <c r="J656" s="91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  <c r="IU656" s="7"/>
      <c r="IV656" s="7"/>
    </row>
    <row r="657" spans="1:256" s="33" customFormat="1">
      <c r="A657" s="314"/>
      <c r="B657" s="1112"/>
      <c r="C657" s="334"/>
      <c r="D657" s="1113"/>
      <c r="E657" s="334"/>
      <c r="F657" s="84"/>
      <c r="G657" s="2"/>
      <c r="H657" s="197"/>
      <c r="I657" s="917"/>
      <c r="J657" s="91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  <c r="IU657" s="7"/>
      <c r="IV657" s="7"/>
    </row>
    <row r="658" spans="1:256">
      <c r="A658" s="367"/>
      <c r="B658" s="917"/>
      <c r="C658" s="1"/>
      <c r="D658" s="30"/>
      <c r="E658" s="1"/>
      <c r="F658" s="2"/>
      <c r="G658" s="2"/>
      <c r="H658" s="197"/>
      <c r="I658" s="917"/>
      <c r="J658" s="917"/>
    </row>
    <row r="659" spans="1:256">
      <c r="A659" s="367"/>
      <c r="B659" s="917"/>
      <c r="C659" s="1"/>
      <c r="D659" s="30"/>
      <c r="E659" s="1"/>
      <c r="F659" s="2"/>
      <c r="G659" s="2"/>
      <c r="H659" s="197"/>
      <c r="I659" s="917"/>
      <c r="J659" s="917"/>
    </row>
    <row r="660" spans="1:256">
      <c r="A660" s="367"/>
      <c r="B660" s="917"/>
      <c r="C660" s="1"/>
      <c r="D660" s="30"/>
      <c r="E660" s="1"/>
      <c r="F660" s="2"/>
      <c r="G660" s="2"/>
      <c r="H660" s="197"/>
      <c r="I660" s="917"/>
      <c r="J660" s="917"/>
    </row>
    <row r="661" spans="1:256">
      <c r="A661" s="367"/>
      <c r="B661" s="917"/>
      <c r="C661" s="1"/>
      <c r="D661" s="30"/>
      <c r="E661" s="1"/>
      <c r="F661" s="2"/>
      <c r="G661" s="2"/>
      <c r="H661" s="197"/>
      <c r="I661" s="917"/>
      <c r="J661" s="917"/>
    </row>
    <row r="662" spans="1:256" s="33" customFormat="1">
      <c r="A662" s="1114"/>
      <c r="B662" s="1115"/>
      <c r="C662" s="1116"/>
      <c r="D662" s="1117"/>
      <c r="E662" s="1116"/>
      <c r="F662" s="166"/>
      <c r="G662" s="2"/>
      <c r="H662" s="197"/>
      <c r="I662" s="917"/>
      <c r="J662" s="91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  <c r="IU662" s="7"/>
      <c r="IV662" s="7"/>
    </row>
    <row r="663" spans="1:256" s="33" customFormat="1">
      <c r="A663" s="1118"/>
      <c r="B663" s="1094"/>
      <c r="C663" s="156"/>
      <c r="D663" s="1110"/>
      <c r="E663" s="167"/>
      <c r="F663" s="167"/>
      <c r="G663" s="2"/>
      <c r="H663" s="197"/>
      <c r="I663" s="917"/>
      <c r="J663" s="91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  <c r="IU663" s="7"/>
      <c r="IV663" s="7"/>
    </row>
    <row r="664" spans="1:256" s="33" customFormat="1">
      <c r="A664" s="1119"/>
      <c r="B664" s="1094"/>
      <c r="C664" s="156"/>
      <c r="D664" s="1110"/>
      <c r="E664" s="167"/>
      <c r="F664" s="167"/>
      <c r="G664" s="2"/>
      <c r="H664" s="197"/>
      <c r="I664" s="917"/>
      <c r="J664" s="91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  <c r="IU664" s="7"/>
      <c r="IV664" s="7"/>
    </row>
    <row r="665" spans="1:256" s="33" customFormat="1">
      <c r="A665" s="1120"/>
      <c r="B665" s="1121"/>
      <c r="C665" s="156"/>
      <c r="D665" s="1110"/>
      <c r="E665" s="156"/>
      <c r="F665" s="156"/>
      <c r="G665" s="2"/>
      <c r="H665" s="197"/>
      <c r="I665" s="917"/>
      <c r="J665" s="91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  <c r="IV665" s="7"/>
    </row>
    <row r="666" spans="1:256" s="33" customFormat="1">
      <c r="A666" s="1100"/>
      <c r="B666" s="1101"/>
      <c r="C666" s="91"/>
      <c r="D666" s="1099"/>
      <c r="E666" s="91"/>
      <c r="F666" s="91"/>
      <c r="G666" s="2"/>
      <c r="H666" s="197"/>
      <c r="I666" s="917"/>
      <c r="J666" s="91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  <c r="IU666" s="7"/>
      <c r="IV666" s="7"/>
    </row>
    <row r="667" spans="1:256" s="33" customFormat="1">
      <c r="A667" s="1100"/>
      <c r="B667" s="1122"/>
      <c r="C667" s="91"/>
      <c r="D667" s="1099"/>
      <c r="E667" s="91"/>
      <c r="F667" s="961"/>
      <c r="G667" s="2"/>
      <c r="H667" s="197"/>
      <c r="I667" s="917"/>
      <c r="J667" s="91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  <c r="IU667" s="7"/>
      <c r="IV667" s="7"/>
    </row>
    <row r="668" spans="1:256" s="33" customFormat="1">
      <c r="A668" s="1123"/>
      <c r="B668" s="1124"/>
      <c r="C668" s="91"/>
      <c r="D668" s="1099"/>
      <c r="E668" s="91"/>
      <c r="F668" s="961"/>
      <c r="G668" s="2"/>
      <c r="H668" s="197"/>
      <c r="I668" s="917"/>
      <c r="J668" s="91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  <c r="IU668" s="7"/>
      <c r="IV668" s="7"/>
    </row>
    <row r="669" spans="1:256" s="33" customFormat="1">
      <c r="A669" s="1100"/>
      <c r="B669" s="1101"/>
      <c r="C669" s="91"/>
      <c r="D669" s="1099"/>
      <c r="E669" s="91"/>
      <c r="F669" s="91"/>
      <c r="G669" s="2"/>
      <c r="H669" s="197"/>
      <c r="I669" s="917"/>
      <c r="J669" s="91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  <c r="IU669" s="7"/>
      <c r="IV669" s="7"/>
    </row>
    <row r="670" spans="1:256" s="33" customFormat="1">
      <c r="A670" s="1100"/>
      <c r="B670" s="1101"/>
      <c r="C670" s="91"/>
      <c r="D670" s="1099"/>
      <c r="E670" s="91"/>
      <c r="F670" s="91"/>
      <c r="G670" s="2"/>
      <c r="H670" s="197"/>
      <c r="I670" s="917"/>
      <c r="J670" s="91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  <c r="IU670" s="7"/>
      <c r="IV670" s="7"/>
    </row>
    <row r="671" spans="1:256" s="33" customFormat="1">
      <c r="A671" s="1100"/>
      <c r="B671" s="1101"/>
      <c r="C671" s="91"/>
      <c r="D671" s="1099"/>
      <c r="E671" s="91"/>
      <c r="F671" s="91"/>
      <c r="G671" s="2"/>
      <c r="H671" s="197"/>
      <c r="I671" s="917"/>
      <c r="J671" s="91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  <c r="IU671" s="7"/>
      <c r="IV671" s="7"/>
    </row>
    <row r="672" spans="1:256" s="33" customFormat="1">
      <c r="A672" s="1119"/>
      <c r="B672" s="1096"/>
      <c r="C672" s="156"/>
      <c r="D672" s="1110"/>
      <c r="E672" s="156"/>
      <c r="F672" s="962"/>
      <c r="G672" s="2"/>
      <c r="H672" s="197"/>
      <c r="I672" s="917"/>
      <c r="J672" s="91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  <c r="IV672" s="7"/>
    </row>
    <row r="673" spans="1:256" s="33" customFormat="1">
      <c r="A673" s="1123"/>
      <c r="B673" s="1124"/>
      <c r="C673" s="91"/>
      <c r="D673" s="1099"/>
      <c r="E673" s="156"/>
      <c r="F673" s="962"/>
      <c r="G673" s="2"/>
      <c r="H673" s="197"/>
      <c r="I673" s="917"/>
      <c r="J673" s="91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  <c r="IU673" s="7"/>
      <c r="IV673" s="7"/>
    </row>
    <row r="674" spans="1:256" s="33" customFormat="1">
      <c r="A674" s="1100"/>
      <c r="B674" s="1101"/>
      <c r="C674" s="91"/>
      <c r="D674" s="1099"/>
      <c r="E674" s="91"/>
      <c r="F674" s="91"/>
      <c r="G674" s="2"/>
      <c r="H674" s="197"/>
      <c r="I674" s="917"/>
      <c r="J674" s="91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  <c r="IV674" s="7"/>
    </row>
    <row r="675" spans="1:256" s="33" customFormat="1">
      <c r="A675" s="1100"/>
      <c r="B675" s="1101"/>
      <c r="C675" s="91"/>
      <c r="D675" s="1099"/>
      <c r="E675" s="91"/>
      <c r="F675" s="91"/>
      <c r="G675" s="2"/>
      <c r="H675" s="197"/>
      <c r="I675" s="917"/>
      <c r="J675" s="91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  <c r="IU675" s="7"/>
      <c r="IV675" s="7"/>
    </row>
    <row r="676" spans="1:256" s="33" customFormat="1">
      <c r="A676" s="1100"/>
      <c r="B676" s="1101"/>
      <c r="C676" s="91"/>
      <c r="D676" s="1099"/>
      <c r="E676" s="1125"/>
      <c r="F676" s="91"/>
      <c r="G676" s="2"/>
      <c r="H676" s="197"/>
      <c r="I676" s="917"/>
      <c r="J676" s="91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  <c r="IU676" s="7"/>
      <c r="IV676" s="7"/>
    </row>
    <row r="677" spans="1:256" s="33" customFormat="1">
      <c r="A677" s="1100"/>
      <c r="B677" s="1101"/>
      <c r="C677" s="91"/>
      <c r="D677" s="1099"/>
      <c r="E677" s="91"/>
      <c r="F677" s="91"/>
      <c r="G677" s="2"/>
      <c r="H677" s="197"/>
      <c r="I677" s="917"/>
      <c r="J677" s="91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  <c r="IV677" s="7"/>
    </row>
    <row r="678" spans="1:256" s="33" customFormat="1">
      <c r="A678" s="1100"/>
      <c r="B678" s="1101"/>
      <c r="C678" s="91"/>
      <c r="D678" s="1099"/>
      <c r="E678" s="91"/>
      <c r="F678" s="91"/>
      <c r="G678" s="2"/>
      <c r="H678" s="197"/>
      <c r="I678" s="917"/>
      <c r="J678" s="91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  <c r="IU678" s="7"/>
      <c r="IV678" s="7"/>
    </row>
    <row r="679" spans="1:256" s="33" customFormat="1">
      <c r="A679" s="1100"/>
      <c r="B679" s="1101"/>
      <c r="C679" s="91"/>
      <c r="D679" s="1099"/>
      <c r="E679" s="91"/>
      <c r="F679" s="91"/>
      <c r="G679" s="2"/>
      <c r="H679" s="197"/>
      <c r="I679" s="917"/>
      <c r="J679" s="91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  <c r="IV679" s="7"/>
    </row>
    <row r="680" spans="1:256" s="33" customFormat="1">
      <c r="A680" s="1100"/>
      <c r="B680" s="1101"/>
      <c r="C680" s="91"/>
      <c r="D680" s="1099"/>
      <c r="E680" s="91"/>
      <c r="F680" s="91"/>
      <c r="G680" s="2"/>
      <c r="H680" s="197"/>
      <c r="I680" s="917"/>
      <c r="J680" s="91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  <c r="IU680" s="7"/>
      <c r="IV680" s="7"/>
    </row>
    <row r="681" spans="1:256" s="33" customFormat="1">
      <c r="A681" s="1100"/>
      <c r="B681" s="1101"/>
      <c r="C681" s="91"/>
      <c r="D681" s="1099"/>
      <c r="E681" s="91"/>
      <c r="F681" s="91"/>
      <c r="G681" s="2"/>
      <c r="H681" s="197"/>
      <c r="I681" s="917"/>
      <c r="J681" s="91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  <c r="IV681" s="7"/>
    </row>
    <row r="682" spans="1:256" s="33" customFormat="1">
      <c r="A682" s="1100"/>
      <c r="B682" s="1101"/>
      <c r="C682" s="91"/>
      <c r="D682" s="1099"/>
      <c r="E682" s="91"/>
      <c r="F682" s="91"/>
      <c r="G682" s="2"/>
      <c r="H682" s="197"/>
      <c r="I682" s="917"/>
      <c r="J682" s="91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  <c r="IV682" s="7"/>
    </row>
    <row r="683" spans="1:256" s="33" customFormat="1">
      <c r="A683" s="1126"/>
      <c r="B683" s="1101"/>
      <c r="C683" s="91"/>
      <c r="D683" s="1099"/>
      <c r="E683" s="91"/>
      <c r="F683" s="91"/>
      <c r="G683" s="2"/>
      <c r="H683" s="197"/>
      <c r="I683" s="917"/>
      <c r="J683" s="91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  <c r="IV683" s="7"/>
    </row>
    <row r="684" spans="1:256" s="33" customFormat="1">
      <c r="A684" s="1126"/>
      <c r="B684" s="1101"/>
      <c r="C684" s="91"/>
      <c r="D684" s="1099"/>
      <c r="E684" s="91"/>
      <c r="F684" s="91"/>
      <c r="G684" s="2"/>
      <c r="H684" s="197"/>
      <c r="I684" s="917"/>
      <c r="J684" s="91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  <c r="IU684" s="7"/>
      <c r="IV684" s="7"/>
    </row>
    <row r="685" spans="1:256" s="33" customFormat="1">
      <c r="A685" s="1126"/>
      <c r="B685" s="1101"/>
      <c r="C685" s="91"/>
      <c r="D685" s="1099"/>
      <c r="E685" s="91"/>
      <c r="F685" s="91"/>
      <c r="G685" s="2"/>
      <c r="H685" s="197"/>
      <c r="I685" s="917"/>
      <c r="J685" s="91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  <c r="IV685" s="7"/>
    </row>
    <row r="686" spans="1:256" s="33" customFormat="1">
      <c r="A686" s="1119"/>
      <c r="B686" s="1096"/>
      <c r="C686" s="156"/>
      <c r="D686" s="1110"/>
      <c r="E686" s="156"/>
      <c r="F686" s="962"/>
      <c r="G686" s="2"/>
      <c r="H686" s="197"/>
      <c r="I686" s="917"/>
      <c r="J686" s="91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  <c r="IU686" s="7"/>
      <c r="IV686" s="7"/>
    </row>
    <row r="687" spans="1:256" s="33" customFormat="1">
      <c r="A687" s="1123"/>
      <c r="B687" s="1124"/>
      <c r="C687" s="91"/>
      <c r="D687" s="1099"/>
      <c r="E687" s="91"/>
      <c r="F687" s="961"/>
      <c r="G687" s="2"/>
      <c r="H687" s="197"/>
      <c r="I687" s="917"/>
      <c r="J687" s="91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  <c r="IU687" s="7"/>
      <c r="IV687" s="7"/>
    </row>
    <row r="688" spans="1:256" s="33" customFormat="1">
      <c r="A688" s="1100"/>
      <c r="B688" s="1101"/>
      <c r="C688" s="91"/>
      <c r="D688" s="1099"/>
      <c r="E688" s="91"/>
      <c r="F688" s="91"/>
      <c r="G688" s="2"/>
      <c r="H688" s="197"/>
      <c r="I688" s="917"/>
      <c r="J688" s="91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  <c r="IU688" s="7"/>
      <c r="IV688" s="7"/>
    </row>
    <row r="689" spans="1:256" s="33" customFormat="1">
      <c r="A689" s="1100"/>
      <c r="B689" s="1101"/>
      <c r="C689" s="91"/>
      <c r="D689" s="1099"/>
      <c r="E689" s="91"/>
      <c r="F689" s="91"/>
      <c r="G689" s="2"/>
      <c r="H689" s="197"/>
      <c r="I689" s="917"/>
      <c r="J689" s="91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  <c r="IU689" s="7"/>
      <c r="IV689" s="7"/>
    </row>
    <row r="690" spans="1:256" s="33" customFormat="1">
      <c r="A690" s="1100"/>
      <c r="B690" s="1101"/>
      <c r="C690" s="91"/>
      <c r="D690" s="1099"/>
      <c r="E690" s="91"/>
      <c r="F690" s="91"/>
      <c r="G690" s="2"/>
      <c r="H690" s="197"/>
      <c r="I690" s="917"/>
      <c r="J690" s="91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  <c r="IU690" s="7"/>
      <c r="IV690" s="7"/>
    </row>
    <row r="691" spans="1:256" s="33" customFormat="1">
      <c r="A691" s="1100"/>
      <c r="B691" s="1101"/>
      <c r="C691" s="91"/>
      <c r="D691" s="1099"/>
      <c r="E691" s="91"/>
      <c r="F691" s="91"/>
      <c r="G691" s="2"/>
      <c r="H691" s="197"/>
      <c r="I691" s="917"/>
      <c r="J691" s="91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  <c r="IU691" s="7"/>
      <c r="IV691" s="7"/>
    </row>
    <row r="692" spans="1:256" s="33" customFormat="1">
      <c r="A692" s="1127"/>
      <c r="B692" s="1128"/>
      <c r="C692" s="94"/>
      <c r="D692" s="1129"/>
      <c r="E692" s="94"/>
      <c r="F692" s="94"/>
      <c r="G692" s="2"/>
      <c r="H692" s="197"/>
      <c r="I692" s="917"/>
      <c r="J692" s="91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  <c r="IU692" s="7"/>
      <c r="IV692" s="7"/>
    </row>
    <row r="693" spans="1:256" s="33" customFormat="1">
      <c r="A693" s="1100"/>
      <c r="B693" s="1101"/>
      <c r="C693" s="91"/>
      <c r="D693" s="1099"/>
      <c r="E693" s="91"/>
      <c r="F693" s="91"/>
      <c r="G693" s="2"/>
      <c r="H693" s="197"/>
      <c r="I693" s="917"/>
      <c r="J693" s="91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  <c r="IU693" s="7"/>
      <c r="IV693" s="7"/>
    </row>
    <row r="694" spans="1:256" s="33" customFormat="1">
      <c r="A694" s="1100"/>
      <c r="B694" s="1101"/>
      <c r="C694" s="91"/>
      <c r="D694" s="1099"/>
      <c r="E694" s="91"/>
      <c r="F694" s="91"/>
      <c r="G694" s="2"/>
      <c r="H694" s="197"/>
      <c r="I694" s="917"/>
      <c r="J694" s="91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  <c r="IU694" s="7"/>
      <c r="IV694" s="7"/>
    </row>
    <row r="695" spans="1:256" s="33" customFormat="1">
      <c r="A695" s="1100"/>
      <c r="B695" s="1101"/>
      <c r="C695" s="91"/>
      <c r="D695" s="1099"/>
      <c r="E695" s="91"/>
      <c r="F695" s="91"/>
      <c r="G695" s="2"/>
      <c r="H695" s="197"/>
      <c r="I695" s="917"/>
      <c r="J695" s="91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  <c r="HK695" s="7"/>
      <c r="HL695" s="7"/>
      <c r="HM695" s="7"/>
      <c r="HN695" s="7"/>
      <c r="HO695" s="7"/>
      <c r="HP695" s="7"/>
      <c r="HQ695" s="7"/>
      <c r="HR695" s="7"/>
      <c r="HS695" s="7"/>
      <c r="HT695" s="7"/>
      <c r="HU695" s="7"/>
      <c r="HV695" s="7"/>
      <c r="HW695" s="7"/>
      <c r="HX695" s="7"/>
      <c r="HY695" s="7"/>
      <c r="HZ695" s="7"/>
      <c r="IA695" s="7"/>
      <c r="IB695" s="7"/>
      <c r="IC695" s="7"/>
      <c r="ID695" s="7"/>
      <c r="IE695" s="7"/>
      <c r="IF695" s="7"/>
      <c r="IG695" s="7"/>
      <c r="IH695" s="7"/>
      <c r="II695" s="7"/>
      <c r="IJ695" s="7"/>
      <c r="IK695" s="7"/>
      <c r="IL695" s="7"/>
      <c r="IM695" s="7"/>
      <c r="IN695" s="7"/>
      <c r="IO695" s="7"/>
      <c r="IP695" s="7"/>
      <c r="IQ695" s="7"/>
      <c r="IR695" s="7"/>
      <c r="IS695" s="7"/>
      <c r="IT695" s="7"/>
      <c r="IU695" s="7"/>
      <c r="IV695" s="7"/>
    </row>
    <row r="696" spans="1:256" s="33" customFormat="1">
      <c r="A696" s="1100"/>
      <c r="B696" s="1122"/>
      <c r="C696" s="91"/>
      <c r="D696" s="1099"/>
      <c r="E696" s="91"/>
      <c r="F696" s="961"/>
      <c r="G696" s="2"/>
      <c r="H696" s="197"/>
      <c r="I696" s="917"/>
      <c r="J696" s="91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  <c r="IU696" s="7"/>
      <c r="IV696" s="7"/>
    </row>
    <row r="697" spans="1:256" s="33" customFormat="1">
      <c r="A697" s="1100"/>
      <c r="B697" s="1124"/>
      <c r="C697" s="91"/>
      <c r="D697" s="1099"/>
      <c r="E697" s="91"/>
      <c r="F697" s="961"/>
      <c r="G697" s="2"/>
      <c r="H697" s="197"/>
      <c r="I697" s="917"/>
      <c r="J697" s="91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  <c r="IU697" s="7"/>
      <c r="IV697" s="7"/>
    </row>
    <row r="698" spans="1:256" s="33" customFormat="1">
      <c r="A698" s="1100"/>
      <c r="B698" s="1124"/>
      <c r="C698" s="91"/>
      <c r="D698" s="1099"/>
      <c r="E698" s="91"/>
      <c r="F698" s="961"/>
      <c r="G698" s="2"/>
      <c r="H698" s="197"/>
      <c r="I698" s="917"/>
      <c r="J698" s="91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  <c r="HK698" s="7"/>
      <c r="HL698" s="7"/>
      <c r="HM698" s="7"/>
      <c r="HN698" s="7"/>
      <c r="HO698" s="7"/>
      <c r="HP698" s="7"/>
      <c r="HQ698" s="7"/>
      <c r="HR698" s="7"/>
      <c r="HS698" s="7"/>
      <c r="HT698" s="7"/>
      <c r="HU698" s="7"/>
      <c r="HV698" s="7"/>
      <c r="HW698" s="7"/>
      <c r="HX698" s="7"/>
      <c r="HY698" s="7"/>
      <c r="HZ698" s="7"/>
      <c r="IA698" s="7"/>
      <c r="IB698" s="7"/>
      <c r="IC698" s="7"/>
      <c r="ID698" s="7"/>
      <c r="IE698" s="7"/>
      <c r="IF698" s="7"/>
      <c r="IG698" s="7"/>
      <c r="IH698" s="7"/>
      <c r="II698" s="7"/>
      <c r="IJ698" s="7"/>
      <c r="IK698" s="7"/>
      <c r="IL698" s="7"/>
      <c r="IM698" s="7"/>
      <c r="IN698" s="7"/>
      <c r="IO698" s="7"/>
      <c r="IP698" s="7"/>
      <c r="IQ698" s="7"/>
      <c r="IR698" s="7"/>
      <c r="IS698" s="7"/>
      <c r="IT698" s="7"/>
      <c r="IU698" s="7"/>
      <c r="IV698" s="7"/>
    </row>
    <row r="699" spans="1:256" s="33" customFormat="1">
      <c r="A699" s="1100"/>
      <c r="B699" s="1101"/>
      <c r="C699" s="91"/>
      <c r="D699" s="1099"/>
      <c r="E699" s="91"/>
      <c r="F699" s="91"/>
      <c r="G699" s="2"/>
      <c r="H699" s="197"/>
      <c r="I699" s="917"/>
      <c r="J699" s="91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  <c r="IU699" s="7"/>
      <c r="IV699" s="7"/>
    </row>
    <row r="700" spans="1:256" s="33" customFormat="1">
      <c r="A700" s="1100"/>
      <c r="B700" s="1101"/>
      <c r="C700" s="91"/>
      <c r="D700" s="1099"/>
      <c r="E700" s="91"/>
      <c r="F700" s="91"/>
      <c r="G700" s="2"/>
      <c r="H700" s="197"/>
      <c r="I700" s="917"/>
      <c r="J700" s="91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  <c r="IU700" s="7"/>
      <c r="IV700" s="7"/>
    </row>
    <row r="701" spans="1:256" s="33" customFormat="1">
      <c r="A701" s="1100"/>
      <c r="B701" s="1101"/>
      <c r="C701" s="91"/>
      <c r="D701" s="1099"/>
      <c r="E701" s="91"/>
      <c r="F701" s="91"/>
      <c r="G701" s="2"/>
      <c r="H701" s="197"/>
      <c r="I701" s="917"/>
      <c r="J701" s="91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  <c r="HK701" s="7"/>
      <c r="HL701" s="7"/>
      <c r="HM701" s="7"/>
      <c r="HN701" s="7"/>
      <c r="HO701" s="7"/>
      <c r="HP701" s="7"/>
      <c r="HQ701" s="7"/>
      <c r="HR701" s="7"/>
      <c r="HS701" s="7"/>
      <c r="HT701" s="7"/>
      <c r="HU701" s="7"/>
      <c r="HV701" s="7"/>
      <c r="HW701" s="7"/>
      <c r="HX701" s="7"/>
      <c r="HY701" s="7"/>
      <c r="HZ701" s="7"/>
      <c r="IA701" s="7"/>
      <c r="IB701" s="7"/>
      <c r="IC701" s="7"/>
      <c r="ID701" s="7"/>
      <c r="IE701" s="7"/>
      <c r="IF701" s="7"/>
      <c r="IG701" s="7"/>
      <c r="IH701" s="7"/>
      <c r="II701" s="7"/>
      <c r="IJ701" s="7"/>
      <c r="IK701" s="7"/>
      <c r="IL701" s="7"/>
      <c r="IM701" s="7"/>
      <c r="IN701" s="7"/>
      <c r="IO701" s="7"/>
      <c r="IP701" s="7"/>
      <c r="IQ701" s="7"/>
      <c r="IR701" s="7"/>
      <c r="IS701" s="7"/>
      <c r="IT701" s="7"/>
      <c r="IU701" s="7"/>
      <c r="IV701" s="7"/>
    </row>
    <row r="702" spans="1:256" s="33" customFormat="1">
      <c r="A702" s="1100"/>
      <c r="B702" s="1101"/>
      <c r="C702" s="91"/>
      <c r="D702" s="1099"/>
      <c r="E702" s="91"/>
      <c r="F702" s="91"/>
      <c r="G702" s="2"/>
      <c r="H702" s="197"/>
      <c r="I702" s="917"/>
      <c r="J702" s="91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  <c r="HK702" s="7"/>
      <c r="HL702" s="7"/>
      <c r="HM702" s="7"/>
      <c r="HN702" s="7"/>
      <c r="HO702" s="7"/>
      <c r="HP702" s="7"/>
      <c r="HQ702" s="7"/>
      <c r="HR702" s="7"/>
      <c r="HS702" s="7"/>
      <c r="HT702" s="7"/>
      <c r="HU702" s="7"/>
      <c r="HV702" s="7"/>
      <c r="HW702" s="7"/>
      <c r="HX702" s="7"/>
      <c r="HY702" s="7"/>
      <c r="HZ702" s="7"/>
      <c r="IA702" s="7"/>
      <c r="IB702" s="7"/>
      <c r="IC702" s="7"/>
      <c r="ID702" s="7"/>
      <c r="IE702" s="7"/>
      <c r="IF702" s="7"/>
      <c r="IG702" s="7"/>
      <c r="IH702" s="7"/>
      <c r="II702" s="7"/>
      <c r="IJ702" s="7"/>
      <c r="IK702" s="7"/>
      <c r="IL702" s="7"/>
      <c r="IM702" s="7"/>
      <c r="IN702" s="7"/>
      <c r="IO702" s="7"/>
      <c r="IP702" s="7"/>
      <c r="IQ702" s="7"/>
      <c r="IR702" s="7"/>
      <c r="IS702" s="7"/>
      <c r="IT702" s="7"/>
      <c r="IU702" s="7"/>
      <c r="IV702" s="7"/>
    </row>
    <row r="703" spans="1:256" s="33" customFormat="1">
      <c r="A703" s="1100"/>
      <c r="B703" s="1101"/>
      <c r="C703" s="91"/>
      <c r="D703" s="1099"/>
      <c r="E703" s="91"/>
      <c r="F703" s="91"/>
      <c r="G703" s="2"/>
      <c r="H703" s="197"/>
      <c r="I703" s="917"/>
      <c r="J703" s="91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  <c r="HK703" s="7"/>
      <c r="HL703" s="7"/>
      <c r="HM703" s="7"/>
      <c r="HN703" s="7"/>
      <c r="HO703" s="7"/>
      <c r="HP703" s="7"/>
      <c r="HQ703" s="7"/>
      <c r="HR703" s="7"/>
      <c r="HS703" s="7"/>
      <c r="HT703" s="7"/>
      <c r="HU703" s="7"/>
      <c r="HV703" s="7"/>
      <c r="HW703" s="7"/>
      <c r="HX703" s="7"/>
      <c r="HY703" s="7"/>
      <c r="HZ703" s="7"/>
      <c r="IA703" s="7"/>
      <c r="IB703" s="7"/>
      <c r="IC703" s="7"/>
      <c r="ID703" s="7"/>
      <c r="IE703" s="7"/>
      <c r="IF703" s="7"/>
      <c r="IG703" s="7"/>
      <c r="IH703" s="7"/>
      <c r="II703" s="7"/>
      <c r="IJ703" s="7"/>
      <c r="IK703" s="7"/>
      <c r="IL703" s="7"/>
      <c r="IM703" s="7"/>
      <c r="IN703" s="7"/>
      <c r="IO703" s="7"/>
      <c r="IP703" s="7"/>
      <c r="IQ703" s="7"/>
      <c r="IR703" s="7"/>
      <c r="IS703" s="7"/>
      <c r="IT703" s="7"/>
      <c r="IU703" s="7"/>
      <c r="IV703" s="7"/>
    </row>
    <row r="704" spans="1:256" s="33" customFormat="1">
      <c r="A704" s="1100"/>
      <c r="B704" s="1101"/>
      <c r="C704" s="91"/>
      <c r="D704" s="1099"/>
      <c r="E704" s="91"/>
      <c r="F704" s="91"/>
      <c r="G704" s="2"/>
      <c r="H704" s="197"/>
      <c r="I704" s="917"/>
      <c r="J704" s="91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  <c r="HK704" s="7"/>
      <c r="HL704" s="7"/>
      <c r="HM704" s="7"/>
      <c r="HN704" s="7"/>
      <c r="HO704" s="7"/>
      <c r="HP704" s="7"/>
      <c r="HQ704" s="7"/>
      <c r="HR704" s="7"/>
      <c r="HS704" s="7"/>
      <c r="HT704" s="7"/>
      <c r="HU704" s="7"/>
      <c r="HV704" s="7"/>
      <c r="HW704" s="7"/>
      <c r="HX704" s="7"/>
      <c r="HY704" s="7"/>
      <c r="HZ704" s="7"/>
      <c r="IA704" s="7"/>
      <c r="IB704" s="7"/>
      <c r="IC704" s="7"/>
      <c r="ID704" s="7"/>
      <c r="IE704" s="7"/>
      <c r="IF704" s="7"/>
      <c r="IG704" s="7"/>
      <c r="IH704" s="7"/>
      <c r="II704" s="7"/>
      <c r="IJ704" s="7"/>
      <c r="IK704" s="7"/>
      <c r="IL704" s="7"/>
      <c r="IM704" s="7"/>
      <c r="IN704" s="7"/>
      <c r="IO704" s="7"/>
      <c r="IP704" s="7"/>
      <c r="IQ704" s="7"/>
      <c r="IR704" s="7"/>
      <c r="IS704" s="7"/>
      <c r="IT704" s="7"/>
      <c r="IU704" s="7"/>
      <c r="IV704" s="7"/>
    </row>
    <row r="705" spans="1:256" s="33" customFormat="1">
      <c r="A705" s="1127"/>
      <c r="B705" s="1128"/>
      <c r="C705" s="94"/>
      <c r="D705" s="1129"/>
      <c r="E705" s="94"/>
      <c r="F705" s="94"/>
      <c r="G705" s="2"/>
      <c r="H705" s="197"/>
      <c r="I705" s="917"/>
      <c r="J705" s="91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  <c r="HK705" s="7"/>
      <c r="HL705" s="7"/>
      <c r="HM705" s="7"/>
      <c r="HN705" s="7"/>
      <c r="HO705" s="7"/>
      <c r="HP705" s="7"/>
      <c r="HQ705" s="7"/>
      <c r="HR705" s="7"/>
      <c r="HS705" s="7"/>
      <c r="HT705" s="7"/>
      <c r="HU705" s="7"/>
      <c r="HV705" s="7"/>
      <c r="HW705" s="7"/>
      <c r="HX705" s="7"/>
      <c r="HY705" s="7"/>
      <c r="HZ705" s="7"/>
      <c r="IA705" s="7"/>
      <c r="IB705" s="7"/>
      <c r="IC705" s="7"/>
      <c r="ID705" s="7"/>
      <c r="IE705" s="7"/>
      <c r="IF705" s="7"/>
      <c r="IG705" s="7"/>
      <c r="IH705" s="7"/>
      <c r="II705" s="7"/>
      <c r="IJ705" s="7"/>
      <c r="IK705" s="7"/>
      <c r="IL705" s="7"/>
      <c r="IM705" s="7"/>
      <c r="IN705" s="7"/>
      <c r="IO705" s="7"/>
      <c r="IP705" s="7"/>
      <c r="IQ705" s="7"/>
      <c r="IR705" s="7"/>
      <c r="IS705" s="7"/>
      <c r="IT705" s="7"/>
      <c r="IU705" s="7"/>
      <c r="IV705" s="7"/>
    </row>
    <row r="706" spans="1:256" s="33" customFormat="1">
      <c r="A706" s="1100"/>
      <c r="B706" s="1101"/>
      <c r="C706" s="91"/>
      <c r="D706" s="1099"/>
      <c r="E706" s="91"/>
      <c r="F706" s="91"/>
      <c r="G706" s="2"/>
      <c r="H706" s="197"/>
      <c r="I706" s="917"/>
      <c r="J706" s="91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  <c r="HK706" s="7"/>
      <c r="HL706" s="7"/>
      <c r="HM706" s="7"/>
      <c r="HN706" s="7"/>
      <c r="HO706" s="7"/>
      <c r="HP706" s="7"/>
      <c r="HQ706" s="7"/>
      <c r="HR706" s="7"/>
      <c r="HS706" s="7"/>
      <c r="HT706" s="7"/>
      <c r="HU706" s="7"/>
      <c r="HV706" s="7"/>
      <c r="HW706" s="7"/>
      <c r="HX706" s="7"/>
      <c r="HY706" s="7"/>
      <c r="HZ706" s="7"/>
      <c r="IA706" s="7"/>
      <c r="IB706" s="7"/>
      <c r="IC706" s="7"/>
      <c r="ID706" s="7"/>
      <c r="IE706" s="7"/>
      <c r="IF706" s="7"/>
      <c r="IG706" s="7"/>
      <c r="IH706" s="7"/>
      <c r="II706" s="7"/>
      <c r="IJ706" s="7"/>
      <c r="IK706" s="7"/>
      <c r="IL706" s="7"/>
      <c r="IM706" s="7"/>
      <c r="IN706" s="7"/>
      <c r="IO706" s="7"/>
      <c r="IP706" s="7"/>
      <c r="IQ706" s="7"/>
      <c r="IR706" s="7"/>
      <c r="IS706" s="7"/>
      <c r="IT706" s="7"/>
      <c r="IU706" s="7"/>
      <c r="IV706" s="7"/>
    </row>
    <row r="707" spans="1:256" s="33" customFormat="1">
      <c r="A707" s="1100"/>
      <c r="B707" s="1101"/>
      <c r="C707" s="91"/>
      <c r="D707" s="1099"/>
      <c r="E707" s="1130"/>
      <c r="F707" s="91"/>
      <c r="G707" s="2"/>
      <c r="H707" s="197"/>
      <c r="I707" s="917"/>
      <c r="J707" s="91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  <c r="IU707" s="7"/>
      <c r="IV707" s="7"/>
    </row>
    <row r="708" spans="1:256" s="33" customFormat="1">
      <c r="A708" s="1131"/>
      <c r="B708" s="1121"/>
      <c r="C708" s="156"/>
      <c r="D708" s="1110"/>
      <c r="E708" s="156"/>
      <c r="F708" s="156"/>
      <c r="G708" s="2"/>
      <c r="H708" s="197"/>
      <c r="I708" s="917"/>
      <c r="J708" s="91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  <c r="HK708" s="7"/>
      <c r="HL708" s="7"/>
      <c r="HM708" s="7"/>
      <c r="HN708" s="7"/>
      <c r="HO708" s="7"/>
      <c r="HP708" s="7"/>
      <c r="HQ708" s="7"/>
      <c r="HR708" s="7"/>
      <c r="HS708" s="7"/>
      <c r="HT708" s="7"/>
      <c r="HU708" s="7"/>
      <c r="HV708" s="7"/>
      <c r="HW708" s="7"/>
      <c r="HX708" s="7"/>
      <c r="HY708" s="7"/>
      <c r="HZ708" s="7"/>
      <c r="IA708" s="7"/>
      <c r="IB708" s="7"/>
      <c r="IC708" s="7"/>
      <c r="ID708" s="7"/>
      <c r="IE708" s="7"/>
      <c r="IF708" s="7"/>
      <c r="IG708" s="7"/>
      <c r="IH708" s="7"/>
      <c r="II708" s="7"/>
      <c r="IJ708" s="7"/>
      <c r="IK708" s="7"/>
      <c r="IL708" s="7"/>
      <c r="IM708" s="7"/>
      <c r="IN708" s="7"/>
      <c r="IO708" s="7"/>
      <c r="IP708" s="7"/>
      <c r="IQ708" s="7"/>
      <c r="IR708" s="7"/>
      <c r="IS708" s="7"/>
      <c r="IT708" s="7"/>
      <c r="IU708" s="7"/>
      <c r="IV708" s="7"/>
    </row>
    <row r="709" spans="1:256" s="33" customFormat="1">
      <c r="A709" s="1131"/>
      <c r="B709" s="1121"/>
      <c r="C709" s="156"/>
      <c r="D709" s="1110"/>
      <c r="E709" s="156"/>
      <c r="F709" s="156"/>
      <c r="G709" s="2"/>
      <c r="H709" s="197"/>
      <c r="I709" s="917"/>
      <c r="J709" s="91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  <c r="HK709" s="7"/>
      <c r="HL709" s="7"/>
      <c r="HM709" s="7"/>
      <c r="HN709" s="7"/>
      <c r="HO709" s="7"/>
      <c r="HP709" s="7"/>
      <c r="HQ709" s="7"/>
      <c r="HR709" s="7"/>
      <c r="HS709" s="7"/>
      <c r="HT709" s="7"/>
      <c r="HU709" s="7"/>
      <c r="HV709" s="7"/>
      <c r="HW709" s="7"/>
      <c r="HX709" s="7"/>
      <c r="HY709" s="7"/>
      <c r="HZ709" s="7"/>
      <c r="IA709" s="7"/>
      <c r="IB709" s="7"/>
      <c r="IC709" s="7"/>
      <c r="ID709" s="7"/>
      <c r="IE709" s="7"/>
      <c r="IF709" s="7"/>
      <c r="IG709" s="7"/>
      <c r="IH709" s="7"/>
      <c r="II709" s="7"/>
      <c r="IJ709" s="7"/>
      <c r="IK709" s="7"/>
      <c r="IL709" s="7"/>
      <c r="IM709" s="7"/>
      <c r="IN709" s="7"/>
      <c r="IO709" s="7"/>
      <c r="IP709" s="7"/>
      <c r="IQ709" s="7"/>
      <c r="IR709" s="7"/>
      <c r="IS709" s="7"/>
      <c r="IT709" s="7"/>
      <c r="IU709" s="7"/>
      <c r="IV709" s="7"/>
    </row>
    <row r="710" spans="1:256" s="33" customFormat="1">
      <c r="A710" s="1131"/>
      <c r="B710" s="1132"/>
      <c r="C710" s="156"/>
      <c r="D710" s="1110"/>
      <c r="E710" s="156"/>
      <c r="F710" s="156"/>
      <c r="G710" s="2"/>
      <c r="H710" s="197"/>
      <c r="I710" s="917"/>
      <c r="J710" s="91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  <c r="IU710" s="7"/>
      <c r="IV710" s="7"/>
    </row>
    <row r="711" spans="1:256" s="33" customFormat="1">
      <c r="A711" s="1100"/>
      <c r="B711" s="1122"/>
      <c r="C711" s="91"/>
      <c r="D711" s="1099"/>
      <c r="E711" s="91"/>
      <c r="F711" s="91"/>
      <c r="G711" s="2"/>
      <c r="H711" s="197"/>
      <c r="I711" s="917"/>
      <c r="J711" s="91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  <c r="IU711" s="7"/>
      <c r="IV711" s="7"/>
    </row>
    <row r="712" spans="1:256" s="33" customFormat="1">
      <c r="A712" s="1123"/>
      <c r="B712" s="1124"/>
      <c r="C712" s="91"/>
      <c r="D712" s="1099"/>
      <c r="E712" s="91"/>
      <c r="F712" s="961"/>
      <c r="G712" s="2"/>
      <c r="H712" s="197"/>
      <c r="I712" s="917"/>
      <c r="J712" s="91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  <c r="IU712" s="7"/>
      <c r="IV712" s="7"/>
    </row>
    <row r="713" spans="1:256" s="33" customFormat="1">
      <c r="A713" s="1100"/>
      <c r="B713" s="1101"/>
      <c r="C713" s="91"/>
      <c r="D713" s="1099"/>
      <c r="E713" s="156"/>
      <c r="F713" s="91"/>
      <c r="G713" s="2"/>
      <c r="H713" s="197"/>
      <c r="I713" s="917"/>
      <c r="J713" s="91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  <c r="IU713" s="7"/>
      <c r="IV713" s="7"/>
    </row>
    <row r="714" spans="1:256" s="33" customFormat="1">
      <c r="A714" s="1100"/>
      <c r="B714" s="1101"/>
      <c r="C714" s="91"/>
      <c r="D714" s="1099"/>
      <c r="E714" s="156"/>
      <c r="F714" s="156"/>
      <c r="G714" s="2"/>
      <c r="H714" s="197"/>
      <c r="I714" s="917"/>
      <c r="J714" s="91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  <c r="IU714" s="7"/>
      <c r="IV714" s="7"/>
    </row>
    <row r="715" spans="1:256" s="33" customFormat="1">
      <c r="A715" s="1100"/>
      <c r="B715" s="1101"/>
      <c r="C715" s="91"/>
      <c r="D715" s="1099"/>
      <c r="E715" s="156"/>
      <c r="F715" s="156"/>
      <c r="G715" s="2"/>
      <c r="H715" s="197"/>
      <c r="I715" s="917"/>
      <c r="J715" s="91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  <c r="HK715" s="7"/>
      <c r="HL715" s="7"/>
      <c r="HM715" s="7"/>
      <c r="HN715" s="7"/>
      <c r="HO715" s="7"/>
      <c r="HP715" s="7"/>
      <c r="HQ715" s="7"/>
      <c r="HR715" s="7"/>
      <c r="HS715" s="7"/>
      <c r="HT715" s="7"/>
      <c r="HU715" s="7"/>
      <c r="HV715" s="7"/>
      <c r="HW715" s="7"/>
      <c r="HX715" s="7"/>
      <c r="HY715" s="7"/>
      <c r="HZ715" s="7"/>
      <c r="IA715" s="7"/>
      <c r="IB715" s="7"/>
      <c r="IC715" s="7"/>
      <c r="ID715" s="7"/>
      <c r="IE715" s="7"/>
      <c r="IF715" s="7"/>
      <c r="IG715" s="7"/>
      <c r="IH715" s="7"/>
      <c r="II715" s="7"/>
      <c r="IJ715" s="7"/>
      <c r="IK715" s="7"/>
      <c r="IL715" s="7"/>
      <c r="IM715" s="7"/>
      <c r="IN715" s="7"/>
      <c r="IO715" s="7"/>
      <c r="IP715" s="7"/>
      <c r="IQ715" s="7"/>
      <c r="IR715" s="7"/>
      <c r="IS715" s="7"/>
      <c r="IT715" s="7"/>
      <c r="IU715" s="7"/>
      <c r="IV715" s="7"/>
    </row>
    <row r="716" spans="1:256" s="33" customFormat="1">
      <c r="A716" s="1102"/>
      <c r="B716" s="1101"/>
      <c r="C716" s="91"/>
      <c r="D716" s="1099"/>
      <c r="E716" s="91"/>
      <c r="F716" s="91"/>
      <c r="G716" s="2"/>
      <c r="H716" s="197"/>
      <c r="I716" s="917"/>
      <c r="J716" s="91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  <c r="HK716" s="7"/>
      <c r="HL716" s="7"/>
      <c r="HM716" s="7"/>
      <c r="HN716" s="7"/>
      <c r="HO716" s="7"/>
      <c r="HP716" s="7"/>
      <c r="HQ716" s="7"/>
      <c r="HR716" s="7"/>
      <c r="HS716" s="7"/>
      <c r="HT716" s="7"/>
      <c r="HU716" s="7"/>
      <c r="HV716" s="7"/>
      <c r="HW716" s="7"/>
      <c r="HX716" s="7"/>
      <c r="HY716" s="7"/>
      <c r="HZ716" s="7"/>
      <c r="IA716" s="7"/>
      <c r="IB716" s="7"/>
      <c r="IC716" s="7"/>
      <c r="ID716" s="7"/>
      <c r="IE716" s="7"/>
      <c r="IF716" s="7"/>
      <c r="IG716" s="7"/>
      <c r="IH716" s="7"/>
      <c r="II716" s="7"/>
      <c r="IJ716" s="7"/>
      <c r="IK716" s="7"/>
      <c r="IL716" s="7"/>
      <c r="IM716" s="7"/>
      <c r="IN716" s="7"/>
      <c r="IO716" s="7"/>
      <c r="IP716" s="7"/>
      <c r="IQ716" s="7"/>
      <c r="IR716" s="7"/>
      <c r="IS716" s="7"/>
      <c r="IT716" s="7"/>
      <c r="IU716" s="7"/>
      <c r="IV716" s="7"/>
    </row>
    <row r="717" spans="1:256" s="33" customFormat="1">
      <c r="A717" s="1100"/>
      <c r="B717" s="1101"/>
      <c r="C717" s="91"/>
      <c r="D717" s="1099"/>
      <c r="E717" s="91"/>
      <c r="F717" s="91"/>
      <c r="G717" s="2"/>
      <c r="H717" s="197"/>
      <c r="I717" s="917"/>
      <c r="J717" s="91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  <c r="HK717" s="7"/>
      <c r="HL717" s="7"/>
      <c r="HM717" s="7"/>
      <c r="HN717" s="7"/>
      <c r="HO717" s="7"/>
      <c r="HP717" s="7"/>
      <c r="HQ717" s="7"/>
      <c r="HR717" s="7"/>
      <c r="HS717" s="7"/>
      <c r="HT717" s="7"/>
      <c r="HU717" s="7"/>
      <c r="HV717" s="7"/>
      <c r="HW717" s="7"/>
      <c r="HX717" s="7"/>
      <c r="HY717" s="7"/>
      <c r="HZ717" s="7"/>
      <c r="IA717" s="7"/>
      <c r="IB717" s="7"/>
      <c r="IC717" s="7"/>
      <c r="ID717" s="7"/>
      <c r="IE717" s="7"/>
      <c r="IF717" s="7"/>
      <c r="IG717" s="7"/>
      <c r="IH717" s="7"/>
      <c r="II717" s="7"/>
      <c r="IJ717" s="7"/>
      <c r="IK717" s="7"/>
      <c r="IL717" s="7"/>
      <c r="IM717" s="7"/>
      <c r="IN717" s="7"/>
      <c r="IO717" s="7"/>
      <c r="IP717" s="7"/>
      <c r="IQ717" s="7"/>
      <c r="IR717" s="7"/>
      <c r="IS717" s="7"/>
      <c r="IT717" s="7"/>
      <c r="IU717" s="7"/>
      <c r="IV717" s="7"/>
    </row>
    <row r="718" spans="1:256" s="33" customFormat="1">
      <c r="A718" s="1100"/>
      <c r="B718" s="1101"/>
      <c r="C718" s="91"/>
      <c r="D718" s="1099"/>
      <c r="E718" s="91"/>
      <c r="F718" s="91"/>
      <c r="G718" s="2"/>
      <c r="H718" s="197"/>
      <c r="I718" s="917"/>
      <c r="J718" s="91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  <c r="HK718" s="7"/>
      <c r="HL718" s="7"/>
      <c r="HM718" s="7"/>
      <c r="HN718" s="7"/>
      <c r="HO718" s="7"/>
      <c r="HP718" s="7"/>
      <c r="HQ718" s="7"/>
      <c r="HR718" s="7"/>
      <c r="HS718" s="7"/>
      <c r="HT718" s="7"/>
      <c r="HU718" s="7"/>
      <c r="HV718" s="7"/>
      <c r="HW718" s="7"/>
      <c r="HX718" s="7"/>
      <c r="HY718" s="7"/>
      <c r="HZ718" s="7"/>
      <c r="IA718" s="7"/>
      <c r="IB718" s="7"/>
      <c r="IC718" s="7"/>
      <c r="ID718" s="7"/>
      <c r="IE718" s="7"/>
      <c r="IF718" s="7"/>
      <c r="IG718" s="7"/>
      <c r="IH718" s="7"/>
      <c r="II718" s="7"/>
      <c r="IJ718" s="7"/>
      <c r="IK718" s="7"/>
      <c r="IL718" s="7"/>
      <c r="IM718" s="7"/>
      <c r="IN718" s="7"/>
      <c r="IO718" s="7"/>
      <c r="IP718" s="7"/>
      <c r="IQ718" s="7"/>
      <c r="IR718" s="7"/>
      <c r="IS718" s="7"/>
      <c r="IT718" s="7"/>
      <c r="IU718" s="7"/>
      <c r="IV718" s="7"/>
    </row>
    <row r="719" spans="1:256" s="33" customFormat="1">
      <c r="A719" s="1102"/>
      <c r="B719" s="1101"/>
      <c r="C719" s="91"/>
      <c r="D719" s="1099"/>
      <c r="E719" s="91"/>
      <c r="F719" s="91"/>
      <c r="G719" s="2"/>
      <c r="H719" s="197"/>
      <c r="I719" s="917"/>
      <c r="J719" s="91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  <c r="HK719" s="7"/>
      <c r="HL719" s="7"/>
      <c r="HM719" s="7"/>
      <c r="HN719" s="7"/>
      <c r="HO719" s="7"/>
      <c r="HP719" s="7"/>
      <c r="HQ719" s="7"/>
      <c r="HR719" s="7"/>
      <c r="HS719" s="7"/>
      <c r="HT719" s="7"/>
      <c r="HU719" s="7"/>
      <c r="HV719" s="7"/>
      <c r="HW719" s="7"/>
      <c r="HX719" s="7"/>
      <c r="HY719" s="7"/>
      <c r="HZ719" s="7"/>
      <c r="IA719" s="7"/>
      <c r="IB719" s="7"/>
      <c r="IC719" s="7"/>
      <c r="ID719" s="7"/>
      <c r="IE719" s="7"/>
      <c r="IF719" s="7"/>
      <c r="IG719" s="7"/>
      <c r="IH719" s="7"/>
      <c r="II719" s="7"/>
      <c r="IJ719" s="7"/>
      <c r="IK719" s="7"/>
      <c r="IL719" s="7"/>
      <c r="IM719" s="7"/>
      <c r="IN719" s="7"/>
      <c r="IO719" s="7"/>
      <c r="IP719" s="7"/>
      <c r="IQ719" s="7"/>
      <c r="IR719" s="7"/>
      <c r="IS719" s="7"/>
      <c r="IT719" s="7"/>
      <c r="IU719" s="7"/>
      <c r="IV719" s="7"/>
    </row>
    <row r="720" spans="1:256" s="33" customFormat="1">
      <c r="A720" s="1102"/>
      <c r="B720" s="1101"/>
      <c r="C720" s="91"/>
      <c r="D720" s="1099"/>
      <c r="E720" s="91"/>
      <c r="F720" s="91"/>
      <c r="G720" s="2"/>
      <c r="H720" s="197"/>
      <c r="I720" s="917"/>
      <c r="J720" s="91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  <c r="HK720" s="7"/>
      <c r="HL720" s="7"/>
      <c r="HM720" s="7"/>
      <c r="HN720" s="7"/>
      <c r="HO720" s="7"/>
      <c r="HP720" s="7"/>
      <c r="HQ720" s="7"/>
      <c r="HR720" s="7"/>
      <c r="HS720" s="7"/>
      <c r="HT720" s="7"/>
      <c r="HU720" s="7"/>
      <c r="HV720" s="7"/>
      <c r="HW720" s="7"/>
      <c r="HX720" s="7"/>
      <c r="HY720" s="7"/>
      <c r="HZ720" s="7"/>
      <c r="IA720" s="7"/>
      <c r="IB720" s="7"/>
      <c r="IC720" s="7"/>
      <c r="ID720" s="7"/>
      <c r="IE720" s="7"/>
      <c r="IF720" s="7"/>
      <c r="IG720" s="7"/>
      <c r="IH720" s="7"/>
      <c r="II720" s="7"/>
      <c r="IJ720" s="7"/>
      <c r="IK720" s="7"/>
      <c r="IL720" s="7"/>
      <c r="IM720" s="7"/>
      <c r="IN720" s="7"/>
      <c r="IO720" s="7"/>
      <c r="IP720" s="7"/>
      <c r="IQ720" s="7"/>
      <c r="IR720" s="7"/>
      <c r="IS720" s="7"/>
      <c r="IT720" s="7"/>
      <c r="IU720" s="7"/>
      <c r="IV720" s="7"/>
    </row>
    <row r="721" spans="1:256" s="33" customFormat="1">
      <c r="A721" s="1102"/>
      <c r="B721" s="1101"/>
      <c r="C721" s="91"/>
      <c r="D721" s="1099"/>
      <c r="E721" s="91"/>
      <c r="F721" s="91"/>
      <c r="G721" s="2"/>
      <c r="H721" s="197"/>
      <c r="I721" s="917"/>
      <c r="J721" s="91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  <c r="HK721" s="7"/>
      <c r="HL721" s="7"/>
      <c r="HM721" s="7"/>
      <c r="HN721" s="7"/>
      <c r="HO721" s="7"/>
      <c r="HP721" s="7"/>
      <c r="HQ721" s="7"/>
      <c r="HR721" s="7"/>
      <c r="HS721" s="7"/>
      <c r="HT721" s="7"/>
      <c r="HU721" s="7"/>
      <c r="HV721" s="7"/>
      <c r="HW721" s="7"/>
      <c r="HX721" s="7"/>
      <c r="HY721" s="7"/>
      <c r="HZ721" s="7"/>
      <c r="IA721" s="7"/>
      <c r="IB721" s="7"/>
      <c r="IC721" s="7"/>
      <c r="ID721" s="7"/>
      <c r="IE721" s="7"/>
      <c r="IF721" s="7"/>
      <c r="IG721" s="7"/>
      <c r="IH721" s="7"/>
      <c r="II721" s="7"/>
      <c r="IJ721" s="7"/>
      <c r="IK721" s="7"/>
      <c r="IL721" s="7"/>
      <c r="IM721" s="7"/>
      <c r="IN721" s="7"/>
      <c r="IO721" s="7"/>
      <c r="IP721" s="7"/>
      <c r="IQ721" s="7"/>
      <c r="IR721" s="7"/>
      <c r="IS721" s="7"/>
      <c r="IT721" s="7"/>
      <c r="IU721" s="7"/>
      <c r="IV721" s="7"/>
    </row>
    <row r="722" spans="1:256" s="33" customFormat="1">
      <c r="A722" s="1102"/>
      <c r="B722" s="1101"/>
      <c r="C722" s="91"/>
      <c r="D722" s="1099"/>
      <c r="E722" s="91"/>
      <c r="F722" s="91"/>
      <c r="G722" s="2"/>
      <c r="H722" s="197"/>
      <c r="I722" s="917"/>
      <c r="J722" s="91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  <c r="HK722" s="7"/>
      <c r="HL722" s="7"/>
      <c r="HM722" s="7"/>
      <c r="HN722" s="7"/>
      <c r="HO722" s="7"/>
      <c r="HP722" s="7"/>
      <c r="HQ722" s="7"/>
      <c r="HR722" s="7"/>
      <c r="HS722" s="7"/>
      <c r="HT722" s="7"/>
      <c r="HU722" s="7"/>
      <c r="HV722" s="7"/>
      <c r="HW722" s="7"/>
      <c r="HX722" s="7"/>
      <c r="HY722" s="7"/>
      <c r="HZ722" s="7"/>
      <c r="IA722" s="7"/>
      <c r="IB722" s="7"/>
      <c r="IC722" s="7"/>
      <c r="ID722" s="7"/>
      <c r="IE722" s="7"/>
      <c r="IF722" s="7"/>
      <c r="IG722" s="7"/>
      <c r="IH722" s="7"/>
      <c r="II722" s="7"/>
      <c r="IJ722" s="7"/>
      <c r="IK722" s="7"/>
      <c r="IL722" s="7"/>
      <c r="IM722" s="7"/>
      <c r="IN722" s="7"/>
      <c r="IO722" s="7"/>
      <c r="IP722" s="7"/>
      <c r="IQ722" s="7"/>
      <c r="IR722" s="7"/>
      <c r="IS722" s="7"/>
      <c r="IT722" s="7"/>
      <c r="IU722" s="7"/>
      <c r="IV722" s="7"/>
    </row>
    <row r="723" spans="1:256" s="33" customFormat="1">
      <c r="A723" s="1102"/>
      <c r="B723" s="1101"/>
      <c r="C723" s="91"/>
      <c r="D723" s="1099"/>
      <c r="E723" s="91"/>
      <c r="F723" s="91"/>
      <c r="G723" s="2"/>
      <c r="H723" s="197"/>
      <c r="I723" s="917"/>
      <c r="J723" s="91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  <c r="HK723" s="7"/>
      <c r="HL723" s="7"/>
      <c r="HM723" s="7"/>
      <c r="HN723" s="7"/>
      <c r="HO723" s="7"/>
      <c r="HP723" s="7"/>
      <c r="HQ723" s="7"/>
      <c r="HR723" s="7"/>
      <c r="HS723" s="7"/>
      <c r="HT723" s="7"/>
      <c r="HU723" s="7"/>
      <c r="HV723" s="7"/>
      <c r="HW723" s="7"/>
      <c r="HX723" s="7"/>
      <c r="HY723" s="7"/>
      <c r="HZ723" s="7"/>
      <c r="IA723" s="7"/>
      <c r="IB723" s="7"/>
      <c r="IC723" s="7"/>
      <c r="ID723" s="7"/>
      <c r="IE723" s="7"/>
      <c r="IF723" s="7"/>
      <c r="IG723" s="7"/>
      <c r="IH723" s="7"/>
      <c r="II723" s="7"/>
      <c r="IJ723" s="7"/>
      <c r="IK723" s="7"/>
      <c r="IL723" s="7"/>
      <c r="IM723" s="7"/>
      <c r="IN723" s="7"/>
      <c r="IO723" s="7"/>
      <c r="IP723" s="7"/>
      <c r="IQ723" s="7"/>
      <c r="IR723" s="7"/>
      <c r="IS723" s="7"/>
      <c r="IT723" s="7"/>
      <c r="IU723" s="7"/>
      <c r="IV723" s="7"/>
    </row>
    <row r="724" spans="1:256" s="33" customFormat="1">
      <c r="A724" s="1102"/>
      <c r="B724" s="1101"/>
      <c r="C724" s="91"/>
      <c r="D724" s="1099"/>
      <c r="E724" s="91"/>
      <c r="F724" s="91"/>
      <c r="G724" s="2"/>
      <c r="H724" s="197"/>
      <c r="I724" s="917"/>
      <c r="J724" s="91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  <c r="HK724" s="7"/>
      <c r="HL724" s="7"/>
      <c r="HM724" s="7"/>
      <c r="HN724" s="7"/>
      <c r="HO724" s="7"/>
      <c r="HP724" s="7"/>
      <c r="HQ724" s="7"/>
      <c r="HR724" s="7"/>
      <c r="HS724" s="7"/>
      <c r="HT724" s="7"/>
      <c r="HU724" s="7"/>
      <c r="HV724" s="7"/>
      <c r="HW724" s="7"/>
      <c r="HX724" s="7"/>
      <c r="HY724" s="7"/>
      <c r="HZ724" s="7"/>
      <c r="IA724" s="7"/>
      <c r="IB724" s="7"/>
      <c r="IC724" s="7"/>
      <c r="ID724" s="7"/>
      <c r="IE724" s="7"/>
      <c r="IF724" s="7"/>
      <c r="IG724" s="7"/>
      <c r="IH724" s="7"/>
      <c r="II724" s="7"/>
      <c r="IJ724" s="7"/>
      <c r="IK724" s="7"/>
      <c r="IL724" s="7"/>
      <c r="IM724" s="7"/>
      <c r="IN724" s="7"/>
      <c r="IO724" s="7"/>
      <c r="IP724" s="7"/>
      <c r="IQ724" s="7"/>
      <c r="IR724" s="7"/>
      <c r="IS724" s="7"/>
      <c r="IT724" s="7"/>
      <c r="IU724" s="7"/>
      <c r="IV724" s="7"/>
    </row>
    <row r="725" spans="1:256" s="33" customFormat="1">
      <c r="A725" s="1102"/>
      <c r="B725" s="1101"/>
      <c r="C725" s="91"/>
      <c r="D725" s="1099"/>
      <c r="E725" s="91"/>
      <c r="F725" s="91"/>
      <c r="G725" s="2"/>
      <c r="H725" s="197"/>
      <c r="I725" s="917"/>
      <c r="J725" s="91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  <c r="HK725" s="7"/>
      <c r="HL725" s="7"/>
      <c r="HM725" s="7"/>
      <c r="HN725" s="7"/>
      <c r="HO725" s="7"/>
      <c r="HP725" s="7"/>
      <c r="HQ725" s="7"/>
      <c r="HR725" s="7"/>
      <c r="HS725" s="7"/>
      <c r="HT725" s="7"/>
      <c r="HU725" s="7"/>
      <c r="HV725" s="7"/>
      <c r="HW725" s="7"/>
      <c r="HX725" s="7"/>
      <c r="HY725" s="7"/>
      <c r="HZ725" s="7"/>
      <c r="IA725" s="7"/>
      <c r="IB725" s="7"/>
      <c r="IC725" s="7"/>
      <c r="ID725" s="7"/>
      <c r="IE725" s="7"/>
      <c r="IF725" s="7"/>
      <c r="IG725" s="7"/>
      <c r="IH725" s="7"/>
      <c r="II725" s="7"/>
      <c r="IJ725" s="7"/>
      <c r="IK725" s="7"/>
      <c r="IL725" s="7"/>
      <c r="IM725" s="7"/>
      <c r="IN725" s="7"/>
      <c r="IO725" s="7"/>
      <c r="IP725" s="7"/>
      <c r="IQ725" s="7"/>
      <c r="IR725" s="7"/>
      <c r="IS725" s="7"/>
      <c r="IT725" s="7"/>
      <c r="IU725" s="7"/>
      <c r="IV725" s="7"/>
    </row>
    <row r="726" spans="1:256" s="33" customFormat="1">
      <c r="A726" s="1133"/>
      <c r="B726" s="1134"/>
      <c r="C726" s="1135"/>
      <c r="D726" s="1136"/>
      <c r="E726" s="1135"/>
      <c r="F726" s="95"/>
      <c r="G726" s="2"/>
      <c r="H726" s="197"/>
      <c r="I726" s="917"/>
      <c r="J726" s="91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  <c r="HK726" s="7"/>
      <c r="HL726" s="7"/>
      <c r="HM726" s="7"/>
      <c r="HN726" s="7"/>
      <c r="HO726" s="7"/>
      <c r="HP726" s="7"/>
      <c r="HQ726" s="7"/>
      <c r="HR726" s="7"/>
      <c r="HS726" s="7"/>
      <c r="HT726" s="7"/>
      <c r="HU726" s="7"/>
      <c r="HV726" s="7"/>
      <c r="HW726" s="7"/>
      <c r="HX726" s="7"/>
      <c r="HY726" s="7"/>
      <c r="HZ726" s="7"/>
      <c r="IA726" s="7"/>
      <c r="IB726" s="7"/>
      <c r="IC726" s="7"/>
      <c r="ID726" s="7"/>
      <c r="IE726" s="7"/>
      <c r="IF726" s="7"/>
      <c r="IG726" s="7"/>
      <c r="IH726" s="7"/>
      <c r="II726" s="7"/>
      <c r="IJ726" s="7"/>
      <c r="IK726" s="7"/>
      <c r="IL726" s="7"/>
      <c r="IM726" s="7"/>
      <c r="IN726" s="7"/>
      <c r="IO726" s="7"/>
      <c r="IP726" s="7"/>
      <c r="IQ726" s="7"/>
      <c r="IR726" s="7"/>
      <c r="IS726" s="7"/>
      <c r="IT726" s="7"/>
      <c r="IU726" s="7"/>
      <c r="IV726" s="7"/>
    </row>
    <row r="727" spans="1:256">
      <c r="A727" s="367"/>
      <c r="B727" s="917"/>
      <c r="C727" s="1"/>
      <c r="D727" s="30"/>
      <c r="E727" s="1"/>
      <c r="F727" s="2"/>
      <c r="G727" s="2"/>
      <c r="H727" s="197"/>
      <c r="I727" s="917"/>
      <c r="J727" s="917"/>
    </row>
    <row r="728" spans="1:256">
      <c r="A728" s="367"/>
      <c r="B728" s="917"/>
      <c r="C728" s="1"/>
      <c r="D728" s="30"/>
      <c r="E728" s="1"/>
      <c r="F728" s="2"/>
      <c r="G728" s="2"/>
      <c r="H728" s="197"/>
      <c r="I728" s="917"/>
      <c r="J728" s="917"/>
    </row>
    <row r="729" spans="1:256" ht="12.75" customHeight="1">
      <c r="A729" s="1080"/>
      <c r="B729" s="1080"/>
      <c r="C729" s="1080"/>
      <c r="D729" s="1080"/>
      <c r="E729" s="1080"/>
      <c r="F729" s="1080"/>
      <c r="G729" s="1080"/>
      <c r="H729" s="1080"/>
      <c r="I729" s="1080"/>
      <c r="J729" s="1080"/>
      <c r="K729" s="736"/>
    </row>
    <row r="730" spans="1:256" ht="12.75" customHeight="1">
      <c r="A730" s="1080"/>
      <c r="B730" s="1080"/>
      <c r="C730" s="1080"/>
      <c r="D730" s="1080"/>
      <c r="E730" s="1080"/>
      <c r="F730" s="1080"/>
      <c r="G730" s="1080"/>
      <c r="H730" s="1080"/>
      <c r="I730" s="1080"/>
      <c r="J730" s="1080"/>
      <c r="K730" s="736"/>
    </row>
    <row r="731" spans="1:256" ht="12.75" customHeight="1">
      <c r="A731" s="90"/>
      <c r="B731" s="1080"/>
      <c r="C731" s="1080"/>
      <c r="D731" s="737"/>
      <c r="E731" s="1080"/>
      <c r="F731" s="737"/>
      <c r="G731" s="1080"/>
      <c r="H731" s="737"/>
      <c r="I731" s="1080"/>
      <c r="J731" s="1137">
        <f>+D731+F731+H731</f>
        <v>0</v>
      </c>
      <c r="K731" s="736"/>
    </row>
    <row r="732" spans="1:256" ht="12.75" customHeight="1">
      <c r="A732" s="90"/>
      <c r="B732" s="1080"/>
      <c r="C732" s="1080"/>
      <c r="D732" s="1138"/>
      <c r="E732" s="1080"/>
      <c r="F732" s="1138"/>
      <c r="G732" s="1080"/>
      <c r="H732" s="1138"/>
      <c r="I732" s="1080"/>
      <c r="J732" s="1139">
        <f>+D732+F732+H732</f>
        <v>0</v>
      </c>
      <c r="K732" s="736"/>
    </row>
    <row r="733" spans="1:256" ht="12.75" customHeight="1">
      <c r="A733" s="919"/>
      <c r="B733" s="1140"/>
      <c r="C733" s="919"/>
      <c r="D733" s="1140"/>
      <c r="E733" s="1141"/>
      <c r="F733" s="1140"/>
      <c r="G733" s="162"/>
      <c r="H733" s="737"/>
      <c r="I733" s="1141"/>
      <c r="J733" s="1142">
        <f>+D733+F733+H733</f>
        <v>0</v>
      </c>
      <c r="K733" s="734"/>
    </row>
    <row r="734" spans="1:256" ht="12.75" customHeight="1">
      <c r="A734" s="1143"/>
      <c r="B734" s="1140"/>
      <c r="C734" s="1143"/>
      <c r="D734" s="1140"/>
      <c r="E734" s="1141"/>
      <c r="F734" s="1140"/>
      <c r="G734" s="162"/>
      <c r="H734" s="737"/>
      <c r="I734" s="1141"/>
      <c r="J734" s="1142">
        <f t="shared" ref="J734:J738" si="21">+D734+F734+H734</f>
        <v>0</v>
      </c>
      <c r="K734" s="734"/>
    </row>
    <row r="735" spans="1:256" ht="12.75" customHeight="1">
      <c r="A735" s="1144"/>
      <c r="B735" s="1144"/>
      <c r="C735" s="90"/>
      <c r="D735" s="1144"/>
      <c r="E735" s="90"/>
      <c r="F735" s="1144"/>
      <c r="G735" s="162"/>
      <c r="H735" s="1144"/>
      <c r="I735" s="90"/>
      <c r="J735" s="86">
        <f t="shared" si="21"/>
        <v>0</v>
      </c>
      <c r="K735" s="90"/>
    </row>
    <row r="736" spans="1:256" ht="12.75" customHeight="1">
      <c r="A736" s="740"/>
      <c r="B736" s="740"/>
      <c r="C736" s="1145"/>
      <c r="D736" s="1145"/>
      <c r="E736" s="1145"/>
      <c r="F736" s="740"/>
      <c r="G736" s="108"/>
      <c r="H736" s="232"/>
      <c r="I736" s="1145"/>
      <c r="J736" s="1146">
        <f t="shared" si="21"/>
        <v>0</v>
      </c>
      <c r="K736" s="739"/>
    </row>
    <row r="737" spans="1:11" ht="12.75" customHeight="1">
      <c r="A737" s="740"/>
      <c r="B737" s="740"/>
      <c r="C737" s="1145"/>
      <c r="D737" s="1145"/>
      <c r="E737" s="1145"/>
      <c r="F737" s="740"/>
      <c r="G737" s="108"/>
      <c r="H737" s="232"/>
      <c r="I737" s="1145"/>
      <c r="J737" s="1146">
        <f t="shared" si="21"/>
        <v>0</v>
      </c>
      <c r="K737" s="739"/>
    </row>
    <row r="738" spans="1:11" ht="12.75" customHeight="1">
      <c r="A738" s="958"/>
      <c r="B738" s="1080"/>
      <c r="C738" s="1080"/>
      <c r="D738" s="1147"/>
      <c r="E738" s="1080"/>
      <c r="F738" s="1147"/>
      <c r="G738" s="1080"/>
      <c r="H738" s="1147"/>
      <c r="I738" s="736"/>
      <c r="J738" s="738">
        <f t="shared" si="21"/>
        <v>0</v>
      </c>
      <c r="K738" s="736"/>
    </row>
  </sheetData>
  <sheetProtection selectLockedCells="1" selectUnlockedCells="1"/>
  <autoFilter ref="A6:J563" xr:uid="{00000000-0009-0000-0000-000000000000}"/>
  <sortState xmlns:xlrd2="http://schemas.microsoft.com/office/spreadsheetml/2017/richdata2" ref="G7:G639">
    <sortCondition descending="1" ref="G7"/>
  </sortState>
  <mergeCells count="1">
    <mergeCell ref="A2:F2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&amp;C&amp;6Página &amp;P de &amp;N</oddFooter>
  </headerFooter>
  <rowBreaks count="15" manualBreakCount="15">
    <brk id="40" max="5" man="1"/>
    <brk id="75" max="5" man="1"/>
    <brk id="123" max="5" man="1"/>
    <brk id="153" max="5" man="1"/>
    <brk id="185" max="5" man="1"/>
    <brk id="234" max="5" man="1"/>
    <brk id="277" max="5" man="1"/>
    <brk id="308" max="5" man="1"/>
    <brk id="341" max="5" man="1"/>
    <brk id="380" max="5" man="1"/>
    <brk id="412" max="5" man="1"/>
    <brk id="449" max="5" man="1"/>
    <brk id="493" max="5" man="1"/>
    <brk id="532" max="5" man="1"/>
    <brk id="56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PERAVIA no.01</vt:lpstr>
      <vt:lpstr>'PRES PERAVIA no.01'!Área_de_impresión</vt:lpstr>
      <vt:lpstr>'PRES PERAVIA no.01'!Títulos_a_imprimir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 Massiel Grullón Olivo</dc:creator>
  <cp:lastModifiedBy>Ing. Noelia Botello</cp:lastModifiedBy>
  <cp:lastPrinted>2020-02-28T18:01:37Z</cp:lastPrinted>
  <dcterms:created xsi:type="dcterms:W3CDTF">2016-09-20T13:17:42Z</dcterms:created>
  <dcterms:modified xsi:type="dcterms:W3CDTF">2020-05-13T16:27:58Z</dcterms:modified>
</cp:coreProperties>
</file>