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3965" windowHeight="8265" activeTab="0"/>
  </bookViews>
  <sheets>
    <sheet name="LISTADO DE PARTIDAS " sheetId="1" r:id="rId1"/>
    <sheet name="ANALISIS PARA CASETA CLORO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a">#N/A</definedName>
    <definedName name="\b" localSheetId="0">#REF!</definedName>
    <definedName name="\b">#REF!</definedName>
    <definedName name="\c">#N/A</definedName>
    <definedName name="\d">#N/A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\o">'[3]CUB02'!$U$11:$U$17</definedName>
    <definedName name="\p">'[3]CUB02'!$U$1:$U$8</definedName>
    <definedName name="\q">'[3]CUB02'!$W$1:$W$8</definedName>
    <definedName name="\w">'[3]CUB02'!$W$11:$W$244</definedName>
    <definedName name="\z">'[3]CUB02'!$S$6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REALIZADO">'[3]CUB02'!$W$1:$W$8</definedName>
    <definedName name="__REALIZADO_10">#REF!</definedName>
    <definedName name="__REALIZADO_11">#REF!</definedName>
    <definedName name="__REALIZADO_5" localSheetId="0">#REF!</definedName>
    <definedName name="__REALIZADO_5">#REF!</definedName>
    <definedName name="__REALIZADO_6">#REF!</definedName>
    <definedName name="__REALIZADO_7">#REF!</definedName>
    <definedName name="__REALIZADO_8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i">#REF!</definedName>
    <definedName name="_i_6" localSheetId="0">#REF!</definedName>
    <definedName name="_i_6">#REF!</definedName>
    <definedName name="_m">#REF!</definedName>
    <definedName name="_m_6" localSheetId="0">#REF!</definedName>
    <definedName name="_m_6">#REF!</definedName>
    <definedName name="_o">#REF!</definedName>
    <definedName name="_o_10">#REF!</definedName>
    <definedName name="_o_11">#REF!</definedName>
    <definedName name="_o_5" localSheetId="0">#REF!</definedName>
    <definedName name="_o_5">#REF!</definedName>
    <definedName name="_o_6">#REF!</definedName>
    <definedName name="_o_7">#REF!</definedName>
    <definedName name="_o_8">#REF!</definedName>
    <definedName name="_o_9">#REF!</definedName>
    <definedName name="_p">#REF!</definedName>
    <definedName name="_p_10">#REF!</definedName>
    <definedName name="_p_11">#REF!</definedName>
    <definedName name="_p_5" localSheetId="0">#REF!</definedName>
    <definedName name="_p_5">#REF!</definedName>
    <definedName name="_p_6">#REF!</definedName>
    <definedName name="_p_7">#REF!</definedName>
    <definedName name="_p_8">#REF!</definedName>
    <definedName name="_p_9">#REF!</definedName>
    <definedName name="_q">#REF!</definedName>
    <definedName name="_q_10">#REF!</definedName>
    <definedName name="_q_11">#REF!</definedName>
    <definedName name="_q_5" localSheetId="0">#REF!</definedName>
    <definedName name="_q_5">#REF!</definedName>
    <definedName name="_q_6">#REF!</definedName>
    <definedName name="_q_7">#REF!</definedName>
    <definedName name="_q_8">#REF!</definedName>
    <definedName name="_q_9">#REF!</definedName>
    <definedName name="_w">#REF!</definedName>
    <definedName name="_w_10">#REF!</definedName>
    <definedName name="_w_11">#REF!</definedName>
    <definedName name="_w_5" localSheetId="0">#REF!</definedName>
    <definedName name="_w_5">#REF!</definedName>
    <definedName name="_w_6">#REF!</definedName>
    <definedName name="_w_7">#REF!</definedName>
    <definedName name="_w_8">#REF!</definedName>
    <definedName name="_w_9">#REF!</definedName>
    <definedName name="_z">#REF!</definedName>
    <definedName name="_z_10">#REF!</definedName>
    <definedName name="_z_11">#REF!</definedName>
    <definedName name="_z_5" localSheetId="0">#REF!</definedName>
    <definedName name="_z_5">#REF!</definedName>
    <definedName name="_z_6">#REF!</definedName>
    <definedName name="_z_7">#REF!</definedName>
    <definedName name="_z_8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'[4]PVC'!#REF!</definedName>
    <definedName name="a">'[4]PVC'!#REF!</definedName>
    <definedName name="a_10">#REF!</definedName>
    <definedName name="a_11">#REF!</definedName>
    <definedName name="a_6">#REF!</definedName>
    <definedName name="a_7">#REF!</definedName>
    <definedName name="a_8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'[26]M.O.'!#REF!</definedName>
    <definedName name="AA">'[26]M.O.'!#REF!</definedName>
    <definedName name="AC38G40">'[5]LISTADO INSUMOS DEL 2000'!$I$29</definedName>
    <definedName name="acero" localSheetId="0">#REF!</definedName>
    <definedName name="acero">#REF!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>'[6]INSU'!$D$9</definedName>
    <definedName name="Acero_QQ_10">#REF!</definedName>
    <definedName name="Acero_QQ_11">#REF!</definedName>
    <definedName name="Acero_QQ_5">#REF!</definedName>
    <definedName name="Acero_QQ_6">#REF!</definedName>
    <definedName name="Acero_QQ_7">#REF!</definedName>
    <definedName name="Acero_QQ_8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>#REF!</definedName>
    <definedName name="ACUEDUCTO_8">#REF!</definedName>
    <definedName name="ADA" localSheetId="0">'[7]CUB-10181-3(Rescision)'!#REF!</definedName>
    <definedName name="ADA">'[7]CUB-10181-3(Rescision)'!#REF!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>#REF!</definedName>
    <definedName name="ADITIVO_IMPERMEABILIZANTE_10">#REF!</definedName>
    <definedName name="ADITIVO_IMPERMEABILIZANTE_11">#REF!</definedName>
    <definedName name="ADITIVO_IMPERMEABILIZANTE_6">#REF!</definedName>
    <definedName name="ADITIVO_IMPERMEABILIZANTE_7">#REF!</definedName>
    <definedName name="ADITIVO_IMPERMEABILIZANTE_8">#REF!</definedName>
    <definedName name="ADITIVO_IMPERMEABILIZANTE_9">#REF!</definedName>
    <definedName name="Agua">#REF!</definedName>
    <definedName name="Agua_10">#REF!</definedName>
    <definedName name="Agua_11">#REF!</definedName>
    <definedName name="Agua_6">#REF!</definedName>
    <definedName name="Agua_7">#REF!</definedName>
    <definedName name="Agua_8">#REF!</definedName>
    <definedName name="Agua_9">#REF!</definedName>
    <definedName name="AL_ELEC_No10">#REF!</definedName>
    <definedName name="AL_ELEC_No10_10">#REF!</definedName>
    <definedName name="AL_ELEC_No10_11">#REF!</definedName>
    <definedName name="AL_ELEC_No10_6">#REF!</definedName>
    <definedName name="AL_ELEC_No10_7">#REF!</definedName>
    <definedName name="AL_ELEC_No10_8">#REF!</definedName>
    <definedName name="AL_ELEC_No10_9">#REF!</definedName>
    <definedName name="AL_ELEC_No12">#REF!</definedName>
    <definedName name="AL_ELEC_No12_10">#REF!</definedName>
    <definedName name="AL_ELEC_No12_11">#REF!</definedName>
    <definedName name="AL_ELEC_No12_6">#REF!</definedName>
    <definedName name="AL_ELEC_No12_7">#REF!</definedName>
    <definedName name="AL_ELEC_No12_8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bre_Varilla">'[6]INSU'!$D$17</definedName>
    <definedName name="Alambre_Varilla_10">#REF!</definedName>
    <definedName name="Alambre_Varilla_11">#REF!</definedName>
    <definedName name="Alambre_Varilla_5">#REF!</definedName>
    <definedName name="Alambre_Varilla_6">#REF!</definedName>
    <definedName name="Alambre_Varilla_7">#REF!</definedName>
    <definedName name="Alambre_Varilla_8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>#REF!</definedName>
    <definedName name="ALBANIL2">#REF!</definedName>
    <definedName name="ALBANIL2_10">#REF!</definedName>
    <definedName name="ALBANIL2_11">#REF!</definedName>
    <definedName name="ALBANIL2_6">#REF!</definedName>
    <definedName name="ALBANIL2_7">#REF!</definedName>
    <definedName name="ALBANIL2_8">#REF!</definedName>
    <definedName name="ALBANIL2_9">#REF!</definedName>
    <definedName name="ALBANIL3">#REF!</definedName>
    <definedName name="ANA" localSheetId="0">'[7]CUB-10181-3(Rescision)'!#REF!</definedName>
    <definedName name="ANA">'[7]CUB-10181-3(Rescision)'!#REF!</definedName>
    <definedName name="ana_6">#REF!</definedName>
    <definedName name="analiis" localSheetId="0">'[14]M.O.'!#REF!</definedName>
    <definedName name="analiis">'[14]M.O.'!#REF!</definedName>
    <definedName name="analisis" localSheetId="0">#REF!</definedName>
    <definedName name="analisis">#REF!</definedName>
    <definedName name="ANALISSSSS">#REF!</definedName>
    <definedName name="ANALISSSSS_6">#REF!</definedName>
    <definedName name="ANDAMIOS">#REF!</definedName>
    <definedName name="ANDAMIOS_10">#REF!</definedName>
    <definedName name="ANDAMIOS_11">#REF!</definedName>
    <definedName name="ANDAMIOS_6">#REF!</definedName>
    <definedName name="ANDAMIOS_7">#REF!</definedName>
    <definedName name="ANDAMIOS_8">#REF!</definedName>
    <definedName name="ANDAMIOS_9">#REF!</definedName>
    <definedName name="ANGULAR" localSheetId="0">#REF!</definedName>
    <definedName name="ANGULAR">#REF!</definedName>
    <definedName name="ANGULAR_8" localSheetId="0">#REF!</definedName>
    <definedName name="ANGULAR_8">#REF!</definedName>
    <definedName name="AP">#REF!</definedName>
    <definedName name="ARANDELA_INODORO_PVC_4">#REF!</definedName>
    <definedName name="ARANDELA_INODORO_PVC_4_10">#REF!</definedName>
    <definedName name="ARANDELA_INODORO_PVC_4_11">#REF!</definedName>
    <definedName name="ARANDELA_INODORO_PVC_4_6">#REF!</definedName>
    <definedName name="ARANDELA_INODORO_PVC_4_7">#REF!</definedName>
    <definedName name="ARANDELA_INODORO_PVC_4_8">#REF!</definedName>
    <definedName name="ARANDELA_INODORO_PVC_4_9">#REF!</definedName>
    <definedName name="ARCILLA_ROJA">#REF!</definedName>
    <definedName name="ARCILLA_ROJA_10">#REF!</definedName>
    <definedName name="ARCILLA_ROJA_11">#REF!</definedName>
    <definedName name="ARCILLA_ROJA_6">#REF!</definedName>
    <definedName name="ARCILLA_ROJA_7">#REF!</definedName>
    <definedName name="ARCILLA_ROJA_8">#REF!</definedName>
    <definedName name="ARCILLA_ROJA_9">#REF!</definedName>
    <definedName name="EXTRACT">'[3]CUB02'!$S$13:$AN$415</definedName>
    <definedName name="_xlnm.Print_Area" localSheetId="1">'ANALISIS PARA CASETA CLORO'!$A$1:$G$1086</definedName>
    <definedName name="_xlnm.Print_Area" localSheetId="0">'LISTADO DE PARTIDAS '!$A$1:$F$712</definedName>
    <definedName name="ARENA_PAÑETE">#REF!</definedName>
    <definedName name="ARENA_PAÑETE_10">#REF!</definedName>
    <definedName name="ARENA_PAÑETE_11">#REF!</definedName>
    <definedName name="ARENA_PAÑETE_6">#REF!</definedName>
    <definedName name="ARENA_PAÑETE_7">#REF!</definedName>
    <definedName name="ARENA_PAÑETE_8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>#REF!</definedName>
    <definedName name="ArenaPlanta_10">#REF!</definedName>
    <definedName name="ArenaPlanta_11">#REF!</definedName>
    <definedName name="ArenaPlanta_6">#REF!</definedName>
    <definedName name="ArenaPlanta_7">#REF!</definedName>
    <definedName name="ArenaPlanta_8">#REF!</definedName>
    <definedName name="ArenaPlanta_9">#REF!</definedName>
    <definedName name="as" localSheetId="0">'[9]M.O.'!#REF!</definedName>
    <definedName name="as">'[9]M.O.'!#REF!</definedName>
    <definedName name="as_10">#REF!</definedName>
    <definedName name="as_11">#REF!</definedName>
    <definedName name="as_5">#REF!</definedName>
    <definedName name="as_6">#REF!</definedName>
    <definedName name="as_7">#REF!</definedName>
    <definedName name="as_8">#REF!</definedName>
    <definedName name="as_9">#REF!</definedName>
    <definedName name="asd">#REF!</definedName>
    <definedName name="AT">#REF!</definedName>
    <definedName name="AY">#REF!</definedName>
    <definedName name="AYCARP" localSheetId="0">'[11]INS'!#REF!</definedName>
    <definedName name="AYCARP">'[11]INS'!#REF!</definedName>
    <definedName name="AYCARP_6">#REF!</definedName>
    <definedName name="AYCARP_8">#REF!</definedName>
    <definedName name="AYUDANTE">#REF!</definedName>
    <definedName name="Ayudante_2da">#REF!</definedName>
    <definedName name="Ayudante_2da_10">#REF!</definedName>
    <definedName name="Ayudante_2da_11">#REF!</definedName>
    <definedName name="Ayudante_2da_6">#REF!</definedName>
    <definedName name="Ayudante_2da_7">#REF!</definedName>
    <definedName name="Ayudante_2da_8">#REF!</definedName>
    <definedName name="Ayudante_2da_9">#REF!</definedName>
    <definedName name="Ayudante_6">#REF!</definedName>
    <definedName name="Ayudante_Soldador">#REF!</definedName>
    <definedName name="Ayudante_Soldador_10">#REF!</definedName>
    <definedName name="Ayudante_Soldador_11">#REF!</definedName>
    <definedName name="Ayudante_Soldador_6">#REF!</definedName>
    <definedName name="Ayudante_Soldador_7">#REF!</definedName>
    <definedName name="Ayudante_Soldador_8">#REF!</definedName>
    <definedName name="Ayudante_Soldador_9">#REF!</definedName>
    <definedName name="b" localSheetId="0">'[12]ADDENDA'!#REF!</definedName>
    <definedName name="b">'[12]ADDENDA'!#REF!</definedName>
    <definedName name="b_6">#REF!</definedName>
    <definedName name="b_8">#REF!</definedName>
    <definedName name="BALDOSAS_TRANSPARENTE">#REF!</definedName>
    <definedName name="BALDOSAS_TRANSPARENTE_10">#REF!</definedName>
    <definedName name="BALDOSAS_TRANSPARENTE_11">#REF!</definedName>
    <definedName name="BALDOSAS_TRANSPARENTE_6">#REF!</definedName>
    <definedName name="BALDOSAS_TRANSPARENTE_7">#REF!</definedName>
    <definedName name="BALDOSAS_TRANSPARENTE_8">#REF!</definedName>
    <definedName name="BALDOSAS_TRANSPARENTE_9">#REF!</definedName>
    <definedName name="bas3e">#REF!</definedName>
    <definedName name="bas3e_6">#REF!</definedName>
    <definedName name="base">#REF!</definedName>
    <definedName name="BASE_CONTEN">#REF!</definedName>
    <definedName name="BASE_CONTEN_10">#REF!</definedName>
    <definedName name="BASE_CONTEN_11">#REF!</definedName>
    <definedName name="BASE_CONTEN_6">#REF!</definedName>
    <definedName name="BASE_CONTEN_7">#REF!</definedName>
    <definedName name="BASE_CONTEN_8">#REF!</definedName>
    <definedName name="BASE_CONTEN_9">#REF!</definedName>
    <definedName name="BBB">#REF!</definedName>
    <definedName name="BLOCK_4">#REF!</definedName>
    <definedName name="BLOCK_4_10">#REF!</definedName>
    <definedName name="BLOCK_4_11">#REF!</definedName>
    <definedName name="BLOCK_4_6">#REF!</definedName>
    <definedName name="BLOCK_4_7">#REF!</definedName>
    <definedName name="BLOCK_4_8">#REF!</definedName>
    <definedName name="BLOCK_4_9">#REF!</definedName>
    <definedName name="BLOCK_6">#REF!</definedName>
    <definedName name="BLOCK_6_10">#REF!</definedName>
    <definedName name="BLOCK_6_11">#REF!</definedName>
    <definedName name="BLOCK_6_6">#REF!</definedName>
    <definedName name="BLOCK_6_7">#REF!</definedName>
    <definedName name="BLOCK_6_8">#REF!</definedName>
    <definedName name="BLOCK_6_9">#REF!</definedName>
    <definedName name="BLOCK_8">#REF!</definedName>
    <definedName name="BLOCK_8_10">#REF!</definedName>
    <definedName name="BLOCK_8_11">#REF!</definedName>
    <definedName name="BLOCK_8_6">#REF!</definedName>
    <definedName name="BLOCK_8_7">#REF!</definedName>
    <definedName name="BLOCK_8_8">#REF!</definedName>
    <definedName name="BLOCK_8_9">#REF!</definedName>
    <definedName name="BLOCK_CALADO">#REF!</definedName>
    <definedName name="BLOCK_CALADO_10">#REF!</definedName>
    <definedName name="BLOCK_CALADO_11">#REF!</definedName>
    <definedName name="BLOCK_CALADO_6">#REF!</definedName>
    <definedName name="BLOCK_CALADO_7">#REF!</definedName>
    <definedName name="BLOCK_CALADO_8">#REF!</definedName>
    <definedName name="BLOCK_CALADO_9">#REF!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OMBA_ACHIQUE">#REF!</definedName>
    <definedName name="BOMBA_ACHIQUE_10">#REF!</definedName>
    <definedName name="BOMBA_ACHIQUE_11">#REF!</definedName>
    <definedName name="BOMBA_ACHIQUE_6">#REF!</definedName>
    <definedName name="BOMBA_ACHIQUE_7">#REF!</definedName>
    <definedName name="BOMBA_ACHIQUE_8">#REF!</definedName>
    <definedName name="BOMBA_ACHIQUE_9">#REF!</definedName>
    <definedName name="BOMBILLAS_1500W">'[13]INSU'!$B$42</definedName>
    <definedName name="BOQUILLA_FREGADERO_CROMO">#REF!</definedName>
    <definedName name="BOQUILLA_FREGADERO_CROMO_10">#REF!</definedName>
    <definedName name="BOQUILLA_FREGADERO_CROMO_11">#REF!</definedName>
    <definedName name="BOQUILLA_FREGADERO_CROMO_6">#REF!</definedName>
    <definedName name="BOQUILLA_FREGADERO_CROMO_7">#REF!</definedName>
    <definedName name="BOQUILLA_FREGADERO_CROMO_8">#REF!</definedName>
    <definedName name="BOQUILLA_FREGADERO_CROMO_9">#REF!</definedName>
    <definedName name="BOQUILLA_LAVADERO_CROMO">#REF!</definedName>
    <definedName name="BOQUILLA_LAVADERO_CROMO_10">#REF!</definedName>
    <definedName name="BOQUILLA_LAVADERO_CROMO_11">#REF!</definedName>
    <definedName name="BOQUILLA_LAVADERO_CROMO_6">#REF!</definedName>
    <definedName name="BOQUILLA_LAVADERO_CROMO_7">#REF!</definedName>
    <definedName name="BOQUILLA_LAVADERO_CROMO_8">#REF!</definedName>
    <definedName name="BOQUILLA_LAVADERO_CROMO_9">#REF!</definedName>
    <definedName name="BOTE">#REF!</definedName>
    <definedName name="BOTE_10">#REF!</definedName>
    <definedName name="BOTE_11">#REF!</definedName>
    <definedName name="BOTE_6">#REF!</definedName>
    <definedName name="BOTE_7">#REF!</definedName>
    <definedName name="BOTE_8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>#REF!</definedName>
    <definedName name="BREAKERS_15A_10">#REF!</definedName>
    <definedName name="BREAKERS_15A_11">#REF!</definedName>
    <definedName name="BREAKERS_15A_6">#REF!</definedName>
    <definedName name="BREAKERS_15A_7">#REF!</definedName>
    <definedName name="BREAKERS_15A_8">#REF!</definedName>
    <definedName name="BREAKERS_15A_9">#REF!</definedName>
    <definedName name="BREAKERS_20A">#REF!</definedName>
    <definedName name="BREAKERS_20A_10">#REF!</definedName>
    <definedName name="BREAKERS_20A_11">#REF!</definedName>
    <definedName name="BREAKERS_20A_6">#REF!</definedName>
    <definedName name="BREAKERS_20A_7">#REF!</definedName>
    <definedName name="BREAKERS_20A_8">#REF!</definedName>
    <definedName name="BREAKERS_20A_9">#REF!</definedName>
    <definedName name="BREAKERS_30A">#REF!</definedName>
    <definedName name="BREAKERS_30A_10">#REF!</definedName>
    <definedName name="BREAKERS_30A_11">#REF!</definedName>
    <definedName name="BREAKERS_30A_6">#REF!</definedName>
    <definedName name="BREAKERS_30A_7">#REF!</definedName>
    <definedName name="BREAKERS_30A_8">#REF!</definedName>
    <definedName name="BREAKERS_30A_9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'[14]M.O.'!$C$9</definedName>
    <definedName name="BRIGADATOPOGRAFICA_6">#REF!</definedName>
    <definedName name="BVNBVNBV" localSheetId="0">'[15]M.O.'!#REF!</definedName>
    <definedName name="BVNBVNBV">'[15]M.O.'!#REF!</definedName>
    <definedName name="BVNBVNBV_6">#REF!</definedName>
    <definedName name="C._ADICIONAL">#N/A</definedName>
    <definedName name="C._ADICIONAL_6">NA()</definedName>
    <definedName name="caballeteasbecto" localSheetId="0">'[16]precios'!#REF!</definedName>
    <definedName name="caballeteasbecto">'[16]precios'!#REF!</definedName>
    <definedName name="caballeteasbecto_8">#REF!</definedName>
    <definedName name="caballeteasbeto" localSheetId="0">'[16]precios'!#REF!</definedName>
    <definedName name="caballeteasbeto">'[16]precios'!#REF!</definedName>
    <definedName name="caballeteasbeto_8">#REF!</definedName>
    <definedName name="CAJA_2x4_12">#REF!</definedName>
    <definedName name="CAJA_2x4_12_10">#REF!</definedName>
    <definedName name="CAJA_2x4_12_11">#REF!</definedName>
    <definedName name="CAJA_2x4_12_6">#REF!</definedName>
    <definedName name="CAJA_2x4_12_7">#REF!</definedName>
    <definedName name="CAJA_2x4_12_8">#REF!</definedName>
    <definedName name="CAJA_2x4_12_9">#REF!</definedName>
    <definedName name="CAJA_2x4_34">#REF!</definedName>
    <definedName name="CAJA_2x4_34_10">#REF!</definedName>
    <definedName name="CAJA_2x4_34_11">#REF!</definedName>
    <definedName name="CAJA_2x4_34_6">#REF!</definedName>
    <definedName name="CAJA_2x4_34_7">#REF!</definedName>
    <definedName name="CAJA_2x4_34_8">#REF!</definedName>
    <definedName name="CAJA_2x4_34_9">#REF!</definedName>
    <definedName name="CAJA_OCTAGONAL">#REF!</definedName>
    <definedName name="CAJA_OCTAGONAL_10">#REF!</definedName>
    <definedName name="CAJA_OCTAGONAL_11">#REF!</definedName>
    <definedName name="CAJA_OCTAGONAL_6">#REF!</definedName>
    <definedName name="CAJA_OCTAGONAL_7">#REF!</definedName>
    <definedName name="CAJA_OCTAGONAL_8">#REF!</definedName>
    <definedName name="CAJA_OCTAGONAL_9">#REF!</definedName>
    <definedName name="Cal">#REF!</definedName>
    <definedName name="Cal_10">#REF!</definedName>
    <definedName name="Cal_11">#REF!</definedName>
    <definedName name="Cal_6">#REF!</definedName>
    <definedName name="Cal_7">#REF!</definedName>
    <definedName name="Cal_8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>#REF!</definedName>
    <definedName name="CAMION_BOTE_10">#REF!</definedName>
    <definedName name="CAMION_BOTE_11">#REF!</definedName>
    <definedName name="CAMION_BOTE_6">#REF!</definedName>
    <definedName name="CAMION_BOTE_7">#REF!</definedName>
    <definedName name="CAMION_BOTE_8">#REF!</definedName>
    <definedName name="CAMION_BOTE_9">#REF!</definedName>
    <definedName name="CARACOL" localSheetId="0">'[14]M.O.'!#REF!</definedName>
    <definedName name="CARACOL">'[14]M.O.'!#REF!</definedName>
    <definedName name="CARANTEPECHO" localSheetId="0">'[14]M.O.'!#REF!</definedName>
    <definedName name="CARANTEPECHO">'[14]M.O.'!#REF!</definedName>
    <definedName name="CARANTEPECHO_6">#REF!</definedName>
    <definedName name="CARANTEPECHO_8">#REF!</definedName>
    <definedName name="CARCOL30" localSheetId="0">'[14]M.O.'!#REF!</definedName>
    <definedName name="CARCOL30">'[14]M.O.'!#REF!</definedName>
    <definedName name="CARCOL30_6">#REF!</definedName>
    <definedName name="CARCOL30_8">#REF!</definedName>
    <definedName name="CARCOL50" localSheetId="0">'[14]M.O.'!#REF!</definedName>
    <definedName name="CARCOL50">'[14]M.O.'!#REF!</definedName>
    <definedName name="CARCOL50_6">#REF!</definedName>
    <definedName name="CARCOL50_8">#REF!</definedName>
    <definedName name="CARCOL51" localSheetId="0">'[14]M.O.'!#REF!</definedName>
    <definedName name="CARCOL51">'[14]M.O.'!#REF!</definedName>
    <definedName name="CARCOLAMARRE" localSheetId="0">'[14]M.O.'!#REF!</definedName>
    <definedName name="CARCOLAMARRE">'[14]M.O.'!#REF!</definedName>
    <definedName name="CARCOLAMARRE_6">#REF!</definedName>
    <definedName name="CARCOLAMARRE_8">#REF!</definedName>
    <definedName name="CARGA_SOCIAL">#REF!</definedName>
    <definedName name="CARGA_SOCIAL_10">#REF!</definedName>
    <definedName name="CARGA_SOCIAL_11">#REF!</definedName>
    <definedName name="CARGA_SOCIAL_6">#REF!</definedName>
    <definedName name="CARGA_SOCIAL_7">#REF!</definedName>
    <definedName name="CARGA_SOCIAL_8">#REF!</definedName>
    <definedName name="CARGA_SOCIAL_9">#REF!</definedName>
    <definedName name="CARLOSAPLA" localSheetId="0">'[14]M.O.'!#REF!</definedName>
    <definedName name="CARLOSAPLA">'[14]M.O.'!#REF!</definedName>
    <definedName name="CARLOSAPLA_6">#REF!</definedName>
    <definedName name="CARLOSAPLA_8">#REF!</definedName>
    <definedName name="CARLOSAVARIASAGUAS" localSheetId="0">'[14]M.O.'!#REF!</definedName>
    <definedName name="CARLOSAVARIASAGUAS">'[14]M.O.'!#REF!</definedName>
    <definedName name="CARLOSAVARIASAGUAS_6">#REF!</definedName>
    <definedName name="CARLOSAVARIASAGUAS_8">#REF!</definedName>
    <definedName name="CARMURO" localSheetId="0">'[14]M.O.'!#REF!</definedName>
    <definedName name="CARMURO">'[14]M.O.'!#REF!</definedName>
    <definedName name="CARMURO_6">#REF!</definedName>
    <definedName name="CARMURO_8">#REF!</definedName>
    <definedName name="CARP1" localSheetId="0">'[11]INS'!#REF!</definedName>
    <definedName name="CARP1">'[11]INS'!#REF!</definedName>
    <definedName name="CARP1_6">#REF!</definedName>
    <definedName name="CARP1_8">#REF!</definedName>
    <definedName name="CARP2" localSheetId="0">'[11]INS'!#REF!</definedName>
    <definedName name="CARP2">'[11]INS'!#REF!</definedName>
    <definedName name="CARP2_6">#REF!</definedName>
    <definedName name="CARP2_8">#REF!</definedName>
    <definedName name="CARPDINTEL" localSheetId="0">'[14]M.O.'!#REF!</definedName>
    <definedName name="CARPDINTEL">'[14]M.O.'!#REF!</definedName>
    <definedName name="CARPDINTEL_6">#REF!</definedName>
    <definedName name="CARPDINTEL_8">#REF!</definedName>
    <definedName name="CARPINTERIA_COL_PERIMETRO">#REF!</definedName>
    <definedName name="CARPINTERIA_COL_PERIMETRO_10">#REF!</definedName>
    <definedName name="CARPINTERIA_COL_PERIMETRO_11">#REF!</definedName>
    <definedName name="CARPINTERIA_COL_PERIMETRO_6">#REF!</definedName>
    <definedName name="CARPINTERIA_COL_PERIMETRO_7">#REF!</definedName>
    <definedName name="CARPINTERIA_COL_PERIMETRO_8">#REF!</definedName>
    <definedName name="CARPINTERIA_COL_PERIMETRO_9">#REF!</definedName>
    <definedName name="CARPINTERIA_INSTAL_COL_PERIMETRO">#REF!</definedName>
    <definedName name="CARPINTERIA_INSTAL_COL_PERIMETRO_10">#REF!</definedName>
    <definedName name="CARPINTERIA_INSTAL_COL_PERIMETRO_11">#REF!</definedName>
    <definedName name="CARPINTERIA_INSTAL_COL_PERIMETRO_6">#REF!</definedName>
    <definedName name="CARPINTERIA_INSTAL_COL_PERIMETRO_7">#REF!</definedName>
    <definedName name="CARPINTERIA_INSTAL_COL_PERIMETRO_8">#REF!</definedName>
    <definedName name="CARPINTERIA_INSTAL_COL_PERIMETRO_9">#REF!</definedName>
    <definedName name="CARPVIGA2040" localSheetId="0">'[14]M.O.'!#REF!</definedName>
    <definedName name="CARPVIGA2040">'[14]M.O.'!#REF!</definedName>
    <definedName name="CARPVIGA2040_6">#REF!</definedName>
    <definedName name="CARPVIGA2040_8">#REF!</definedName>
    <definedName name="CARPVIGA3050" localSheetId="0">'[14]M.O.'!#REF!</definedName>
    <definedName name="CARPVIGA3050">'[14]M.O.'!#REF!</definedName>
    <definedName name="CARPVIGA3050_6">#REF!</definedName>
    <definedName name="CARPVIGA3050_8">#REF!</definedName>
    <definedName name="CARPVIGA3060" localSheetId="0">'[14]M.O.'!#REF!</definedName>
    <definedName name="CARPVIGA3060">'[14]M.O.'!#REF!</definedName>
    <definedName name="CARPVIGA3060_6">#REF!</definedName>
    <definedName name="CARPVIGA3060_8">#REF!</definedName>
    <definedName name="CARPVIGA4080" localSheetId="0">'[14]M.O.'!#REF!</definedName>
    <definedName name="CARPVIGA4080">'[14]M.O.'!#REF!</definedName>
    <definedName name="CARPVIGA4080_6">#REF!</definedName>
    <definedName name="CARPVIGA4080_8">#REF!</definedName>
    <definedName name="CARRAMPA" localSheetId="0">'[14]M.O.'!#REF!</definedName>
    <definedName name="CARRAMPA">'[14]M.O.'!#REF!</definedName>
    <definedName name="CARRAMPA_6">#REF!</definedName>
    <definedName name="CARRAMPA_8">#REF!</definedName>
    <definedName name="CARRETILLA">#REF!</definedName>
    <definedName name="CARRETILLA_10">#REF!</definedName>
    <definedName name="CARRETILLA_11">#REF!</definedName>
    <definedName name="CARRETILLA_6">#REF!</definedName>
    <definedName name="CARRETILLA_7">#REF!</definedName>
    <definedName name="CARRETILLA_8">#REF!</definedName>
    <definedName name="CARRETILLA_9">#REF!</definedName>
    <definedName name="CASABE">#REF!</definedName>
    <definedName name="CASABE_8">#REF!</definedName>
    <definedName name="CASBESTO" localSheetId="0">'[14]M.O.'!#REF!</definedName>
    <definedName name="CASBESTO">'[14]M.O.'!#REF!</definedName>
    <definedName name="CASBESTO_6">#REF!</definedName>
    <definedName name="CASBESTO_8">#REF!</definedName>
    <definedName name="CBLOCK10" localSheetId="0">'[11]INS'!#REF!</definedName>
    <definedName name="CBLOCK10">'[11]INS'!#REF!</definedName>
    <definedName name="CBLOCK10_6">#REF!</definedName>
    <definedName name="CBLOCK10_8">#REF!</definedName>
    <definedName name="cell">'[17]LISTADO INSUMOS DEL 2000'!$I$29</definedName>
    <definedName name="CEMENTO">#REF!</definedName>
    <definedName name="CEMENTO_10">#REF!</definedName>
    <definedName name="CEMENTO_11">#REF!</definedName>
    <definedName name="CEMENTO_6">#REF!</definedName>
    <definedName name="CEMENTO_7">#REF!</definedName>
    <definedName name="CEMENTO_8">#REF!</definedName>
    <definedName name="CEMENTO_9">#REF!</definedName>
    <definedName name="CEMENTO_BLANCO">#REF!</definedName>
    <definedName name="CEMENTO_BLANCO_10">#REF!</definedName>
    <definedName name="CEMENTO_BLANCO_11">#REF!</definedName>
    <definedName name="CEMENTO_BLANCO_6">#REF!</definedName>
    <definedName name="CEMENTO_BLANCO_7">#REF!</definedName>
    <definedName name="CEMENTO_BLANCO_8">#REF!</definedName>
    <definedName name="CEMENTO_BLANCO_9">#REF!</definedName>
    <definedName name="CEMENTO_PVC">#REF!</definedName>
    <definedName name="CEMENTO_PVC_10">#REF!</definedName>
    <definedName name="CEMENTO_PVC_11">#REF!</definedName>
    <definedName name="CEMENTO_PVC_6">#REF!</definedName>
    <definedName name="CEMENTO_PVC_7">#REF!</definedName>
    <definedName name="CEMENTO_PVC_8">#REF!</definedName>
    <definedName name="CEMENTO_PVC_9">#REF!</definedName>
    <definedName name="CEN">#REF!</definedName>
    <definedName name="CERAMICA_20x20_BLANCA">#REF!</definedName>
    <definedName name="CERAMICA_20x20_BLANCA_10">#REF!</definedName>
    <definedName name="CERAMICA_20x20_BLANCA_11">#REF!</definedName>
    <definedName name="CERAMICA_20x20_BLANCA_6">#REF!</definedName>
    <definedName name="CERAMICA_20x20_BLANCA_7">#REF!</definedName>
    <definedName name="CERAMICA_20x20_BLANCA_8">#REF!</definedName>
    <definedName name="CERAMICA_20x20_BLANCA_9">#REF!</definedName>
    <definedName name="CERAMICA_ANTIDESLIZANTE">#REF!</definedName>
    <definedName name="CERAMICA_ANTIDESLIZANTE_10">#REF!</definedName>
    <definedName name="CERAMICA_ANTIDESLIZANTE_11">#REF!</definedName>
    <definedName name="CERAMICA_ANTIDESLIZANTE_6">#REF!</definedName>
    <definedName name="CERAMICA_ANTIDESLIZANTE_7">#REF!</definedName>
    <definedName name="CERAMICA_ANTIDESLIZANTE_8">#REF!</definedName>
    <definedName name="CERAMICA_ANTIDESLIZANTE_9">#REF!</definedName>
    <definedName name="CERAMICA_PISOS_40x40">#REF!</definedName>
    <definedName name="CERAMICA_PISOS_40x40_10">#REF!</definedName>
    <definedName name="CERAMICA_PISOS_40x40_11">#REF!</definedName>
    <definedName name="CERAMICA_PISOS_40x40_6">#REF!</definedName>
    <definedName name="CERAMICA_PISOS_40x40_7">#REF!</definedName>
    <definedName name="CERAMICA_PISOS_40x40_8">#REF!</definedName>
    <definedName name="CERAMICA_PISOS_40x40_9">#REF!</definedName>
    <definedName name="CHAZO">'[13]INSU'!$B$104</definedName>
    <definedName name="CHAZOS">#REF!</definedName>
    <definedName name="CHAZOS_10">#REF!</definedName>
    <definedName name="CHAZOS_11">#REF!</definedName>
    <definedName name="CHAZOS_6">#REF!</definedName>
    <definedName name="CHAZOS_7">#REF!</definedName>
    <definedName name="CHAZOS_8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>'[6]INSU'!$D$130</definedName>
    <definedName name="CLAVO_ACERO_10">#REF!</definedName>
    <definedName name="CLAVO_ACERO_11">#REF!</definedName>
    <definedName name="CLAVO_ACERO_5">#REF!</definedName>
    <definedName name="CLAVO_ACERO_6">#REF!</definedName>
    <definedName name="CLAVO_ACERO_7">#REF!</definedName>
    <definedName name="CLAVO_ACERO_8">#REF!</definedName>
    <definedName name="CLAVO_ACERO_9">#REF!</definedName>
    <definedName name="CLAVO_CORRIENTE">'[6]INSU'!$D$131</definedName>
    <definedName name="CLAVO_CORRIENTE_10">#REF!</definedName>
    <definedName name="CLAVO_CORRIENTE_11">#REF!</definedName>
    <definedName name="CLAVO_CORRIENTE_5">#REF!</definedName>
    <definedName name="CLAVO_CORRIENTE_6">#REF!</definedName>
    <definedName name="CLAVO_CORRIENTE_7">#REF!</definedName>
    <definedName name="CLAVO_CORRIENTE_8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ZINC">'[18]INS'!$D$767</definedName>
    <definedName name="CODIGO">#N/A</definedName>
    <definedName name="CODIGO_6">NA()</definedName>
    <definedName name="CODO_ACERO_16x25a70">#REF!</definedName>
    <definedName name="CODO_ACERO_16x25a70_10">#REF!</definedName>
    <definedName name="CODO_ACERO_16x25a70_11">#REF!</definedName>
    <definedName name="CODO_ACERO_16x25a70_6">#REF!</definedName>
    <definedName name="CODO_ACERO_16x25a70_7">#REF!</definedName>
    <definedName name="CODO_ACERO_16x25a70_8">#REF!</definedName>
    <definedName name="CODO_ACERO_16x25a70_9">#REF!</definedName>
    <definedName name="CODO_ACERO_16x25menos">#REF!</definedName>
    <definedName name="CODO_ACERO_16x25menos_10">#REF!</definedName>
    <definedName name="CODO_ACERO_16x25menos_11">#REF!</definedName>
    <definedName name="CODO_ACERO_16x25menos_6">#REF!</definedName>
    <definedName name="CODO_ACERO_16x25menos_7">#REF!</definedName>
    <definedName name="CODO_ACERO_16x25menos_8">#REF!</definedName>
    <definedName name="CODO_ACERO_16x25menos_9">#REF!</definedName>
    <definedName name="CODO_ACERO_16x45">#REF!</definedName>
    <definedName name="CODO_ACERO_16x45_10">#REF!</definedName>
    <definedName name="CODO_ACERO_16x45_11">#REF!</definedName>
    <definedName name="CODO_ACERO_16x45_6">#REF!</definedName>
    <definedName name="CODO_ACERO_16x45_7">#REF!</definedName>
    <definedName name="CODO_ACERO_16x45_8">#REF!</definedName>
    <definedName name="CODO_ACERO_16x45_9">#REF!</definedName>
    <definedName name="CODO_ACERO_16x70mas">#REF!</definedName>
    <definedName name="CODO_ACERO_16x70mas_10">#REF!</definedName>
    <definedName name="CODO_ACERO_16x70mas_11">#REF!</definedName>
    <definedName name="CODO_ACERO_16x70mas_6">#REF!</definedName>
    <definedName name="CODO_ACERO_16x70mas_7">#REF!</definedName>
    <definedName name="CODO_ACERO_16x70mas_8">#REF!</definedName>
    <definedName name="CODO_ACERO_16x70mas_9">#REF!</definedName>
    <definedName name="CODO_ACERO_16x90">#REF!</definedName>
    <definedName name="CODO_ACERO_16x90_10">#REF!</definedName>
    <definedName name="CODO_ACERO_16x90_11">#REF!</definedName>
    <definedName name="CODO_ACERO_16x90_6">#REF!</definedName>
    <definedName name="CODO_ACERO_16x90_7">#REF!</definedName>
    <definedName name="CODO_ACERO_16x90_8">#REF!</definedName>
    <definedName name="CODO_ACERO_16x90_9">#REF!</definedName>
    <definedName name="CODO_ACERO_20x90">#REF!</definedName>
    <definedName name="CODO_ACERO_20x90_10">#REF!</definedName>
    <definedName name="CODO_ACERO_20x90_11">#REF!</definedName>
    <definedName name="CODO_ACERO_20x90_6">#REF!</definedName>
    <definedName name="CODO_ACERO_20x90_7">#REF!</definedName>
    <definedName name="CODO_ACERO_20x90_8">#REF!</definedName>
    <definedName name="CODO_ACERO_20x90_9">#REF!</definedName>
    <definedName name="CODO_ACERO_3x45">#REF!</definedName>
    <definedName name="CODO_ACERO_3x45_10">#REF!</definedName>
    <definedName name="CODO_ACERO_3x45_11">#REF!</definedName>
    <definedName name="CODO_ACERO_3x45_6">#REF!</definedName>
    <definedName name="CODO_ACERO_3x45_7">#REF!</definedName>
    <definedName name="CODO_ACERO_3x45_8">#REF!</definedName>
    <definedName name="CODO_ACERO_3x45_9">#REF!</definedName>
    <definedName name="CODO_ACERO_3x90">#REF!</definedName>
    <definedName name="CODO_ACERO_3x90_10">#REF!</definedName>
    <definedName name="CODO_ACERO_3x90_11">#REF!</definedName>
    <definedName name="CODO_ACERO_3x90_6">#REF!</definedName>
    <definedName name="CODO_ACERO_3x90_7">#REF!</definedName>
    <definedName name="CODO_ACERO_3x90_8">#REF!</definedName>
    <definedName name="CODO_ACERO_3x90_9">#REF!</definedName>
    <definedName name="CODO_ACERO_4X45">#REF!</definedName>
    <definedName name="CODO_ACERO_4X45_10">#REF!</definedName>
    <definedName name="CODO_ACERO_4X45_11">#REF!</definedName>
    <definedName name="CODO_ACERO_4X45_6">#REF!</definedName>
    <definedName name="CODO_ACERO_4X45_7">#REF!</definedName>
    <definedName name="CODO_ACERO_4X45_8">#REF!</definedName>
    <definedName name="CODO_ACERO_4X45_9">#REF!</definedName>
    <definedName name="CODO_ACERO_4X90">#REF!</definedName>
    <definedName name="CODO_ACERO_4X90_10">#REF!</definedName>
    <definedName name="CODO_ACERO_4X90_11">#REF!</definedName>
    <definedName name="CODO_ACERO_4X90_6">#REF!</definedName>
    <definedName name="CODO_ACERO_4X90_7">#REF!</definedName>
    <definedName name="CODO_ACERO_4X90_8">#REF!</definedName>
    <definedName name="CODO_ACERO_4X90_9">#REF!</definedName>
    <definedName name="CODO_ACERO_6x25a70">#REF!</definedName>
    <definedName name="CODO_ACERO_6x25a70_10">#REF!</definedName>
    <definedName name="CODO_ACERO_6x25a70_11">#REF!</definedName>
    <definedName name="CODO_ACERO_6x25a70_6">#REF!</definedName>
    <definedName name="CODO_ACERO_6x25a70_7">#REF!</definedName>
    <definedName name="CODO_ACERO_6x25a70_8">#REF!</definedName>
    <definedName name="CODO_ACERO_6x25a70_9">#REF!</definedName>
    <definedName name="CODO_ACERO_6x25menos">#REF!</definedName>
    <definedName name="CODO_ACERO_6x25menos_10">#REF!</definedName>
    <definedName name="CODO_ACERO_6x25menos_11">#REF!</definedName>
    <definedName name="CODO_ACERO_6x25menos_6">#REF!</definedName>
    <definedName name="CODO_ACERO_6x25menos_7">#REF!</definedName>
    <definedName name="CODO_ACERO_6x25menos_8">#REF!</definedName>
    <definedName name="CODO_ACERO_6x25menos_9">#REF!</definedName>
    <definedName name="CODO_ACERO_6x70mas">#REF!</definedName>
    <definedName name="CODO_ACERO_6x70mas_10">#REF!</definedName>
    <definedName name="CODO_ACERO_6x70mas_11">#REF!</definedName>
    <definedName name="CODO_ACERO_6x70mas_6">#REF!</definedName>
    <definedName name="CODO_ACERO_6x70mas_7">#REF!</definedName>
    <definedName name="CODO_ACERO_6x70mas_8">#REF!</definedName>
    <definedName name="CODO_ACERO_6x70mas_9">#REF!</definedName>
    <definedName name="CODO_ACERO_8x25a70">#REF!</definedName>
    <definedName name="CODO_ACERO_8x25a70_10">#REF!</definedName>
    <definedName name="CODO_ACERO_8x25a70_11">#REF!</definedName>
    <definedName name="CODO_ACERO_8x25a70_6">#REF!</definedName>
    <definedName name="CODO_ACERO_8x25a70_7">#REF!</definedName>
    <definedName name="CODO_ACERO_8x25a70_8">#REF!</definedName>
    <definedName name="CODO_ACERO_8x25a70_9">#REF!</definedName>
    <definedName name="CODO_ACERO_8x25menos">#REF!</definedName>
    <definedName name="CODO_ACERO_8x25menos_10">#REF!</definedName>
    <definedName name="CODO_ACERO_8x25menos_11">#REF!</definedName>
    <definedName name="CODO_ACERO_8x25menos_6">#REF!</definedName>
    <definedName name="CODO_ACERO_8x25menos_7">#REF!</definedName>
    <definedName name="CODO_ACERO_8x25menos_8">#REF!</definedName>
    <definedName name="CODO_ACERO_8x25menos_9">#REF!</definedName>
    <definedName name="CODO_ACERO_8x45">#REF!</definedName>
    <definedName name="CODO_ACERO_8x45_10">#REF!</definedName>
    <definedName name="CODO_ACERO_8x45_11">#REF!</definedName>
    <definedName name="CODO_ACERO_8x45_6">#REF!</definedName>
    <definedName name="CODO_ACERO_8x45_7">#REF!</definedName>
    <definedName name="CODO_ACERO_8x45_8">#REF!</definedName>
    <definedName name="CODO_ACERO_8x45_9">#REF!</definedName>
    <definedName name="CODO_ACERO_8x70mas">#REF!</definedName>
    <definedName name="CODO_ACERO_8x70mas_10">#REF!</definedName>
    <definedName name="CODO_ACERO_8x70mas_11">#REF!</definedName>
    <definedName name="CODO_ACERO_8x70mas_6">#REF!</definedName>
    <definedName name="CODO_ACERO_8x70mas_7">#REF!</definedName>
    <definedName name="CODO_ACERO_8x70mas_8">#REF!</definedName>
    <definedName name="CODO_ACERO_8x70mas_9">#REF!</definedName>
    <definedName name="CODO_ACERO_8x90">#REF!</definedName>
    <definedName name="CODO_ACERO_8x90_10">#REF!</definedName>
    <definedName name="CODO_ACERO_8x90_11">#REF!</definedName>
    <definedName name="CODO_ACERO_8x90_6">#REF!</definedName>
    <definedName name="CODO_ACERO_8x90_7">#REF!</definedName>
    <definedName name="CODO_ACERO_8x90_8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>#REF!</definedName>
    <definedName name="CODO_HG_1_12_x90_10">#REF!</definedName>
    <definedName name="CODO_HG_1_12_x90_11">#REF!</definedName>
    <definedName name="CODO_HG_1_12_x90_6">#REF!</definedName>
    <definedName name="CODO_HG_1_12_x90_7">#REF!</definedName>
    <definedName name="CODO_HG_1_12_x90_8">#REF!</definedName>
    <definedName name="CODO_HG_1_12_x90_9">#REF!</definedName>
    <definedName name="CODO_HG_12x90">#REF!</definedName>
    <definedName name="CODO_HG_12x90_10">#REF!</definedName>
    <definedName name="CODO_HG_12x90_11">#REF!</definedName>
    <definedName name="CODO_HG_12x90_6">#REF!</definedName>
    <definedName name="CODO_HG_12x90_7">#REF!</definedName>
    <definedName name="CODO_HG_12x90_8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>#REF!</definedName>
    <definedName name="CODO_PVC_DRE_2x45_10">#REF!</definedName>
    <definedName name="CODO_PVC_DRE_2x45_11">#REF!</definedName>
    <definedName name="CODO_PVC_DRE_2x45_6">#REF!</definedName>
    <definedName name="CODO_PVC_DRE_2x45_7">#REF!</definedName>
    <definedName name="CODO_PVC_DRE_2x45_8">#REF!</definedName>
    <definedName name="CODO_PVC_DRE_2x45_9">#REF!</definedName>
    <definedName name="CODO_PVC_DRE_2x90">#REF!</definedName>
    <definedName name="CODO_PVC_DRE_2x90_10">#REF!</definedName>
    <definedName name="CODO_PVC_DRE_2x90_11">#REF!</definedName>
    <definedName name="CODO_PVC_DRE_2x90_6">#REF!</definedName>
    <definedName name="CODO_PVC_DRE_2x90_7">#REF!</definedName>
    <definedName name="CODO_PVC_DRE_2x90_8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>#REF!</definedName>
    <definedName name="CODO_PVC_DRE_4x45_10">#REF!</definedName>
    <definedName name="CODO_PVC_DRE_4x45_11">#REF!</definedName>
    <definedName name="CODO_PVC_DRE_4x45_6">#REF!</definedName>
    <definedName name="CODO_PVC_DRE_4x45_7">#REF!</definedName>
    <definedName name="CODO_PVC_DRE_4x45_8">#REF!</definedName>
    <definedName name="CODO_PVC_DRE_4x45_9">#REF!</definedName>
    <definedName name="CODO_PVC_DRE_4x90">#REF!</definedName>
    <definedName name="CODO_PVC_DRE_4x90_10">#REF!</definedName>
    <definedName name="CODO_PVC_DRE_4x90_11">#REF!</definedName>
    <definedName name="CODO_PVC_DRE_4x90_6">#REF!</definedName>
    <definedName name="CODO_PVC_DRE_4x90_7">#REF!</definedName>
    <definedName name="CODO_PVC_DRE_4x90_8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>#REF!</definedName>
    <definedName name="COLA_EXT_LAVAMANOS_PVC_1_14x8_10">#REF!</definedName>
    <definedName name="COLA_EXT_LAVAMANOS_PVC_1_14x8_11">#REF!</definedName>
    <definedName name="COLA_EXT_LAVAMANOS_PVC_1_14x8_6">#REF!</definedName>
    <definedName name="COLA_EXT_LAVAMANOS_PVC_1_14x8_7">#REF!</definedName>
    <definedName name="COLA_EXT_LAVAMANOS_PVC_1_14x8_8">#REF!</definedName>
    <definedName name="COLA_EXT_LAVAMANOS_PVC_1_14x8_9">#REF!</definedName>
    <definedName name="COLC1">#REF!</definedName>
    <definedName name="COLC1_6">#REF!</definedName>
    <definedName name="COLC2">#REF!</definedName>
    <definedName name="COLC2_6">#REF!</definedName>
    <definedName name="COLC3CIR">#REF!</definedName>
    <definedName name="COLC3CIR_6">#REF!</definedName>
    <definedName name="COLC4">#REF!</definedName>
    <definedName name="COLC4_6">#REF!</definedName>
    <definedName name="COLOC_BLOCK4">#REF!</definedName>
    <definedName name="COLOC_BLOCK4_10">#REF!</definedName>
    <definedName name="COLOC_BLOCK4_11">#REF!</definedName>
    <definedName name="COLOC_BLOCK4_6">#REF!</definedName>
    <definedName name="COLOC_BLOCK4_7">#REF!</definedName>
    <definedName name="COLOC_BLOCK4_8">#REF!</definedName>
    <definedName name="COLOC_BLOCK4_9">#REF!</definedName>
    <definedName name="COLOC_BLOCK6">#REF!</definedName>
    <definedName name="COLOC_BLOCK6_10">#REF!</definedName>
    <definedName name="COLOC_BLOCK6_11">#REF!</definedName>
    <definedName name="COLOC_BLOCK6_6">#REF!</definedName>
    <definedName name="COLOC_BLOCK6_7">#REF!</definedName>
    <definedName name="COLOC_BLOCK6_8">#REF!</definedName>
    <definedName name="COLOC_BLOCK6_9">#REF!</definedName>
    <definedName name="COLOC_BLOCK8">#REF!</definedName>
    <definedName name="COLOC_BLOCK8_10">#REF!</definedName>
    <definedName name="COLOC_BLOCK8_11">#REF!</definedName>
    <definedName name="COLOC_BLOCK8_6">#REF!</definedName>
    <definedName name="COLOC_BLOCK8_7">#REF!</definedName>
    <definedName name="COLOC_BLOCK8_8">#REF!</definedName>
    <definedName name="COLOC_BLOCK8_9">#REF!</definedName>
    <definedName name="COLOC_TUB_PEAD_16">#REF!</definedName>
    <definedName name="COLOC_TUB_PEAD_16_10">#REF!</definedName>
    <definedName name="COLOC_TUB_PEAD_16_11">#REF!</definedName>
    <definedName name="COLOC_TUB_PEAD_16_6">#REF!</definedName>
    <definedName name="COLOC_TUB_PEAD_16_7">#REF!</definedName>
    <definedName name="COLOC_TUB_PEAD_16_8">#REF!</definedName>
    <definedName name="COLOC_TUB_PEAD_16_9">#REF!</definedName>
    <definedName name="COLOC_TUB_PEAD_20">#REF!</definedName>
    <definedName name="COLOC_TUB_PEAD_20_10">#REF!</definedName>
    <definedName name="COLOC_TUB_PEAD_20_11">#REF!</definedName>
    <definedName name="COLOC_TUB_PEAD_20_6">#REF!</definedName>
    <definedName name="COLOC_TUB_PEAD_20_7">#REF!</definedName>
    <definedName name="COLOC_TUB_PEAD_20_8">#REF!</definedName>
    <definedName name="COLOC_TUB_PEAD_20_9">#REF!</definedName>
    <definedName name="COLOC_TUB_PEAD_8">#REF!</definedName>
    <definedName name="COLOC_TUB_PEAD_8_10">#REF!</definedName>
    <definedName name="COLOC_TUB_PEAD_8_11">#REF!</definedName>
    <definedName name="COLOC_TUB_PEAD_8_6">#REF!</definedName>
    <definedName name="COLOC_TUB_PEAD_8_7">#REF!</definedName>
    <definedName name="COLOC_TUB_PEAD_8_8">#REF!</definedName>
    <definedName name="COLOC_TUB_PEAD_8_9">#REF!</definedName>
    <definedName name="COMPRESOR">#REF!</definedName>
    <definedName name="COMPRESOR_10">#REF!</definedName>
    <definedName name="COMPRESOR_11">#REF!</definedName>
    <definedName name="COMPRESOR_6">#REF!</definedName>
    <definedName name="COMPRESOR_7">#REF!</definedName>
    <definedName name="COMPRESOR_8">#REF!</definedName>
    <definedName name="COMPRESOR_9">#REF!</definedName>
    <definedName name="COMPUERTA_1x1_VOLANTA">#REF!</definedName>
    <definedName name="COMPUERTA_1x1_VOLANTA_10">#REF!</definedName>
    <definedName name="COMPUERTA_1x1_VOLANTA_11">#REF!</definedName>
    <definedName name="COMPUERTA_1x1_VOLANTA_6">#REF!</definedName>
    <definedName name="COMPUERTA_1x1_VOLANTA_7">#REF!</definedName>
    <definedName name="COMPUERTA_1x1_VOLANTA_8">#REF!</definedName>
    <definedName name="COMPUERTA_1x1_VOLANTA_9">#REF!</definedName>
    <definedName name="CONTEN">#REF!</definedName>
    <definedName name="CONTEN_10">#REF!</definedName>
    <definedName name="CONTEN_11">#REF!</definedName>
    <definedName name="CONTEN_6">#REF!</definedName>
    <definedName name="CONTEN_7">#REF!</definedName>
    <definedName name="CONTEN_8">#REF!</definedName>
    <definedName name="CONTEN_9">#REF!</definedName>
    <definedName name="COPIA">#REF!</definedName>
    <definedName name="COPIA_8">#REF!</definedName>
    <definedName name="CRUZ_HG_1_12">#REF!</definedName>
    <definedName name="CRUZ_HG_1_12_10">#REF!</definedName>
    <definedName name="CRUZ_HG_1_12_11">#REF!</definedName>
    <definedName name="CRUZ_HG_1_12_6">#REF!</definedName>
    <definedName name="CRUZ_HG_1_12_7">#REF!</definedName>
    <definedName name="CRUZ_HG_1_12_8">#REF!</definedName>
    <definedName name="CRUZ_HG_1_12_9">#REF!</definedName>
    <definedName name="cuadro" localSheetId="0">'[12]ADDENDA'!#REF!</definedName>
    <definedName name="cuadro">'[12]ADDENDA'!#REF!</definedName>
    <definedName name="cuadro_6">#REF!</definedName>
    <definedName name="cuadro_8">#REF!</definedName>
    <definedName name="CUBETA_5Gls">#REF!</definedName>
    <definedName name="CUBETA_5Gls_10">#REF!</definedName>
    <definedName name="CUBETA_5Gls_11">#REF!</definedName>
    <definedName name="CUBETA_5Gls_6">#REF!</definedName>
    <definedName name="CUBETA_5Gls_7">#REF!</definedName>
    <definedName name="CUBETA_5Gls_8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REFALTA_INODORO_CROMO_38">#REF!</definedName>
    <definedName name="CUBREFALTA_INODORO_CROMO_38_10">#REF!</definedName>
    <definedName name="CUBREFALTA_INODORO_CROMO_38_11">#REF!</definedName>
    <definedName name="CUBREFALTA_INODORO_CROMO_38_6">#REF!</definedName>
    <definedName name="CUBREFALTA_INODORO_CROMO_38_7">#REF!</definedName>
    <definedName name="CUBREFALTA_INODORO_CROMO_38_8">#REF!</definedName>
    <definedName name="CUBREFALTA_INODORO_CROMO_38_9">#REF!</definedName>
    <definedName name="CURVA_ELEC_PVC_12">#REF!</definedName>
    <definedName name="CURVA_ELEC_PVC_12_10">#REF!</definedName>
    <definedName name="CURVA_ELEC_PVC_12_11">#REF!</definedName>
    <definedName name="CURVA_ELEC_PVC_12_6">#REF!</definedName>
    <definedName name="CURVA_ELEC_PVC_12_7">#REF!</definedName>
    <definedName name="CURVA_ELEC_PVC_12_8">#REF!</definedName>
    <definedName name="CURVA_ELEC_PVC_12_9">#REF!</definedName>
    <definedName name="CURVA_ELEC_PVC_34">#REF!</definedName>
    <definedName name="CURVA_ELEC_PVC_34_10">#REF!</definedName>
    <definedName name="CURVA_ELEC_PVC_34_11">#REF!</definedName>
    <definedName name="CURVA_ELEC_PVC_34_6">#REF!</definedName>
    <definedName name="CURVA_ELEC_PVC_34_7">#REF!</definedName>
    <definedName name="CURVA_ELEC_PVC_34_8">#REF!</definedName>
    <definedName name="CURVA_ELEC_PVC_34_9">#REF!</definedName>
    <definedName name="CUT_OUT_100AMP">#REF!</definedName>
    <definedName name="CUT_OUT_100AMP_10">#REF!</definedName>
    <definedName name="CUT_OUT_100AMP_11">#REF!</definedName>
    <definedName name="CUT_OUT_100AMP_6">#REF!</definedName>
    <definedName name="CUT_OUT_100AMP_7">#REF!</definedName>
    <definedName name="CUT_OUT_100AMP_8">#REF!</definedName>
    <definedName name="CUT_OUT_100AMP_9">#REF!</definedName>
    <definedName name="CUT_OUT_200AMP">#REF!</definedName>
    <definedName name="CUT_OUT_200AMP_10">#REF!</definedName>
    <definedName name="CUT_OUT_200AMP_11">#REF!</definedName>
    <definedName name="CUT_OUT_200AMP_6">#REF!</definedName>
    <definedName name="CUT_OUT_200AMP_7">#REF!</definedName>
    <definedName name="CUT_OUT_200AMP_8">#REF!</definedName>
    <definedName name="CUT_OUT_200AMP_9">#REF!</definedName>
    <definedName name="CZINC" localSheetId="0">'[14]M.O.'!#REF!</definedName>
    <definedName name="CZINC">'[14]M.O.'!#REF!</definedName>
    <definedName name="CZINC_6">#REF!</definedName>
    <definedName name="CZINC_8">#REF!</definedName>
    <definedName name="D">#REF!</definedName>
    <definedName name="derop" localSheetId="0">'[9]M.O.'!#REF!</definedName>
    <definedName name="derop">'[9]M.O.'!#REF!</definedName>
    <definedName name="derop_10">#REF!</definedName>
    <definedName name="derop_11">#REF!</definedName>
    <definedName name="derop_5">#REF!</definedName>
    <definedName name="derop_6">#REF!</definedName>
    <definedName name="derop_7">#REF!</definedName>
    <definedName name="derop_8">#REF!</definedName>
    <definedName name="derop_9">#REF!</definedName>
    <definedName name="DERRETIDO_BCO">#REF!</definedName>
    <definedName name="DERRETIDO_BCO_10">#REF!</definedName>
    <definedName name="DERRETIDO_BCO_11">#REF!</definedName>
    <definedName name="DERRETIDO_BCO_6">#REF!</definedName>
    <definedName name="DERRETIDO_BCO_7">#REF!</definedName>
    <definedName name="DERRETIDO_BCO_8">#REF!</definedName>
    <definedName name="DERRETIDO_BCO_9">#REF!</definedName>
    <definedName name="DESAGUE_DOBLE_FREGADERO_PVC">#REF!</definedName>
    <definedName name="DESAGUE_DOBLE_FREGADERO_PVC_10">#REF!</definedName>
    <definedName name="DESAGUE_DOBLE_FREGADERO_PVC_11">#REF!</definedName>
    <definedName name="DESAGUE_DOBLE_FREGADERO_PVC_6">#REF!</definedName>
    <definedName name="DESAGUE_DOBLE_FREGADERO_PVC_7">#REF!</definedName>
    <definedName name="DESAGUE_DOBLE_FREGADERO_PVC_8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>'[6]MO'!$B$256</definedName>
    <definedName name="DESENCOFRADO_COLS_10">#REF!</definedName>
    <definedName name="DESENCOFRADO_COLS_11">#REF!</definedName>
    <definedName name="DESENCOFRADO_COLS_5">#REF!</definedName>
    <definedName name="DESENCOFRADO_COLS_6">#REF!</definedName>
    <definedName name="DESENCOFRADO_COLS_7">#REF!</definedName>
    <definedName name="DESENCOFRADO_COLS_8">#REF!</definedName>
    <definedName name="DESENCOFRADO_COLS_9">#REF!</definedName>
    <definedName name="DESENCOFRADO_LOSA">#REF!</definedName>
    <definedName name="DESENCOFRADO_LOSA_10">#REF!</definedName>
    <definedName name="DESENCOFRADO_LOSA_11">#REF!</definedName>
    <definedName name="DESENCOFRADO_LOSA_6">#REF!</definedName>
    <definedName name="DESENCOFRADO_LOSA_7">#REF!</definedName>
    <definedName name="DESENCOFRADO_LOSA_8">#REF!</definedName>
    <definedName name="DESENCOFRADO_LOSA_9">#REF!</definedName>
    <definedName name="DESENCOFRADO_MURO">#REF!</definedName>
    <definedName name="DESENCOFRADO_MURO_10">#REF!</definedName>
    <definedName name="DESENCOFRADO_MURO_11">#REF!</definedName>
    <definedName name="DESENCOFRADO_MURO_6">#REF!</definedName>
    <definedName name="DESENCOFRADO_MURO_7">#REF!</definedName>
    <definedName name="DESENCOFRADO_MURO_8">#REF!</definedName>
    <definedName name="DESENCOFRADO_MURO_9">#REF!</definedName>
    <definedName name="DESENCOFRADO_VIGA">#REF!</definedName>
    <definedName name="DESENCOFRADO_VIGA_10">#REF!</definedName>
    <definedName name="DESENCOFRADO_VIGA_11">#REF!</definedName>
    <definedName name="DESENCOFRADO_VIGA_6">#REF!</definedName>
    <definedName name="DESENCOFRADO_VIGA_7">#REF!</definedName>
    <definedName name="DESENCOFRADO_VIGA_8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0">'[19]INS'!#REF!</definedName>
    <definedName name="donatelo">'[19]INS'!#REF!</definedName>
    <definedName name="donatelo_10">#REF!</definedName>
    <definedName name="donatelo_11">#REF!</definedName>
    <definedName name="donatelo_5">#REF!</definedName>
    <definedName name="donatelo_6">#REF!</definedName>
    <definedName name="donatelo_7">#REF!</definedName>
    <definedName name="donatelo_8">#REF!</definedName>
    <definedName name="donatelo_9">#REF!</definedName>
    <definedName name="DUCHA_PLASTICA_CALIENTE_CROMO_12">#REF!</definedName>
    <definedName name="DUCHA_PLASTICA_CALIENTE_CROMO_12_10">#REF!</definedName>
    <definedName name="DUCHA_PLASTICA_CALIENTE_CROMO_12_11">#REF!</definedName>
    <definedName name="DUCHA_PLASTICA_CALIENTE_CROMO_12_6">#REF!</definedName>
    <definedName name="DUCHA_PLASTICA_CALIENTE_CROMO_12_7">#REF!</definedName>
    <definedName name="DUCHA_PLASTICA_CALIENTE_CROMO_12_8">#REF!</definedName>
    <definedName name="DUCHA_PLASTICA_CALIENTE_CROMO_12_9">#REF!</definedName>
    <definedName name="e" localSheetId="0">#REF!</definedName>
    <definedName name="e">#REF!</definedName>
    <definedName name="ELECTRODOS">#REF!</definedName>
    <definedName name="ELECTRODOS_10">#REF!</definedName>
    <definedName name="ELECTRODOS_11">#REF!</definedName>
    <definedName name="ELECTRODOS_6">#REF!</definedName>
    <definedName name="ELECTRODOS_7">#REF!</definedName>
    <definedName name="ELECTRODOS_8">#REF!</definedName>
    <definedName name="ELECTRODOS_9">#REF!</definedName>
    <definedName name="ENCACHE">#REF!</definedName>
    <definedName name="ENCACHE_10">#REF!</definedName>
    <definedName name="ENCACHE_11">#REF!</definedName>
    <definedName name="ENCACHE_6">#REF!</definedName>
    <definedName name="ENCACHE_7">#REF!</definedName>
    <definedName name="ENCACHE_8">#REF!</definedName>
    <definedName name="ENCACHE_9">#REF!</definedName>
    <definedName name="ENCOF_COLS_1">'[6]MO'!$B$247</definedName>
    <definedName name="ENCOF_COLS_1_10">#REF!</definedName>
    <definedName name="ENCOF_COLS_1_11">#REF!</definedName>
    <definedName name="ENCOF_COLS_1_5">#REF!</definedName>
    <definedName name="ENCOF_COLS_1_6">#REF!</definedName>
    <definedName name="ENCOF_COLS_1_7">#REF!</definedName>
    <definedName name="ENCOF_COLS_1_8">#REF!</definedName>
    <definedName name="ENCOF_COLS_1_9">#REF!</definedName>
    <definedName name="ENCOF_DES_TC_COL_VIGA_AMARRE">#REF!</definedName>
    <definedName name="ENCOF_DES_TC_COL_VIGA_AMARRE_10">#REF!</definedName>
    <definedName name="ENCOF_DES_TC_COL_VIGA_AMARRE_11">#REF!</definedName>
    <definedName name="ENCOF_DES_TC_COL_VIGA_AMARRE_6">#REF!</definedName>
    <definedName name="ENCOF_DES_TC_COL_VIGA_AMARRE_7">#REF!</definedName>
    <definedName name="ENCOF_DES_TC_COL_VIGA_AMARRE_8">#REF!</definedName>
    <definedName name="ENCOF_DES_TC_COL_VIGA_AMARRE_9">#REF!</definedName>
    <definedName name="ENCOF_DES_TC_COL50">#REF!</definedName>
    <definedName name="ENCOF_DES_TC_COL50_10">#REF!</definedName>
    <definedName name="ENCOF_DES_TC_COL50_11">#REF!</definedName>
    <definedName name="ENCOF_DES_TC_COL50_6">#REF!</definedName>
    <definedName name="ENCOF_DES_TC_COL50_7">#REF!</definedName>
    <definedName name="ENCOF_DES_TC_COL50_8">#REF!</definedName>
    <definedName name="ENCOF_DES_TC_COL50_9">#REF!</definedName>
    <definedName name="ENCOF_DES_TC_DINTEL_ML">#REF!</definedName>
    <definedName name="ENCOF_DES_TC_DINTEL_ML_10">#REF!</definedName>
    <definedName name="ENCOF_DES_TC_DINTEL_ML_11">#REF!</definedName>
    <definedName name="ENCOF_DES_TC_DINTEL_ML_6">#REF!</definedName>
    <definedName name="ENCOF_DES_TC_DINTEL_ML_7">#REF!</definedName>
    <definedName name="ENCOF_DES_TC_DINTEL_ML_8">#REF!</definedName>
    <definedName name="ENCOF_DES_TC_DINTEL_ML_9">#REF!</definedName>
    <definedName name="ENCOF_DES_TC_MUROS">#REF!</definedName>
    <definedName name="ENCOF_DES_TC_MUROS_10">#REF!</definedName>
    <definedName name="ENCOF_DES_TC_MUROS_11">#REF!</definedName>
    <definedName name="ENCOF_DES_TC_MUROS_6">#REF!</definedName>
    <definedName name="ENCOF_DES_TC_MUROS_7">#REF!</definedName>
    <definedName name="ENCOF_DES_TC_MUROS_8">#REF!</definedName>
    <definedName name="ENCOF_DES_TC_MUROS_9">#REF!</definedName>
    <definedName name="ENCOF_TC_LOSA">#REF!</definedName>
    <definedName name="ENCOF_TC_LOSA_10">#REF!</definedName>
    <definedName name="ENCOF_TC_LOSA_11">#REF!</definedName>
    <definedName name="ENCOF_TC_LOSA_6">#REF!</definedName>
    <definedName name="ENCOF_TC_LOSA_7">#REF!</definedName>
    <definedName name="ENCOF_TC_LOSA_8">#REF!</definedName>
    <definedName name="ENCOF_TC_LOSA_9">#REF!</definedName>
    <definedName name="ENCOF_TC_MURO_1">#REF!</definedName>
    <definedName name="ENCOF_TC_MURO_1_10">#REF!</definedName>
    <definedName name="ENCOF_TC_MURO_1_11">#REF!</definedName>
    <definedName name="ENCOF_TC_MURO_1_6">#REF!</definedName>
    <definedName name="ENCOF_TC_MURO_1_7">#REF!</definedName>
    <definedName name="ENCOF_TC_MURO_1_8">#REF!</definedName>
    <definedName name="ENCOF_TC_MURO_1_9">#REF!</definedName>
    <definedName name="ENCOFRADO_COL_RETALLE_0.10">#REF!</definedName>
    <definedName name="ENCOFRADO_COL_RETALLE_0.10_10">#REF!</definedName>
    <definedName name="ENCOFRADO_COL_RETALLE_0.10_11">#REF!</definedName>
    <definedName name="ENCOFRADO_COL_RETALLE_0.10_6">#REF!</definedName>
    <definedName name="ENCOFRADO_COL_RETALLE_0.10_7">#REF!</definedName>
    <definedName name="ENCOFRADO_COL_RETALLE_0.10_8">#REF!</definedName>
    <definedName name="ENCOFRADO_COL_RETALLE_0.10_9">#REF!</definedName>
    <definedName name="ENCOFRADO_ESCALERA">#REF!</definedName>
    <definedName name="ENCOFRADO_ESCALERA_10">#REF!</definedName>
    <definedName name="ENCOFRADO_ESCALERA_11">#REF!</definedName>
    <definedName name="ENCOFRADO_ESCALERA_6">#REF!</definedName>
    <definedName name="ENCOFRADO_ESCALERA_7">#REF!</definedName>
    <definedName name="ENCOFRADO_ESCALERA_8">#REF!</definedName>
    <definedName name="ENCOFRADO_ESCALERA_9">#REF!</definedName>
    <definedName name="ENCOFRADO_LOSA">#REF!</definedName>
    <definedName name="ENCOFRADO_LOSA_10">#REF!</definedName>
    <definedName name="ENCOFRADO_LOSA_11">#REF!</definedName>
    <definedName name="ENCOFRADO_LOSA_6">#REF!</definedName>
    <definedName name="ENCOFRADO_LOSA_7">#REF!</definedName>
    <definedName name="ENCOFRADO_LOSA_8">#REF!</definedName>
    <definedName name="ENCOFRADO_LOSA_9">#REF!</definedName>
    <definedName name="ENCOFRADO_MUROS">#REF!</definedName>
    <definedName name="ENCOFRADO_MUROS_10">#REF!</definedName>
    <definedName name="ENCOFRADO_MUROS_11">#REF!</definedName>
    <definedName name="ENCOFRADO_MUROS_6">#REF!</definedName>
    <definedName name="ENCOFRADO_MUROS_7">#REF!</definedName>
    <definedName name="ENCOFRADO_MUROS_8">#REF!</definedName>
    <definedName name="ENCOFRADO_MUROS_9">#REF!</definedName>
    <definedName name="ENCOFRADO_MUROS_CONFECC">#REF!</definedName>
    <definedName name="ENCOFRADO_MUROS_CONFECC_10">#REF!</definedName>
    <definedName name="ENCOFRADO_MUROS_CONFECC_11">#REF!</definedName>
    <definedName name="ENCOFRADO_MUROS_CONFECC_6">#REF!</definedName>
    <definedName name="ENCOFRADO_MUROS_CONFECC_7">#REF!</definedName>
    <definedName name="ENCOFRADO_MUROS_CONFECC_8">#REF!</definedName>
    <definedName name="ENCOFRADO_MUROS_CONFECC_9">#REF!</definedName>
    <definedName name="ENCOFRADO_MUROS_instalacion">#REF!</definedName>
    <definedName name="ENCOFRADO_MUROS_instalacion_10">#REF!</definedName>
    <definedName name="ENCOFRADO_MUROS_instalacion_11">#REF!</definedName>
    <definedName name="ENCOFRADO_MUROS_instalacion_6">#REF!</definedName>
    <definedName name="ENCOFRADO_MUROS_instalacion_7">#REF!</definedName>
    <definedName name="ENCOFRADO_MUROS_instalacion_8">#REF!</definedName>
    <definedName name="ENCOFRADO_MUROS_instalacion_9">#REF!</definedName>
    <definedName name="ENCOFRADO_VIGA">#REF!</definedName>
    <definedName name="ENCOFRADO_VIGA_10">#REF!</definedName>
    <definedName name="ENCOFRADO_VIGA_11">#REF!</definedName>
    <definedName name="ENCOFRADO_VIGA_6">#REF!</definedName>
    <definedName name="ENCOFRADO_VIGA_7">#REF!</definedName>
    <definedName name="ENCOFRADO_VIGA_8">#REF!</definedName>
    <definedName name="ENCOFRADO_VIGA_9">#REF!</definedName>
    <definedName name="ENCOFRADO_VIGA_AMARRE_20x20">#REF!</definedName>
    <definedName name="ENCOFRADO_VIGA_AMARRE_20x20_10">#REF!</definedName>
    <definedName name="ENCOFRADO_VIGA_AMARRE_20x20_11">#REF!</definedName>
    <definedName name="ENCOFRADO_VIGA_AMARRE_20x20_6">#REF!</definedName>
    <definedName name="ENCOFRADO_VIGA_AMARRE_20x20_7">#REF!</definedName>
    <definedName name="ENCOFRADO_VIGA_AMARRE_20x20_8">#REF!</definedName>
    <definedName name="ENCOFRADO_VIGA_AMARRE_20x20_9">#REF!</definedName>
    <definedName name="ENCOFRADO_VIGA_FONDO">#REF!</definedName>
    <definedName name="ENCOFRADO_VIGA_FONDO_10">#REF!</definedName>
    <definedName name="ENCOFRADO_VIGA_FONDO_11">#REF!</definedName>
    <definedName name="ENCOFRADO_VIGA_FONDO_6">#REF!</definedName>
    <definedName name="ENCOFRADO_VIGA_FONDO_7">#REF!</definedName>
    <definedName name="ENCOFRADO_VIGA_FONDO_8">#REF!</definedName>
    <definedName name="ENCOFRADO_VIGA_FONDO_9">#REF!</definedName>
    <definedName name="ENCOFRADO_VIGA_GUARDERA">#REF!</definedName>
    <definedName name="ENCOFRADO_VIGA_GUARDERA_10">#REF!</definedName>
    <definedName name="ENCOFRADO_VIGA_GUARDERA_11">#REF!</definedName>
    <definedName name="ENCOFRADO_VIGA_GUARDERA_6">#REF!</definedName>
    <definedName name="ENCOFRADO_VIGA_GUARDERA_7">#REF!</definedName>
    <definedName name="ENCOFRADO_VIGA_GUARDERA_8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>#REF!</definedName>
    <definedName name="ESCALON_17x30_10">#REF!</definedName>
    <definedName name="ESCALON_17x30_11">#REF!</definedName>
    <definedName name="ESCALON_17x30_6">#REF!</definedName>
    <definedName name="ESCALON_17x30_7">#REF!</definedName>
    <definedName name="ESCALON_17x30_8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TAMPADO">#REF!</definedName>
    <definedName name="ESTAMPADO_10">#REF!</definedName>
    <definedName name="ESTAMPADO_11">#REF!</definedName>
    <definedName name="ESTAMPADO_6">#REF!</definedName>
    <definedName name="ESTAMPADO_7">#REF!</definedName>
    <definedName name="ESTAMPADO_8">#REF!</definedName>
    <definedName name="ESTAMPADO_9">#REF!</definedName>
    <definedName name="ESTOPA">#REF!</definedName>
    <definedName name="ESTOPA_10">#REF!</definedName>
    <definedName name="ESTOPA_11">#REF!</definedName>
    <definedName name="ESTOPA_6">#REF!</definedName>
    <definedName name="ESTOPA_7">#REF!</definedName>
    <definedName name="ESTOPA_8">#REF!</definedName>
    <definedName name="ESTOPA_9">#REF!</definedName>
    <definedName name="Excel_BuiltIn_Extract">#REF!</definedName>
    <definedName name="Excel_BuiltIn_Extract_10">#REF!</definedName>
    <definedName name="Excel_BuiltIn_Extract_11">#REF!</definedName>
    <definedName name="Excel_BuiltIn_Extract_5">#REF!</definedName>
    <definedName name="Excel_BuiltIn_Extract_6">#REF!</definedName>
    <definedName name="Excel_BuiltIn_Extract_7">#REF!</definedName>
    <definedName name="Excel_BuiltIn_Extract_8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" localSheetId="0">'[12]ADDENDA'!#REF!</definedName>
    <definedName name="expl">'[12]ADDENDA'!#REF!</definedName>
    <definedName name="expl_6">#REF!</definedName>
    <definedName name="expl_8">#REF!</definedName>
    <definedName name="Extracción_IM">'[3]CUB02'!$S$13:$AN$415</definedName>
    <definedName name="Extracción_IM_10">#REF!</definedName>
    <definedName name="Extracción_IM_11">#REF!</definedName>
    <definedName name="Extracción_IM_5">#REF!</definedName>
    <definedName name="Extracción_IM_6">#REF!</definedName>
    <definedName name="Extracción_IM_7">#REF!</definedName>
    <definedName name="Extracción_IM_8">#REF!</definedName>
    <definedName name="Extracción_IM_9">#REF!</definedName>
    <definedName name="F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>#REF!</definedName>
    <definedName name="FREGADERO_DOBLE_ACERO_INOX_10">#REF!</definedName>
    <definedName name="FREGADERO_DOBLE_ACERO_INOX_11">#REF!</definedName>
    <definedName name="FREGADERO_DOBLE_ACERO_INOX_6">#REF!</definedName>
    <definedName name="FREGADERO_DOBLE_ACERO_INOX_7">#REF!</definedName>
    <definedName name="FREGADERO_DOBLE_ACERO_INOX_8">#REF!</definedName>
    <definedName name="FREGADERO_DOBLE_ACERO_INOX_9">#REF!</definedName>
    <definedName name="FREGADERO_SENCILLO_ACERO_INOX">#REF!</definedName>
    <definedName name="FREGADERO_SENCILLO_ACERO_INOX_10">#REF!</definedName>
    <definedName name="FREGADERO_SENCILLO_ACERO_INOX_11">#REF!</definedName>
    <definedName name="FREGADERO_SENCILLO_ACERO_INOX_6">#REF!</definedName>
    <definedName name="FREGADERO_SENCILLO_ACERO_INOX_7">#REF!</definedName>
    <definedName name="FREGADERO_SENCILLO_ACERO_INOX_8">#REF!</definedName>
    <definedName name="FREGADERO_SENCILLO_ACERO_INOX_9">#REF!</definedName>
    <definedName name="FSDFS">#REF!</definedName>
    <definedName name="FSDFS_6">#REF!</definedName>
    <definedName name="GAS_CIL">#REF!</definedName>
    <definedName name="GAS_CIL_10">#REF!</definedName>
    <definedName name="GAS_CIL_11">#REF!</definedName>
    <definedName name="GAS_CIL_6">#REF!</definedName>
    <definedName name="GAS_CIL_7">#REF!</definedName>
    <definedName name="GAS_CIL_8">#REF!</definedName>
    <definedName name="GAS_CIL_9">#REF!</definedName>
    <definedName name="GASOIL">#REF!</definedName>
    <definedName name="GASOIL_10">#REF!</definedName>
    <definedName name="GASOIL_11">#REF!</definedName>
    <definedName name="GASOIL_6">#REF!</definedName>
    <definedName name="GASOIL_7">#REF!</definedName>
    <definedName name="GASOIL_8">#REF!</definedName>
    <definedName name="GASOIL_9">#REF!</definedName>
    <definedName name="GASOLINA">'[11]INS'!$D$561</definedName>
    <definedName name="GASOLINA_6">#REF!</definedName>
    <definedName name="GAVIONES">#REF!</definedName>
    <definedName name="GAVIONES_10">#REF!</definedName>
    <definedName name="GAVIONES_11">#REF!</definedName>
    <definedName name="GAVIONES_6">#REF!</definedName>
    <definedName name="GAVIONES_7">#REF!</definedName>
    <definedName name="GAVIONES_8">#REF!</definedName>
    <definedName name="GAVIONES_9">#REF!</definedName>
    <definedName name="GENERADOR_DIESEL_400KW">#REF!</definedName>
    <definedName name="GENERADOR_DIESEL_400KW_10">#REF!</definedName>
    <definedName name="GENERADOR_DIESEL_400KW_11">#REF!</definedName>
    <definedName name="GENERADOR_DIESEL_400KW_6">#REF!</definedName>
    <definedName name="GENERADOR_DIESEL_400KW_7">#REF!</definedName>
    <definedName name="GENERADOR_DIESEL_400KW_8">#REF!</definedName>
    <definedName name="GENERADOR_DIESEL_400KW_9">#REF!</definedName>
    <definedName name="GGG">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>#REF!</definedName>
    <definedName name="GRANITO_40x40_10">#REF!</definedName>
    <definedName name="GRANITO_40x40_11">#REF!</definedName>
    <definedName name="GRANITO_40x40_6">#REF!</definedName>
    <definedName name="GRANITO_40x40_7">#REF!</definedName>
    <definedName name="GRANITO_40x40_8">#REF!</definedName>
    <definedName name="GRANITO_40x40_9">#REF!</definedName>
    <definedName name="GRANITO_FONDO_BCO_30x30">#REF!</definedName>
    <definedName name="GRANITO_FONDO_BCO_30x30_10">#REF!</definedName>
    <definedName name="GRANITO_FONDO_BCO_30x30_11">#REF!</definedName>
    <definedName name="GRANITO_FONDO_BCO_30x30_6">#REF!</definedName>
    <definedName name="GRANITO_FONDO_BCO_30x30_7">#REF!</definedName>
    <definedName name="GRANITO_FONDO_BCO_30x30_8">#REF!</definedName>
    <definedName name="GRANITO_FONDO_BCO_30x30_9">#REF!</definedName>
    <definedName name="GRANITO_FONDO_GRIS">#REF!</definedName>
    <definedName name="GRANITO_FONDO_GRIS_10">#REF!</definedName>
    <definedName name="GRANITO_FONDO_GRIS_11">#REF!</definedName>
    <definedName name="GRANITO_FONDO_GRIS_6">#REF!</definedName>
    <definedName name="GRANITO_FONDO_GRIS_7">#REF!</definedName>
    <definedName name="GRANITO_FONDO_GRIS_8">#REF!</definedName>
    <definedName name="GRANITO_FONDO_GRIS_9">#REF!</definedName>
    <definedName name="Grava">#REF!</definedName>
    <definedName name="Grava_10">#REF!</definedName>
    <definedName name="Grava_11">#REF!</definedName>
    <definedName name="Grava_6">#REF!</definedName>
    <definedName name="Grava_7">#REF!</definedName>
    <definedName name="Grava_8">#REF!</definedName>
    <definedName name="Grava_9">#REF!</definedName>
    <definedName name="GRUA">#REF!</definedName>
    <definedName name="GRUA_10">#REF!</definedName>
    <definedName name="GRUA_11">#REF!</definedName>
    <definedName name="GRUA_6">#REF!</definedName>
    <definedName name="GRUA_7">#REF!</definedName>
    <definedName name="GRUA_8">#REF!</definedName>
    <definedName name="GRUA_9">#REF!</definedName>
    <definedName name="GT">#REF!</definedName>
    <definedName name="H" localSheetId="0">'[26]M.O.'!#REF!</definedName>
    <definedName name="H">'[26]M.O.'!#REF!</definedName>
    <definedName name="HACHA">#REF!</definedName>
    <definedName name="HACHA_10">#REF!</definedName>
    <definedName name="HACHA_11">#REF!</definedName>
    <definedName name="HACHA_6">#REF!</definedName>
    <definedName name="HACHA_7">#REF!</definedName>
    <definedName name="HACHA_8">#REF!</definedName>
    <definedName name="HACHA_9">#REF!</definedName>
    <definedName name="HERR_MENO">#REF!</definedName>
    <definedName name="HERR_MENO_10">#REF!</definedName>
    <definedName name="HERR_MENO_11">#REF!</definedName>
    <definedName name="HERR_MENO_6">#REF!</definedName>
    <definedName name="HERR_MENO_7">#REF!</definedName>
    <definedName name="HERR_MENO_8">#REF!</definedName>
    <definedName name="HERR_MENO_9">#REF!</definedName>
    <definedName name="HILO">#REF!</definedName>
    <definedName name="HILO_10">#REF!</definedName>
    <definedName name="HILO_11">#REF!</definedName>
    <definedName name="HILO_6">#REF!</definedName>
    <definedName name="HILO_7">#REF!</definedName>
    <definedName name="HILO_8">#REF!</definedName>
    <definedName name="HILO_9">#REF!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>#REF!</definedName>
    <definedName name="HORM_IND_180_10">#REF!</definedName>
    <definedName name="HORM_IND_180_11">#REF!</definedName>
    <definedName name="HORM_IND_180_6">#REF!</definedName>
    <definedName name="HORM_IND_180_7">#REF!</definedName>
    <definedName name="HORM_IND_180_8">#REF!</definedName>
    <definedName name="HORM_IND_180_9">#REF!</definedName>
    <definedName name="HORM_IND_210">#REF!</definedName>
    <definedName name="HORM_IND_210_10">#REF!</definedName>
    <definedName name="HORM_IND_210_11">#REF!</definedName>
    <definedName name="HORM_IND_210_6">#REF!</definedName>
    <definedName name="HORM_IND_210_7">#REF!</definedName>
    <definedName name="HORM_IND_210_8">#REF!</definedName>
    <definedName name="HORM_IND_210_9">#REF!</definedName>
    <definedName name="HORM_IND_240">#REF!</definedName>
    <definedName name="HORM_IND_240_10">#REF!</definedName>
    <definedName name="HORM_IND_240_11">#REF!</definedName>
    <definedName name="HORM_IND_240_6">#REF!</definedName>
    <definedName name="HORM_IND_240_7">#REF!</definedName>
    <definedName name="HORM_IND_240_8">#REF!</definedName>
    <definedName name="HORM_IND_240_9">#REF!</definedName>
    <definedName name="HORM135_MANUAL">'[18]HORM. Y MORTEROS.'!$H$212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ilma" localSheetId="0">'[14]M.O.'!#REF!</definedName>
    <definedName name="ilma">'[14]M.O.'!#REF!</definedName>
    <definedName name="impresion_2" localSheetId="0">'[31]Directos'!#REF!</definedName>
    <definedName name="impresion_2">'[31]Directos'!#REF!</definedName>
    <definedName name="Imprimir_área_IM">#REF!</definedName>
    <definedName name="Imprimir_área_IM_6">#REF!</definedName>
    <definedName name="ingeniera">'[9]M.O.'!$C$10</definedName>
    <definedName name="ingeniera_10">#REF!</definedName>
    <definedName name="ingeniera_11">#REF!</definedName>
    <definedName name="ingeniera_5">#REF!</definedName>
    <definedName name="ingeniera_6">#REF!</definedName>
    <definedName name="ingeniera_7">#REF!</definedName>
    <definedName name="ingeniera_8">#REF!</definedName>
    <definedName name="ingeniera_9">#REF!</definedName>
    <definedName name="INODORO_BCO_TAPA">#REF!</definedName>
    <definedName name="INODORO_BCO_TAPA_10">#REF!</definedName>
    <definedName name="INODORO_BCO_TAPA_11">#REF!</definedName>
    <definedName name="INODORO_BCO_TAPA_6">#REF!</definedName>
    <definedName name="INODORO_BCO_TAPA_7">#REF!</definedName>
    <definedName name="INODORO_BCO_TAPA_8">#REF!</definedName>
    <definedName name="INODORO_BCO_TAPA_9">#REF!</definedName>
    <definedName name="INSUMO_1">#REF!</definedName>
    <definedName name="INSUMO_1_10">#REF!</definedName>
    <definedName name="INSUMO_1_11">#REF!</definedName>
    <definedName name="INSUMO_1_6">#REF!</definedName>
    <definedName name="INSUMO_1_7">#REF!</definedName>
    <definedName name="INSUMO_1_8">#REF!</definedName>
    <definedName name="INSUMO_1_9">#REF!</definedName>
    <definedName name="INTERRUPTOR_3w">#REF!</definedName>
    <definedName name="INTERRUPTOR_3w_10">#REF!</definedName>
    <definedName name="INTERRUPTOR_3w_11">#REF!</definedName>
    <definedName name="INTERRUPTOR_3w_6">#REF!</definedName>
    <definedName name="INTERRUPTOR_3w_7">#REF!</definedName>
    <definedName name="INTERRUPTOR_3w_8">#REF!</definedName>
    <definedName name="INTERRUPTOR_3w_9">#REF!</definedName>
    <definedName name="INTERRUPTOR_4w">#REF!</definedName>
    <definedName name="INTERRUPTOR_4w_10">#REF!</definedName>
    <definedName name="INTERRUPTOR_4w_11">#REF!</definedName>
    <definedName name="INTERRUPTOR_4w_6">#REF!</definedName>
    <definedName name="INTERRUPTOR_4w_7">#REF!</definedName>
    <definedName name="INTERRUPTOR_4w_8">#REF!</definedName>
    <definedName name="INTERRUPTOR_4w_9">#REF!</definedName>
    <definedName name="INTERRUPTOR_DOBLE">#REF!</definedName>
    <definedName name="INTERRUPTOR_DOBLE_10">#REF!</definedName>
    <definedName name="INTERRUPTOR_DOBLE_11">#REF!</definedName>
    <definedName name="INTERRUPTOR_DOBLE_6">#REF!</definedName>
    <definedName name="INTERRUPTOR_DOBLE_7">#REF!</definedName>
    <definedName name="INTERRUPTOR_DOBLE_8">#REF!</definedName>
    <definedName name="INTERRUPTOR_DOBLE_9">#REF!</definedName>
    <definedName name="INTERRUPTOR_SENC">#REF!</definedName>
    <definedName name="INTERRUPTOR_SENC_10">#REF!</definedName>
    <definedName name="INTERRUPTOR_SENC_11">#REF!</definedName>
    <definedName name="INTERRUPTOR_SENC_6">#REF!</definedName>
    <definedName name="INTERRUPTOR_SENC_7">#REF!</definedName>
    <definedName name="INTERRUPTOR_SENC_8">#REF!</definedName>
    <definedName name="INTERRUPTOR_SENC_9">#REF!</definedName>
    <definedName name="J" localSheetId="0">'[7]CUB-10181-3(Rescision)'!#REF!</definedName>
    <definedName name="J">'[7]CUB-10181-3(Rescision)'!#REF!</definedName>
    <definedName name="JOEL" localSheetId="0">#REF!</definedName>
    <definedName name="JOEL">#REF!</definedName>
    <definedName name="JUNTA_CERA_INODORO">#REF!</definedName>
    <definedName name="JUNTA_CERA_INODORO_10">#REF!</definedName>
    <definedName name="JUNTA_CERA_INODORO_11">#REF!</definedName>
    <definedName name="JUNTA_CERA_INODORO_6">#REF!</definedName>
    <definedName name="JUNTA_CERA_INODORO_7">#REF!</definedName>
    <definedName name="JUNTA_CERA_INODORO_8">#REF!</definedName>
    <definedName name="JUNTA_CERA_INODORO_9">#REF!</definedName>
    <definedName name="JUNTA_DRESSER_12">#REF!</definedName>
    <definedName name="JUNTA_DRESSER_12_10">#REF!</definedName>
    <definedName name="JUNTA_DRESSER_12_11">#REF!</definedName>
    <definedName name="JUNTA_DRESSER_12_6">#REF!</definedName>
    <definedName name="JUNTA_DRESSER_12_7">#REF!</definedName>
    <definedName name="JUNTA_DRESSER_12_8">#REF!</definedName>
    <definedName name="JUNTA_DRESSER_12_9">#REF!</definedName>
    <definedName name="JUNTA_DRESSER_16">#REF!</definedName>
    <definedName name="JUNTA_DRESSER_16_10">#REF!</definedName>
    <definedName name="JUNTA_DRESSER_16_11">#REF!</definedName>
    <definedName name="JUNTA_DRESSER_16_6">#REF!</definedName>
    <definedName name="JUNTA_DRESSER_16_7">#REF!</definedName>
    <definedName name="JUNTA_DRESSER_16_8">#REF!</definedName>
    <definedName name="JUNTA_DRESSER_16_9">#REF!</definedName>
    <definedName name="JUNTA_DRESSER_2">#REF!</definedName>
    <definedName name="JUNTA_DRESSER_2_10">#REF!</definedName>
    <definedName name="JUNTA_DRESSER_2_11">#REF!</definedName>
    <definedName name="JUNTA_DRESSER_2_6">#REF!</definedName>
    <definedName name="JUNTA_DRESSER_2_7">#REF!</definedName>
    <definedName name="JUNTA_DRESSER_2_8">#REF!</definedName>
    <definedName name="JUNTA_DRESSER_2_9">#REF!</definedName>
    <definedName name="JUNTA_DRESSER_3">#REF!</definedName>
    <definedName name="JUNTA_DRESSER_3_10">#REF!</definedName>
    <definedName name="JUNTA_DRESSER_3_11">#REF!</definedName>
    <definedName name="JUNTA_DRESSER_3_6">#REF!</definedName>
    <definedName name="JUNTA_DRESSER_3_7">#REF!</definedName>
    <definedName name="JUNTA_DRESSER_3_8">#REF!</definedName>
    <definedName name="JUNTA_DRESSER_3_9">#REF!</definedName>
    <definedName name="JUNTA_DRESSER_4">#REF!</definedName>
    <definedName name="JUNTA_DRESSER_4_10">#REF!</definedName>
    <definedName name="JUNTA_DRESSER_4_11">#REF!</definedName>
    <definedName name="JUNTA_DRESSER_4_6">#REF!</definedName>
    <definedName name="JUNTA_DRESSER_4_7">#REF!</definedName>
    <definedName name="JUNTA_DRESSER_4_8">#REF!</definedName>
    <definedName name="JUNTA_DRESSER_4_9">#REF!</definedName>
    <definedName name="JUNTA_DRESSER_6">#REF!</definedName>
    <definedName name="JUNTA_DRESSER_6_10">#REF!</definedName>
    <definedName name="JUNTA_DRESSER_6_11">#REF!</definedName>
    <definedName name="JUNTA_DRESSER_6_6">#REF!</definedName>
    <definedName name="JUNTA_DRESSER_6_7">#REF!</definedName>
    <definedName name="JUNTA_DRESSER_6_8">#REF!</definedName>
    <definedName name="JUNTA_DRESSER_6_9">#REF!</definedName>
    <definedName name="JUNTA_DRESSER_8">#REF!</definedName>
    <definedName name="JUNTA_DRESSER_8_10">#REF!</definedName>
    <definedName name="JUNTA_DRESSER_8_11">#REF!</definedName>
    <definedName name="JUNTA_DRESSER_8_6">#REF!</definedName>
    <definedName name="JUNTA_DRESSER_8_7">#REF!</definedName>
    <definedName name="JUNTA_DRESSER_8_8">#REF!</definedName>
    <definedName name="JUNTA_DRESSER_8_9">#REF!</definedName>
    <definedName name="JUNTA_WATER_STOP_9">#REF!</definedName>
    <definedName name="JUNTA_WATER_STOP_9_10">#REF!</definedName>
    <definedName name="JUNTA_WATER_STOP_9_11">#REF!</definedName>
    <definedName name="JUNTA_WATER_STOP_9_6">#REF!</definedName>
    <definedName name="JUNTA_WATER_STOP_9_7">#REF!</definedName>
    <definedName name="JUNTA_WATER_STOP_9_8">#REF!</definedName>
    <definedName name="JUNTA_WATER_STOP_9_9">#REF!</definedName>
    <definedName name="k" localSheetId="0">'[14]M.O.'!#REF!</definedName>
    <definedName name="k">'[14]M.O.'!#REF!</definedName>
    <definedName name="L_1" localSheetId="0">#REF!</definedName>
    <definedName name="L_1">#REF!</definedName>
    <definedName name="L_2">#REF!</definedName>
    <definedName name="L_5">#REF!</definedName>
    <definedName name="LADRILLOS_4x8x2">#REF!</definedName>
    <definedName name="LADRILLOS_4x8x2_10">#REF!</definedName>
    <definedName name="LADRILLOS_4x8x2_11">#REF!</definedName>
    <definedName name="LADRILLOS_4x8x2_6">#REF!</definedName>
    <definedName name="LADRILLOS_4x8x2_7">#REF!</definedName>
    <definedName name="LADRILLOS_4x8x2_8">#REF!</definedName>
    <definedName name="LADRILLOS_4x8x2_9">#REF!</definedName>
    <definedName name="LAMPARA_FLUORESC_2x4">#REF!</definedName>
    <definedName name="LAMPARA_FLUORESC_2x4_10">#REF!</definedName>
    <definedName name="LAMPARA_FLUORESC_2x4_11">#REF!</definedName>
    <definedName name="LAMPARA_FLUORESC_2x4_6">#REF!</definedName>
    <definedName name="LAMPARA_FLUORESC_2x4_7">#REF!</definedName>
    <definedName name="LAMPARA_FLUORESC_2x4_8">#REF!</definedName>
    <definedName name="LAMPARA_FLUORESC_2x4_9">#REF!</definedName>
    <definedName name="LAMPARAS_DE_1500W_220V">'[13]INSU'!$B$41</definedName>
    <definedName name="LAQUEAR_MADERA">#REF!</definedName>
    <definedName name="LAQUEAR_MADERA_10">#REF!</definedName>
    <definedName name="LAQUEAR_MADERA_11">#REF!</definedName>
    <definedName name="LAQUEAR_MADERA_6">#REF!</definedName>
    <definedName name="LAQUEAR_MADERA_7">#REF!</definedName>
    <definedName name="LAQUEAR_MADERA_8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>#REF!</definedName>
    <definedName name="LAVADERO_GRANITO_SENCILLO_10">#REF!</definedName>
    <definedName name="LAVADERO_GRANITO_SENCILLO_11">#REF!</definedName>
    <definedName name="LAVADERO_GRANITO_SENCILLO_6">#REF!</definedName>
    <definedName name="LAVADERO_GRANITO_SENCILLO_7">#REF!</definedName>
    <definedName name="LAVADERO_GRANITO_SENCILLO_8">#REF!</definedName>
    <definedName name="LAVADERO_GRANITO_SENCILLO_9">#REF!</definedName>
    <definedName name="LAVAMANO_19x17_BCO">#REF!</definedName>
    <definedName name="LAVAMANO_19x17_BCO_10">#REF!</definedName>
    <definedName name="LAVAMANO_19x17_BCO_11">#REF!</definedName>
    <definedName name="LAVAMANO_19x17_BCO_6">#REF!</definedName>
    <definedName name="LAVAMANO_19x17_BCO_7">#REF!</definedName>
    <definedName name="LAVAMANO_19x17_BCO_8">#REF!</definedName>
    <definedName name="LAVAMANO_19x17_BCO_9">#REF!</definedName>
    <definedName name="Ligadora2fdas">#REF!</definedName>
    <definedName name="Ligadora2fdas_10">#REF!</definedName>
    <definedName name="Ligadora2fdas_11">#REF!</definedName>
    <definedName name="Ligadora2fdas_6">#REF!</definedName>
    <definedName name="Ligadora2fdas_7">#REF!</definedName>
    <definedName name="Ligadora2fdas_8">#REF!</definedName>
    <definedName name="Ligadora2fdas_9">#REF!</definedName>
    <definedName name="LINEA_DE_CONDUC">#N/A</definedName>
    <definedName name="LINEA_DE_CONDUC_6">NA()</definedName>
    <definedName name="LLAVE_ANG_38">#REF!</definedName>
    <definedName name="LLAVE_ANG_38_10">#REF!</definedName>
    <definedName name="LLAVE_ANG_38_11">#REF!</definedName>
    <definedName name="LLAVE_ANG_38_6">#REF!</definedName>
    <definedName name="LLAVE_ANG_38_7">#REF!</definedName>
    <definedName name="LLAVE_ANG_38_8">#REF!</definedName>
    <definedName name="LLAVE_ANG_38_9">#REF!</definedName>
    <definedName name="LLAVE_CHORRO">#REF!</definedName>
    <definedName name="LLAVE_CHORRO_10">#REF!</definedName>
    <definedName name="LLAVE_CHORRO_11">#REF!</definedName>
    <definedName name="LLAVE_CHORRO_6">#REF!</definedName>
    <definedName name="LLAVE_CHORRO_7">#REF!</definedName>
    <definedName name="LLAVE_CHORRO_8">#REF!</definedName>
    <definedName name="LLAVE_CHORRO_9">#REF!</definedName>
    <definedName name="LLAVE_EMPOTRAR_CROMO_12">#REF!</definedName>
    <definedName name="LLAVE_EMPOTRAR_CROMO_12_10">#REF!</definedName>
    <definedName name="LLAVE_EMPOTRAR_CROMO_12_11">#REF!</definedName>
    <definedName name="LLAVE_EMPOTRAR_CROMO_12_6">#REF!</definedName>
    <definedName name="LLAVE_EMPOTRAR_CROMO_12_7">#REF!</definedName>
    <definedName name="LLAVE_EMPOTRAR_CROMO_12_8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>#REF!</definedName>
    <definedName name="LLAVE_SENCILLA_10">#REF!</definedName>
    <definedName name="LLAVE_SENCILLA_11">#REF!</definedName>
    <definedName name="LLAVE_SENCILLA_6">#REF!</definedName>
    <definedName name="LLAVE_SENCILLA_7">#REF!</definedName>
    <definedName name="LLAVE_SENCILLA_8">#REF!</definedName>
    <definedName name="LLAVE_SENCILLA_9">#REF!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>#REF!</definedName>
    <definedName name="LLENADO_BLOQUES_20_10">#REF!</definedName>
    <definedName name="LLENADO_BLOQUES_20_11">#REF!</definedName>
    <definedName name="LLENADO_BLOQUES_20_6">#REF!</definedName>
    <definedName name="LLENADO_BLOQUES_20_7">#REF!</definedName>
    <definedName name="LLENADO_BLOQUES_20_8">#REF!</definedName>
    <definedName name="LLENADO_BLOQUES_20_9">#REF!</definedName>
    <definedName name="LLENADO_BLOQUES_40">#REF!</definedName>
    <definedName name="LLENADO_BLOQUES_40_10">#REF!</definedName>
    <definedName name="LLENADO_BLOQUES_40_11">#REF!</definedName>
    <definedName name="LLENADO_BLOQUES_40_6">#REF!</definedName>
    <definedName name="LLENADO_BLOQUES_40_7">#REF!</definedName>
    <definedName name="LLENADO_BLOQUES_40_8">#REF!</definedName>
    <definedName name="LLENADO_BLOQUES_40_9">#REF!</definedName>
    <definedName name="LLENADO_BLOQUES_60">#REF!</definedName>
    <definedName name="LLENADO_BLOQUES_60_10">#REF!</definedName>
    <definedName name="LLENADO_BLOQUES_60_11">#REF!</definedName>
    <definedName name="LLENADO_BLOQUES_60_6">#REF!</definedName>
    <definedName name="LLENADO_BLOQUES_60_7">#REF!</definedName>
    <definedName name="LLENADO_BLOQUES_60_8">#REF!</definedName>
    <definedName name="LLENADO_BLOQUES_60_9">#REF!</definedName>
    <definedName name="LLENADO_BLOQUES_80">#REF!</definedName>
    <definedName name="LLENADO_BLOQUES_80_10">#REF!</definedName>
    <definedName name="LLENADO_BLOQUES_80_11">#REF!</definedName>
    <definedName name="LLENADO_BLOQUES_80_6">#REF!</definedName>
    <definedName name="LLENADO_BLOQUES_80_7">#REF!</definedName>
    <definedName name="LLENADO_BLOQUES_80_8">#REF!</definedName>
    <definedName name="LLENADO_BLOQUES_80_9">#REF!</definedName>
    <definedName name="LOSA12">#REF!</definedName>
    <definedName name="LOSA12_6">#REF!</definedName>
    <definedName name="LOSA20">#REF!</definedName>
    <definedName name="LOSA20_6">#REF!</definedName>
    <definedName name="LOSA30">#REF!</definedName>
    <definedName name="LOSA30_6">#REF!</definedName>
    <definedName name="MA">#REF!</definedName>
    <definedName name="MA_10">#REF!</definedName>
    <definedName name="MA_11">#REF!</definedName>
    <definedName name="MA_6">#REF!</definedName>
    <definedName name="MA_7">#REF!</definedName>
    <definedName name="MA_8">#REF!</definedName>
    <definedName name="MA_9">#REF!</definedName>
    <definedName name="MACHETE">#REF!</definedName>
    <definedName name="MACHETE_10">#REF!</definedName>
    <definedName name="MACHETE_11">#REF!</definedName>
    <definedName name="MACHETE_6">#REF!</definedName>
    <definedName name="MACHETE_7">#REF!</definedName>
    <definedName name="MACHETE_8">#REF!</definedName>
    <definedName name="MACHETE_9">#REF!</definedName>
    <definedName name="MACO">#REF!</definedName>
    <definedName name="MACO_10">#REF!</definedName>
    <definedName name="MACO_11">#REF!</definedName>
    <definedName name="MACO_6">#REF!</definedName>
    <definedName name="MACO_7">#REF!</definedName>
    <definedName name="MACO_8">#REF!</definedName>
    <definedName name="MACO_9">#REF!</definedName>
    <definedName name="Madera_P2">'[6]INSU'!$D$132</definedName>
    <definedName name="Madera_P2_10">#REF!</definedName>
    <definedName name="Madera_P2_11">#REF!</definedName>
    <definedName name="Madera_P2_5">#REF!</definedName>
    <definedName name="Madera_P2_6">#REF!</definedName>
    <definedName name="Madera_P2_7">#REF!</definedName>
    <definedName name="Madera_P2_8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>#REF!</definedName>
    <definedName name="Maestro_10">#REF!</definedName>
    <definedName name="Maestro_11">#REF!</definedName>
    <definedName name="Maestro_6">#REF!</definedName>
    <definedName name="Maestro_7">#REF!</definedName>
    <definedName name="Maestro_8">#REF!</definedName>
    <definedName name="Maestro_9">#REF!</definedName>
    <definedName name="MAESTROCARP" localSheetId="0">'[11]INS'!#REF!</definedName>
    <definedName name="MAESTROCARP">'[11]INS'!#REF!</definedName>
    <definedName name="MAESTROCARP_6">#REF!</definedName>
    <definedName name="MAESTROCARP_8">#REF!</definedName>
    <definedName name="MALLA_ABRAZ_1_12">#REF!</definedName>
    <definedName name="MALLA_ABRAZ_1_12_10">#REF!</definedName>
    <definedName name="MALLA_ABRAZ_1_12_11">#REF!</definedName>
    <definedName name="MALLA_ABRAZ_1_12_6">#REF!</definedName>
    <definedName name="MALLA_ABRAZ_1_12_7">#REF!</definedName>
    <definedName name="MALLA_ABRAZ_1_12_8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>#REF!</definedName>
    <definedName name="MALLA_AL_PUAS_10">#REF!</definedName>
    <definedName name="MALLA_AL_PUAS_11">#REF!</definedName>
    <definedName name="MALLA_AL_PUAS_6">#REF!</definedName>
    <definedName name="MALLA_AL_PUAS_7">#REF!</definedName>
    <definedName name="MALLA_AL_PUAS_8">#REF!</definedName>
    <definedName name="MALLA_AL_PUAS_9">#REF!</definedName>
    <definedName name="MALLA_BARRA_TENZORA">#REF!</definedName>
    <definedName name="MALLA_BARRA_TENZORA_10">#REF!</definedName>
    <definedName name="MALLA_BARRA_TENZORA_11">#REF!</definedName>
    <definedName name="MALLA_BARRA_TENZORA_6">#REF!</definedName>
    <definedName name="MALLA_BARRA_TENZORA_7">#REF!</definedName>
    <definedName name="MALLA_BARRA_TENZORA_8">#REF!</definedName>
    <definedName name="MALLA_BARRA_TENZORA_9">#REF!</definedName>
    <definedName name="MALLA_BOTE">#REF!</definedName>
    <definedName name="MALLA_BOTE_10">#REF!</definedName>
    <definedName name="MALLA_BOTE_11">#REF!</definedName>
    <definedName name="MALLA_BOTE_6">#REF!</definedName>
    <definedName name="MALLA_BOTE_7">#REF!</definedName>
    <definedName name="MALLA_BOTE_8">#REF!</definedName>
    <definedName name="MALLA_BOTE_9">#REF!</definedName>
    <definedName name="MALLA_CARP_COLS">#REF!</definedName>
    <definedName name="MALLA_CARP_COLS_10">#REF!</definedName>
    <definedName name="MALLA_CARP_COLS_11">#REF!</definedName>
    <definedName name="MALLA_CARP_COLS_6">#REF!</definedName>
    <definedName name="MALLA_CARP_COLS_7">#REF!</definedName>
    <definedName name="MALLA_CARP_COLS_8">#REF!</definedName>
    <definedName name="MALLA_CARP_COLS_9">#REF!</definedName>
    <definedName name="MALLA_CICLONICA_6">#REF!</definedName>
    <definedName name="MALLA_CICLONICA_6_10">#REF!</definedName>
    <definedName name="MALLA_CICLONICA_6_11">#REF!</definedName>
    <definedName name="MALLA_CICLONICA_6_6">#REF!</definedName>
    <definedName name="MALLA_CICLONICA_6_7">#REF!</definedName>
    <definedName name="MALLA_CICLONICA_6_8">#REF!</definedName>
    <definedName name="MALLA_CICLONICA_6_9">#REF!</definedName>
    <definedName name="MALLA_COLOC_6">#REF!</definedName>
    <definedName name="MALLA_COLOC_6_10">#REF!</definedName>
    <definedName name="MALLA_COLOC_6_11">#REF!</definedName>
    <definedName name="MALLA_COLOC_6_6">#REF!</definedName>
    <definedName name="MALLA_COLOC_6_7">#REF!</definedName>
    <definedName name="MALLA_COLOC_6_8">#REF!</definedName>
    <definedName name="MALLA_COLOC_6_9">#REF!</definedName>
    <definedName name="MALLA_COPAFINAL_1_12">#REF!</definedName>
    <definedName name="MALLA_COPAFINAL_1_12_10">#REF!</definedName>
    <definedName name="MALLA_COPAFINAL_1_12_11">#REF!</definedName>
    <definedName name="MALLA_COPAFINAL_1_12_6">#REF!</definedName>
    <definedName name="MALLA_COPAFINAL_1_12_7">#REF!</definedName>
    <definedName name="MALLA_COPAFINAL_1_12_8">#REF!</definedName>
    <definedName name="MALLA_COPAFINAL_1_12_9">#REF!</definedName>
    <definedName name="MALLA_COPAFINAL_2">#REF!</definedName>
    <definedName name="MALLA_COPAFINAL_2_10">#REF!</definedName>
    <definedName name="MALLA_COPAFINAL_2_11">#REF!</definedName>
    <definedName name="MALLA_COPAFINAL_2_6">#REF!</definedName>
    <definedName name="MALLA_COPAFINAL_2_7">#REF!</definedName>
    <definedName name="MALLA_COPAFINAL_2_8">#REF!</definedName>
    <definedName name="MALLA_COPAFINAL_2_9">#REF!</definedName>
    <definedName name="MALLA_CORTE_ABR">#REF!</definedName>
    <definedName name="MALLA_CORTE_ABR_10">#REF!</definedName>
    <definedName name="MALLA_CORTE_ABR_11">#REF!</definedName>
    <definedName name="MALLA_CORTE_ABR_6">#REF!</definedName>
    <definedName name="MALLA_CORTE_ABR_7">#REF!</definedName>
    <definedName name="MALLA_CORTE_ABR_8">#REF!</definedName>
    <definedName name="MALLA_CORTE_ABR_9">#REF!</definedName>
    <definedName name="Malla_Electrosoldada_10x10">#REF!</definedName>
    <definedName name="Malla_Electrosoldada_10x10_10">#REF!</definedName>
    <definedName name="Malla_Electrosoldada_10x10_11">#REF!</definedName>
    <definedName name="Malla_Electrosoldada_10x10_6">#REF!</definedName>
    <definedName name="Malla_Electrosoldada_10x10_7">#REF!</definedName>
    <definedName name="Malla_Electrosoldada_10x10_8">#REF!</definedName>
    <definedName name="Malla_Electrosoldada_10x10_9">#REF!</definedName>
    <definedName name="MALLA_PALOMETA_DOBLE_1_12">#REF!</definedName>
    <definedName name="MALLA_PALOMETA_DOBLE_1_12_10">#REF!</definedName>
    <definedName name="MALLA_PALOMETA_DOBLE_1_12_11">#REF!</definedName>
    <definedName name="MALLA_PALOMETA_DOBLE_1_12_6">#REF!</definedName>
    <definedName name="MALLA_PALOMETA_DOBLE_1_12_7">#REF!</definedName>
    <definedName name="MALLA_PALOMETA_DOBLE_1_12_8">#REF!</definedName>
    <definedName name="MALLA_PALOMETA_DOBLE_1_12_9">#REF!</definedName>
    <definedName name="MALLA_RELLENO">#REF!</definedName>
    <definedName name="MALLA_RELLENO_10">#REF!</definedName>
    <definedName name="MALLA_RELLENO_11">#REF!</definedName>
    <definedName name="MALLA_RELLENO_6">#REF!</definedName>
    <definedName name="MALLA_RELLENO_7">#REF!</definedName>
    <definedName name="MALLA_RELLENO_8">#REF!</definedName>
    <definedName name="MALLA_RELLENO_9">#REF!</definedName>
    <definedName name="MALLA_SEGUETA">#REF!</definedName>
    <definedName name="MALLA_SEGUETA_10">#REF!</definedName>
    <definedName name="MALLA_SEGUETA_11">#REF!</definedName>
    <definedName name="MALLA_SEGUETA_6">#REF!</definedName>
    <definedName name="MALLA_SEGUETA_7">#REF!</definedName>
    <definedName name="MALLA_SEGUETA_8">#REF!</definedName>
    <definedName name="MALLA_SEGUETA_9">#REF!</definedName>
    <definedName name="MALLA_TERMINAL_1_14">#REF!</definedName>
    <definedName name="MALLA_TERMINAL_1_14_10">#REF!</definedName>
    <definedName name="MALLA_TERMINAL_1_14_11">#REF!</definedName>
    <definedName name="MALLA_TERMINAL_1_14_6">#REF!</definedName>
    <definedName name="MALLA_TERMINAL_1_14_7">#REF!</definedName>
    <definedName name="MALLA_TERMINAL_1_14_8">#REF!</definedName>
    <definedName name="MALLA_TERMINAL_1_14_9">#REF!</definedName>
    <definedName name="MALLA_TUBOHG_1">#REF!</definedName>
    <definedName name="MALLA_TUBOHG_1_10">#REF!</definedName>
    <definedName name="MALLA_TUBOHG_1_11">#REF!</definedName>
    <definedName name="MALLA_TUBOHG_1_12">#REF!</definedName>
    <definedName name="MALLA_TUBOHG_1_12_10">#REF!</definedName>
    <definedName name="MALLA_TUBOHG_1_12_11">#REF!</definedName>
    <definedName name="MALLA_TUBOHG_1_12_6">#REF!</definedName>
    <definedName name="MALLA_TUBOHG_1_12_7">#REF!</definedName>
    <definedName name="MALLA_TUBOHG_1_12_8">#REF!</definedName>
    <definedName name="MALLA_TUBOHG_1_12_9">#REF!</definedName>
    <definedName name="MALLA_TUBOHG_1_14">#REF!</definedName>
    <definedName name="MALLA_TUBOHG_1_14_10">#REF!</definedName>
    <definedName name="MALLA_TUBOHG_1_14_11">#REF!</definedName>
    <definedName name="MALLA_TUBOHG_1_14_6">#REF!</definedName>
    <definedName name="MALLA_TUBOHG_1_14_7">#REF!</definedName>
    <definedName name="MALLA_TUBOHG_1_14_8">#REF!</definedName>
    <definedName name="MALLA_TUBOHG_1_14_9">#REF!</definedName>
    <definedName name="MALLA_TUBOHG_1_6">#REF!</definedName>
    <definedName name="MALLA_TUBOHG_1_7">#REF!</definedName>
    <definedName name="MALLA_TUBOHG_1_8">#REF!</definedName>
    <definedName name="MALLA_TUBOHG_1_9">#REF!</definedName>
    <definedName name="MALLA_ZABALETA">#REF!</definedName>
    <definedName name="MALLA_ZABALETA_10">#REF!</definedName>
    <definedName name="MALLA_ZABALETA_11">#REF!</definedName>
    <definedName name="MALLA_ZABALETA_6">#REF!</definedName>
    <definedName name="MALLA_ZABALETA_7">#REF!</definedName>
    <definedName name="MALLA_ZABALETA_8">#REF!</definedName>
    <definedName name="MALLA_ZABALETA_9">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>#REF!</definedName>
    <definedName name="MATERIAL_RELLENO_10">#REF!</definedName>
    <definedName name="MATERIAL_RELLENO_11">#REF!</definedName>
    <definedName name="MATERIAL_RELLENO_6">#REF!</definedName>
    <definedName name="MATERIAL_RELLENO_7">#REF!</definedName>
    <definedName name="MATERIAL_RELLENO_8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>#REF!</definedName>
    <definedName name="MEXCLADORA_LAVAMANOS_10">#REF!</definedName>
    <definedName name="MEXCLADORA_LAVAMANOS_11">#REF!</definedName>
    <definedName name="MEXCLADORA_LAVAMANOS_6">#REF!</definedName>
    <definedName name="MEXCLADORA_LAVAMANOS_7">#REF!</definedName>
    <definedName name="MEXCLADORA_LAVAMANOS_8">#REF!</definedName>
    <definedName name="MEXCLADORA_LAVAMANOS_9">#REF!</definedName>
    <definedName name="MEZCLA_CAL_ARENA_PISOS">#REF!</definedName>
    <definedName name="MEZCLA_CAL_ARENA_PISOS_10">#REF!</definedName>
    <definedName name="MEZCLA_CAL_ARENA_PISOS_11">#REF!</definedName>
    <definedName name="MEZCLA_CAL_ARENA_PISOS_6">#REF!</definedName>
    <definedName name="MEZCLA_CAL_ARENA_PISOS_7">#REF!</definedName>
    <definedName name="MEZCLA_CAL_ARENA_PISOS_8">#REF!</definedName>
    <definedName name="MEZCLA_CAL_ARENA_PISOS_9">#REF!</definedName>
    <definedName name="MezclaAntillana">#REF!</definedName>
    <definedName name="MezclaAntillana_10">#REF!</definedName>
    <definedName name="MezclaAntillana_11">#REF!</definedName>
    <definedName name="MezclaAntillana_6">#REF!</definedName>
    <definedName name="MezclaAntillana_7">#REF!</definedName>
    <definedName name="MezclaAntillana_8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O_ACERA_FROTyVIOL">#REF!</definedName>
    <definedName name="MO_ACERA_FROTyVIOL_10">#REF!</definedName>
    <definedName name="MO_ACERA_FROTyVIOL_11">#REF!</definedName>
    <definedName name="MO_ACERA_FROTyVIOL_6">#REF!</definedName>
    <definedName name="MO_ACERA_FROTyVIOL_7">#REF!</definedName>
    <definedName name="MO_ACERA_FROTyVIOL_8">#REF!</definedName>
    <definedName name="MO_ACERA_FROTyVIOL_9">#REF!</definedName>
    <definedName name="MO_CANTOS">#REF!</definedName>
    <definedName name="MO_CANTOS_10">#REF!</definedName>
    <definedName name="MO_CANTOS_11">#REF!</definedName>
    <definedName name="MO_CANTOS_6">#REF!</definedName>
    <definedName name="MO_CANTOS_7">#REF!</definedName>
    <definedName name="MO_CANTOS_8">#REF!</definedName>
    <definedName name="MO_CANTOS_9">#REF!</definedName>
    <definedName name="MO_CARETEO">#REF!</definedName>
    <definedName name="MO_CARETEO_10">#REF!</definedName>
    <definedName name="MO_CARETEO_11">#REF!</definedName>
    <definedName name="MO_CARETEO_6">#REF!</definedName>
    <definedName name="MO_CARETEO_7">#REF!</definedName>
    <definedName name="MO_CARETEO_8">#REF!</definedName>
    <definedName name="MO_CARETEO_9">#REF!</definedName>
    <definedName name="MO_ColAcero_Dintel">#REF!</definedName>
    <definedName name="MO_ColAcero_Dintel_10">#REF!</definedName>
    <definedName name="MO_ColAcero_Dintel_11">#REF!</definedName>
    <definedName name="MO_ColAcero_Dintel_6">#REF!</definedName>
    <definedName name="MO_ColAcero_Dintel_7">#REF!</definedName>
    <definedName name="MO_ColAcero_Dintel_8">#REF!</definedName>
    <definedName name="MO_ColAcero_Dintel_9">#REF!</definedName>
    <definedName name="MO_ColAcero_Escalera">#REF!</definedName>
    <definedName name="MO_ColAcero_Escalera_10">#REF!</definedName>
    <definedName name="MO_ColAcero_Escalera_11">#REF!</definedName>
    <definedName name="MO_ColAcero_Escalera_6">#REF!</definedName>
    <definedName name="MO_ColAcero_Escalera_7">#REF!</definedName>
    <definedName name="MO_ColAcero_Escalera_8">#REF!</definedName>
    <definedName name="MO_ColAcero_Escalera_9">#REF!</definedName>
    <definedName name="MO_ColAcero_G60_QQ">#REF!</definedName>
    <definedName name="MO_ColAcero_G60_QQ_10">#REF!</definedName>
    <definedName name="MO_ColAcero_G60_QQ_11">#REF!</definedName>
    <definedName name="MO_ColAcero_G60_QQ_6">#REF!</definedName>
    <definedName name="MO_ColAcero_G60_QQ_7">#REF!</definedName>
    <definedName name="MO_ColAcero_G60_QQ_8">#REF!</definedName>
    <definedName name="MO_ColAcero_G60_QQ_9">#REF!</definedName>
    <definedName name="MO_ColAcero_Malla">#REF!</definedName>
    <definedName name="MO_ColAcero_Malla_10">#REF!</definedName>
    <definedName name="MO_ColAcero_Malla_11">#REF!</definedName>
    <definedName name="MO_ColAcero_Malla_6">#REF!</definedName>
    <definedName name="MO_ColAcero_Malla_7">#REF!</definedName>
    <definedName name="MO_ColAcero_Malla_8">#REF!</definedName>
    <definedName name="MO_ColAcero_Malla_9">#REF!</definedName>
    <definedName name="MO_ColAcero_QQ">'[6]MO'!$B$612</definedName>
    <definedName name="MO_ColAcero_QQ_10">#REF!</definedName>
    <definedName name="MO_ColAcero_QQ_11">#REF!</definedName>
    <definedName name="MO_ColAcero_QQ_5">#REF!</definedName>
    <definedName name="MO_ColAcero_QQ_6">#REF!</definedName>
    <definedName name="MO_ColAcero_QQ_7">#REF!</definedName>
    <definedName name="MO_ColAcero_QQ_8">#REF!</definedName>
    <definedName name="MO_ColAcero_QQ_9">#REF!</definedName>
    <definedName name="MO_ColAcero_ZapMuros">#REF!</definedName>
    <definedName name="MO_ColAcero_ZapMuros_10">#REF!</definedName>
    <definedName name="MO_ColAcero_ZapMuros_11">#REF!</definedName>
    <definedName name="MO_ColAcero_ZapMuros_6">#REF!</definedName>
    <definedName name="MO_ColAcero_ZapMuros_7">#REF!</definedName>
    <definedName name="MO_ColAcero_ZapMuros_8">#REF!</definedName>
    <definedName name="MO_ColAcero_ZapMuros_9">#REF!</definedName>
    <definedName name="MO_ColAcero14_Piso">#REF!</definedName>
    <definedName name="MO_ColAcero14_Piso_10">#REF!</definedName>
    <definedName name="MO_ColAcero14_Piso_11">#REF!</definedName>
    <definedName name="MO_ColAcero14_Piso_6">#REF!</definedName>
    <definedName name="MO_ColAcero14_Piso_7">#REF!</definedName>
    <definedName name="MO_ColAcero14_Piso_8">#REF!</definedName>
    <definedName name="MO_ColAcero14_Piso_9">#REF!</definedName>
    <definedName name="MO_ColAcero38y12_Cols">#REF!</definedName>
    <definedName name="MO_ColAcero38y12_Cols_10">#REF!</definedName>
    <definedName name="MO_ColAcero38y12_Cols_11">#REF!</definedName>
    <definedName name="MO_ColAcero38y12_Cols_6">#REF!</definedName>
    <definedName name="MO_ColAcero38y12_Cols_7">#REF!</definedName>
    <definedName name="MO_ColAcero38y12_Cols_8">#REF!</definedName>
    <definedName name="MO_ColAcero38y12_Cols_9">#REF!</definedName>
    <definedName name="MO_DEMOLICION_MURO_HA">#REF!</definedName>
    <definedName name="MO_DEMOLICION_MURO_HA_10">#REF!</definedName>
    <definedName name="MO_DEMOLICION_MURO_HA_11">#REF!</definedName>
    <definedName name="MO_DEMOLICION_MURO_HA_6">#REF!</definedName>
    <definedName name="MO_DEMOLICION_MURO_HA_7">#REF!</definedName>
    <definedName name="MO_DEMOLICION_MURO_HA_8">#REF!</definedName>
    <definedName name="MO_DEMOLICION_MURO_HA_9">#REF!</definedName>
    <definedName name="MO_ELEC_BREAKERS">#REF!</definedName>
    <definedName name="MO_ELEC_BREAKERS_10">#REF!</definedName>
    <definedName name="MO_ELEC_BREAKERS_11">#REF!</definedName>
    <definedName name="MO_ELEC_BREAKERS_6">#REF!</definedName>
    <definedName name="MO_ELEC_BREAKERS_7">#REF!</definedName>
    <definedName name="MO_ELEC_BREAKERS_8">#REF!</definedName>
    <definedName name="MO_ELEC_BREAKERS_9">#REF!</definedName>
    <definedName name="MO_ELEC_INTERRUPTOR_3W">#REF!</definedName>
    <definedName name="MO_ELEC_INTERRUPTOR_3W_10">#REF!</definedName>
    <definedName name="MO_ELEC_INTERRUPTOR_3W_11">#REF!</definedName>
    <definedName name="MO_ELEC_INTERRUPTOR_3W_6">#REF!</definedName>
    <definedName name="MO_ELEC_INTERRUPTOR_3W_7">#REF!</definedName>
    <definedName name="MO_ELEC_INTERRUPTOR_3W_8">#REF!</definedName>
    <definedName name="MO_ELEC_INTERRUPTOR_3W_9">#REF!</definedName>
    <definedName name="MO_ELEC_INTERRUPTOR_4W">#REF!</definedName>
    <definedName name="MO_ELEC_INTERRUPTOR_4W_10">#REF!</definedName>
    <definedName name="MO_ELEC_INTERRUPTOR_4W_11">#REF!</definedName>
    <definedName name="MO_ELEC_INTERRUPTOR_4W_6">#REF!</definedName>
    <definedName name="MO_ELEC_INTERRUPTOR_4W_7">#REF!</definedName>
    <definedName name="MO_ELEC_INTERRUPTOR_4W_8">#REF!</definedName>
    <definedName name="MO_ELEC_INTERRUPTOR_4W_9">#REF!</definedName>
    <definedName name="MO_ELEC_INTERRUPTOR_DOB">#REF!</definedName>
    <definedName name="MO_ELEC_INTERRUPTOR_DOB_10">#REF!</definedName>
    <definedName name="MO_ELEC_INTERRUPTOR_DOB_11">#REF!</definedName>
    <definedName name="MO_ELEC_INTERRUPTOR_DOB_6">#REF!</definedName>
    <definedName name="MO_ELEC_INTERRUPTOR_DOB_7">#REF!</definedName>
    <definedName name="MO_ELEC_INTERRUPTOR_DOB_8">#REF!</definedName>
    <definedName name="MO_ELEC_INTERRUPTOR_DOB_9">#REF!</definedName>
    <definedName name="MO_ELEC_INTERRUPTOR_SENC">#REF!</definedName>
    <definedName name="MO_ELEC_INTERRUPTOR_SENC_10">#REF!</definedName>
    <definedName name="MO_ELEC_INTERRUPTOR_SENC_11">#REF!</definedName>
    <definedName name="MO_ELEC_INTERRUPTOR_SENC_6">#REF!</definedName>
    <definedName name="MO_ELEC_INTERRUPTOR_SENC_7">#REF!</definedName>
    <definedName name="MO_ELEC_INTERRUPTOR_SENC_8">#REF!</definedName>
    <definedName name="MO_ELEC_INTERRUPTOR_SENC_9">#REF!</definedName>
    <definedName name="MO_ELEC_INTERRUPTOR_TRIPLE">#REF!</definedName>
    <definedName name="MO_ELEC_INTERRUPTOR_TRIPLE_10">#REF!</definedName>
    <definedName name="MO_ELEC_INTERRUPTOR_TRIPLE_11">#REF!</definedName>
    <definedName name="MO_ELEC_INTERRUPTOR_TRIPLE_6">#REF!</definedName>
    <definedName name="MO_ELEC_INTERRUPTOR_TRIPLE_7">#REF!</definedName>
    <definedName name="MO_ELEC_INTERRUPTOR_TRIPLE_8">#REF!</definedName>
    <definedName name="MO_ELEC_INTERRUPTOR_TRIPLE_9">#REF!</definedName>
    <definedName name="MO_ELEC_LAMPARA_FLUORESCENTE">#REF!</definedName>
    <definedName name="MO_ELEC_LAMPARA_FLUORESCENTE_10">#REF!</definedName>
    <definedName name="MO_ELEC_LAMPARA_FLUORESCENTE_11">#REF!</definedName>
    <definedName name="MO_ELEC_LAMPARA_FLUORESCENTE_6">#REF!</definedName>
    <definedName name="MO_ELEC_LAMPARA_FLUORESCENTE_7">#REF!</definedName>
    <definedName name="MO_ELEC_LAMPARA_FLUORESCENTE_8">#REF!</definedName>
    <definedName name="MO_ELEC_LAMPARA_FLUORESCENTE_9">#REF!</definedName>
    <definedName name="MO_ELEC_LUZ_CENITAL">#REF!</definedName>
    <definedName name="MO_ELEC_LUZ_CENITAL_10">#REF!</definedName>
    <definedName name="MO_ELEC_LUZ_CENITAL_11">#REF!</definedName>
    <definedName name="MO_ELEC_LUZ_CENITAL_6">#REF!</definedName>
    <definedName name="MO_ELEC_LUZ_CENITAL_7">#REF!</definedName>
    <definedName name="MO_ELEC_LUZ_CENITAL_8">#REF!</definedName>
    <definedName name="MO_ELEC_LUZ_CENITAL_9">#REF!</definedName>
    <definedName name="MO_ELEC_PANEL_DIST">#REF!</definedName>
    <definedName name="MO_ELEC_PANEL_DIST_10">#REF!</definedName>
    <definedName name="MO_ELEC_PANEL_DIST_11">#REF!</definedName>
    <definedName name="MO_ELEC_PANEL_DIST_6">#REF!</definedName>
    <definedName name="MO_ELEC_PANEL_DIST_7">#REF!</definedName>
    <definedName name="MO_ELEC_PANEL_DIST_8">#REF!</definedName>
    <definedName name="MO_ELEC_PANEL_DIST_9">#REF!</definedName>
    <definedName name="MO_ELEC_TOMACORRIENTE_110">#REF!</definedName>
    <definedName name="MO_ELEC_TOMACORRIENTE_110_10">#REF!</definedName>
    <definedName name="MO_ELEC_TOMACORRIENTE_110_11">#REF!</definedName>
    <definedName name="MO_ELEC_TOMACORRIENTE_110_6">#REF!</definedName>
    <definedName name="MO_ELEC_TOMACORRIENTE_110_7">#REF!</definedName>
    <definedName name="MO_ELEC_TOMACORRIENTE_110_8">#REF!</definedName>
    <definedName name="MO_ELEC_TOMACORRIENTE_110_9">#REF!</definedName>
    <definedName name="MO_ELEC_TOMACORRIENTE_220">#REF!</definedName>
    <definedName name="MO_ELEC_TOMACORRIENTE_220_10">#REF!</definedName>
    <definedName name="MO_ELEC_TOMACORRIENTE_220_11">#REF!</definedName>
    <definedName name="MO_ELEC_TOMACORRIENTE_220_6">#REF!</definedName>
    <definedName name="MO_ELEC_TOMACORRIENTE_220_7">#REF!</definedName>
    <definedName name="MO_ELEC_TOMACORRIENTE_220_8">#REF!</definedName>
    <definedName name="MO_ELEC_TOMACORRIENTE_220_9">#REF!</definedName>
    <definedName name="MO_ENTABLILLADOS">#REF!</definedName>
    <definedName name="MO_ENTABLILLADOS_10">#REF!</definedName>
    <definedName name="MO_ENTABLILLADOS_11">#REF!</definedName>
    <definedName name="MO_ENTABLILLADOS_6">#REF!</definedName>
    <definedName name="MO_ENTABLILLADOS_7">#REF!</definedName>
    <definedName name="MO_ENTABLILLADOS_8">#REF!</definedName>
    <definedName name="MO_ENTABLILLADOS_9">#REF!</definedName>
    <definedName name="MO_ESCALON_GRANITO">#REF!</definedName>
    <definedName name="MO_ESCALON_GRANITO_10">#REF!</definedName>
    <definedName name="MO_ESCALON_GRANITO_11">#REF!</definedName>
    <definedName name="MO_ESCALON_GRANITO_6">#REF!</definedName>
    <definedName name="MO_ESCALON_GRANITO_7">#REF!</definedName>
    <definedName name="MO_ESCALON_GRANITO_8">#REF!</definedName>
    <definedName name="MO_ESCALON_GRANITO_9">#REF!</definedName>
    <definedName name="MO_ESCALON_HUELLA_y_CONTRAHUELLA">#REF!</definedName>
    <definedName name="MO_ESCALON_HUELLA_y_CONTRAHUELLA_10">#REF!</definedName>
    <definedName name="MO_ESCALON_HUELLA_y_CONTRAHUELLA_11">#REF!</definedName>
    <definedName name="MO_ESCALON_HUELLA_y_CONTRAHUELLA_6">#REF!</definedName>
    <definedName name="MO_ESCALON_HUELLA_y_CONTRAHUELLA_7">#REF!</definedName>
    <definedName name="MO_ESCALON_HUELLA_y_CONTRAHUELLA_8">#REF!</definedName>
    <definedName name="MO_ESCALON_HUELLA_y_CONTRAHUELLA_9">#REF!</definedName>
    <definedName name="MO_ESTRIAS">#REF!</definedName>
    <definedName name="MO_ESTRIAS_10">#REF!</definedName>
    <definedName name="MO_ESTRIAS_11">#REF!</definedName>
    <definedName name="MO_ESTRIAS_6">#REF!</definedName>
    <definedName name="MO_ESTRIAS_7">#REF!</definedName>
    <definedName name="MO_ESTRIAS_8">#REF!</definedName>
    <definedName name="MO_ESTRIAS_9">#REF!</definedName>
    <definedName name="MO_EXC_CALICHE_MANO_3M">#REF!</definedName>
    <definedName name="MO_EXC_CALICHE_MANO_3M_10">#REF!</definedName>
    <definedName name="MO_EXC_CALICHE_MANO_3M_11">#REF!</definedName>
    <definedName name="MO_EXC_CALICHE_MANO_3M_6">#REF!</definedName>
    <definedName name="MO_EXC_CALICHE_MANO_3M_7">#REF!</definedName>
    <definedName name="MO_EXC_CALICHE_MANO_3M_8">#REF!</definedName>
    <definedName name="MO_EXC_CALICHE_MANO_3M_9">#REF!</definedName>
    <definedName name="MO_EXC_ROCA_BLANDA_MANO_3M">#REF!</definedName>
    <definedName name="MO_EXC_ROCA_BLANDA_MANO_3M_10">#REF!</definedName>
    <definedName name="MO_EXC_ROCA_BLANDA_MANO_3M_11">#REF!</definedName>
    <definedName name="MO_EXC_ROCA_BLANDA_MANO_3M_6">#REF!</definedName>
    <definedName name="MO_EXC_ROCA_BLANDA_MANO_3M_7">#REF!</definedName>
    <definedName name="MO_EXC_ROCA_BLANDA_MANO_3M_8">#REF!</definedName>
    <definedName name="MO_EXC_ROCA_BLANDA_MANO_3M_9">#REF!</definedName>
    <definedName name="MO_EXC_ROCA_COMP_3M">#REF!</definedName>
    <definedName name="MO_EXC_ROCA_COMP_3M_10">#REF!</definedName>
    <definedName name="MO_EXC_ROCA_COMP_3M_11">#REF!</definedName>
    <definedName name="MO_EXC_ROCA_COMP_3M_6">#REF!</definedName>
    <definedName name="MO_EXC_ROCA_COMP_3M_7">#REF!</definedName>
    <definedName name="MO_EXC_ROCA_COMP_3M_8">#REF!</definedName>
    <definedName name="MO_EXC_ROCA_COMP_3M_9">#REF!</definedName>
    <definedName name="MO_EXC_ROCA_MANO_3M">#REF!</definedName>
    <definedName name="MO_EXC_ROCA_MANO_3M_10">#REF!</definedName>
    <definedName name="MO_EXC_ROCA_MANO_3M_11">#REF!</definedName>
    <definedName name="MO_EXC_ROCA_MANO_3M_6">#REF!</definedName>
    <definedName name="MO_EXC_ROCA_MANO_3M_7">#REF!</definedName>
    <definedName name="MO_EXC_ROCA_MANO_3M_8">#REF!</definedName>
    <definedName name="MO_EXC_ROCA_MANO_3M_9">#REF!</definedName>
    <definedName name="MO_EXC_TIERRA_MANO_3M">#REF!</definedName>
    <definedName name="MO_EXC_TIERRA_MANO_3M_10">#REF!</definedName>
    <definedName name="MO_EXC_TIERRA_MANO_3M_11">#REF!</definedName>
    <definedName name="MO_EXC_TIERRA_MANO_3M_6">#REF!</definedName>
    <definedName name="MO_EXC_TIERRA_MANO_3M_7">#REF!</definedName>
    <definedName name="MO_EXC_TIERRA_MANO_3M_8">#REF!</definedName>
    <definedName name="MO_EXC_TIERRA_MANO_3M_9">#REF!</definedName>
    <definedName name="MO_FINO_TECHO_HOR">#REF!</definedName>
    <definedName name="MO_FINO_TECHO_HOR_10">#REF!</definedName>
    <definedName name="MO_FINO_TECHO_HOR_11">#REF!</definedName>
    <definedName name="MO_FINO_TECHO_HOR_6">#REF!</definedName>
    <definedName name="MO_FINO_TECHO_HOR_7">#REF!</definedName>
    <definedName name="MO_FINO_TECHO_HOR_8">#REF!</definedName>
    <definedName name="MO_FINO_TECHO_HOR_9">#REF!</definedName>
    <definedName name="MO_FRAGUACHE">#REF!</definedName>
    <definedName name="MO_FRAGUACHE_10">#REF!</definedName>
    <definedName name="MO_FRAGUACHE_11">#REF!</definedName>
    <definedName name="MO_FRAGUACHE_6">#REF!</definedName>
    <definedName name="MO_FRAGUACHE_7">#REF!</definedName>
    <definedName name="MO_FRAGUACHE_8">#REF!</definedName>
    <definedName name="MO_FRAGUACHE_9">#REF!</definedName>
    <definedName name="MO_GOTEROS">#REF!</definedName>
    <definedName name="MO_GOTEROS_10">#REF!</definedName>
    <definedName name="MO_GOTEROS_11">#REF!</definedName>
    <definedName name="MO_GOTEROS_6">#REF!</definedName>
    <definedName name="MO_GOTEROS_7">#REF!</definedName>
    <definedName name="MO_GOTEROS_8">#REF!</definedName>
    <definedName name="MO_GOTEROS_9">#REF!</definedName>
    <definedName name="MO_NATILLA">#REF!</definedName>
    <definedName name="MO_NATILLA_10">#REF!</definedName>
    <definedName name="MO_NATILLA_11">#REF!</definedName>
    <definedName name="MO_NATILLA_6">#REF!</definedName>
    <definedName name="MO_NATILLA_7">#REF!</definedName>
    <definedName name="MO_NATILLA_8">#REF!</definedName>
    <definedName name="MO_NATILLA_9">#REF!</definedName>
    <definedName name="MO_PAÑETE_COLs">#REF!</definedName>
    <definedName name="MO_PAÑETE_COLs_10">#REF!</definedName>
    <definedName name="MO_PAÑETE_COLs_11">#REF!</definedName>
    <definedName name="MO_PAÑETE_COLs_6">#REF!</definedName>
    <definedName name="MO_PAÑETE_COLs_7">#REF!</definedName>
    <definedName name="MO_PAÑETE_COLs_8">#REF!</definedName>
    <definedName name="MO_PAÑETE_COLs_9">#REF!</definedName>
    <definedName name="MO_PAÑETE_EXT">#REF!</definedName>
    <definedName name="MO_PAÑETE_EXT_10">#REF!</definedName>
    <definedName name="MO_PAÑETE_EXT_11">#REF!</definedName>
    <definedName name="MO_PAÑETE_EXT_6">#REF!</definedName>
    <definedName name="MO_PAÑETE_EXT_7">#REF!</definedName>
    <definedName name="MO_PAÑETE_EXT_8">#REF!</definedName>
    <definedName name="MO_PAÑETE_EXT_9">#REF!</definedName>
    <definedName name="MO_PAÑETE_INT">#REF!</definedName>
    <definedName name="MO_PAÑETE_INT_10">#REF!</definedName>
    <definedName name="MO_PAÑETE_INT_11">#REF!</definedName>
    <definedName name="MO_PAÑETE_INT_6">#REF!</definedName>
    <definedName name="MO_PAÑETE_INT_7">#REF!</definedName>
    <definedName name="MO_PAÑETE_INT_8">#REF!</definedName>
    <definedName name="MO_PAÑETE_INT_9">#REF!</definedName>
    <definedName name="MO_PAÑETE_PULIDO">#REF!</definedName>
    <definedName name="MO_PAÑETE_PULIDO_10">#REF!</definedName>
    <definedName name="MO_PAÑETE_PULIDO_11">#REF!</definedName>
    <definedName name="MO_PAÑETE_PULIDO_6">#REF!</definedName>
    <definedName name="MO_PAÑETE_PULIDO_7">#REF!</definedName>
    <definedName name="MO_PAÑETE_PULIDO_8">#REF!</definedName>
    <definedName name="MO_PAÑETE_PULIDO_9">#REF!</definedName>
    <definedName name="MO_PAÑETE_RASGADO">#REF!</definedName>
    <definedName name="MO_PAÑETE_RASGADO_10">#REF!</definedName>
    <definedName name="MO_PAÑETE_RASGADO_11">#REF!</definedName>
    <definedName name="MO_PAÑETE_RASGADO_6">#REF!</definedName>
    <definedName name="MO_PAÑETE_RASGADO_7">#REF!</definedName>
    <definedName name="MO_PAÑETE_RASGADO_8">#REF!</definedName>
    <definedName name="MO_PAÑETE_RASGADO_9">#REF!</definedName>
    <definedName name="MO_PAÑETE_TECHOSyVIGAS">#REF!</definedName>
    <definedName name="MO_PAÑETE_TECHOSyVIGAS_10">#REF!</definedName>
    <definedName name="MO_PAÑETE_TECHOSyVIGAS_11">#REF!</definedName>
    <definedName name="MO_PAÑETE_TECHOSyVIGAS_6">#REF!</definedName>
    <definedName name="MO_PAÑETE_TECHOSyVIGAS_7">#REF!</definedName>
    <definedName name="MO_PAÑETE_TECHOSyVIGAS_8">#REF!</definedName>
    <definedName name="MO_PAÑETE_TECHOSyVIGAS_9">#REF!</definedName>
    <definedName name="MO_PERRILLA">#REF!</definedName>
    <definedName name="MO_PERRILLA_10">#REF!</definedName>
    <definedName name="MO_PERRILLA_11">#REF!</definedName>
    <definedName name="MO_PERRILLA_6">#REF!</definedName>
    <definedName name="MO_PERRILLA_7">#REF!</definedName>
    <definedName name="MO_PERRILLA_8">#REF!</definedName>
    <definedName name="MO_PERRILLA_9">#REF!</definedName>
    <definedName name="MO_PIEDRA">#REF!</definedName>
    <definedName name="MO_PIEDRA_10">#REF!</definedName>
    <definedName name="MO_PIEDRA_11">#REF!</definedName>
    <definedName name="MO_PIEDRA_6">#REF!</definedName>
    <definedName name="MO_PIEDRA_7">#REF!</definedName>
    <definedName name="MO_PIEDRA_8">#REF!</definedName>
    <definedName name="MO_PIEDRA_9">#REF!</definedName>
    <definedName name="MO_PINTURA">#REF!</definedName>
    <definedName name="MO_PINTURA_10">#REF!</definedName>
    <definedName name="MO_PINTURA_11">#REF!</definedName>
    <definedName name="MO_PINTURA_6">#REF!</definedName>
    <definedName name="MO_PINTURA_7">#REF!</definedName>
    <definedName name="MO_PINTURA_8">#REF!</definedName>
    <definedName name="MO_PINTURA_9">#REF!</definedName>
    <definedName name="MO_PISO_ADOQUIN">#REF!</definedName>
    <definedName name="MO_PISO_ADOQUIN_10">#REF!</definedName>
    <definedName name="MO_PISO_ADOQUIN_11">#REF!</definedName>
    <definedName name="MO_PISO_ADOQUIN_6">#REF!</definedName>
    <definedName name="MO_PISO_ADOQUIN_7">#REF!</definedName>
    <definedName name="MO_PISO_ADOQUIN_8">#REF!</definedName>
    <definedName name="MO_PISO_ADOQUIN_9">#REF!</definedName>
    <definedName name="MO_PISO_CementoPulido">#REF!</definedName>
    <definedName name="MO_PISO_CementoPulido_10">#REF!</definedName>
    <definedName name="MO_PISO_CementoPulido_11">#REF!</definedName>
    <definedName name="MO_PISO_CementoPulido_6">#REF!</definedName>
    <definedName name="MO_PISO_CementoPulido_7">#REF!</definedName>
    <definedName name="MO_PISO_CementoPulido_8">#REF!</definedName>
    <definedName name="MO_PISO_CementoPulido_9">#REF!</definedName>
    <definedName name="MO_PISO_CERAMICA_15a20">#REF!</definedName>
    <definedName name="MO_PISO_CERAMICA_15a20_10">#REF!</definedName>
    <definedName name="MO_PISO_CERAMICA_15a20_11">#REF!</definedName>
    <definedName name="MO_PISO_CERAMICA_15a20_6">#REF!</definedName>
    <definedName name="MO_PISO_CERAMICA_15a20_7">#REF!</definedName>
    <definedName name="MO_PISO_CERAMICA_15a20_8">#REF!</definedName>
    <definedName name="MO_PISO_CERAMICA_15a20_9">#REF!</definedName>
    <definedName name="MO_PISO_CERAMICA_15a20_BASE">#REF!</definedName>
    <definedName name="MO_PISO_CERAMICA_15a20_BASE_10">#REF!</definedName>
    <definedName name="MO_PISO_CERAMICA_15a20_BASE_11">#REF!</definedName>
    <definedName name="MO_PISO_CERAMICA_15a20_BASE_6">#REF!</definedName>
    <definedName name="MO_PISO_CERAMICA_15a20_BASE_7">#REF!</definedName>
    <definedName name="MO_PISO_CERAMICA_15a20_BASE_8">#REF!</definedName>
    <definedName name="MO_PISO_CERAMICA_15a20_BASE_9">#REF!</definedName>
    <definedName name="MO_PISO_CERAMICA_30a40">#REF!</definedName>
    <definedName name="MO_PISO_CERAMICA_30a40_10">#REF!</definedName>
    <definedName name="MO_PISO_CERAMICA_30a40_11">#REF!</definedName>
    <definedName name="MO_PISO_CERAMICA_30a40_6">#REF!</definedName>
    <definedName name="MO_PISO_CERAMICA_30a40_7">#REF!</definedName>
    <definedName name="MO_PISO_CERAMICA_30a40_8">#REF!</definedName>
    <definedName name="MO_PISO_CERAMICA_30a40_9">#REF!</definedName>
    <definedName name="MO_PISO_CERAMICA_30a40_BASE">#REF!</definedName>
    <definedName name="MO_PISO_CERAMICA_30a40_BASE_10">#REF!</definedName>
    <definedName name="MO_PISO_CERAMICA_30a40_BASE_11">#REF!</definedName>
    <definedName name="MO_PISO_CERAMICA_30a40_BASE_6">#REF!</definedName>
    <definedName name="MO_PISO_CERAMICA_30a40_BASE_7">#REF!</definedName>
    <definedName name="MO_PISO_CERAMICA_30a40_BASE_8">#REF!</definedName>
    <definedName name="MO_PISO_CERAMICA_30a40_BASE_9">#REF!</definedName>
    <definedName name="MO_PISO_FROTA_VIOL">#REF!</definedName>
    <definedName name="MO_PISO_FROTA_VIOL_10">#REF!</definedName>
    <definedName name="MO_PISO_FROTA_VIOL_11">#REF!</definedName>
    <definedName name="MO_PISO_FROTA_VIOL_6">#REF!</definedName>
    <definedName name="MO_PISO_FROTA_VIOL_7">#REF!</definedName>
    <definedName name="MO_PISO_FROTA_VIOL_8">#REF!</definedName>
    <definedName name="MO_PISO_FROTA_VIOL_9">#REF!</definedName>
    <definedName name="MO_PISO_FROTADO">#REF!</definedName>
    <definedName name="MO_PISO_FROTADO_10">#REF!</definedName>
    <definedName name="MO_PISO_FROTADO_11">#REF!</definedName>
    <definedName name="MO_PISO_FROTADO_6">#REF!</definedName>
    <definedName name="MO_PISO_FROTADO_7">#REF!</definedName>
    <definedName name="MO_PISO_FROTADO_8">#REF!</definedName>
    <definedName name="MO_PISO_FROTADO_9">#REF!</definedName>
    <definedName name="MO_PISO_GRANITO_25">#REF!</definedName>
    <definedName name="MO_PISO_GRANITO_25_10">#REF!</definedName>
    <definedName name="MO_PISO_GRANITO_25_11">#REF!</definedName>
    <definedName name="MO_PISO_GRANITO_25_6">#REF!</definedName>
    <definedName name="MO_PISO_GRANITO_25_7">#REF!</definedName>
    <definedName name="MO_PISO_GRANITO_25_8">#REF!</definedName>
    <definedName name="MO_PISO_GRANITO_25_9">#REF!</definedName>
    <definedName name="MO_PISO_GRANITO_30">#REF!</definedName>
    <definedName name="MO_PISO_GRANITO_30_10">#REF!</definedName>
    <definedName name="MO_PISO_GRANITO_30_11">#REF!</definedName>
    <definedName name="MO_PISO_GRANITO_30_6">#REF!</definedName>
    <definedName name="MO_PISO_GRANITO_30_7">#REF!</definedName>
    <definedName name="MO_PISO_GRANITO_30_8">#REF!</definedName>
    <definedName name="MO_PISO_GRANITO_30_9">#REF!</definedName>
    <definedName name="MO_PISO_GRANITO_33">#REF!</definedName>
    <definedName name="MO_PISO_GRANITO_33_10">#REF!</definedName>
    <definedName name="MO_PISO_GRANITO_33_11">#REF!</definedName>
    <definedName name="MO_PISO_GRANITO_33_6">#REF!</definedName>
    <definedName name="MO_PISO_GRANITO_33_7">#REF!</definedName>
    <definedName name="MO_PISO_GRANITO_33_8">#REF!</definedName>
    <definedName name="MO_PISO_GRANITO_33_9">#REF!</definedName>
    <definedName name="MO_PISO_GRANITO_40">#REF!</definedName>
    <definedName name="MO_PISO_GRANITO_40_10">#REF!</definedName>
    <definedName name="MO_PISO_GRANITO_40_11">#REF!</definedName>
    <definedName name="MO_PISO_GRANITO_40_6">#REF!</definedName>
    <definedName name="MO_PISO_GRANITO_40_7">#REF!</definedName>
    <definedName name="MO_PISO_GRANITO_40_8">#REF!</definedName>
    <definedName name="MO_PISO_GRANITO_40_9">#REF!</definedName>
    <definedName name="MO_PISO_GRANITO_50">#REF!</definedName>
    <definedName name="MO_PISO_GRANITO_50_10">#REF!</definedName>
    <definedName name="MO_PISO_GRANITO_50_11">#REF!</definedName>
    <definedName name="MO_PISO_GRANITO_50_6">#REF!</definedName>
    <definedName name="MO_PISO_GRANITO_50_7">#REF!</definedName>
    <definedName name="MO_PISO_GRANITO_50_8">#REF!</definedName>
    <definedName name="MO_PISO_GRANITO_50_9">#REF!</definedName>
    <definedName name="MO_PISO_PULI_VIOL">#REF!</definedName>
    <definedName name="MO_PISO_PULI_VIOL_10">#REF!</definedName>
    <definedName name="MO_PISO_PULI_VIOL_11">#REF!</definedName>
    <definedName name="MO_PISO_PULI_VIOL_6">#REF!</definedName>
    <definedName name="MO_PISO_PULI_VIOL_7">#REF!</definedName>
    <definedName name="MO_PISO_PULI_VIOL_8">#REF!</definedName>
    <definedName name="MO_PISO_PULI_VIOL_9">#REF!</definedName>
    <definedName name="MO_PISO_ZOCALO">#REF!</definedName>
    <definedName name="MO_PISO_ZOCALO_10">#REF!</definedName>
    <definedName name="MO_PISO_ZOCALO_11">#REF!</definedName>
    <definedName name="MO_PISO_ZOCALO_6">#REF!</definedName>
    <definedName name="MO_PISO_ZOCALO_7">#REF!</definedName>
    <definedName name="MO_PISO_ZOCALO_8">#REF!</definedName>
    <definedName name="MO_PISO_ZOCALO_9">#REF!</definedName>
    <definedName name="MO_REPELLO">#REF!</definedName>
    <definedName name="MO_REPELLO_10">#REF!</definedName>
    <definedName name="MO_REPELLO_11">#REF!</definedName>
    <definedName name="MO_REPELLO_6">#REF!</definedName>
    <definedName name="MO_REPELLO_7">#REF!</definedName>
    <definedName name="MO_REPELLO_8">#REF!</definedName>
    <definedName name="MO_REPELLO_9">#REF!</definedName>
    <definedName name="MO_RESANE_FROTA">#REF!</definedName>
    <definedName name="MO_RESANE_FROTA_10">#REF!</definedName>
    <definedName name="MO_RESANE_FROTA_11">#REF!</definedName>
    <definedName name="MO_RESANE_FROTA_6">#REF!</definedName>
    <definedName name="MO_RESANE_FROTA_7">#REF!</definedName>
    <definedName name="MO_RESANE_FROTA_8">#REF!</definedName>
    <definedName name="MO_RESANE_FROTA_9">#REF!</definedName>
    <definedName name="MO_RESANE_GOMA">#REF!</definedName>
    <definedName name="MO_RESANE_GOMA_10">#REF!</definedName>
    <definedName name="MO_RESANE_GOMA_11">#REF!</definedName>
    <definedName name="MO_RESANE_GOMA_6">#REF!</definedName>
    <definedName name="MO_RESANE_GOMA_7">#REF!</definedName>
    <definedName name="MO_RESANE_GOMA_8">#REF!</definedName>
    <definedName name="MO_RESANE_GOMA_9">#REF!</definedName>
    <definedName name="MO_SUBIDA_BLOCK_4_1NIVEL">#REF!</definedName>
    <definedName name="MO_SUBIDA_BLOCK_4_1NIVEL_10">#REF!</definedName>
    <definedName name="MO_SUBIDA_BLOCK_4_1NIVEL_11">#REF!</definedName>
    <definedName name="MO_SUBIDA_BLOCK_4_1NIVEL_6">#REF!</definedName>
    <definedName name="MO_SUBIDA_BLOCK_4_1NIVEL_7">#REF!</definedName>
    <definedName name="MO_SUBIDA_BLOCK_4_1NIVEL_8">#REF!</definedName>
    <definedName name="MO_SUBIDA_BLOCK_4_1NIVEL_9">#REF!</definedName>
    <definedName name="MO_SUBIDA_BLOCK_6_1NIVEL">#REF!</definedName>
    <definedName name="MO_SUBIDA_BLOCK_6_1NIVEL_10">#REF!</definedName>
    <definedName name="MO_SUBIDA_BLOCK_6_1NIVEL_11">#REF!</definedName>
    <definedName name="MO_SUBIDA_BLOCK_6_1NIVEL_6">#REF!</definedName>
    <definedName name="MO_SUBIDA_BLOCK_6_1NIVEL_7">#REF!</definedName>
    <definedName name="MO_SUBIDA_BLOCK_6_1NIVEL_8">#REF!</definedName>
    <definedName name="MO_SUBIDA_BLOCK_6_1NIVEL_9">#REF!</definedName>
    <definedName name="MO_SUBIDA_BLOCK_8_1NIVEL">#REF!</definedName>
    <definedName name="MO_SUBIDA_BLOCK_8_1NIVEL_10">#REF!</definedName>
    <definedName name="MO_SUBIDA_BLOCK_8_1NIVEL_11">#REF!</definedName>
    <definedName name="MO_SUBIDA_BLOCK_8_1NIVEL_6">#REF!</definedName>
    <definedName name="MO_SUBIDA_BLOCK_8_1NIVEL_7">#REF!</definedName>
    <definedName name="MO_SUBIDA_BLOCK_8_1NIVEL_8">#REF!</definedName>
    <definedName name="MO_SUBIDA_BLOCK_8_1NIVEL_9">#REF!</definedName>
    <definedName name="MO_SUBIDA_CEMENTO_1NIVEL">#REF!</definedName>
    <definedName name="MO_SUBIDA_CEMENTO_1NIVEL_10">#REF!</definedName>
    <definedName name="MO_SUBIDA_CEMENTO_1NIVEL_11">#REF!</definedName>
    <definedName name="MO_SUBIDA_CEMENTO_1NIVEL_6">#REF!</definedName>
    <definedName name="MO_SUBIDA_CEMENTO_1NIVEL_7">#REF!</definedName>
    <definedName name="MO_SUBIDA_CEMENTO_1NIVEL_8">#REF!</definedName>
    <definedName name="MO_SUBIDA_CEMENTO_1NIVEL_9">#REF!</definedName>
    <definedName name="MO_SUBIDA_MADERA_1NIVEL">#REF!</definedName>
    <definedName name="MO_SUBIDA_MADERA_1NIVEL_10">#REF!</definedName>
    <definedName name="MO_SUBIDA_MADERA_1NIVEL_11">#REF!</definedName>
    <definedName name="MO_SUBIDA_MADERA_1NIVEL_6">#REF!</definedName>
    <definedName name="MO_SUBIDA_MADERA_1NIVEL_7">#REF!</definedName>
    <definedName name="MO_SUBIDA_MADERA_1NIVEL_8">#REF!</definedName>
    <definedName name="MO_SUBIDA_MADERA_1NIVEL_9">#REF!</definedName>
    <definedName name="MO_SUBIR_AGREGADO_1Nivel">#REF!</definedName>
    <definedName name="MO_SUBIR_AGREGADO_1Nivel_10">#REF!</definedName>
    <definedName name="MO_SUBIR_AGREGADO_1Nivel_11">#REF!</definedName>
    <definedName name="MO_SUBIR_AGREGADO_1Nivel_6">#REF!</definedName>
    <definedName name="MO_SUBIR_AGREGADO_1Nivel_7">#REF!</definedName>
    <definedName name="MO_SUBIR_AGREGADO_1Nivel_8">#REF!</definedName>
    <definedName name="MO_SUBIR_AGREGADO_1Nivel_9">#REF!</definedName>
    <definedName name="MO_SubirAcero_1Niv">#REF!</definedName>
    <definedName name="MO_SubirAcero_1Niv_10">#REF!</definedName>
    <definedName name="MO_SubirAcero_1Niv_11">#REF!</definedName>
    <definedName name="MO_SubirAcero_1Niv_6">#REF!</definedName>
    <definedName name="MO_SubirAcero_1Niv_7">#REF!</definedName>
    <definedName name="MO_SubirAcero_1Niv_8">#REF!</definedName>
    <definedName name="MO_SubirAcero_1Niv_9">#REF!</definedName>
    <definedName name="MO_ZABALETA_PISO">#REF!</definedName>
    <definedName name="MO_ZABALETA_PISO_10">#REF!</definedName>
    <definedName name="MO_ZABALETA_PISO_11">#REF!</definedName>
    <definedName name="MO_ZABALETA_PISO_6">#REF!</definedName>
    <definedName name="MO_ZABALETA_PISO_7">#REF!</definedName>
    <definedName name="MO_ZABALETA_PISO_8">#REF!</definedName>
    <definedName name="MO_ZABALETA_PISO_9">#REF!</definedName>
    <definedName name="MO_ZABALETA_TECHO">#REF!</definedName>
    <definedName name="MO_ZABALETA_TECHO_10">#REF!</definedName>
    <definedName name="MO_ZABALETA_TECHO_11">#REF!</definedName>
    <definedName name="MO_ZABALETA_TECHO_6">#REF!</definedName>
    <definedName name="MO_ZABALETA_TECHO_7">#REF!</definedName>
    <definedName name="MO_ZABALETA_TECHO_8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>#REF!</definedName>
    <definedName name="MOLDE_ESTAMPADO_10">#REF!</definedName>
    <definedName name="MOLDE_ESTAMPADO_11">#REF!</definedName>
    <definedName name="MOLDE_ESTAMPADO_6">#REF!</definedName>
    <definedName name="MOLDE_ESTAMPADO_7">#REF!</definedName>
    <definedName name="MOLDE_ESTAMPADO_8">#REF!</definedName>
    <definedName name="MOLDE_ESTAMPADO_9">#REF!</definedName>
    <definedName name="MOPISOCERAMICA" localSheetId="0">'[11]INS'!#REF!</definedName>
    <definedName name="MOPISOCERAMICA">'[11]INS'!#REF!</definedName>
    <definedName name="MOPISOCERAMICA_6">#REF!</definedName>
    <definedName name="MOPISOCERAMICA_8">#REF!</definedName>
    <definedName name="MOTONIVELADORA">#REF!</definedName>
    <definedName name="MOTONIVELADORA_10">#REF!</definedName>
    <definedName name="MOTONIVELADORA_11">#REF!</definedName>
    <definedName name="MOTONIVELADORA_6">#REF!</definedName>
    <definedName name="MOTONIVELADORA_7">#REF!</definedName>
    <definedName name="MOTONIVELADORA_8">#REF!</definedName>
    <definedName name="MOTONIVELADORA_9">#REF!</definedName>
    <definedName name="MURO30">#REF!</definedName>
    <definedName name="MURO30_6">#REF!</definedName>
    <definedName name="MUROBOVEDA12A10X2AD">#REF!</definedName>
    <definedName name="MUROBOVEDA12A10X2AD_6">#REF!</definedName>
    <definedName name="NADA" localSheetId="0">'[20]Insumos'!#REF!</definedName>
    <definedName name="NADA">'[20]Insumos'!#REF!</definedName>
    <definedName name="NADA_6">#REF!</definedName>
    <definedName name="NADA_8">#REF!</definedName>
    <definedName name="NAMA">#REF!</definedName>
    <definedName name="NINGUNA" localSheetId="0">'[20]Insumos'!#REF!</definedName>
    <definedName name="NINGUNA">'[20]Insumos'!#REF!</definedName>
    <definedName name="NINGUNA_6">#REF!</definedName>
    <definedName name="NINGUNA_8">#REF!</definedName>
    <definedName name="NIPLE_ACERO_12x3">#REF!</definedName>
    <definedName name="NIPLE_ACERO_12x3_10">#REF!</definedName>
    <definedName name="NIPLE_ACERO_12x3_11">#REF!</definedName>
    <definedName name="NIPLE_ACERO_12x3_6">#REF!</definedName>
    <definedName name="NIPLE_ACERO_12x3_7">#REF!</definedName>
    <definedName name="NIPLE_ACERO_12x3_8">#REF!</definedName>
    <definedName name="NIPLE_ACERO_12x3_9">#REF!</definedName>
    <definedName name="NIPLE_ACERO_16x2">#REF!</definedName>
    <definedName name="NIPLE_ACERO_16x2_10">#REF!</definedName>
    <definedName name="NIPLE_ACERO_16x2_11">#REF!</definedName>
    <definedName name="NIPLE_ACERO_16x2_6">#REF!</definedName>
    <definedName name="NIPLE_ACERO_16x2_7">#REF!</definedName>
    <definedName name="NIPLE_ACERO_16x2_8">#REF!</definedName>
    <definedName name="NIPLE_ACERO_16x2_9">#REF!</definedName>
    <definedName name="NIPLE_ACERO_16x3">#REF!</definedName>
    <definedName name="NIPLE_ACERO_16x3_10">#REF!</definedName>
    <definedName name="NIPLE_ACERO_16x3_11">#REF!</definedName>
    <definedName name="NIPLE_ACERO_16x3_6">#REF!</definedName>
    <definedName name="NIPLE_ACERO_16x3_7">#REF!</definedName>
    <definedName name="NIPLE_ACERO_16x3_8">#REF!</definedName>
    <definedName name="NIPLE_ACERO_16x3_9">#REF!</definedName>
    <definedName name="NIPLE_ACERO_20x3">#REF!</definedName>
    <definedName name="NIPLE_ACERO_20x3_10">#REF!</definedName>
    <definedName name="NIPLE_ACERO_20x3_11">#REF!</definedName>
    <definedName name="NIPLE_ACERO_20x3_6">#REF!</definedName>
    <definedName name="NIPLE_ACERO_20x3_7">#REF!</definedName>
    <definedName name="NIPLE_ACERO_20x3_8">#REF!</definedName>
    <definedName name="NIPLE_ACERO_20x3_9">#REF!</definedName>
    <definedName name="NIPLE_ACERO_6x3">#REF!</definedName>
    <definedName name="NIPLE_ACERO_6x3_10">#REF!</definedName>
    <definedName name="NIPLE_ACERO_6x3_11">#REF!</definedName>
    <definedName name="NIPLE_ACERO_6x3_6">#REF!</definedName>
    <definedName name="NIPLE_ACERO_6x3_7">#REF!</definedName>
    <definedName name="NIPLE_ACERO_6x3_8">#REF!</definedName>
    <definedName name="NIPLE_ACERO_6x3_9">#REF!</definedName>
    <definedName name="NIPLE_ACERO_8x3">#REF!</definedName>
    <definedName name="NIPLE_ACERO_8x3_10">#REF!</definedName>
    <definedName name="NIPLE_ACERO_8x3_11">#REF!</definedName>
    <definedName name="NIPLE_ACERO_8x3_6">#REF!</definedName>
    <definedName name="NIPLE_ACERO_8x3_7">#REF!</definedName>
    <definedName name="NIPLE_ACERO_8x3_8">#REF!</definedName>
    <definedName name="NIPLE_ACERO_8x3_9">#REF!</definedName>
    <definedName name="NIPLE_ACERO_PLATILLADO_12x12">#REF!</definedName>
    <definedName name="NIPLE_ACERO_PLATILLADO_12x12_10">#REF!</definedName>
    <definedName name="NIPLE_ACERO_PLATILLADO_12x12_11">#REF!</definedName>
    <definedName name="NIPLE_ACERO_PLATILLADO_12x12_6">#REF!</definedName>
    <definedName name="NIPLE_ACERO_PLATILLADO_12x12_7">#REF!</definedName>
    <definedName name="NIPLE_ACERO_PLATILLADO_12x12_8">#REF!</definedName>
    <definedName name="NIPLE_ACERO_PLATILLADO_12x12_9">#REF!</definedName>
    <definedName name="NIPLE_ACERO_PLATILLADO_2x1">#REF!</definedName>
    <definedName name="NIPLE_ACERO_PLATILLADO_2x1_10">#REF!</definedName>
    <definedName name="NIPLE_ACERO_PLATILLADO_2x1_11">#REF!</definedName>
    <definedName name="NIPLE_ACERO_PLATILLADO_2x1_6">#REF!</definedName>
    <definedName name="NIPLE_ACERO_PLATILLADO_2x1_7">#REF!</definedName>
    <definedName name="NIPLE_ACERO_PLATILLADO_2x1_8">#REF!</definedName>
    <definedName name="NIPLE_ACERO_PLATILLADO_2x1_9">#REF!</definedName>
    <definedName name="NIPLE_ACERO_PLATILLADO_3x1">#REF!</definedName>
    <definedName name="NIPLE_ACERO_PLATILLADO_3x1_10">#REF!</definedName>
    <definedName name="NIPLE_ACERO_PLATILLADO_3x1_11">#REF!</definedName>
    <definedName name="NIPLE_ACERO_PLATILLADO_3x1_6">#REF!</definedName>
    <definedName name="NIPLE_ACERO_PLATILLADO_3x1_7">#REF!</definedName>
    <definedName name="NIPLE_ACERO_PLATILLADO_3x1_8">#REF!</definedName>
    <definedName name="NIPLE_ACERO_PLATILLADO_3x1_9">#REF!</definedName>
    <definedName name="NIPLE_ACERO_PLATILLADO_8x1">#REF!</definedName>
    <definedName name="NIPLE_ACERO_PLATILLADO_8x1_10">#REF!</definedName>
    <definedName name="NIPLE_ACERO_PLATILLADO_8x1_11">#REF!</definedName>
    <definedName name="NIPLE_ACERO_PLATILLADO_8x1_6">#REF!</definedName>
    <definedName name="NIPLE_ACERO_PLATILLADO_8x1_7">#REF!</definedName>
    <definedName name="NIPLE_ACERO_PLATILLADO_8x1_8">#REF!</definedName>
    <definedName name="NIPLE_ACERO_PLATILLADO_8x1_9">#REF!</definedName>
    <definedName name="NIPLE_CROMO_38x2_12">#REF!</definedName>
    <definedName name="NIPLE_CROMO_38x2_12_10">#REF!</definedName>
    <definedName name="NIPLE_CROMO_38x2_12_11">#REF!</definedName>
    <definedName name="NIPLE_CROMO_38x2_12_6">#REF!</definedName>
    <definedName name="NIPLE_CROMO_38x2_12_7">#REF!</definedName>
    <definedName name="NIPLE_CROMO_38x2_12_8">#REF!</definedName>
    <definedName name="NIPLE_CROMO_38x2_12_9">#REF!</definedName>
    <definedName name="NIPLE_HG_12x4">#REF!</definedName>
    <definedName name="NIPLE_HG_12x4_10">#REF!</definedName>
    <definedName name="NIPLE_HG_12x4_11">#REF!</definedName>
    <definedName name="NIPLE_HG_12x4_6">#REF!</definedName>
    <definedName name="NIPLE_HG_12x4_7">#REF!</definedName>
    <definedName name="NIPLE_HG_12x4_8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UEVA">#REF!</definedName>
    <definedName name="OPERADOR_GREADER">#REF!</definedName>
    <definedName name="OPERADOR_GREADER_10">#REF!</definedName>
    <definedName name="OPERADOR_GREADER_11">#REF!</definedName>
    <definedName name="OPERADOR_GREADER_6">#REF!</definedName>
    <definedName name="OPERADOR_GREADER_7">#REF!</definedName>
    <definedName name="OPERADOR_GREADER_8">#REF!</definedName>
    <definedName name="OPERADOR_GREADER_9">#REF!</definedName>
    <definedName name="OPERADOR_PALA">#REF!</definedName>
    <definedName name="OPERADOR_PALA_10">#REF!</definedName>
    <definedName name="OPERADOR_PALA_11">#REF!</definedName>
    <definedName name="OPERADOR_PALA_6">#REF!</definedName>
    <definedName name="OPERADOR_PALA_7">#REF!</definedName>
    <definedName name="OPERADOR_PALA_8">#REF!</definedName>
    <definedName name="OPERADOR_PALA_9">#REF!</definedName>
    <definedName name="OPERADOR_TRACTOR">#REF!</definedName>
    <definedName name="OPERADOR_TRACTOR_10">#REF!</definedName>
    <definedName name="OPERADOR_TRACTOR_11">#REF!</definedName>
    <definedName name="OPERADOR_TRACTOR_6">#REF!</definedName>
    <definedName name="OPERADOR_TRACTOR_7">#REF!</definedName>
    <definedName name="OPERADOR_TRACTOR_8">#REF!</definedName>
    <definedName name="OPERADOR_TRACTOR_9">#REF!</definedName>
    <definedName name="Operario_1ra">#REF!</definedName>
    <definedName name="Operario_1ra_10">#REF!</definedName>
    <definedName name="Operario_1ra_11">#REF!</definedName>
    <definedName name="Operario_1ra_6">#REF!</definedName>
    <definedName name="Operario_1ra_7">#REF!</definedName>
    <definedName name="Operario_1ra_8">#REF!</definedName>
    <definedName name="Operario_1ra_9">#REF!</definedName>
    <definedName name="Operario_2da">#REF!</definedName>
    <definedName name="Operario_2da_10">#REF!</definedName>
    <definedName name="Operario_2da_11">#REF!</definedName>
    <definedName name="Operario_2da_6">#REF!</definedName>
    <definedName name="Operario_2da_7">#REF!</definedName>
    <definedName name="Operario_2da_8">#REF!</definedName>
    <definedName name="Operario_2da_9">#REF!</definedName>
    <definedName name="Operario_3ra">#REF!</definedName>
    <definedName name="Operario_3ra_10">#REF!</definedName>
    <definedName name="Operario_3ra_11">#REF!</definedName>
    <definedName name="Operario_3ra_6">#REF!</definedName>
    <definedName name="Operario_3ra_7">#REF!</definedName>
    <definedName name="Operario_3ra_8">#REF!</definedName>
    <definedName name="Operario_3ra_9">#REF!</definedName>
    <definedName name="OPERARIOPRIMERA">'[18]SALARIOS'!$C$10</definedName>
    <definedName name="OXIGENO_CIL">#REF!</definedName>
    <definedName name="OXIGENO_CIL_10">#REF!</definedName>
    <definedName name="OXIGENO_CIL_11">#REF!</definedName>
    <definedName name="OXIGENO_CIL_6">#REF!</definedName>
    <definedName name="OXIGENO_CIL_7">#REF!</definedName>
    <definedName name="OXIGENO_CIL_8">#REF!</definedName>
    <definedName name="OXIGENO_CIL_9">#REF!</definedName>
    <definedName name="p" localSheetId="0">'[21]peso'!#REF!</definedName>
    <definedName name="p">'[21]peso'!#REF!</definedName>
    <definedName name="p_8">#REF!</definedName>
    <definedName name="P1XE">#REF!</definedName>
    <definedName name="P1XE_6">#REF!</definedName>
    <definedName name="P1XT">#REF!</definedName>
    <definedName name="P1XT_6">#REF!</definedName>
    <definedName name="P1YE">#REF!</definedName>
    <definedName name="P1YE_6">#REF!</definedName>
    <definedName name="P1YT">#REF!</definedName>
    <definedName name="P1YT_6">#REF!</definedName>
    <definedName name="P2XE">#REF!</definedName>
    <definedName name="P2XE_6">#REF!</definedName>
    <definedName name="P2XT">#REF!</definedName>
    <definedName name="P2XT_6">#REF!</definedName>
    <definedName name="P2YE">#REF!</definedName>
    <definedName name="P2YE_6">#REF!</definedName>
    <definedName name="P3XE">#REF!</definedName>
    <definedName name="P3XE_6">#REF!</definedName>
    <definedName name="P3XT">#REF!</definedName>
    <definedName name="P3XT_6">#REF!</definedName>
    <definedName name="P3YE">#REF!</definedName>
    <definedName name="P3YE_6">#REF!</definedName>
    <definedName name="P3YT">#REF!</definedName>
    <definedName name="P3YT_6">#REF!</definedName>
    <definedName name="P4XE">#REF!</definedName>
    <definedName name="P4XE_6">#REF!</definedName>
    <definedName name="P4XT">#REF!</definedName>
    <definedName name="P4XT_6">#REF!</definedName>
    <definedName name="P4YE">#REF!</definedName>
    <definedName name="P4YE_6">#REF!</definedName>
    <definedName name="P4YT">#REF!</definedName>
    <definedName name="P4YT_6">#REF!</definedName>
    <definedName name="P5XE">#REF!</definedName>
    <definedName name="P5XE_6">#REF!</definedName>
    <definedName name="P5YE">#REF!</definedName>
    <definedName name="P5YE_6">#REF!</definedName>
    <definedName name="P5YT">#REF!</definedName>
    <definedName name="P5YT_6">#REF!</definedName>
    <definedName name="P6XE">#REF!</definedName>
    <definedName name="P6XE_6">#REF!</definedName>
    <definedName name="P6XT">#REF!</definedName>
    <definedName name="P6XT_6">#REF!</definedName>
    <definedName name="P6YE">#REF!</definedName>
    <definedName name="P6YE_6">#REF!</definedName>
    <definedName name="P6YT">#REF!</definedName>
    <definedName name="P6YT_6">#REF!</definedName>
    <definedName name="P7XE">#REF!</definedName>
    <definedName name="P7XE_6">#REF!</definedName>
    <definedName name="P7YE">#REF!</definedName>
    <definedName name="P7YE_6">#REF!</definedName>
    <definedName name="P7YT">#REF!</definedName>
    <definedName name="P7YT_6">#REF!</definedName>
    <definedName name="PALA">#REF!</definedName>
    <definedName name="PALA_10">#REF!</definedName>
    <definedName name="PALA_11">#REF!</definedName>
    <definedName name="PALA_6">#REF!</definedName>
    <definedName name="PALA_7">#REF!</definedName>
    <definedName name="PALA_8">#REF!</definedName>
    <definedName name="PALA_9">#REF!</definedName>
    <definedName name="PALA_950">#REF!</definedName>
    <definedName name="PALA_950_10">#REF!</definedName>
    <definedName name="PALA_950_11">#REF!</definedName>
    <definedName name="PALA_950_6">#REF!</definedName>
    <definedName name="PALA_950_7">#REF!</definedName>
    <definedName name="PALA_950_8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>#REF!</definedName>
    <definedName name="PANEL_DIST_32C_10">#REF!</definedName>
    <definedName name="PANEL_DIST_32C_11">#REF!</definedName>
    <definedName name="PANEL_DIST_32C_6">#REF!</definedName>
    <definedName name="PANEL_DIST_32C_7">#REF!</definedName>
    <definedName name="PANEL_DIST_32C_8">#REF!</definedName>
    <definedName name="PANEL_DIST_32C_9">#REF!</definedName>
    <definedName name="PANEL_DIST_4a8C">#REF!</definedName>
    <definedName name="PANEL_DIST_4a8C_10">#REF!</definedName>
    <definedName name="PANEL_DIST_4a8C_11">#REF!</definedName>
    <definedName name="PANEL_DIST_4a8C_6">#REF!</definedName>
    <definedName name="PANEL_DIST_4a8C_7">#REF!</definedName>
    <definedName name="PANEL_DIST_4a8C_8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>#REF!</definedName>
    <definedName name="PARARRAYOS_9KV_10">#REF!</definedName>
    <definedName name="PARARRAYOS_9KV_11">#REF!</definedName>
    <definedName name="PARARRAYOS_9KV_6">#REF!</definedName>
    <definedName name="PARARRAYOS_9KV_7">#REF!</definedName>
    <definedName name="PARARRAYOS_9KV_8">#REF!</definedName>
    <definedName name="PARARRAYOS_9KV_9">#REF!</definedName>
    <definedName name="PEON">#REF!</definedName>
    <definedName name="Peon_1">'[6]MO'!$B$11</definedName>
    <definedName name="Peon_1_10">#REF!</definedName>
    <definedName name="Peon_1_11">#REF!</definedName>
    <definedName name="Peon_1_5">#REF!</definedName>
    <definedName name="Peon_1_6">#REF!</definedName>
    <definedName name="Peon_1_7">#REF!</definedName>
    <definedName name="Peon_1_8">#REF!</definedName>
    <definedName name="Peon_1_9">#REF!</definedName>
    <definedName name="Peon_6">#REF!</definedName>
    <definedName name="Peon_Colchas">'[13]MO'!$B$11</definedName>
    <definedName name="PEONCARP" localSheetId="0">'[11]INS'!#REF!</definedName>
    <definedName name="PEONCARP">'[11]INS'!#REF!</definedName>
    <definedName name="PEONCARP_6">#REF!</definedName>
    <definedName name="PEONCARP_8">#REF!</definedName>
    <definedName name="PERFIL_CUADRADO_34">'[13]INSU'!$B$91</definedName>
    <definedName name="Pernos" localSheetId="0">#REF!</definedName>
    <definedName name="Pernos">#REF!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>#REF!</definedName>
    <definedName name="PICO_10">#REF!</definedName>
    <definedName name="PICO_11">#REF!</definedName>
    <definedName name="PICO_6">#REF!</definedName>
    <definedName name="PICO_7">#REF!</definedName>
    <definedName name="PICO_8">#REF!</definedName>
    <definedName name="PICO_9">#REF!</definedName>
    <definedName name="PIEDRA">#REF!</definedName>
    <definedName name="PIEDRA_10">#REF!</definedName>
    <definedName name="PIEDRA_11">#REF!</definedName>
    <definedName name="PIEDRA_6">#REF!</definedName>
    <definedName name="PIEDRA_7">#REF!</definedName>
    <definedName name="PIEDRA_8">#REF!</definedName>
    <definedName name="PIEDRA_9">#REF!</definedName>
    <definedName name="PIEDRA_GAVIONES">#REF!</definedName>
    <definedName name="PIEDRA_GAVIONES_10">#REF!</definedName>
    <definedName name="PIEDRA_GAVIONES_11">#REF!</definedName>
    <definedName name="PIEDRA_GAVIONES_6">#REF!</definedName>
    <definedName name="PIEDRA_GAVIONES_7">#REF!</definedName>
    <definedName name="PIEDRA_GAVIONES_8">#REF!</definedName>
    <definedName name="PIEDRA_GAVIONES_9">#REF!</definedName>
    <definedName name="PINO">'[18]INS'!$D$770</definedName>
    <definedName name="PINTURA_ACR_COLOR_PREPARADO">#REF!</definedName>
    <definedName name="PINTURA_ACR_COLOR_PREPARADO_10">#REF!</definedName>
    <definedName name="PINTURA_ACR_COLOR_PREPARADO_11">#REF!</definedName>
    <definedName name="PINTURA_ACR_COLOR_PREPARADO_6">#REF!</definedName>
    <definedName name="PINTURA_ACR_COLOR_PREPARADO_7">#REF!</definedName>
    <definedName name="PINTURA_ACR_COLOR_PREPARADO_8">#REF!</definedName>
    <definedName name="PINTURA_ACR_COLOR_PREPARADO_9">#REF!</definedName>
    <definedName name="PINTURA_ACR_EXT">#REF!</definedName>
    <definedName name="PINTURA_ACR_EXT_10">#REF!</definedName>
    <definedName name="PINTURA_ACR_EXT_11">#REF!</definedName>
    <definedName name="PINTURA_ACR_EXT_6">#REF!</definedName>
    <definedName name="PINTURA_ACR_EXT_7">#REF!</definedName>
    <definedName name="PINTURA_ACR_EXT_8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>#REF!</definedName>
    <definedName name="PINTURA_BASE_10">#REF!</definedName>
    <definedName name="PINTURA_BASE_11">#REF!</definedName>
    <definedName name="PINTURA_BASE_6">#REF!</definedName>
    <definedName name="PINTURA_BASE_7">#REF!</definedName>
    <definedName name="PINTURA_BASE_8">#REF!</definedName>
    <definedName name="PINTURA_BASE_9">#REF!</definedName>
    <definedName name="PINTURA_MANTENIMIENTO">#REF!</definedName>
    <definedName name="PINTURA_MANTENIMIENTO_10">#REF!</definedName>
    <definedName name="PINTURA_MANTENIMIENTO_11">#REF!</definedName>
    <definedName name="PINTURA_MANTENIMIENTO_6">#REF!</definedName>
    <definedName name="PINTURA_MANTENIMIENTO_7">#REF!</definedName>
    <definedName name="PINTURA_MANTENIMIENTO_8">#REF!</definedName>
    <definedName name="PINTURA_MANTENIMIENTO_9">#REF!</definedName>
    <definedName name="PINTURA_OXIDO_ROJO">#REF!</definedName>
    <definedName name="PINTURA_OXIDO_ROJO_10">#REF!</definedName>
    <definedName name="PINTURA_OXIDO_ROJO_11">#REF!</definedName>
    <definedName name="PINTURA_OXIDO_ROJO_6">#REF!</definedName>
    <definedName name="PINTURA_OXIDO_ROJO_7">#REF!</definedName>
    <definedName name="PINTURA_OXIDO_ROJO_8">#REF!</definedName>
    <definedName name="PINTURA_OXIDO_ROJO_9">#REF!</definedName>
    <definedName name="PISO_GRANITO_FONDO_BCO">'[13]INSU'!$B$103</definedName>
    <definedName name="PLANTA_ELECTRICA">#REF!</definedName>
    <definedName name="PLANTA_ELECTRICA_10">#REF!</definedName>
    <definedName name="PLANTA_ELECTRICA_11">#REF!</definedName>
    <definedName name="PLANTA_ELECTRICA_6">#REF!</definedName>
    <definedName name="PLANTA_ELECTRICA_7">#REF!</definedName>
    <definedName name="PLANTA_ELECTRICA_8">#REF!</definedName>
    <definedName name="PLANTA_ELECTRICA_9">#REF!</definedName>
    <definedName name="PLASTICO">'[13]INSU'!$B$90</definedName>
    <definedName name="PLIGADORA2">'[11]INS'!$D$563</definedName>
    <definedName name="PLIGADORA2_6">#REF!</definedName>
    <definedName name="PLOMERO" localSheetId="0">'[11]INS'!#REF!</definedName>
    <definedName name="PLOMERO">'[11]INS'!#REF!</definedName>
    <definedName name="PLOMERO_6">#REF!</definedName>
    <definedName name="PLOMERO_8">#REF!</definedName>
    <definedName name="PLOMERO_SOLDADOR">#REF!</definedName>
    <definedName name="PLOMERO_SOLDADOR_10">#REF!</definedName>
    <definedName name="PLOMERO_SOLDADOR_11">#REF!</definedName>
    <definedName name="PLOMERO_SOLDADOR_6">#REF!</definedName>
    <definedName name="PLOMERO_SOLDADOR_7">#REF!</definedName>
    <definedName name="PLOMERO_SOLDADOR_8">#REF!</definedName>
    <definedName name="PLOMERO_SOLDADOR_9">#REF!</definedName>
    <definedName name="PLOMEROAYUDANTE" localSheetId="0">'[11]INS'!#REF!</definedName>
    <definedName name="PLOMEROAYUDANTE">'[11]INS'!#REF!</definedName>
    <definedName name="PLOMEROAYUDANTE_6">#REF!</definedName>
    <definedName name="PLOMEROAYUDANTE_8">#REF!</definedName>
    <definedName name="PLOMEROOFICIAL" localSheetId="0">'[11]INS'!#REF!</definedName>
    <definedName name="PLOMEROOFICIAL">'[11]INS'!#REF!</definedName>
    <definedName name="PLOMEROOFICIAL_6">#REF!</definedName>
    <definedName name="PLOMEROOFICIAL_8">#REF!</definedName>
    <definedName name="PLYWOOD_34_2CARAS">'[6]INSU'!$D$133</definedName>
    <definedName name="PLYWOOD_34_2CARAS_10">#REF!</definedName>
    <definedName name="PLYWOOD_34_2CARAS_11">#REF!</definedName>
    <definedName name="PLYWOOD_34_2CARAS_5">#REF!</definedName>
    <definedName name="PLYWOOD_34_2CARAS_6">#REF!</definedName>
    <definedName name="PLYWOOD_34_2CARAS_7">#REF!</definedName>
    <definedName name="PLYWOOD_34_2CARAS_8">#REF!</definedName>
    <definedName name="PLYWOOD_34_2CARAS_9">#REF!</definedName>
    <definedName name="pmadera2162" localSheetId="0">'[16]precios'!#REF!</definedName>
    <definedName name="pmadera2162">'[16]precios'!#REF!</definedName>
    <definedName name="pmadera2162_8">#REF!</definedName>
    <definedName name="po">'[33]PRESUPUESTO'!$O$9:$O$236</definedName>
    <definedName name="POSTE_HA_25_CUAD">#REF!</definedName>
    <definedName name="POSTE_HA_25_CUAD_10">#REF!</definedName>
    <definedName name="POSTE_HA_25_CUAD_11">#REF!</definedName>
    <definedName name="POSTE_HA_25_CUAD_6">#REF!</definedName>
    <definedName name="POSTE_HA_25_CUAD_7">#REF!</definedName>
    <definedName name="POSTE_HA_25_CUAD_8">#REF!</definedName>
    <definedName name="POSTE_HA_25_CUAD_9">#REF!</definedName>
    <definedName name="POSTE_HA_30_CUAD">#REF!</definedName>
    <definedName name="POSTE_HA_30_CUAD_10">#REF!</definedName>
    <definedName name="POSTE_HA_30_CUAD_11">#REF!</definedName>
    <definedName name="POSTE_HA_30_CUAD_6">#REF!</definedName>
    <definedName name="POSTE_HA_30_CUAD_7">#REF!</definedName>
    <definedName name="POSTE_HA_30_CUAD_8">#REF!</definedName>
    <definedName name="POSTE_HA_30_CUAD_9">#REF!</definedName>
    <definedName name="POSTE_HA_35_CUAD">#REF!</definedName>
    <definedName name="POSTE_HA_35_CUAD_10">#REF!</definedName>
    <definedName name="POSTE_HA_35_CUAD_11">#REF!</definedName>
    <definedName name="POSTE_HA_35_CUAD_6">#REF!</definedName>
    <definedName name="POSTE_HA_35_CUAD_7">#REF!</definedName>
    <definedName name="POSTE_HA_35_CUAD_8">#REF!</definedName>
    <definedName name="POSTE_HA_35_CUAD_9">#REF!</definedName>
    <definedName name="POSTE_HA_40_CUAD">#REF!</definedName>
    <definedName name="POSTE_HA_40_CUAD_10">#REF!</definedName>
    <definedName name="POSTE_HA_40_CUAD_11">#REF!</definedName>
    <definedName name="POSTE_HA_40_CUAD_6">#REF!</definedName>
    <definedName name="POSTE_HA_40_CUAD_7">#REF!</definedName>
    <definedName name="POSTE_HA_40_CUAD_8">#REF!</definedName>
    <definedName name="POSTE_HA_40_CUAD_9">#REF!</definedName>
    <definedName name="PREC._UNITARIO">#N/A</definedName>
    <definedName name="PREC._UNITARIO_6">NA()</definedName>
    <definedName name="precios">'[22]Precios'!$A$4:$F$1576</definedName>
    <definedName name="PRESUPUESTO">#N/A</definedName>
    <definedName name="PRESUPUESTO_6">NA()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>#REF!</definedName>
    <definedName name="PULIDO_Y_BRILLADO_ESCALON_10">#REF!</definedName>
    <definedName name="PULIDO_Y_BRILLADO_ESCALON_11">#REF!</definedName>
    <definedName name="PULIDO_Y_BRILLADO_ESCALON_6">#REF!</definedName>
    <definedName name="PULIDO_Y_BRILLADO_ESCALON_7">#REF!</definedName>
    <definedName name="PULIDO_Y_BRILLADO_ESCALON_8">#REF!</definedName>
    <definedName name="PULIDO_Y_BRILLADO_ESCALON_9">#REF!</definedName>
    <definedName name="PULIDOyBRILLADO_TC">#REF!</definedName>
    <definedName name="PULIDOyBRILLADO_TC_10">#REF!</definedName>
    <definedName name="PULIDOyBRILLADO_TC_11">#REF!</definedName>
    <definedName name="PULIDOyBRILLADO_TC_6">#REF!</definedName>
    <definedName name="PULIDOyBRILLADO_TC_7">#REF!</definedName>
    <definedName name="PULIDOyBRILLADO_TC_8">#REF!</definedName>
    <definedName name="PULIDOyBRILLADO_TC_9">#REF!</definedName>
    <definedName name="PWINCHE2000K">'[11]INS'!$D$568</definedName>
    <definedName name="PWINCHE2000K_6">#REF!</definedName>
    <definedName name="Q">'[3]CUB02'!$W$1:$W$8</definedName>
    <definedName name="Q_10">#REF!</definedName>
    <definedName name="Q_11">#REF!</definedName>
    <definedName name="Q_5" localSheetId="0">#REF!</definedName>
    <definedName name="Q_5">#REF!</definedName>
    <definedName name="Q_6">#REF!</definedName>
    <definedName name="Q_7">#REF!</definedName>
    <definedName name="Q_8">#REF!</definedName>
    <definedName name="Q_9">#REF!</definedName>
    <definedName name="QQ" localSheetId="0">'[34]INS'!#REF!</definedName>
    <definedName name="QQ">'[34]INS'!#REF!</definedName>
    <definedName name="QQQ" localSheetId="0">'[26]M.O.'!#REF!</definedName>
    <definedName name="QQQ">'[26]M.O.'!#REF!</definedName>
    <definedName name="QQQQ">#REF!</definedName>
    <definedName name="QQQQQ">#REF!</definedName>
    <definedName name="qw">'[33]PRESUPUESTO'!$M$10:$AH$731</definedName>
    <definedName name="qwe">'[35]INSU'!$D$133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>#REF!</definedName>
    <definedName name="REDUCCION_BUSHING_HG_12x38_10">#REF!</definedName>
    <definedName name="REDUCCION_BUSHING_HG_12x38_11">#REF!</definedName>
    <definedName name="REDUCCION_BUSHING_HG_12x38_6">#REF!</definedName>
    <definedName name="REDUCCION_BUSHING_HG_12x38_7">#REF!</definedName>
    <definedName name="REDUCCION_BUSHING_HG_12x38_8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>'[23]COF'!$G$733</definedName>
    <definedName name="REFERENCIA_10">#REF!</definedName>
    <definedName name="REFERENCIA_11">#REF!</definedName>
    <definedName name="REFERENCIA_6">#REF!</definedName>
    <definedName name="REFERENCIA_7">#REF!</definedName>
    <definedName name="REFERENCIA_8">#REF!</definedName>
    <definedName name="REFERENCIA_9">#REF!</definedName>
    <definedName name="REGISTRO_ELEC_6x6">#REF!</definedName>
    <definedName name="REGISTRO_ELEC_6x6_10">#REF!</definedName>
    <definedName name="REGISTRO_ELEC_6x6_11">#REF!</definedName>
    <definedName name="REGISTRO_ELEC_6x6_6">#REF!</definedName>
    <definedName name="REGISTRO_ELEC_6x6_7">#REF!</definedName>
    <definedName name="REGISTRO_ELEC_6x6_8">#REF!</definedName>
    <definedName name="REGISTRO_ELEC_6x6_9">#REF!</definedName>
    <definedName name="REGLA_PAÑETE">#REF!</definedName>
    <definedName name="REGLA_PAÑETE_10">#REF!</definedName>
    <definedName name="REGLA_PAÑETE_11">#REF!</definedName>
    <definedName name="REGLA_PAÑETE_6">#REF!</definedName>
    <definedName name="REGLA_PAÑETE_7">#REF!</definedName>
    <definedName name="REGLA_PAÑETE_8">#REF!</definedName>
    <definedName name="REGLA_PAÑETE_9">#REF!</definedName>
    <definedName name="REJILLA_PISO">#REF!</definedName>
    <definedName name="REJILLA_PISO_10">#REF!</definedName>
    <definedName name="REJILLA_PISO_11">#REF!</definedName>
    <definedName name="REJILLA_PISO_6">#REF!</definedName>
    <definedName name="REJILLA_PISO_7">#REF!</definedName>
    <definedName name="REJILLA_PISO_8">#REF!</definedName>
    <definedName name="REJILLA_PISO_9">#REF!</definedName>
    <definedName name="REJILLAS_1x1">#REF!</definedName>
    <definedName name="REJILLAS_1x1_10">#REF!</definedName>
    <definedName name="REJILLAS_1x1_11">#REF!</definedName>
    <definedName name="REJILLAS_1x1_6">#REF!</definedName>
    <definedName name="REJILLAS_1x1_7">#REF!</definedName>
    <definedName name="REJILLAS_1x1_8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>#REF!</definedName>
    <definedName name="RETRO_320_10">#REF!</definedName>
    <definedName name="RETRO_320_11">#REF!</definedName>
    <definedName name="RETRO_320_6">#REF!</definedName>
    <definedName name="RETRO_320_7">#REF!</definedName>
    <definedName name="RETRO_320_8">#REF!</definedName>
    <definedName name="RETRO_320_9">#REF!</definedName>
    <definedName name="REVESTIMIENTO_CERAMICA_20x20">#REF!</definedName>
    <definedName name="REVESTIMIENTO_CERAMICA_20x20_10">#REF!</definedName>
    <definedName name="REVESTIMIENTO_CERAMICA_20x20_11">#REF!</definedName>
    <definedName name="REVESTIMIENTO_CERAMICA_20x20_6">#REF!</definedName>
    <definedName name="REVESTIMIENTO_CERAMICA_20x20_7">#REF!</definedName>
    <definedName name="REVESTIMIENTO_CERAMICA_20x20_8">#REF!</definedName>
    <definedName name="REVESTIMIENTO_CERAMICA_20x20_9">#REF!</definedName>
    <definedName name="RODILLO_CAT_815">#REF!</definedName>
    <definedName name="RODILLO_CAT_815_10">#REF!</definedName>
    <definedName name="RODILLO_CAT_815_11">#REF!</definedName>
    <definedName name="RODILLO_CAT_815_6">#REF!</definedName>
    <definedName name="RODILLO_CAT_815_7">#REF!</definedName>
    <definedName name="RODILLO_CAT_815_8">#REF!</definedName>
    <definedName name="RODILLO_CAT_815_9">#REF!</definedName>
    <definedName name="ROSETA">#REF!</definedName>
    <definedName name="ROSETA_10">#REF!</definedName>
    <definedName name="ROSETA_11">#REF!</definedName>
    <definedName name="ROSETA_6">#REF!</definedName>
    <definedName name="ROSETA_7">#REF!</definedName>
    <definedName name="ROSETA_8">#REF!</definedName>
    <definedName name="ROSETA_9">#REF!</definedName>
    <definedName name="SALARIO">#REF!</definedName>
    <definedName name="SALIDA">#N/A</definedName>
    <definedName name="SALIDA_6">NA()</definedName>
    <definedName name="SDSDFSDFSDF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>#REF!</definedName>
    <definedName name="SIERRA_ELECTRICA_10">#REF!</definedName>
    <definedName name="SIERRA_ELECTRICA_11">#REF!</definedName>
    <definedName name="SIERRA_ELECTRICA_6">#REF!</definedName>
    <definedName name="SIERRA_ELECTRICA_7">#REF!</definedName>
    <definedName name="SIERRA_ELECTRICA_8">#REF!</definedName>
    <definedName name="SIERRA_ELECTRICA_9">#REF!</definedName>
    <definedName name="SIFON_PVC_1_12">#REF!</definedName>
    <definedName name="SIFON_PVC_1_12_10">#REF!</definedName>
    <definedName name="SIFON_PVC_1_12_11">#REF!</definedName>
    <definedName name="SIFON_PVC_1_12_6">#REF!</definedName>
    <definedName name="SIFON_PVC_1_12_7">#REF!</definedName>
    <definedName name="SIFON_PVC_1_12_8">#REF!</definedName>
    <definedName name="SIFON_PVC_1_12_9">#REF!</definedName>
    <definedName name="SIFON_PVC_1_14">#REF!</definedName>
    <definedName name="SIFON_PVC_1_14_10">#REF!</definedName>
    <definedName name="SIFON_PVC_1_14_11">#REF!</definedName>
    <definedName name="SIFON_PVC_1_14_6">#REF!</definedName>
    <definedName name="SIFON_PVC_1_14_7">#REF!</definedName>
    <definedName name="SIFON_PVC_1_14_8">#REF!</definedName>
    <definedName name="SIFON_PVC_1_14_9">#REF!</definedName>
    <definedName name="SIFON_PVC_2">#REF!</definedName>
    <definedName name="SIFON_PVC_2_10">#REF!</definedName>
    <definedName name="SIFON_PVC_2_11">#REF!</definedName>
    <definedName name="SIFON_PVC_2_6">#REF!</definedName>
    <definedName name="SIFON_PVC_2_7">#REF!</definedName>
    <definedName name="SIFON_PVC_2_8">#REF!</definedName>
    <definedName name="SIFON_PVC_2_9">#REF!</definedName>
    <definedName name="SIFON_PVC_4">#REF!</definedName>
    <definedName name="SIFON_PVC_4_10">#REF!</definedName>
    <definedName name="SIFON_PVC_4_11">#REF!</definedName>
    <definedName name="SIFON_PVC_4_6">#REF!</definedName>
    <definedName name="SIFON_PVC_4_7">#REF!</definedName>
    <definedName name="SIFON_PVC_4_8">#REF!</definedName>
    <definedName name="SIFON_PVC_4_9">#REF!</definedName>
    <definedName name="SILICONE">#REF!</definedName>
    <definedName name="SILICONE_10">#REF!</definedName>
    <definedName name="SILICONE_11">#REF!</definedName>
    <definedName name="SILICONE_6">#REF!</definedName>
    <definedName name="SILICONE_7">#REF!</definedName>
    <definedName name="SILICONE_8">#REF!</definedName>
    <definedName name="SILICONE_9">#REF!</definedName>
    <definedName name="SOLDADORA">#REF!</definedName>
    <definedName name="SOLDADORA_10">#REF!</definedName>
    <definedName name="SOLDADORA_11">#REF!</definedName>
    <definedName name="SOLDADORA_6">#REF!</definedName>
    <definedName name="SOLDADORA_7">#REF!</definedName>
    <definedName name="SOLDADORA_8">#REF!</definedName>
    <definedName name="SOLDADORA_9">#REF!</definedName>
    <definedName name="spm">#REF!</definedName>
    <definedName name="SS">'[14]M.O.'!$C$12</definedName>
    <definedName name="SUB_TOTAL">#REF!</definedName>
    <definedName name="SUB_TOTAL_10">#REF!</definedName>
    <definedName name="SUB_TOTAL_11">#REF!</definedName>
    <definedName name="SUB_TOTAL_6">#REF!</definedName>
    <definedName name="SUB_TOTAL_7">#REF!</definedName>
    <definedName name="SUB_TOTAL_8">#REF!</definedName>
    <definedName name="SUB_TOTAL_9">#REF!</definedName>
    <definedName name="TANQUE_55Gls">#REF!</definedName>
    <definedName name="TANQUE_55Gls_10">#REF!</definedName>
    <definedName name="TANQUE_55Gls_11">#REF!</definedName>
    <definedName name="TANQUE_55Gls_6">#REF!</definedName>
    <definedName name="TANQUE_55Gls_7">#REF!</definedName>
    <definedName name="TANQUE_55Gls_8">#REF!</definedName>
    <definedName name="TANQUE_55Gls_9">#REF!</definedName>
    <definedName name="TAPA_ALUMINIO_1x1">#REF!</definedName>
    <definedName name="TAPA_ALUMINIO_1x1_10">#REF!</definedName>
    <definedName name="TAPA_ALUMINIO_1x1_11">#REF!</definedName>
    <definedName name="TAPA_ALUMINIO_1x1_6">#REF!</definedName>
    <definedName name="TAPA_ALUMINIO_1x1_7">#REF!</definedName>
    <definedName name="TAPA_ALUMINIO_1x1_8">#REF!</definedName>
    <definedName name="TAPA_ALUMINIO_1x1_9">#REF!</definedName>
    <definedName name="TAPA_REGISTRO_HF">#REF!</definedName>
    <definedName name="TAPA_REGISTRO_HF_10">#REF!</definedName>
    <definedName name="TAPA_REGISTRO_HF_11">#REF!</definedName>
    <definedName name="TAPA_REGISTRO_HF_6">#REF!</definedName>
    <definedName name="TAPA_REGISTRO_HF_7">#REF!</definedName>
    <definedName name="TAPA_REGISTRO_HF_8">#REF!</definedName>
    <definedName name="TAPA_REGISTRO_HF_9">#REF!</definedName>
    <definedName name="TAPA_REGISTRO_HF_LIVIANA">#REF!</definedName>
    <definedName name="TAPA_REGISTRO_HF_LIVIANA_10">#REF!</definedName>
    <definedName name="TAPA_REGISTRO_HF_LIVIANA_11">#REF!</definedName>
    <definedName name="TAPA_REGISTRO_HF_LIVIANA_6">#REF!</definedName>
    <definedName name="TAPA_REGISTRO_HF_LIVIANA_7">#REF!</definedName>
    <definedName name="TAPA_REGISTRO_HF_LIVIANA_8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>#REF!</definedName>
    <definedName name="TEE_ACERO_12x8">#REF!</definedName>
    <definedName name="TEE_ACERO_12x8_10">#REF!</definedName>
    <definedName name="TEE_ACERO_12x8_11">#REF!</definedName>
    <definedName name="TEE_ACERO_12x8_6">#REF!</definedName>
    <definedName name="TEE_ACERO_12x8_7">#REF!</definedName>
    <definedName name="TEE_ACERO_12x8_8">#REF!</definedName>
    <definedName name="TEE_ACERO_12x8_9">#REF!</definedName>
    <definedName name="TEE_ACERO_16x12">#REF!</definedName>
    <definedName name="TEE_ACERO_16x12_10">#REF!</definedName>
    <definedName name="TEE_ACERO_16x12_11">#REF!</definedName>
    <definedName name="TEE_ACERO_16x12_6">#REF!</definedName>
    <definedName name="TEE_ACERO_16x12_7">#REF!</definedName>
    <definedName name="TEE_ACERO_16x12_8">#REF!</definedName>
    <definedName name="TEE_ACERO_16x12_9">#REF!</definedName>
    <definedName name="TEE_ACERO_16x16">#REF!</definedName>
    <definedName name="TEE_ACERO_16x16_10">#REF!</definedName>
    <definedName name="TEE_ACERO_16x16_11">#REF!</definedName>
    <definedName name="TEE_ACERO_16x16_6">#REF!</definedName>
    <definedName name="TEE_ACERO_16x16_7">#REF!</definedName>
    <definedName name="TEE_ACERO_16x16_8">#REF!</definedName>
    <definedName name="TEE_ACERO_16x16_9">#REF!</definedName>
    <definedName name="TEE_ACERO_16x6">#REF!</definedName>
    <definedName name="TEE_ACERO_16x6_10">#REF!</definedName>
    <definedName name="TEE_ACERO_16x6_11">#REF!</definedName>
    <definedName name="TEE_ACERO_16x6_6">#REF!</definedName>
    <definedName name="TEE_ACERO_16x6_7">#REF!</definedName>
    <definedName name="TEE_ACERO_16x6_8">#REF!</definedName>
    <definedName name="TEE_ACERO_16x6_9">#REF!</definedName>
    <definedName name="TEE_ACERO_16x8">#REF!</definedName>
    <definedName name="TEE_ACERO_16x8_10">#REF!</definedName>
    <definedName name="TEE_ACERO_16x8_11">#REF!</definedName>
    <definedName name="TEE_ACERO_16x8_6">#REF!</definedName>
    <definedName name="TEE_ACERO_16x8_7">#REF!</definedName>
    <definedName name="TEE_ACERO_16x8_8">#REF!</definedName>
    <definedName name="TEE_ACERO_16x8_9">#REF!</definedName>
    <definedName name="TEE_ACERO_20x16">#REF!</definedName>
    <definedName name="TEE_ACERO_20x16_10">#REF!</definedName>
    <definedName name="TEE_ACERO_20x16_11">#REF!</definedName>
    <definedName name="TEE_ACERO_20x16_6">#REF!</definedName>
    <definedName name="TEE_ACERO_20x16_7">#REF!</definedName>
    <definedName name="TEE_ACERO_20x16_8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>#REF!</definedName>
    <definedName name="TEE_HG_1_12_10">#REF!</definedName>
    <definedName name="TEE_HG_1_12_11">#REF!</definedName>
    <definedName name="TEE_HG_1_12_6">#REF!</definedName>
    <definedName name="TEE_HG_1_12_7">#REF!</definedName>
    <definedName name="TEE_HG_1_12_8">#REF!</definedName>
    <definedName name="TEE_HG_1_12_9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>#REF!</definedName>
    <definedName name="TEE_HG_12_10">#REF!</definedName>
    <definedName name="TEE_HG_12_11">#REF!</definedName>
    <definedName name="TEE_HG_12_6">#REF!</definedName>
    <definedName name="TEE_HG_12_7">#REF!</definedName>
    <definedName name="TEE_HG_12_8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>#REF!</definedName>
    <definedName name="TEFLON_10">#REF!</definedName>
    <definedName name="TEFLON_11">#REF!</definedName>
    <definedName name="TEFLON_6">#REF!</definedName>
    <definedName name="TEFLON_7">#REF!</definedName>
    <definedName name="TEFLON_8">#REF!</definedName>
    <definedName name="TEFLON_9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1">'ANALISIS PARA CASETA CLORO'!$1:$11</definedName>
    <definedName name="_xlnm.Print_Titles" localSheetId="0">'LISTADO DE PARTIDAS '!$A:$F,'LISTADO DE PARTIDAS '!$3:$6</definedName>
    <definedName name="_xlnm.Print_Titles">#N/A</definedName>
    <definedName name="TNC">#REF!</definedName>
    <definedName name="Tolas" localSheetId="0">#REF!</definedName>
    <definedName name="Tolas">#REF!</definedName>
    <definedName name="Tolas_8" localSheetId="0">#REF!</definedName>
    <definedName name="Tolas_8">#REF!</definedName>
    <definedName name="TOMACORRIENTE_110V">#REF!</definedName>
    <definedName name="TOMACORRIENTE_110V_10">#REF!</definedName>
    <definedName name="TOMACORRIENTE_110V_11">#REF!</definedName>
    <definedName name="TOMACORRIENTE_110V_6">#REF!</definedName>
    <definedName name="TOMACORRIENTE_110V_7">#REF!</definedName>
    <definedName name="TOMACORRIENTE_110V_8">#REF!</definedName>
    <definedName name="TOMACORRIENTE_110V_9">#REF!</definedName>
    <definedName name="TOMACORRIENTE_220V_SENC">#REF!</definedName>
    <definedName name="TOMACORRIENTE_220V_SENC_10">#REF!</definedName>
    <definedName name="TOMACORRIENTE_220V_SENC_11">#REF!</definedName>
    <definedName name="TOMACORRIENTE_220V_SENC_6">#REF!</definedName>
    <definedName name="TOMACORRIENTE_220V_SENC_7">#REF!</definedName>
    <definedName name="TOMACORRIENTE_220V_SENC_8">#REF!</definedName>
    <definedName name="TOMACORRIENTE_220V_SENC_9">#REF!</definedName>
    <definedName name="TOMACORRIENTE_30a">#REF!</definedName>
    <definedName name="TOMACORRIENTE_30a_10">#REF!</definedName>
    <definedName name="TOMACORRIENTE_30a_11">#REF!</definedName>
    <definedName name="TOMACORRIENTE_30a_6">#REF!</definedName>
    <definedName name="TOMACORRIENTE_30a_7">#REF!</definedName>
    <definedName name="TOMACORRIENTE_30a_8">#REF!</definedName>
    <definedName name="TOMACORRIENTE_30a_9">#REF!</definedName>
    <definedName name="Topografo">#REF!</definedName>
    <definedName name="Topografo_10">#REF!</definedName>
    <definedName name="Topografo_11">#REF!</definedName>
    <definedName name="Topografo_6">#REF!</definedName>
    <definedName name="Topografo_7">#REF!</definedName>
    <definedName name="Topografo_8">#REF!</definedName>
    <definedName name="Topografo_9">#REF!</definedName>
    <definedName name="TORNILLOS" localSheetId="0">#REF!</definedName>
    <definedName name="TORNILLOS">#REF!</definedName>
    <definedName name="TORNILLOS_8" localSheetId="0">#REF!</definedName>
    <definedName name="TORNILLOS_8">#REF!</definedName>
    <definedName name="TORNILLOS_INODORO">#REF!</definedName>
    <definedName name="TORNILLOS_INODORO_10">#REF!</definedName>
    <definedName name="TORNILLOS_INODORO_11">#REF!</definedName>
    <definedName name="TORNILLOS_INODORO_6">#REF!</definedName>
    <definedName name="TORNILLOS_INODORO_7">#REF!</definedName>
    <definedName name="TORNILLOS_INODORO_8">#REF!</definedName>
    <definedName name="TORNILLOS_INODORO_9">#REF!</definedName>
    <definedName name="TRACTOR_D8K">#REF!</definedName>
    <definedName name="TRACTOR_D8K_10">#REF!</definedName>
    <definedName name="TRACTOR_D8K_11">#REF!</definedName>
    <definedName name="TRACTOR_D8K_6">#REF!</definedName>
    <definedName name="TRACTOR_D8K_7">#REF!</definedName>
    <definedName name="TRACTOR_D8K_8">#REF!</definedName>
    <definedName name="TRACTOR_D8K_9">#REF!</definedName>
    <definedName name="TRANSFER_MANUAL_150_3AMPS">#REF!</definedName>
    <definedName name="TRANSFER_MANUAL_150_3AMPS_10">#REF!</definedName>
    <definedName name="TRANSFER_MANUAL_150_3AMPS_11">#REF!</definedName>
    <definedName name="TRANSFER_MANUAL_150_3AMPS_6">#REF!</definedName>
    <definedName name="TRANSFER_MANUAL_150_3AMPS_7">#REF!</definedName>
    <definedName name="TRANSFER_MANUAL_150_3AMPS_8">#REF!</definedName>
    <definedName name="TRANSFER_MANUAL_150_3AMPS_9">#REF!</definedName>
    <definedName name="TRANSFER_MANUAL_800_3AMPS">#REF!</definedName>
    <definedName name="TRANSFER_MANUAL_800_3AMPS_10">#REF!</definedName>
    <definedName name="TRANSFER_MANUAL_800_3AMPS_11">#REF!</definedName>
    <definedName name="TRANSFER_MANUAL_800_3AMPS_6">#REF!</definedName>
    <definedName name="TRANSFER_MANUAL_800_3AMPS_7">#REF!</definedName>
    <definedName name="TRANSFER_MANUAL_800_3AMPS_8">#REF!</definedName>
    <definedName name="TRANSFER_MANUAL_800_3AMPS_9">#REF!</definedName>
    <definedName name="TRANSFORMADOR_100KVA_240_480_POSTE">#REF!</definedName>
    <definedName name="TRANSFORMADOR_100KVA_240_480_POSTE_10">#REF!</definedName>
    <definedName name="TRANSFORMADOR_100KVA_240_480_POSTE_11">#REF!</definedName>
    <definedName name="TRANSFORMADOR_100KVA_240_480_POSTE_6">#REF!</definedName>
    <definedName name="TRANSFORMADOR_100KVA_240_480_POSTE_7">#REF!</definedName>
    <definedName name="TRANSFORMADOR_100KVA_240_480_POSTE_8">#REF!</definedName>
    <definedName name="TRANSFORMADOR_100KVA_240_480_POSTE_9">#REF!</definedName>
    <definedName name="TRANSFORMADOR_15KVA_120_240_POSTE">#REF!</definedName>
    <definedName name="TRANSFORMADOR_15KVA_120_240_POSTE_10">#REF!</definedName>
    <definedName name="TRANSFORMADOR_15KVA_120_240_POSTE_11">#REF!</definedName>
    <definedName name="TRANSFORMADOR_15KVA_120_240_POSTE_6">#REF!</definedName>
    <definedName name="TRANSFORMADOR_15KVA_120_240_POSTE_7">#REF!</definedName>
    <definedName name="TRANSFORMADOR_15KVA_120_240_POSTE_8">#REF!</definedName>
    <definedName name="TRANSFORMADOR_15KVA_120_240_POSTE_9">#REF!</definedName>
    <definedName name="TRANSFORMADOR_25KVA_240_480_POSTE">#REF!</definedName>
    <definedName name="TRANSFORMADOR_25KVA_240_480_POSTE_10">#REF!</definedName>
    <definedName name="TRANSFORMADOR_25KVA_240_480_POSTE_11">#REF!</definedName>
    <definedName name="TRANSFORMADOR_25KVA_240_480_POSTE_6">#REF!</definedName>
    <definedName name="TRANSFORMADOR_25KVA_240_480_POSTE_7">#REF!</definedName>
    <definedName name="TRANSFORMADOR_25KVA_240_480_POSTE_8">#REF!</definedName>
    <definedName name="TRANSFORMADOR_25KVA_240_480_POSTE_9">#REF!</definedName>
    <definedName name="Trompo">#REF!</definedName>
    <definedName name="Trompo_10">#REF!</definedName>
    <definedName name="Trompo_11">#REF!</definedName>
    <definedName name="Trompo_6">#REF!</definedName>
    <definedName name="Trompo_7">#REF!</definedName>
    <definedName name="Trompo_8">#REF!</definedName>
    <definedName name="Trompo_9">#REF!</definedName>
    <definedName name="TUBO_ACERO_16">#REF!</definedName>
    <definedName name="TUBO_ACERO_16_10">#REF!</definedName>
    <definedName name="TUBO_ACERO_16_11">#REF!</definedName>
    <definedName name="TUBO_ACERO_16_6">#REF!</definedName>
    <definedName name="TUBO_ACERO_16_7">#REF!</definedName>
    <definedName name="TUBO_ACERO_16_8">#REF!</definedName>
    <definedName name="TUBO_ACERO_16_9">#REF!</definedName>
    <definedName name="TUBO_ACERO_20">#REF!</definedName>
    <definedName name="TUBO_ACERO_20_10">#REF!</definedName>
    <definedName name="TUBO_ACERO_20_11">#REF!</definedName>
    <definedName name="TUBO_ACERO_20_6">#REF!</definedName>
    <definedName name="TUBO_ACERO_20_7">#REF!</definedName>
    <definedName name="TUBO_ACERO_20_8">#REF!</definedName>
    <definedName name="TUBO_ACERO_20_9">#REF!</definedName>
    <definedName name="TUBO_ACERO_20_e14">#REF!</definedName>
    <definedName name="TUBO_ACERO_20_e14_10">#REF!</definedName>
    <definedName name="TUBO_ACERO_20_e14_11">#REF!</definedName>
    <definedName name="TUBO_ACERO_20_e14_6">#REF!</definedName>
    <definedName name="TUBO_ACERO_20_e14_7">#REF!</definedName>
    <definedName name="TUBO_ACERO_20_e14_8">#REF!</definedName>
    <definedName name="TUBO_ACERO_20_e14_9">#REF!</definedName>
    <definedName name="TUBO_ACERO_3">#REF!</definedName>
    <definedName name="TUBO_ACERO_3_10">#REF!</definedName>
    <definedName name="TUBO_ACERO_3_11">#REF!</definedName>
    <definedName name="TUBO_ACERO_3_6">#REF!</definedName>
    <definedName name="TUBO_ACERO_3_7">#REF!</definedName>
    <definedName name="TUBO_ACERO_3_8">#REF!</definedName>
    <definedName name="TUBO_ACERO_3_9">#REF!</definedName>
    <definedName name="TUBO_ACERO_4">#REF!</definedName>
    <definedName name="TUBO_ACERO_4_10">#REF!</definedName>
    <definedName name="TUBO_ACERO_4_11">#REF!</definedName>
    <definedName name="TUBO_ACERO_4_6">#REF!</definedName>
    <definedName name="TUBO_ACERO_4_7">#REF!</definedName>
    <definedName name="TUBO_ACERO_4_8">#REF!</definedName>
    <definedName name="TUBO_ACERO_4_9">#REF!</definedName>
    <definedName name="TUBO_ACERO_6">#REF!</definedName>
    <definedName name="TUBO_ACERO_6_10">#REF!</definedName>
    <definedName name="TUBO_ACERO_6_11">#REF!</definedName>
    <definedName name="TUBO_ACERO_6_6">#REF!</definedName>
    <definedName name="TUBO_ACERO_6_7">#REF!</definedName>
    <definedName name="TUBO_ACERO_6_8">#REF!</definedName>
    <definedName name="TUBO_ACERO_6_9">#REF!</definedName>
    <definedName name="TUBO_ACERO_8">#REF!</definedName>
    <definedName name="TUBO_ACERO_8_10">#REF!</definedName>
    <definedName name="TUBO_ACERO_8_11">#REF!</definedName>
    <definedName name="TUBO_ACERO_8_6">#REF!</definedName>
    <definedName name="TUBO_ACERO_8_7">#REF!</definedName>
    <definedName name="TUBO_ACERO_8_8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>#REF!</definedName>
    <definedName name="TUBO_FLEXIBLE_INODORO_C_TUERCA_10">#REF!</definedName>
    <definedName name="TUBO_FLEXIBLE_INODORO_C_TUERCA_11">#REF!</definedName>
    <definedName name="TUBO_FLEXIBLE_INODORO_C_TUERCA_6">#REF!</definedName>
    <definedName name="TUBO_FLEXIBLE_INODORO_C_TUERCA_7">#REF!</definedName>
    <definedName name="TUBO_FLEXIBLE_INODORO_C_TUERCA_8">#REF!</definedName>
    <definedName name="TUBO_FLEXIBLE_INODORO_C_TUERCA_9">#REF!</definedName>
    <definedName name="TUBO_HA_36">#REF!</definedName>
    <definedName name="TUBO_HA_36_10">#REF!</definedName>
    <definedName name="TUBO_HA_36_11">#REF!</definedName>
    <definedName name="TUBO_HA_36_6">#REF!</definedName>
    <definedName name="TUBO_HA_36_7">#REF!</definedName>
    <definedName name="TUBO_HA_36_8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>#REF!</definedName>
    <definedName name="TUBO_HG_1_12_10">#REF!</definedName>
    <definedName name="TUBO_HG_1_12_11">#REF!</definedName>
    <definedName name="TUBO_HG_1_12_6">#REF!</definedName>
    <definedName name="TUBO_HG_1_12_7">#REF!</definedName>
    <definedName name="TUBO_HG_1_12_8">#REF!</definedName>
    <definedName name="TUBO_HG_1_12_9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>#REF!</definedName>
    <definedName name="TUBO_HG_12_10">#REF!</definedName>
    <definedName name="TUBO_HG_12_11">#REF!</definedName>
    <definedName name="TUBO_HG_12_6">#REF!</definedName>
    <definedName name="TUBO_HG_12_7">#REF!</definedName>
    <definedName name="TUBO_HG_12_8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>#REF!</definedName>
    <definedName name="TUBO_PVC_DRENAJE_1_12_10">#REF!</definedName>
    <definedName name="TUBO_PVC_DRENAJE_1_12_11">#REF!</definedName>
    <definedName name="TUBO_PVC_DRENAJE_1_12_6">#REF!</definedName>
    <definedName name="TUBO_PVC_DRENAJE_1_12_7">#REF!</definedName>
    <definedName name="TUBO_PVC_DRENAJE_1_12_8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>#REF!</definedName>
    <definedName name="TUBO_PVC_SDR21_2_10">#REF!</definedName>
    <definedName name="TUBO_PVC_SDR21_2_11">#REF!</definedName>
    <definedName name="TUBO_PVC_SDR21_2_6">#REF!</definedName>
    <definedName name="TUBO_PVC_SDR21_2_7">#REF!</definedName>
    <definedName name="TUBO_PVC_SDR21_2_8">#REF!</definedName>
    <definedName name="TUBO_PVC_SDR21_2_9">#REF!</definedName>
    <definedName name="TUBO_PVC_SDR21_JG_16">#REF!</definedName>
    <definedName name="TUBO_PVC_SDR21_JG_16_10">#REF!</definedName>
    <definedName name="TUBO_PVC_SDR21_JG_16_11">#REF!</definedName>
    <definedName name="TUBO_PVC_SDR21_JG_16_6">#REF!</definedName>
    <definedName name="TUBO_PVC_SDR21_JG_16_7">#REF!</definedName>
    <definedName name="TUBO_PVC_SDR21_JG_16_8">#REF!</definedName>
    <definedName name="TUBO_PVC_SDR21_JG_16_9">#REF!</definedName>
    <definedName name="TUBO_PVC_SDR21_JG_6">#REF!</definedName>
    <definedName name="TUBO_PVC_SDR21_JG_6_10">#REF!</definedName>
    <definedName name="TUBO_PVC_SDR21_JG_6_11">#REF!</definedName>
    <definedName name="TUBO_PVC_SDR21_JG_6_6">#REF!</definedName>
    <definedName name="TUBO_PVC_SDR21_JG_6_7">#REF!</definedName>
    <definedName name="TUBO_PVC_SDR21_JG_6_8">#REF!</definedName>
    <definedName name="TUBO_PVC_SDR21_JG_6_9">#REF!</definedName>
    <definedName name="TUBO_PVC_SDR21_JG_8">#REF!</definedName>
    <definedName name="TUBO_PVC_SDR21_JG_8_10">#REF!</definedName>
    <definedName name="TUBO_PVC_SDR21_JG_8_11">#REF!</definedName>
    <definedName name="TUBO_PVC_SDR21_JG_8_6">#REF!</definedName>
    <definedName name="TUBO_PVC_SDR21_JG_8_7">#REF!</definedName>
    <definedName name="TUBO_PVC_SDR21_JG_8_8">#REF!</definedName>
    <definedName name="TUBO_PVC_SDR21_JG_8_9">#REF!</definedName>
    <definedName name="TUBO_PVC_SDR26_12">#REF!</definedName>
    <definedName name="TUBO_PVC_SDR26_12_10">#REF!</definedName>
    <definedName name="TUBO_PVC_SDR26_12_11">#REF!</definedName>
    <definedName name="TUBO_PVC_SDR26_12_6">#REF!</definedName>
    <definedName name="TUBO_PVC_SDR26_12_7">#REF!</definedName>
    <definedName name="TUBO_PVC_SDR26_12_8">#REF!</definedName>
    <definedName name="TUBO_PVC_SDR26_12_9">#REF!</definedName>
    <definedName name="TUBO_PVC_SDR26_2">#REF!</definedName>
    <definedName name="TUBO_PVC_SDR26_2_10">#REF!</definedName>
    <definedName name="TUBO_PVC_SDR26_2_11">#REF!</definedName>
    <definedName name="TUBO_PVC_SDR26_2_6">#REF!</definedName>
    <definedName name="TUBO_PVC_SDR26_2_7">#REF!</definedName>
    <definedName name="TUBO_PVC_SDR26_2_8">#REF!</definedName>
    <definedName name="TUBO_PVC_SDR26_2_9">#REF!</definedName>
    <definedName name="TUBO_PVC_SDR26_34">#REF!</definedName>
    <definedName name="TUBO_PVC_SDR26_34_10">#REF!</definedName>
    <definedName name="TUBO_PVC_SDR26_34_11">#REF!</definedName>
    <definedName name="TUBO_PVC_SDR26_34_6">#REF!</definedName>
    <definedName name="TUBO_PVC_SDR26_34_7">#REF!</definedName>
    <definedName name="TUBO_PVC_SDR26_34_8">#REF!</definedName>
    <definedName name="TUBO_PVC_SDR26_34_9">#REF!</definedName>
    <definedName name="TUBO_PVC_SDR26_JG_16">#REF!</definedName>
    <definedName name="TUBO_PVC_SDR26_JG_16_10">#REF!</definedName>
    <definedName name="TUBO_PVC_SDR26_JG_16_11">#REF!</definedName>
    <definedName name="TUBO_PVC_SDR26_JG_16_6">#REF!</definedName>
    <definedName name="TUBO_PVC_SDR26_JG_16_7">#REF!</definedName>
    <definedName name="TUBO_PVC_SDR26_JG_16_8">#REF!</definedName>
    <definedName name="TUBO_PVC_SDR26_JG_16_9">#REF!</definedName>
    <definedName name="TUBO_PVC_SDR26_JG_3">#REF!</definedName>
    <definedName name="TUBO_PVC_SDR26_JG_3_10">#REF!</definedName>
    <definedName name="TUBO_PVC_SDR26_JG_3_11">#REF!</definedName>
    <definedName name="TUBO_PVC_SDR26_JG_3_6">#REF!</definedName>
    <definedName name="TUBO_PVC_SDR26_JG_3_7">#REF!</definedName>
    <definedName name="TUBO_PVC_SDR26_JG_3_8">#REF!</definedName>
    <definedName name="TUBO_PVC_SDR26_JG_3_9">#REF!</definedName>
    <definedName name="TUBO_PVC_SDR26_JG_4">#REF!</definedName>
    <definedName name="TUBO_PVC_SDR26_JG_4_10">#REF!</definedName>
    <definedName name="TUBO_PVC_SDR26_JG_4_11">#REF!</definedName>
    <definedName name="TUBO_PVC_SDR26_JG_4_6">#REF!</definedName>
    <definedName name="TUBO_PVC_SDR26_JG_4_7">#REF!</definedName>
    <definedName name="TUBO_PVC_SDR26_JG_4_8">#REF!</definedName>
    <definedName name="TUBO_PVC_SDR26_JG_4_9">#REF!</definedName>
    <definedName name="TUBO_PVC_SDR26_JG_6">#REF!</definedName>
    <definedName name="TUBO_PVC_SDR26_JG_6_10">#REF!</definedName>
    <definedName name="TUBO_PVC_SDR26_JG_6_11">#REF!</definedName>
    <definedName name="TUBO_PVC_SDR26_JG_6_6">#REF!</definedName>
    <definedName name="TUBO_PVC_SDR26_JG_6_7">#REF!</definedName>
    <definedName name="TUBO_PVC_SDR26_JG_6_8">#REF!</definedName>
    <definedName name="TUBO_PVC_SDR26_JG_6_9">#REF!</definedName>
    <definedName name="TUBO_PVC_SDR26_JG_8">#REF!</definedName>
    <definedName name="TUBO_PVC_SDR26_JG_8_10">#REF!</definedName>
    <definedName name="TUBO_PVC_SDR26_JG_8_11">#REF!</definedName>
    <definedName name="TUBO_PVC_SDR26_JG_8_6">#REF!</definedName>
    <definedName name="TUBO_PVC_SDR26_JG_8_7">#REF!</definedName>
    <definedName name="TUBO_PVC_SDR26_JG_8_8">#REF!</definedName>
    <definedName name="TUBO_PVC_SDR26_JG_8_9">#REF!</definedName>
    <definedName name="TUBO_PVC_SDR325_JG_16">#REF!</definedName>
    <definedName name="TUBO_PVC_SDR325_JG_16_10">#REF!</definedName>
    <definedName name="TUBO_PVC_SDR325_JG_16_11">#REF!</definedName>
    <definedName name="TUBO_PVC_SDR325_JG_16_6">#REF!</definedName>
    <definedName name="TUBO_PVC_SDR325_JG_16_7">#REF!</definedName>
    <definedName name="TUBO_PVC_SDR325_JG_16_8">#REF!</definedName>
    <definedName name="TUBO_PVC_SDR325_JG_16_9">#REF!</definedName>
    <definedName name="TUBO_PVC_SDR325_JG_20">#REF!</definedName>
    <definedName name="TUBO_PVC_SDR325_JG_20_10">#REF!</definedName>
    <definedName name="TUBO_PVC_SDR325_JG_20_11">#REF!</definedName>
    <definedName name="TUBO_PVC_SDR325_JG_20_6">#REF!</definedName>
    <definedName name="TUBO_PVC_SDR325_JG_20_7">#REF!</definedName>
    <definedName name="TUBO_PVC_SDR325_JG_20_8">#REF!</definedName>
    <definedName name="TUBO_PVC_SDR325_JG_20_9">#REF!</definedName>
    <definedName name="TUBO_PVC_SDR325_JG_8">#REF!</definedName>
    <definedName name="TUBO_PVC_SDR325_JG_8_10">#REF!</definedName>
    <definedName name="TUBO_PVC_SDR325_JG_8_11">#REF!</definedName>
    <definedName name="TUBO_PVC_SDR325_JG_8_6">#REF!</definedName>
    <definedName name="TUBO_PVC_SDR325_JG_8_7">#REF!</definedName>
    <definedName name="TUBO_PVC_SDR325_JG_8_8">#REF!</definedName>
    <definedName name="TUBO_PVC_SDR325_JG_8_9">#REF!</definedName>
    <definedName name="TUBO_PVC_SDR41_2">#REF!</definedName>
    <definedName name="TUBO_PVC_SDR41_2_10">#REF!</definedName>
    <definedName name="TUBO_PVC_SDR41_2_11">#REF!</definedName>
    <definedName name="TUBO_PVC_SDR41_2_6">#REF!</definedName>
    <definedName name="TUBO_PVC_SDR41_2_7">#REF!</definedName>
    <definedName name="TUBO_PVC_SDR41_2_8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>#REF!</definedName>
    <definedName name="TUBO_PVC_SDR41_4_10">#REF!</definedName>
    <definedName name="TUBO_PVC_SDR41_4_11">#REF!</definedName>
    <definedName name="TUBO_PVC_SDR41_4_6">#REF!</definedName>
    <definedName name="TUBO_PVC_SDR41_4_7">#REF!</definedName>
    <definedName name="TUBO_PVC_SDR41_4_8">#REF!</definedName>
    <definedName name="TUBO_PVC_SDR41_4_9">#REF!</definedName>
    <definedName name="TYPE_3M">#REF!</definedName>
    <definedName name="TYPE_3M_10">#REF!</definedName>
    <definedName name="TYPE_3M_11">#REF!</definedName>
    <definedName name="TYPE_3M_6">#REF!</definedName>
    <definedName name="TYPE_3M_7">#REF!</definedName>
    <definedName name="TYPE_3M_8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>#REF!</definedName>
    <definedName name="UNION_HG_12_10">#REF!</definedName>
    <definedName name="UNION_HG_12_11">#REF!</definedName>
    <definedName name="UNION_HG_12_6">#REF!</definedName>
    <definedName name="UNION_HG_12_7">#REF!</definedName>
    <definedName name="UNION_HG_12_8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VULA_AIRE_1_HF_ROSCADA">#REF!</definedName>
    <definedName name="VALVULA_AIRE_1_HF_ROSCADA_10">#REF!</definedName>
    <definedName name="VALVULA_AIRE_1_HF_ROSCADA_11">#REF!</definedName>
    <definedName name="VALVULA_AIRE_1_HF_ROSCADA_6">#REF!</definedName>
    <definedName name="VALVULA_AIRE_1_HF_ROSCADA_7">#REF!</definedName>
    <definedName name="VALVULA_AIRE_1_HF_ROSCADA_8">#REF!</definedName>
    <definedName name="VALVULA_AIRE_1_HF_ROSCADA_9">#REF!</definedName>
    <definedName name="VALVULA_AIRE_3_HF_ROSCADA">#REF!</definedName>
    <definedName name="VALVULA_AIRE_3_HF_ROSCADA_10">#REF!</definedName>
    <definedName name="VALVULA_AIRE_3_HF_ROSCADA_11">#REF!</definedName>
    <definedName name="VALVULA_AIRE_3_HF_ROSCADA_6">#REF!</definedName>
    <definedName name="VALVULA_AIRE_3_HF_ROSCADA_7">#REF!</definedName>
    <definedName name="VALVULA_AIRE_3_HF_ROSCADA_8">#REF!</definedName>
    <definedName name="VALVULA_AIRE_3_HF_ROSCADA_9">#REF!</definedName>
    <definedName name="VALVULA_AIRE_34_HF_ROSCADA">#REF!</definedName>
    <definedName name="VALVULA_AIRE_34_HF_ROSCADA_10">#REF!</definedName>
    <definedName name="VALVULA_AIRE_34_HF_ROSCADA_11">#REF!</definedName>
    <definedName name="VALVULA_AIRE_34_HF_ROSCADA_6">#REF!</definedName>
    <definedName name="VALVULA_AIRE_34_HF_ROSCADA_7">#REF!</definedName>
    <definedName name="VALVULA_AIRE_34_HF_ROSCADA_8">#REF!</definedName>
    <definedName name="VALVULA_AIRE_34_HF_ROSCADA_9">#REF!</definedName>
    <definedName name="VALVULA_COMP_12_HF_PLATILLADA">#REF!</definedName>
    <definedName name="VALVULA_COMP_12_HF_PLATILLADA_10">#REF!</definedName>
    <definedName name="VALVULA_COMP_12_HF_PLATILLADA_11">#REF!</definedName>
    <definedName name="VALVULA_COMP_12_HF_PLATILLADA_6">#REF!</definedName>
    <definedName name="VALVULA_COMP_12_HF_PLATILLADA_7">#REF!</definedName>
    <definedName name="VALVULA_COMP_12_HF_PLATILLADA_8">#REF!</definedName>
    <definedName name="VALVULA_COMP_12_HF_PLATILLADA_9">#REF!</definedName>
    <definedName name="VALVULA_COMP_16_HF_PLATILLADA">#REF!</definedName>
    <definedName name="VALVULA_COMP_16_HF_PLATILLADA_10">#REF!</definedName>
    <definedName name="VALVULA_COMP_16_HF_PLATILLADA_11">#REF!</definedName>
    <definedName name="VALVULA_COMP_16_HF_PLATILLADA_6">#REF!</definedName>
    <definedName name="VALVULA_COMP_16_HF_PLATILLADA_7">#REF!</definedName>
    <definedName name="VALVULA_COMP_16_HF_PLATILLADA_8">#REF!</definedName>
    <definedName name="VALVULA_COMP_16_HF_PLATILLADA_9">#REF!</definedName>
    <definedName name="VALVULA_COMP_2_12_HF_ROSCADA">#REF!</definedName>
    <definedName name="VALVULA_COMP_2_12_HF_ROSCADA_10">#REF!</definedName>
    <definedName name="VALVULA_COMP_2_12_HF_ROSCADA_11">#REF!</definedName>
    <definedName name="VALVULA_COMP_2_12_HF_ROSCADA_6">#REF!</definedName>
    <definedName name="VALVULA_COMP_2_12_HF_ROSCADA_7">#REF!</definedName>
    <definedName name="VALVULA_COMP_2_12_HF_ROSCADA_8">#REF!</definedName>
    <definedName name="VALVULA_COMP_2_12_HF_ROSCADA_9">#REF!</definedName>
    <definedName name="VALVULA_COMP_2_HF_ROSCADA">#REF!</definedName>
    <definedName name="VALVULA_COMP_2_HF_ROSCADA_10">#REF!</definedName>
    <definedName name="VALVULA_COMP_2_HF_ROSCADA_11">#REF!</definedName>
    <definedName name="VALVULA_COMP_2_HF_ROSCADA_6">#REF!</definedName>
    <definedName name="VALVULA_COMP_2_HF_ROSCADA_7">#REF!</definedName>
    <definedName name="VALVULA_COMP_2_HF_ROSCADA_8">#REF!</definedName>
    <definedName name="VALVULA_COMP_2_HF_ROSCADA_9">#REF!</definedName>
    <definedName name="VALVULA_COMP_20_HF_PLATILLADA">#REF!</definedName>
    <definedName name="VALVULA_COMP_20_HF_PLATILLADA_10">#REF!</definedName>
    <definedName name="VALVULA_COMP_20_HF_PLATILLADA_11">#REF!</definedName>
    <definedName name="VALVULA_COMP_20_HF_PLATILLADA_6">#REF!</definedName>
    <definedName name="VALVULA_COMP_20_HF_PLATILLADA_7">#REF!</definedName>
    <definedName name="VALVULA_COMP_20_HF_PLATILLADA_8">#REF!</definedName>
    <definedName name="VALVULA_COMP_20_HF_PLATILLADA_9">#REF!</definedName>
    <definedName name="VALVULA_COMP_3_HF_ROSCADA">#REF!</definedName>
    <definedName name="VALVULA_COMP_3_HF_ROSCADA_10">#REF!</definedName>
    <definedName name="VALVULA_COMP_3_HF_ROSCADA_11">#REF!</definedName>
    <definedName name="VALVULA_COMP_3_HF_ROSCADA_6">#REF!</definedName>
    <definedName name="VALVULA_COMP_3_HF_ROSCADA_7">#REF!</definedName>
    <definedName name="VALVULA_COMP_3_HF_ROSCADA_8">#REF!</definedName>
    <definedName name="VALVULA_COMP_3_HF_ROSCADA_9">#REF!</definedName>
    <definedName name="VALVULA_COMP_4_HF_PLATILLADA">#REF!</definedName>
    <definedName name="VALVULA_COMP_4_HF_PLATILLADA_10">#REF!</definedName>
    <definedName name="VALVULA_COMP_4_HF_PLATILLADA_11">#REF!</definedName>
    <definedName name="VALVULA_COMP_4_HF_PLATILLADA_6">#REF!</definedName>
    <definedName name="VALVULA_COMP_4_HF_PLATILLADA_7">#REF!</definedName>
    <definedName name="VALVULA_COMP_4_HF_PLATILLADA_8">#REF!</definedName>
    <definedName name="VALVULA_COMP_4_HF_PLATILLADA_9">#REF!</definedName>
    <definedName name="VALVULA_COMP_4_HF_ROSCADA">#REF!</definedName>
    <definedName name="VALVULA_COMP_4_HF_ROSCADA_10">#REF!</definedName>
    <definedName name="VALVULA_COMP_4_HF_ROSCADA_11">#REF!</definedName>
    <definedName name="VALVULA_COMP_4_HF_ROSCADA_6">#REF!</definedName>
    <definedName name="VALVULA_COMP_4_HF_ROSCADA_7">#REF!</definedName>
    <definedName name="VALVULA_COMP_4_HF_ROSCADA_8">#REF!</definedName>
    <definedName name="VALVULA_COMP_4_HF_ROSCADA_9">#REF!</definedName>
    <definedName name="VALVULA_COMP_6_HF_PLATILLADA">#REF!</definedName>
    <definedName name="VALVULA_COMP_6_HF_PLATILLADA_10">#REF!</definedName>
    <definedName name="VALVULA_COMP_6_HF_PLATILLADA_11">#REF!</definedName>
    <definedName name="VALVULA_COMP_6_HF_PLATILLADA_6">#REF!</definedName>
    <definedName name="VALVULA_COMP_6_HF_PLATILLADA_7">#REF!</definedName>
    <definedName name="VALVULA_COMP_6_HF_PLATILLADA_8">#REF!</definedName>
    <definedName name="VALVULA_COMP_6_HF_PLATILLADA_9">#REF!</definedName>
    <definedName name="VALVULA_COMP_8_HF_PLATILLADA">#REF!</definedName>
    <definedName name="VALVULA_COMP_8_HF_PLATILLADA_10">#REF!</definedName>
    <definedName name="VALVULA_COMP_8_HF_PLATILLADA_11">#REF!</definedName>
    <definedName name="VALVULA_COMP_8_HF_PLATILLADA_6">#REF!</definedName>
    <definedName name="VALVULA_COMP_8_HF_PLATILLADA_7">#REF!</definedName>
    <definedName name="VALVULA_COMP_8_HF_PLATILLADA_8">#REF!</definedName>
    <definedName name="VALVULA_COMP_8_HF_PLATILLADA_9">#REF!</definedName>
    <definedName name="VARILLA_BLOQUES_20">#REF!</definedName>
    <definedName name="VARILLA_BLOQUES_20_10">#REF!</definedName>
    <definedName name="VARILLA_BLOQUES_20_11">#REF!</definedName>
    <definedName name="VARILLA_BLOQUES_20_6">#REF!</definedName>
    <definedName name="VARILLA_BLOQUES_20_7">#REF!</definedName>
    <definedName name="VARILLA_BLOQUES_20_8">#REF!</definedName>
    <definedName name="VARILLA_BLOQUES_20_9">#REF!</definedName>
    <definedName name="VARILLA_BLOQUES_40">#REF!</definedName>
    <definedName name="VARILLA_BLOQUES_40_10">#REF!</definedName>
    <definedName name="VARILLA_BLOQUES_40_11">#REF!</definedName>
    <definedName name="VARILLA_BLOQUES_40_6">#REF!</definedName>
    <definedName name="VARILLA_BLOQUES_40_7">#REF!</definedName>
    <definedName name="VARILLA_BLOQUES_40_8">#REF!</definedName>
    <definedName name="VARILLA_BLOQUES_40_9">#REF!</definedName>
    <definedName name="VARILLA_BLOQUES_60">#REF!</definedName>
    <definedName name="VARILLA_BLOQUES_60_10">#REF!</definedName>
    <definedName name="VARILLA_BLOQUES_60_11">#REF!</definedName>
    <definedName name="VARILLA_BLOQUES_60_6">#REF!</definedName>
    <definedName name="VARILLA_BLOQUES_60_7">#REF!</definedName>
    <definedName name="VARILLA_BLOQUES_60_8">#REF!</definedName>
    <definedName name="VARILLA_BLOQUES_60_9">#REF!</definedName>
    <definedName name="VARILLA_BLOQUES_80">#REF!</definedName>
    <definedName name="VARILLA_BLOQUES_80_10">#REF!</definedName>
    <definedName name="VARILLA_BLOQUES_80_11">#REF!</definedName>
    <definedName name="VARILLA_BLOQUES_80_6">#REF!</definedName>
    <definedName name="VARILLA_BLOQUES_80_7">#REF!</definedName>
    <definedName name="VARILLA_BLOQUES_80_8">#REF!</definedName>
    <definedName name="VARILLA_BLOQUES_80_9">#REF!</definedName>
    <definedName name="VCOLGANTE1590">#REF!</definedName>
    <definedName name="VCOLGANTE1590_6">#REF!</definedName>
    <definedName name="VIBRADO">#REF!</definedName>
    <definedName name="VIBRADO_10">#REF!</definedName>
    <definedName name="VIBRADO_11">#REF!</definedName>
    <definedName name="VIBRADO_6">#REF!</definedName>
    <definedName name="VIBRADO_7">#REF!</definedName>
    <definedName name="VIBRADO_8">#REF!</definedName>
    <definedName name="VIBRADO_9">#REF!</definedName>
    <definedName name="VIGASHP" localSheetId="0">#REF!</definedName>
    <definedName name="VIGASHP">#REF!</definedName>
    <definedName name="VIGASHP_8" localSheetId="0">#REF!</definedName>
    <definedName name="VIGASHP_8">#REF!</definedName>
    <definedName name="VIOLINADO">#REF!</definedName>
    <definedName name="VIOLINADO_10">#REF!</definedName>
    <definedName name="VIOLINADO_11">#REF!</definedName>
    <definedName name="VIOLINADO_6">#REF!</definedName>
    <definedName name="VIOLINADO_7">#REF!</definedName>
    <definedName name="VIOLINADO_8">#REF!</definedName>
    <definedName name="VIOLINADO_9">#REF!</definedName>
    <definedName name="VUELO10">#REF!</definedName>
    <definedName name="VUELO10_6">#REF!</definedName>
    <definedName name="w">#REF!</definedName>
    <definedName name="Winche">#REF!</definedName>
    <definedName name="Winche_10">#REF!</definedName>
    <definedName name="Winche_11">#REF!</definedName>
    <definedName name="Winche_6">#REF!</definedName>
    <definedName name="Winche_7">#REF!</definedName>
    <definedName name="Winche_8">#REF!</definedName>
    <definedName name="Winche_9">#REF!</definedName>
    <definedName name="WWW">'[34]INS'!$D$561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>#REF!</definedName>
    <definedName name="YEE_PVC_DREN_4_10">#REF!</definedName>
    <definedName name="YEE_PVC_DREN_4_11">#REF!</definedName>
    <definedName name="YEE_PVC_DREN_4_6">#REF!</definedName>
    <definedName name="YEE_PVC_DREN_4_7">#REF!</definedName>
    <definedName name="YEE_PVC_DREN_4_8">#REF!</definedName>
    <definedName name="YEE_PVC_DREN_4_9">#REF!</definedName>
    <definedName name="YEE_PVC_DREN_4x2">#REF!</definedName>
    <definedName name="YEE_PVC_DREN_4x2_10">#REF!</definedName>
    <definedName name="YEE_PVC_DREN_4x2_11">#REF!</definedName>
    <definedName name="YEE_PVC_DREN_4x2_6">#REF!</definedName>
    <definedName name="YEE_PVC_DREN_4x2_7">#REF!</definedName>
    <definedName name="YEE_PVC_DREN_4x2_8">#REF!</definedName>
    <definedName name="YEE_PVC_DREN_4x2_9">#REF!</definedName>
    <definedName name="ZC1">#REF!</definedName>
    <definedName name="ZC1_6">#REF!</definedName>
    <definedName name="ZE1">#REF!</definedName>
    <definedName name="ZE1_6">#REF!</definedName>
    <definedName name="ZE2">#REF!</definedName>
    <definedName name="ZE2_6">#REF!</definedName>
    <definedName name="ZE3">#REF!</definedName>
    <definedName name="ZE3_6">#REF!</definedName>
    <definedName name="ZE4">#REF!</definedName>
    <definedName name="ZE4_6">#REF!</definedName>
    <definedName name="ZE5">#REF!</definedName>
    <definedName name="ZE5_6">#REF!</definedName>
    <definedName name="ZE6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fullCalcOnLoad="1" fullPrecision="0"/>
</workbook>
</file>

<file path=xl/comments1.xml><?xml version="1.0" encoding="utf-8"?>
<comments xmlns="http://schemas.openxmlformats.org/spreadsheetml/2006/main">
  <authors>
    <author>francis.heredia</author>
  </authors>
  <commentList>
    <comment ref="B4" authorId="0">
      <text>
        <r>
          <rPr>
            <b/>
            <sz val="8"/>
            <rFont val="Tahoma"/>
            <family val="2"/>
          </rPr>
          <t>francis.heredia</t>
        </r>
        <r>
          <rPr>
            <sz val="8"/>
            <rFont val="Tahoma"/>
            <family val="2"/>
          </rPr>
          <t>:
DAR CLICK Y SELECCIONAR</t>
        </r>
      </text>
    </comment>
  </commentList>
</comments>
</file>

<file path=xl/sharedStrings.xml><?xml version="1.0" encoding="utf-8"?>
<sst xmlns="http://schemas.openxmlformats.org/spreadsheetml/2006/main" count="2864" uniqueCount="1055">
  <si>
    <t>REPLANTEO</t>
  </si>
  <si>
    <t>P.A</t>
  </si>
  <si>
    <t>RELLENO COMPACTADO</t>
  </si>
  <si>
    <t>PAÑETE EXTERIOR</t>
  </si>
  <si>
    <t>GASTOS INDIRECTOS</t>
  </si>
  <si>
    <t>GASTOS ADMINISTRATIVOS</t>
  </si>
  <si>
    <t>HONORARIOS PROFESIONALES</t>
  </si>
  <si>
    <t>SEGUROS,POLIZAS Y FIANZAS</t>
  </si>
  <si>
    <t>GASTOS DE TRANSPORTE</t>
  </si>
  <si>
    <t>LEY 6-86</t>
  </si>
  <si>
    <t>TOTAL GASTOS INDIRECTOS</t>
  </si>
  <si>
    <t>IMPREVISTOS</t>
  </si>
  <si>
    <t>INSTITUTO NACIONAL DE AGUAS POTABLES Y ALCANTARILLADOS</t>
  </si>
  <si>
    <t>P.U. (RD$)</t>
  </si>
  <si>
    <t>P.A.</t>
  </si>
  <si>
    <t>M3</t>
  </si>
  <si>
    <t>M2</t>
  </si>
  <si>
    <t>UD</t>
  </si>
  <si>
    <t>GLS</t>
  </si>
  <si>
    <t>FINO LOSA DE TECHO</t>
  </si>
  <si>
    <t>MOVIMIENTO DE TIERRA</t>
  </si>
  <si>
    <t>HORMIGON ARMADO EN:</t>
  </si>
  <si>
    <t>PAÑETE INTERIOR PULIDO</t>
  </si>
  <si>
    <t>MANO DE OBRA</t>
  </si>
  <si>
    <t xml:space="preserve"> SUPERVISION DE LA OBRA</t>
  </si>
  <si>
    <t>D E S C R I P C I O N</t>
  </si>
  <si>
    <t>CANTIDAD</t>
  </si>
  <si>
    <t>VALOR (RD$)</t>
  </si>
  <si>
    <t>M</t>
  </si>
  <si>
    <t>DESCRIPCION</t>
  </si>
  <si>
    <t>PRECIO UNIT.</t>
  </si>
  <si>
    <t>VALOR</t>
  </si>
  <si>
    <t>AGUA</t>
  </si>
  <si>
    <t>GL</t>
  </si>
  <si>
    <t>CEMENTO GRIS PUESTO EN OBRA</t>
  </si>
  <si>
    <t>FDA</t>
  </si>
  <si>
    <t>CAL</t>
  </si>
  <si>
    <t>ARENA</t>
  </si>
  <si>
    <t>GRAVA</t>
  </si>
  <si>
    <t>ARENA PARA PAÑETE</t>
  </si>
  <si>
    <t>ACERO PUESTO EN OBRA</t>
  </si>
  <si>
    <t>QQ</t>
  </si>
  <si>
    <t xml:space="preserve">TRANSPORTE </t>
  </si>
  <si>
    <t>KM</t>
  </si>
  <si>
    <t xml:space="preserve">AGREGADO ( ARENA ) </t>
  </si>
  <si>
    <t>MATERIALES</t>
  </si>
  <si>
    <t>TRANSPORTE</t>
  </si>
  <si>
    <t>MANEJO EN OBRA</t>
  </si>
  <si>
    <t>COSTO/M3 DE AGREGADO   R.D$</t>
  </si>
  <si>
    <t xml:space="preserve">AGREGADO ( GRAVA ) </t>
  </si>
  <si>
    <t>H.S. PARA F'C= 240 KGS/CM2</t>
  </si>
  <si>
    <t>CEMENTO</t>
  </si>
  <si>
    <t>FDAS</t>
  </si>
  <si>
    <t>LIGADO Y VACIADO</t>
  </si>
  <si>
    <t>DESPERDICIO 2%</t>
  </si>
  <si>
    <t>R.D.$</t>
  </si>
  <si>
    <t>H.S. PARA F'C= 210 KGS/CM2</t>
  </si>
  <si>
    <t>H.S. PARA F'C= 210 KGS/CM2 PARA L PQÑ</t>
  </si>
  <si>
    <t>H.S. PARA F'C= 180 KGS/CM2</t>
  </si>
  <si>
    <t>H.S./fondo</t>
  </si>
  <si>
    <t>H.S. PARA F'C=140 KGS/CM2</t>
  </si>
  <si>
    <t>ARENA  P/ PAÑETE</t>
  </si>
  <si>
    <t>COSTO EN PLANTA</t>
  </si>
  <si>
    <t>M0RTERO PARA PAÑETE 1:4</t>
  </si>
  <si>
    <t>LIGADO</t>
  </si>
  <si>
    <t>DIA</t>
  </si>
  <si>
    <t>DESPERDICIO 3%</t>
  </si>
  <si>
    <t xml:space="preserve"> </t>
  </si>
  <si>
    <t>MORTERO PARA FINO 1:3</t>
  </si>
  <si>
    <t xml:space="preserve">ARENA </t>
  </si>
  <si>
    <t>MORTERO 1:4 +30% DESP.</t>
  </si>
  <si>
    <t>REGLA</t>
  </si>
  <si>
    <t>P2</t>
  </si>
  <si>
    <t>ANDAMIOS</t>
  </si>
  <si>
    <t>PA</t>
  </si>
  <si>
    <t>CON ADICTIVO</t>
  </si>
  <si>
    <t>CON IMPERMEABILIZANTE</t>
  </si>
  <si>
    <t>MORTERO 1:4+30 % DESP</t>
  </si>
  <si>
    <t>CEMENTO 2DA CAPA</t>
  </si>
  <si>
    <t>MANO DE OBRA PAÑETE Y PULIDO</t>
  </si>
  <si>
    <t>PAÑETE INTERIOR --------------------------------------</t>
  </si>
  <si>
    <t>PAÑETE INTERIOR C / ADITIVO ---------------------</t>
  </si>
  <si>
    <t>PAÑETE INTERIOR PULIDO C / ADITIVO ------</t>
  </si>
  <si>
    <t>PAÑETE INTERIOR C / IMPERM.--------------------</t>
  </si>
  <si>
    <t>PAÑETE INTERIOR PULIDO C / IMPERM------</t>
  </si>
  <si>
    <t>FINO LOSA DE FONDO</t>
  </si>
  <si>
    <t>MORTERO 1:3+ 25%DESP.</t>
  </si>
  <si>
    <t>BAJADA MAT.</t>
  </si>
  <si>
    <t xml:space="preserve">   </t>
  </si>
  <si>
    <t>RD-$</t>
  </si>
  <si>
    <t>FINO LOSA DE FONDO PULIDO --------------------</t>
  </si>
  <si>
    <t>FINO LOSA DE FONDO PULIDO C/ADITIVO----</t>
  </si>
  <si>
    <t>MORTERO 1:3+DESP.</t>
  </si>
  <si>
    <t>SUBIDA MAT.</t>
  </si>
  <si>
    <t>CANTOS</t>
  </si>
  <si>
    <t>MORTERO 1:4+DESP.</t>
  </si>
  <si>
    <t>RD$</t>
  </si>
  <si>
    <t>RESANE</t>
  </si>
  <si>
    <t>MORTERO 1:4  + 30% DESP.</t>
  </si>
  <si>
    <t>REGLA (1 DE 1"x 4" x 10' / 100 USOS ).</t>
  </si>
  <si>
    <t xml:space="preserve">CARETEO </t>
  </si>
  <si>
    <t>MORTEO 1:4 PARA EMPAÑETE + 30% DESP. DESP. (5MM ESPESOR)</t>
  </si>
  <si>
    <t>MANO DE OBRA.</t>
  </si>
  <si>
    <t>COSTO /M2</t>
  </si>
  <si>
    <t>IMPERMEABILIZANTE ( REND, 20 M2/GL )</t>
  </si>
  <si>
    <t>P.U GALON RD$</t>
  </si>
  <si>
    <t>IMPERMEABILIZANTE SUPRAWELD + 20%</t>
  </si>
  <si>
    <t>APLICACION  ( DOS MANOS )</t>
  </si>
  <si>
    <t>HERRAMIENTAS 3%</t>
  </si>
  <si>
    <t>COSTO / M2</t>
  </si>
  <si>
    <t>ZABALETA 0.15 x 0.15</t>
  </si>
  <si>
    <t>H.S. 180 KG/cm²</t>
  </si>
  <si>
    <t>M.O.</t>
  </si>
  <si>
    <t>ML</t>
  </si>
  <si>
    <t>COSTO/M3  R.D$</t>
  </si>
  <si>
    <t>COSTO/M.L  R.D$</t>
  </si>
  <si>
    <t>ACERO P/ZAPATA DE MURO, VIGAS Y COLUMNAS</t>
  </si>
  <si>
    <t xml:space="preserve">SUMINISTRO </t>
  </si>
  <si>
    <t>ALAMBRE NO.18.  2 LIB.XQQ</t>
  </si>
  <si>
    <t>LB</t>
  </si>
  <si>
    <t>ACERO GENERAL</t>
  </si>
  <si>
    <t>ACERO</t>
  </si>
  <si>
    <t>ANALISIS MUROS DE BLOQUES</t>
  </si>
  <si>
    <t>HORMIGON P/CAMARA BLOQUES 1:3:5</t>
  </si>
  <si>
    <t>CEMENTO GRIS</t>
  </si>
  <si>
    <t xml:space="preserve">MANO DE OBRA MEZCLADO </t>
  </si>
  <si>
    <t xml:space="preserve">DESPERDICIO 3%  </t>
  </si>
  <si>
    <t>HORMIGON CICLOPEO</t>
  </si>
  <si>
    <t>H.S. 140KG/CM2 + 5% DESP.</t>
  </si>
  <si>
    <t>PIEDRA CALIZA</t>
  </si>
  <si>
    <t>MURO DE BLOQUES DE 6"</t>
  </si>
  <si>
    <t>SUM.DE BLOQUE 6"</t>
  </si>
  <si>
    <t>U</t>
  </si>
  <si>
    <t>COLOCACION BLOQUES 6"</t>
  </si>
  <si>
    <t>MORTERO P/JUNTA+30%DESP.</t>
  </si>
  <si>
    <t>HORM.EN CAMARA +10%DESP.</t>
  </si>
  <si>
    <t>ACERO 3/8"+20%DESP</t>
  </si>
  <si>
    <t>ANDAMIOS P/BLOQUES</t>
  </si>
  <si>
    <t>CONFECCION ANDAMIOS</t>
  </si>
  <si>
    <t xml:space="preserve">LLENADO HUECOS </t>
  </si>
  <si>
    <t>BLOQUES CALADOS</t>
  </si>
  <si>
    <t>SUMINISTRO BLOQUES</t>
  </si>
  <si>
    <t xml:space="preserve">COLOCACION BLOQUES </t>
  </si>
  <si>
    <t xml:space="preserve">MEZCLA P/PAÑETE </t>
  </si>
  <si>
    <t xml:space="preserve">DESP. BLOQUES </t>
  </si>
  <si>
    <t>ACERA PERIMETRAL 0.80</t>
  </si>
  <si>
    <t>PREPARACION DE TERRENO</t>
  </si>
  <si>
    <t>H.S. 180KG/CM2+5% DESP.</t>
  </si>
  <si>
    <t xml:space="preserve">ELABORACION VACIADO Y FROTADO </t>
  </si>
  <si>
    <t xml:space="preserve">CANTOS LATERALES </t>
  </si>
  <si>
    <t>ACERA PERIMETRAL 0.40</t>
  </si>
  <si>
    <t>ACERA PERIMETRAL 0.60</t>
  </si>
  <si>
    <t>ACERA PERIMETRAL 1.00</t>
  </si>
  <si>
    <t>PISO HORMIGON SIMPLE PULIDO NATURAL</t>
  </si>
  <si>
    <t>HORMIGON 1:3:5</t>
  </si>
  <si>
    <t>MORTERO 1:4</t>
  </si>
  <si>
    <t xml:space="preserve">ELAB. VAC. FROT. Y VIOL. </t>
  </si>
  <si>
    <t>CEMENTO GRIS PULIDO</t>
  </si>
  <si>
    <t>LBS</t>
  </si>
  <si>
    <t>VERJA DE MALLA CICLONICA, LONGITUD DE ANALISIS L=12.00</t>
  </si>
  <si>
    <t>ZAPATA DE MURO  P/VERJA-0.20   0.60 QQ/M3</t>
  </si>
  <si>
    <t xml:space="preserve">K ACERO </t>
  </si>
  <si>
    <t xml:space="preserve">EXCAVACION </t>
  </si>
  <si>
    <t>RELLENO</t>
  </si>
  <si>
    <t>ZAPATA DE MURO 0.60 qq/M3</t>
  </si>
  <si>
    <t>BLOCK 6" ( 3 LINEA )</t>
  </si>
  <si>
    <t>LOMO DE PERRO</t>
  </si>
  <si>
    <t>TUBO 1 1/2"X15' H.G.</t>
  </si>
  <si>
    <t>TUBO 1 1/4"X20' H.G.</t>
  </si>
  <si>
    <t>MALLA CICLONICA No.9</t>
  </si>
  <si>
    <t>COPA DE 2"</t>
  </si>
  <si>
    <t>COPA DE 1 1/2"</t>
  </si>
  <si>
    <t>PALOMETA DOBLE</t>
  </si>
  <si>
    <t>ALAMBRE DE PUAS</t>
  </si>
  <si>
    <t>ALAMBRE DULCE NO.18</t>
  </si>
  <si>
    <t xml:space="preserve">PAÑETE MURO </t>
  </si>
  <si>
    <t>PINTURA VERJA , PALOMETAS, TUBOS , ALAMBRES Y DESP.</t>
  </si>
  <si>
    <t xml:space="preserve">PLANCHUELAS 1 x 1/8 </t>
  </si>
  <si>
    <t>ABRAZADERAS 1 1/2 METAL</t>
  </si>
  <si>
    <t>PINTURA LOMO DE PERRO Y MURO</t>
  </si>
  <si>
    <t>TOTAL GENERAL ANAL.VERJA</t>
  </si>
  <si>
    <t>COSTO POR M/L</t>
  </si>
  <si>
    <t>COSTO P/M</t>
  </si>
  <si>
    <t>ZAPATA DE COLUMNAS - 1.14 QQ/M3</t>
  </si>
  <si>
    <t>COSTO P/M3</t>
  </si>
  <si>
    <t>H.S. 210 KG/CM2+5% DESP.</t>
  </si>
  <si>
    <t>ENC. Y DESEC.</t>
  </si>
  <si>
    <t>Aplicación (dos manos).</t>
  </si>
  <si>
    <t>Desperdicios y retoques.</t>
  </si>
  <si>
    <t>%</t>
  </si>
  <si>
    <t xml:space="preserve"> EN CASETA DE CLORACION</t>
  </si>
  <si>
    <t>H.S. 180 KG/CM2+5% DESP.</t>
  </si>
  <si>
    <t>PUERTA DE HIERRO ( 2.10 x 0.90 ) M</t>
  </si>
  <si>
    <t>SUM. DE BARRAS DE ACERO ½" x ½"</t>
  </si>
  <si>
    <t xml:space="preserve">CORTES </t>
  </si>
  <si>
    <t>DIAS</t>
  </si>
  <si>
    <t>SORDADURAS</t>
  </si>
  <si>
    <t>PINTURA DE OXIDO ROJO</t>
  </si>
  <si>
    <t>PINTURA DE MANTENIMIENTO</t>
  </si>
  <si>
    <t>COSTO P/ U</t>
  </si>
  <si>
    <t>COSTO P/ M2</t>
  </si>
  <si>
    <t>COSTO P/ P2</t>
  </si>
  <si>
    <t>EQUIPOS DE CORTE Y SOLDADURA</t>
  </si>
  <si>
    <t>MOTOSOLDADORA</t>
  </si>
  <si>
    <t>SOLDADORA</t>
  </si>
  <si>
    <t>COMBUSTIBLE (GASOLINA) ( 0.06 x.HP.x 8 )</t>
  </si>
  <si>
    <t>LUBRICANTE 20% DEL COMBUSTIBLE</t>
  </si>
  <si>
    <t>HERRAMIENTAS</t>
  </si>
  <si>
    <t>COSTO P/DIA</t>
  </si>
  <si>
    <t>COSTO P/ HR</t>
  </si>
  <si>
    <t>EQUIPO DE CORTES</t>
  </si>
  <si>
    <t>EQUIPO DE CORTE</t>
  </si>
  <si>
    <t>OXIGENO</t>
  </si>
  <si>
    <t>CIL</t>
  </si>
  <si>
    <t>MOVIMIENTOS DE TIERRA</t>
  </si>
  <si>
    <t xml:space="preserve"> (REND. = 36.60 M3/DIA = 4.575 M3/HR)</t>
  </si>
  <si>
    <t>HR</t>
  </si>
  <si>
    <t>HERRAMIENTAS ( 3% DE M.O.)</t>
  </si>
  <si>
    <t>REND.</t>
  </si>
  <si>
    <t>M3/HR</t>
  </si>
  <si>
    <t>SUM. Y COL.  DE ASIENTO DE ARENA</t>
  </si>
  <si>
    <t>REND</t>
  </si>
  <si>
    <t>M3          PEONES</t>
  </si>
  <si>
    <t>SUMINISTRO DE ARENA</t>
  </si>
  <si>
    <t>CORTE Y DESBROSE</t>
  </si>
  <si>
    <t>HERRAMIENTAS MENORES 3%</t>
  </si>
  <si>
    <t>COSTO TOTAL RD$</t>
  </si>
  <si>
    <t>COSTO / DIA RD$</t>
  </si>
  <si>
    <t>COSTO / M2 RD$</t>
  </si>
  <si>
    <t xml:space="preserve"> EN DEPOSITO REGULADOR</t>
  </si>
  <si>
    <t>MUROS 0.15 - 3.01 QQ/M3</t>
  </si>
  <si>
    <t>LOSA DE TECHO  0.10 - 1.09 QQ/M3</t>
  </si>
  <si>
    <t>BORDILLO H.A. PARA TAPA ( 0.15 x 0.10 ) - 1.40 QQ/M3</t>
  </si>
  <si>
    <t>DINTEL ( 0.15 x 0.20 ) - 0.10 QQ/M3</t>
  </si>
  <si>
    <t>LOSA DE TECHO  0.10 - 1.17 QQ/M3</t>
  </si>
  <si>
    <t>H.S. 240 KG/CM2+5% DESP.</t>
  </si>
  <si>
    <t>GAS PROPANO DE 100 LB ( 22.5 GLS )</t>
  </si>
  <si>
    <t>PART.</t>
  </si>
  <si>
    <t>REGISTRO PARA VALVULAS</t>
  </si>
  <si>
    <t>PRELIMINARES</t>
  </si>
  <si>
    <t xml:space="preserve">REPLANTEO </t>
  </si>
  <si>
    <t>MUROS</t>
  </si>
  <si>
    <t xml:space="preserve">BLOCK 6"  </t>
  </si>
  <si>
    <t>TERMINACION</t>
  </si>
  <si>
    <t>PAÑETE EN MURO DE BLOCK</t>
  </si>
  <si>
    <t xml:space="preserve">CANTOS  </t>
  </si>
  <si>
    <t>COSTO / UD  R.D.$</t>
  </si>
  <si>
    <t>REGISTRO DE BLOCK PARA VALVULA DE Ø3"( 1.30x1.30x1.40 )</t>
  </si>
  <si>
    <t xml:space="preserve">  A CAMARA LLENA COSTO / M2R.D.$</t>
  </si>
  <si>
    <t>LOSA DE FONDO  0.15 - 2.59 qq/M3</t>
  </si>
  <si>
    <t>LOSA DE TECHO  0.12 - 1.62 qq/M3</t>
  </si>
  <si>
    <t xml:space="preserve">BOTE DE MATERIAL  </t>
  </si>
  <si>
    <t>LOSA DE TECHO  0.12 - 1.62 QQ/M3</t>
  </si>
  <si>
    <t>LOSA DE FONDO 0.15 - 2.59 QQ/M3</t>
  </si>
  <si>
    <t>H.S. 210 KG/CM2</t>
  </si>
  <si>
    <t>ENC.Y DESENC.</t>
  </si>
  <si>
    <t>COSTO / M3 R.D.$</t>
  </si>
  <si>
    <t>TAPAS</t>
  </si>
  <si>
    <t>PERSONAL P/INSTALACION</t>
  </si>
  <si>
    <t>COSTO / UD R.D.$</t>
  </si>
  <si>
    <t>TAPAS DE H.A. ( 0.80 x 0.80 x 0.10 )M - 1.68 qq/M3</t>
  </si>
  <si>
    <t>TAPA DE H.A  ( 0.80 x 0.80 )</t>
  </si>
  <si>
    <t>PISO H.S PULIDO A COLOR</t>
  </si>
  <si>
    <t>PISO H.S FROTADO</t>
  </si>
  <si>
    <t>SUMINISTRO TUBERIA 3/4" H.G.</t>
  </si>
  <si>
    <t>CORTE</t>
  </si>
  <si>
    <t>SOLDADURA</t>
  </si>
  <si>
    <t>PUNTURA DE OXIDO ROJO</t>
  </si>
  <si>
    <t>PUNTURA DE MANTENIMIETO</t>
  </si>
  <si>
    <t>COSTO /UD RD$</t>
  </si>
  <si>
    <t>COSTO /ML RD$</t>
  </si>
  <si>
    <t>ALQUILER DE CAT 416</t>
  </si>
  <si>
    <t xml:space="preserve">COMBUSTIBLE </t>
  </si>
  <si>
    <t>LUBRICANTE</t>
  </si>
  <si>
    <t>GL/H</t>
  </si>
  <si>
    <t>GL / H</t>
  </si>
  <si>
    <t>RENDIMIENTO</t>
  </si>
  <si>
    <t>M3 / H</t>
  </si>
  <si>
    <t>COSTO P/HR</t>
  </si>
  <si>
    <t>CUÑAS Y PIEZAS</t>
  </si>
  <si>
    <t>ALQUILER DE CAT 320</t>
  </si>
  <si>
    <t>ANTEPECHO</t>
  </si>
  <si>
    <t>MURO DE BLOCK 6"</t>
  </si>
  <si>
    <t>PAÑETE</t>
  </si>
  <si>
    <t>ESCALERAS H= 1.85 Ø 3/4"</t>
  </si>
  <si>
    <t>PUERTA DE MALLA CICLONICA 3 ML.</t>
  </si>
  <si>
    <t>COPA 1 1/2"</t>
  </si>
  <si>
    <t>MALLA CICLONICA</t>
  </si>
  <si>
    <t>PLANCHUELAS 1X1/8"</t>
  </si>
  <si>
    <t>ALAMBRE No.8</t>
  </si>
  <si>
    <t>LIBRA</t>
  </si>
  <si>
    <t>PERSONAL:</t>
  </si>
  <si>
    <t>AYUDANTE  CALIFICADO</t>
  </si>
  <si>
    <t>PEON (UNO)</t>
  </si>
  <si>
    <t>CANDADO</t>
  </si>
  <si>
    <t>PORTA CANDADO</t>
  </si>
  <si>
    <t>BISAGRA</t>
  </si>
  <si>
    <t xml:space="preserve">ALAMBRE DE PUAS </t>
  </si>
  <si>
    <t xml:space="preserve">PINTURA </t>
  </si>
  <si>
    <t>INSTALACION</t>
  </si>
  <si>
    <t>TOTAL PUERTA MALLA CICLONICA</t>
  </si>
  <si>
    <t>COSTO/UD        RD$</t>
  </si>
  <si>
    <t>COLUMNAS C2, P / LAS ESQUINAS - 3.63 QQ/M3</t>
  </si>
  <si>
    <t>COLUMNAS C1 0.15X0.15 - 8.15QQ/M3  F'C=180KG/CM2</t>
  </si>
  <si>
    <t xml:space="preserve">VOLUMEN C1 /UD = </t>
  </si>
  <si>
    <t>MAESTRO  SOLDADOR ( UNO )</t>
  </si>
  <si>
    <t xml:space="preserve">VOLUMEN C2 /UD = </t>
  </si>
  <si>
    <t>COLUMAS C1 (0.15x0.15) - 8.15 QQ/M3</t>
  </si>
  <si>
    <t>TUB.1 1/2"X15' H.G.</t>
  </si>
  <si>
    <t xml:space="preserve">EXC. MATERIAL NO CLASIFICADO A MANO </t>
  </si>
  <si>
    <t xml:space="preserve">EXC. MATERIAL COMPACTADO NO CLASIFICADO A MANO </t>
  </si>
  <si>
    <t>EXC. MATERIAL NO CLASIFICADO C / EQUIPO ( RETRO PALA, 416 )</t>
  </si>
  <si>
    <t xml:space="preserve">EXC. MATERIAL NO CLASIF. C/EQUIPO ( RETRO Cat 320 ) </t>
  </si>
  <si>
    <t>Pintura (cubeta de 5gls=$500)</t>
  </si>
  <si>
    <t>TOTAL GENERAL ANAL.VERJA C/ C1 INC.</t>
  </si>
  <si>
    <t>COSTO POR M/L C/ C1 INCLUIDA</t>
  </si>
  <si>
    <r>
      <t xml:space="preserve">  </t>
    </r>
    <r>
      <rPr>
        <b/>
        <sz val="10"/>
        <color indexed="12"/>
        <rFont val="Arial"/>
        <family val="2"/>
      </rPr>
      <t>SNP</t>
    </r>
    <r>
      <rPr>
        <b/>
        <sz val="10"/>
        <rFont val="Arial"/>
        <family val="2"/>
      </rPr>
      <t xml:space="preserve"> COSTO/M2R.D.$</t>
    </r>
  </si>
  <si>
    <r>
      <t xml:space="preserve">  </t>
    </r>
    <r>
      <rPr>
        <b/>
        <sz val="10"/>
        <color indexed="12"/>
        <rFont val="Arial"/>
        <family val="2"/>
      </rPr>
      <t>BNP</t>
    </r>
    <r>
      <rPr>
        <b/>
        <sz val="10"/>
        <rFont val="Arial"/>
        <family val="2"/>
      </rPr>
      <t xml:space="preserve"> COSTO / M2R.D.$</t>
    </r>
  </si>
  <si>
    <t>PINTURA ACRILICA ECONOMICA SIN ANDAMIO :</t>
  </si>
  <si>
    <t>PINTURA (cubeta de 5gls=$650)</t>
  </si>
  <si>
    <t>APLICACION (dos manos).</t>
  </si>
  <si>
    <t>DESPERDICIOS Y RETOQUES.</t>
  </si>
  <si>
    <t>COSTO P/M2 RD$</t>
  </si>
  <si>
    <t>PINTURA BASE BLANCA ( DURAFLEX DE TROPICAL ) SIN ANDAMIO :</t>
  </si>
  <si>
    <t>LUBRICANTE 20%</t>
  </si>
  <si>
    <t>X</t>
  </si>
  <si>
    <t xml:space="preserve">CORTE C/EQUIPO ( TRACTOR D-8-K ) </t>
  </si>
  <si>
    <t>TIERRA</t>
  </si>
  <si>
    <t>CALICHE COMPACTO</t>
  </si>
  <si>
    <t>SISTEMA DE CLORACION</t>
  </si>
  <si>
    <t>CLORADOR</t>
  </si>
  <si>
    <t>MANO OBRA INSTALACION</t>
  </si>
  <si>
    <t>CILINDRO DE CLORO GAS LENO</t>
  </si>
  <si>
    <t xml:space="preserve">PUNTO DE APLICACION </t>
  </si>
  <si>
    <t>BOMBA DE 3/4" H.P DE 150 PSI</t>
  </si>
  <si>
    <t>IV</t>
  </si>
  <si>
    <t>Zona:</t>
  </si>
  <si>
    <t xml:space="preserve">* * * INAPA * * * </t>
  </si>
  <si>
    <t>Contratista:</t>
  </si>
  <si>
    <t>Contrato:</t>
  </si>
  <si>
    <t>Rec. No.</t>
  </si>
  <si>
    <t>DEPARTAMENTO DE EVALUACION DE COSTOS DE OBRAS</t>
  </si>
  <si>
    <t>ALQUILER DE MAQUINA</t>
  </si>
  <si>
    <t>SOLDADOR</t>
  </si>
  <si>
    <t>AYUIDANTES ( 2 H ) @ 900.00/H/DIA</t>
  </si>
  <si>
    <t>PEON (10  @ RD$ 650 P/DIA C/U)</t>
  </si>
  <si>
    <t>PEON (10  @ RD$650 P/DIA C/U)</t>
  </si>
  <si>
    <t>OPERARIO RD% 1,300.00 / DIA</t>
  </si>
  <si>
    <t>MAESTRO RD$ 1,500.00/DIA</t>
  </si>
  <si>
    <t>OPERARIO RD$ 1,300.00 /DIA</t>
  </si>
  <si>
    <t>COLOCACION ( 2 PEONES ) @ 650.00</t>
  </si>
  <si>
    <t>MAESTRO @ 1,500.00 /DIA ( 1U )</t>
  </si>
  <si>
    <t>PEONES @ 650.00 /DIA ( 5 U )</t>
  </si>
  <si>
    <t>DIRECCION DE INGENIERIA</t>
  </si>
  <si>
    <t>BOTE</t>
  </si>
  <si>
    <t>Ubicación: SAN CRISTOBAL</t>
  </si>
  <si>
    <t>Analisis: PRES. xxx d/f 12/03/2013</t>
  </si>
  <si>
    <t>EXCAVACION MATERIAL COMPACTO C/EQUIPO</t>
  </si>
  <si>
    <t>SUMNISTRO DE TUBERIA</t>
  </si>
  <si>
    <t>COLOCACION DE TUBERIA</t>
  </si>
  <si>
    <t>ASIENTO DE ARENA</t>
  </si>
  <si>
    <t>SUMINISTRO Y COLOCACION DE VALVULAS</t>
  </si>
  <si>
    <t>SUMINSTRO Y COLOCACION DE PIEZAS ESPECIALES</t>
  </si>
  <si>
    <t>TRANSPORTE DESDE YAGUATE</t>
  </si>
  <si>
    <t>PINTURA</t>
  </si>
  <si>
    <t>BOTE DE MATERIAL</t>
  </si>
  <si>
    <t>REGISTRO PARA VALVULAS DE AIRE</t>
  </si>
  <si>
    <t xml:space="preserve">TUBO DE H.S. 30" </t>
  </si>
  <si>
    <t xml:space="preserve">BASE DE H.S. </t>
  </si>
  <si>
    <t>TAPA DE H.S.</t>
  </si>
  <si>
    <t>COSTO/U  RD$</t>
  </si>
  <si>
    <t>P</t>
  </si>
  <si>
    <t>VIGA PERIMETRAL SECCION TRAPEZOIDAL (.(30+20)/2) X 0.15 - 4.36 QQ/M3</t>
  </si>
  <si>
    <t>CASETA PARA POZO TECHO DESLIZABLE</t>
  </si>
  <si>
    <t>ZAPATA DE MURO 0.36 QQ/M3</t>
  </si>
  <si>
    <t>VIGA 0.20 x 0.30 - 3.56 QQ/M3</t>
  </si>
  <si>
    <t>DINTEL 0.20 x 0.15 - 3.89 QQ/M3</t>
  </si>
  <si>
    <t>SOPORTE DE CORREDERA  0.89 QQ/M3</t>
  </si>
  <si>
    <t>COLUMNA 0.20 x 0.15 - 4.58 QQ/M3</t>
  </si>
  <si>
    <t>MANO DE ACERO</t>
  </si>
  <si>
    <t>RAMPA DE ACCESO  0.05 QQ/M3</t>
  </si>
  <si>
    <t>BASE PARA MOTOR Y BOMBEO (0.80 x 0.80 x 0.20) - 2.59 QQ/M3</t>
  </si>
  <si>
    <t>VOLUMNE DE BASE H.S.</t>
  </si>
  <si>
    <t>TECHO CORREDIZO EN TOLA</t>
  </si>
  <si>
    <t>ALUZINC CAL 26</t>
  </si>
  <si>
    <t>ZINC LISO</t>
  </si>
  <si>
    <t>ANGULARES DE 1½" x 1½" x 3/16" P TIJERILLA</t>
  </si>
  <si>
    <t xml:space="preserve">CHANNEL  DE 4" x ½ " </t>
  </si>
  <si>
    <t>PERFIL CUADRADO 2" x 1 " PARA CORREAS</t>
  </si>
  <si>
    <t>ELECTRODOS DISCO DE CORTE, TORNILLOS Y PINTURA</t>
  </si>
  <si>
    <t>MANO DE OBRA  ( INC SOLDADORA )</t>
  </si>
  <si>
    <t>CABALLETE</t>
  </si>
  <si>
    <t>ANGULAR  DE 2" x 2" x 1/4"</t>
  </si>
  <si>
    <t xml:space="preserve">CAJA DE BOLA </t>
  </si>
  <si>
    <t>PUERTA FRONTAL ( 2.70 x 4.00 )M</t>
  </si>
  <si>
    <t>PERFIL CUADRADO 2" x 1"</t>
  </si>
  <si>
    <t>MALLA METAL DES,P ( 4" x 8 x ½" )</t>
  </si>
  <si>
    <t>PESTILLO</t>
  </si>
  <si>
    <t>BISAGRAS</t>
  </si>
  <si>
    <t>BASTON</t>
  </si>
  <si>
    <t>ELECTRODOS, DISCO DE CORTE Y PINTURA</t>
  </si>
  <si>
    <t>COSTO/U RD$</t>
  </si>
  <si>
    <t>COSTO/P2 RD$</t>
  </si>
  <si>
    <t>PUERTA TRASERA ( 2.10 x 0.9 )M</t>
  </si>
  <si>
    <t>BARRA CUADRADA DE ½"</t>
  </si>
  <si>
    <t>TOLA LISA 1/16"</t>
  </si>
  <si>
    <t>CASETA PARA GENERADOR 100-200 KV</t>
  </si>
  <si>
    <t>COLUMNA 0.20 x 0.20 - 4.58 QQ/M3</t>
  </si>
  <si>
    <t>ZAPATA DE MURO 0.79 QQ/M3</t>
  </si>
  <si>
    <t>VIGA 0.20 x 0.25 - 11.14 QQ/M3</t>
  </si>
  <si>
    <t>DINTEL 0.20 x 0.15 - 5.00 QQ/M3</t>
  </si>
  <si>
    <t>LOSA DE TECHO  0.13 - 1.05 QQ/M3</t>
  </si>
  <si>
    <t>LOSA DE TECHO  0.10 - 1.48 QQ/M3</t>
  </si>
  <si>
    <t>BASE H.A. P/PLANTA  ( 3.2 x 1.85 )M   0.63 QQ/M3</t>
  </si>
  <si>
    <t>ESTRUCTURA DE SOPORTE PARA DEPOSTO DE COMBUSTIBLE DE 500 GLS</t>
  </si>
  <si>
    <t>ZAPATA DE MURO 1.36 QQ/M3</t>
  </si>
  <si>
    <t>MURO DE H.A.  0.20 - 3.93  QQ/M3</t>
  </si>
  <si>
    <t>TINA PARA DERRAME DE COMBUSTIBLE DE 500 GLS</t>
  </si>
  <si>
    <t>GARITA PARA VIGILANCIA TIPO 2</t>
  </si>
  <si>
    <t>LOSA DE TECHO  0.10 - 2.31 QQ/M3</t>
  </si>
  <si>
    <t>LOSA DE FONDO  0.20 - 0.72  QQ/M3</t>
  </si>
  <si>
    <t>ZAPATA DE MURO 0.74 QQ/M3</t>
  </si>
  <si>
    <t>PUERTA ENRROLLABLE (2.30 X2.40 )M</t>
  </si>
  <si>
    <t>VOLUMNE ZAPATA DE COLUMNA</t>
  </si>
  <si>
    <t>TOTAL COLUMNA C2 INC. ZAPATA</t>
  </si>
  <si>
    <t xml:space="preserve">MOSAICOS GRANITO P/ PISO 40 x 40 </t>
  </si>
  <si>
    <t>PreParación terreno.</t>
  </si>
  <si>
    <t>Baldosas + transPorte + 10% desP. + itbis</t>
  </si>
  <si>
    <t>Corte de chazos.</t>
  </si>
  <si>
    <t>Derreterido blanco + 10% desP.</t>
  </si>
  <si>
    <t>Colocación.</t>
  </si>
  <si>
    <t>PUlido y cristalizado.</t>
  </si>
  <si>
    <t>ZOCALO GRANITO 40 x 07</t>
  </si>
  <si>
    <t>Mortero 1:3 + 5% desP.</t>
  </si>
  <si>
    <t>Lechada ceMento con color + 10% desP.</t>
  </si>
  <si>
    <t>MATERIAL PARA RELLENO</t>
  </si>
  <si>
    <t>SUMINISTRO</t>
  </si>
  <si>
    <t>COSTO/M3 RD$</t>
  </si>
  <si>
    <t>COLOCACION</t>
  </si>
  <si>
    <t>SUMINISTRO Y COLOCACION.</t>
  </si>
  <si>
    <t>HorM. 1:10 + 5% desP. h=.10 M.</t>
  </si>
  <si>
    <t>A</t>
  </si>
  <si>
    <t>SUMINISTRO Y COLOCACION DE JUNTAS</t>
  </si>
  <si>
    <t>B</t>
  </si>
  <si>
    <t>C</t>
  </si>
  <si>
    <t xml:space="preserve">EXCAVACION  MATERIAL NO CLASIFICADO  </t>
  </si>
  <si>
    <t>SUB -TOTAL FASE C</t>
  </si>
  <si>
    <t>D</t>
  </si>
  <si>
    <t>CODO 3"x45º PVC C/JUNTA DE GOMA</t>
  </si>
  <si>
    <t>TAPON Ø 3'' PVC C/JUNTA DE GOMA</t>
  </si>
  <si>
    <t>EXCAVACION Y TAPADO</t>
  </si>
  <si>
    <t xml:space="preserve">LOSA DE FONDO </t>
  </si>
  <si>
    <t>LOSA DE TECHO</t>
  </si>
  <si>
    <t>LOSA DE TECHO  0.15 - 1.09 QQ/M3</t>
  </si>
  <si>
    <t>LOSA DE FONDO 0.20 - 1.49 QQ/M3</t>
  </si>
  <si>
    <t>COLUMNA C1</t>
  </si>
  <si>
    <t>COLUMNAS C1 0.30X0.30 - 8.15QQ/M3  F'C=240KG/CM2</t>
  </si>
  <si>
    <t xml:space="preserve">ZAPATA DE COLUMNA </t>
  </si>
  <si>
    <t>H.S. 240KG/CM2+5% DESP.</t>
  </si>
  <si>
    <t>ZAPATA DE MURO</t>
  </si>
  <si>
    <t xml:space="preserve">VIGA 0.30 x 0.30 </t>
  </si>
  <si>
    <t>E</t>
  </si>
  <si>
    <t>ZAPATA DE COLUMNAS - 0.865 QQ/M3</t>
  </si>
  <si>
    <t>COLUMNAS C2, P / LAS ESQUINAS - 4.7QQ/M3</t>
  </si>
  <si>
    <t>COLUMNAS C1 0.15X0.15 - 6.26QQ/M3  F'C=240KG/CM2</t>
  </si>
  <si>
    <t>CAJA TELESCOPICA P/DESAGUE</t>
  </si>
  <si>
    <t>CAJA TELESCOPICA P/VALVULAS</t>
  </si>
  <si>
    <t>DEPOSITO REGULADOR 250M3 HA SUPERFICIAL</t>
  </si>
  <si>
    <t>H.S. 240 KG/CM2</t>
  </si>
  <si>
    <t>H.S. H.S. 240 KG/CM2</t>
  </si>
  <si>
    <t>H.S H.S. 240KG/CM2</t>
  </si>
  <si>
    <t>ACERO+M.O+ALAMBRE</t>
  </si>
  <si>
    <t xml:space="preserve">ECCF Y DESC </t>
  </si>
  <si>
    <t>M.O. ACERO</t>
  </si>
  <si>
    <t>H.S. 180 KG/CM2</t>
  </si>
  <si>
    <t>ZAPATA DE MURO 0.67QQ/M3 zap.col.</t>
  </si>
  <si>
    <t>LOSA DE FONDO 1.06QQ/M3</t>
  </si>
  <si>
    <t>MUROS 0.20-3.75QQ/M3</t>
  </si>
  <si>
    <t>ZAPATA DE COLUMNA CENTRAL 1.99QQ/M3</t>
  </si>
  <si>
    <t>COLUMNA CENTRAL 0.30*0.30 3.91QQ/M3</t>
  </si>
  <si>
    <t>COLUMNA LATERAL 0.30*0.30*2.97</t>
  </si>
  <si>
    <t>LOSA DE TECHO 0.15-1.1QQ/M3</t>
  </si>
  <si>
    <t>VIGA 0.30*0.30*4.75QQ/M3</t>
  </si>
  <si>
    <t>Obra: ACUEDUCTO CANOA EXTE. A AC. ASURO</t>
  </si>
  <si>
    <t>PIEDRAS:</t>
  </si>
  <si>
    <t xml:space="preserve">COSTO /M3 RD$ </t>
  </si>
  <si>
    <t>ENCACHE</t>
  </si>
  <si>
    <t xml:space="preserve">CEMENTO GRIS </t>
  </si>
  <si>
    <t>PIEDRA</t>
  </si>
  <si>
    <t>MADERA Y CLAVOS</t>
  </si>
  <si>
    <t>COLOC. DE PIEDRA</t>
  </si>
  <si>
    <t>PREPARACION DE MORTERO</t>
  </si>
  <si>
    <t>PRECIO DE ENCACHE No 1  =</t>
  </si>
  <si>
    <t>MT</t>
  </si>
  <si>
    <t>PRECIO DE ENCACHE No 2  =</t>
  </si>
  <si>
    <t>CANALETAS ENCACHADAS</t>
  </si>
  <si>
    <t>( 0.80 x 0.40 x 0.8 )</t>
  </si>
  <si>
    <t>CANALETA ENCACHADA  0.80 ;  L=</t>
  </si>
  <si>
    <t>M ;ESP</t>
  </si>
  <si>
    <t>EXCAVACION  MAT.  NO  CLASIF. MANO</t>
  </si>
  <si>
    <t>MATERIAL GRANULAR</t>
  </si>
  <si>
    <t>TORTA DE HORMIGON  SIMPLE</t>
  </si>
  <si>
    <t>ENCACHE DE PIEDRA</t>
  </si>
  <si>
    <t xml:space="preserve">COSTO TOTAL RD$ </t>
  </si>
  <si>
    <t xml:space="preserve">COSTO /M.L. RD$ </t>
  </si>
  <si>
    <t>ARENA ITABO</t>
  </si>
  <si>
    <t>COLUMNAS VERJA MALLA CILONICA</t>
  </si>
  <si>
    <t>HORMIGON   COLUMNA C1</t>
  </si>
  <si>
    <t>&gt;&gt;&gt;&gt;&gt;&gt;&gt;&gt;&gt;&gt;&gt;&gt;&gt;&gt;&gt;&gt;&gt;&gt;&gt;&gt;&gt;&gt;&gt;&gt;&gt;&gt;&gt;&gt;&gt;&gt;&gt;&gt;&gt;</t>
  </si>
  <si>
    <t>COLUMNAS C2 INCLUYE ZAPATA</t>
  </si>
  <si>
    <t>COLUMNAS C2 0.25X0.25 - 4.79QQ/M3  F'C=180KG/CM2</t>
  </si>
  <si>
    <t xml:space="preserve">$ / UD = </t>
  </si>
  <si>
    <t>/UD</t>
  </si>
  <si>
    <t>ZAPATA 0.75X0.75 - 1.43QQ/M3  F'C=180KG/CM2</t>
  </si>
  <si>
    <t xml:space="preserve">VOLUMEN Z /UD = </t>
  </si>
  <si>
    <t>HORMIGON   COLUMNA C2 INC. ZAPATA</t>
  </si>
  <si>
    <t>COLUMNA C2 INC. ZAPATA</t>
  </si>
  <si>
    <t>VERJA MMALA CICLONICA (ANALISIS PARA 12.00  M)</t>
  </si>
  <si>
    <t>ZAPATA DE MURO 0.25-0.60 qq/m³</t>
  </si>
  <si>
    <t>K ACERO</t>
  </si>
  <si>
    <t>MANO DE OBRA ACERO</t>
  </si>
  <si>
    <t>COSTO/m³        RD$</t>
  </si>
  <si>
    <t>EXCAVACION</t>
  </si>
  <si>
    <t>ZAPATA DE MURO 0.60 qq/m³</t>
  </si>
  <si>
    <t>BLOCK 6" ( 3 LINEAS )</t>
  </si>
  <si>
    <t>LOMA DE PERRO</t>
  </si>
  <si>
    <t>TUBERIA 1½" x 15' H.G.</t>
  </si>
  <si>
    <t>TUBERIA 1¼" x 20' H.G.</t>
  </si>
  <si>
    <t>COPAS 2"</t>
  </si>
  <si>
    <t>COPAS 1½"</t>
  </si>
  <si>
    <t>BARRAS TENSORAS 1"x⅛"</t>
  </si>
  <si>
    <t>ABRAZADERAS 1½" METAL</t>
  </si>
  <si>
    <t>MALLA CICLÓNICA Nº 9</t>
  </si>
  <si>
    <t>ALAMBRE DULCE  Nº 18</t>
  </si>
  <si>
    <t>PAÑETE DE MURO</t>
  </si>
  <si>
    <t>PINTURA MALLA, PALOMETA, TUBOS Y ALAMBRE</t>
  </si>
  <si>
    <t>TOTAL GENERAL ANALISIS VERJA</t>
  </si>
  <si>
    <t>REPLANTEO PARA VERJA</t>
  </si>
  <si>
    <t>MADERA</t>
  </si>
  <si>
    <t>PT</t>
  </si>
  <si>
    <t>CLAVOS  DULCE 2½"</t>
  </si>
  <si>
    <t>NYLON</t>
  </si>
  <si>
    <t>ROLLO</t>
  </si>
  <si>
    <t>PERSONAL::</t>
  </si>
  <si>
    <t>CARPINTERO (OP2) @900.00/DIA</t>
  </si>
  <si>
    <t>TECNICADO CALIFICADO @ 780.00/DIA</t>
  </si>
  <si>
    <t>HERRAMIENTAS MENORES</t>
  </si>
  <si>
    <t>COSTO/M RD$</t>
  </si>
  <si>
    <t>OPERADOR ( OP 1ERA )@1,200.00/DIA</t>
  </si>
  <si>
    <t>AYUDANTE @ 950.00/DIA</t>
  </si>
  <si>
    <t>PEONES ( 2U )  @ 650.00/DIA</t>
  </si>
  <si>
    <t>RENIDIMIENTO</t>
  </si>
  <si>
    <t>M/DIA</t>
  </si>
  <si>
    <t>COSTO/DIA RD$</t>
  </si>
  <si>
    <t>SOLO COLOCACION MALLA CICLONICA</t>
  </si>
  <si>
    <t>REPLANTEO PARA TUBERIAS</t>
  </si>
  <si>
    <t>CINTA METRICA 100 USO</t>
  </si>
  <si>
    <t>COSTO/DIA</t>
  </si>
  <si>
    <t>COSTO / M RD$</t>
  </si>
  <si>
    <t>JUNTA DE GOMA 9". WATER STOP</t>
  </si>
  <si>
    <t>SUMINISTRO JUNTA DE GOMA 9"</t>
  </si>
  <si>
    <t>DESP. DE JUNTA (NO PERMITE EMPATE ).15%</t>
  </si>
  <si>
    <t>M.O INSTALACION</t>
  </si>
  <si>
    <t>CTO/M RD$</t>
  </si>
  <si>
    <t>CONTEN (TELFORD)</t>
  </si>
  <si>
    <t>Area de sección:  0.10 M2</t>
  </si>
  <si>
    <t>VolUMen analizado:  1.00 M3</t>
  </si>
  <si>
    <t>VolUMen / Metro:  0.10 M3</t>
  </si>
  <si>
    <t>LongitUd total:  10.00 M</t>
  </si>
  <si>
    <t>Madera (110 P2 / 10 Usos + 10% desP.).</t>
  </si>
  <si>
    <t>Clavos (5 LB. / 100 P2).</t>
  </si>
  <si>
    <t>HorMigón  1:3:5 contén + 2% desP.</t>
  </si>
  <si>
    <t>Mortero 1:3 Para PUlido.</t>
  </si>
  <si>
    <t>Base contén (Mano de obra solaMente).</t>
  </si>
  <si>
    <t>ConstrUcción contén.</t>
  </si>
  <si>
    <t xml:space="preserve"> /M</t>
  </si>
  <si>
    <t>TUBERIA DE POLIETILENO DE BAJA DENSIDAD Ø1/2" INTERNO L=12.00M (PROMEDIO)</t>
  </si>
  <si>
    <t>ADAPTADOR  MACHO Ø1/2" ROSCADO A MANGUERA</t>
  </si>
  <si>
    <t>CODO 1/2" X 90º HG</t>
  </si>
  <si>
    <t>TUBERIA DE HIERRO GALVANIZADO Ø1/2" (BASTONES)</t>
  </si>
  <si>
    <t>NIPLE Ø1/2" H.G.</t>
  </si>
  <si>
    <t>COUPLING 1/2 H.G</t>
  </si>
  <si>
    <t>LLAVE DE CHORRO Ø1/2" BRONCE</t>
  </si>
  <si>
    <t>CEMENTO SOLVENTE Y TEFLON</t>
  </si>
  <si>
    <t>PEDESTAL H.S (0.80 X 0.15)</t>
  </si>
  <si>
    <t>MANO DE OBRA PLOMERO</t>
  </si>
  <si>
    <t>SUB -TOTAL FASE D</t>
  </si>
  <si>
    <t>SUBTOTAL  GENERAL</t>
  </si>
  <si>
    <t>TOTAL A CONTRATAR RD$</t>
  </si>
  <si>
    <t>TRANSPORTE DE EQUIPO (IDA Y VUELTA)</t>
  </si>
  <si>
    <t>CODO 3"x90º PVC C/JUNTA DE GOMA</t>
  </si>
  <si>
    <t>SUB -TOTAL FASE E</t>
  </si>
  <si>
    <t>F</t>
  </si>
  <si>
    <t>RED DE DISTRIBUCION COMUNIDAD SAN RAMON</t>
  </si>
  <si>
    <t>RED DE DISTRIBUCION COMUNIDAD LOS CERROS DE MOGOLLON</t>
  </si>
  <si>
    <t xml:space="preserve">DE PUENTE DE 4" ACERO L=18.00 M </t>
  </si>
  <si>
    <t xml:space="preserve">Ubicación: PROVINCIA SAN JUAN </t>
  </si>
  <si>
    <t>Zona: II</t>
  </si>
  <si>
    <t>Z</t>
  </si>
  <si>
    <t>SUB -TOTAL FASE Z</t>
  </si>
  <si>
    <t>SUMINISTRO Y COLOCACION DE PIEZAS ESPECIALES</t>
  </si>
  <si>
    <t>SUMINISTRO DE TUBERIA</t>
  </si>
  <si>
    <t>ITEBIS DE LOS HONORARIOS PROFESIONEALES</t>
  </si>
  <si>
    <t>.</t>
  </si>
  <si>
    <t xml:space="preserve">RELLENO COMPACTO CON COMPACTADOR MECANICO EN CAPAS 0.30 M </t>
  </si>
  <si>
    <t>SUB-TOTAL FASE A</t>
  </si>
  <si>
    <t xml:space="preserve">CODO 6"x15º ACERO SCH-40 CON PROTECCION ANTICORROSIVA </t>
  </si>
  <si>
    <t xml:space="preserve">CODO 6"x20º ACERO SCH-40 CON PROTECCION ANTICORROSIVA </t>
  </si>
  <si>
    <t xml:space="preserve">CODO 6"x25ºACERO SCH-40 CON PROTECCION ANTICORROSIVA </t>
  </si>
  <si>
    <t xml:space="preserve">CODO 6"x35º ACERO SCH-40 CON PROTECCION ANTICORROSIVA </t>
  </si>
  <si>
    <t xml:space="preserve">CODO 6"x40º ACERO SCH-40 CON PROTECCION ANTICORROSIVA </t>
  </si>
  <si>
    <t xml:space="preserve">CODO 6"x50º ACERO SCH-40 CON PROTECCION ANTICORROSIVA </t>
  </si>
  <si>
    <t xml:space="preserve">SUMINISTRO TUBERIA DE Ø6" ACERO SCH-40 CON PROTECCION ANTICORROSIVA </t>
  </si>
  <si>
    <t xml:space="preserve">CODO 6"X 45 ACERO SCH- 40 CON PROTECCION ANTICORROSIVA </t>
  </si>
  <si>
    <t xml:space="preserve">TEE 6''X3''ACERO SCH-40 CON PROTECCION ANTICORROSIVA </t>
  </si>
  <si>
    <t xml:space="preserve">REDUCCION 6''X4''ACERO SCH-40 CON PROTECCION ANTICORROSIVA </t>
  </si>
  <si>
    <t>SUMINISTRO TUBERIA DE Ø6"  ACERO SCH- 40 CON PROTECCION ANTICORROSIVA</t>
  </si>
  <si>
    <t>CODO 6"X 45  ACERO SCH- 40 CON PROTECCION ANTICORROSIVA</t>
  </si>
  <si>
    <t>SUMINISTRO TUBERIA DE Ø3"  ACERO SCH- 40 CON PROTECCION ANTICORROSIVA</t>
  </si>
  <si>
    <t>CODO 3"X 45  ACERO SCH- 40 CON PROTECCION ANTICORROSIVA</t>
  </si>
  <si>
    <t xml:space="preserve">CODO 4"X 45 ACERO SCH-80 CON PROTECCION ANTICORROSIVA </t>
  </si>
  <si>
    <t>JUNTA NECANICA TIPO DRESSER 4" 150 PSI</t>
  </si>
  <si>
    <t>TEE 3''X3'' PVC C/JUNTA DE GOMA</t>
  </si>
  <si>
    <t xml:space="preserve">DE 6" PVC (SDR-26)  C/ J.G. + 2 DE PERDIDA POR CAMPANA </t>
  </si>
  <si>
    <t xml:space="preserve">DE 4" PVC (SDR-26)  C/ J.G. + 2 DE PERDIDA POR CAMPANA </t>
  </si>
  <si>
    <t xml:space="preserve">DE 3" PVC (SDR-26)  C/ J.G. + 2 DE PERDIDA POR CAMPANA </t>
  </si>
  <si>
    <t xml:space="preserve">PRUEBAS HIDROSTATICA </t>
  </si>
  <si>
    <t xml:space="preserve">DE 3" PVC (SDR-26)  C/ J.G. </t>
  </si>
  <si>
    <t xml:space="preserve">DE 6" PVC (SDR-26)  C/ J.G. </t>
  </si>
  <si>
    <t xml:space="preserve">DE 4" PVC (SDR-26)  C/ J.G. </t>
  </si>
  <si>
    <t>PRUEBAS HIDROSTATICA</t>
  </si>
  <si>
    <t>VARIOS</t>
  </si>
  <si>
    <t xml:space="preserve">PRUEBAS HIDROSTATICAS </t>
  </si>
  <si>
    <t xml:space="preserve">VALVULA DE COMPUERTA Ø 6" 150 PSI PLATILLADA COMPLETA </t>
  </si>
  <si>
    <t xml:space="preserve">VALVULA DE COMPUERTA Ø 3" 150 PSI PLATILLADA COMPLETA </t>
  </si>
  <si>
    <t xml:space="preserve">SUMINISTRO TUBERIA DE Ø3" ACERO SCH 80 CON PROTECCION ANTICORROSIVA </t>
  </si>
  <si>
    <t xml:space="preserve">CODO 3"X 45 ACERO SCH 80 CON PROTECCION ANTICORROSIVA </t>
  </si>
  <si>
    <t>JUNTAMECANICA TIPO DRESSER 3"</t>
  </si>
  <si>
    <t>SUMINISTRO Y COLOCACION</t>
  </si>
  <si>
    <t>COLLARIN EN POLIETILENO DE Ø3''(  ABRAZADERA)</t>
  </si>
  <si>
    <t>TUBERIA DE POLIETILENO DE ALTA DENSIDAD DE Ø1/2''INTERNO L=6.0 M (PROMEDIO)</t>
  </si>
  <si>
    <t xml:space="preserve">ADAPTADOR MACHO Ø1/2'' ROSCADA A MANGUERA </t>
  </si>
  <si>
    <t xml:space="preserve">ADAPTADOR HEMBRA Ø1/2'' ROSCADA A MANGUERA </t>
  </si>
  <si>
    <t>LLAVE DE PASO DE 1/2</t>
  </si>
  <si>
    <t>CAJA DE ACOMETIDAS PLASTICA EN POLIETILENO 10</t>
  </si>
  <si>
    <t xml:space="preserve">TUBERIA DE SCH-40 PVC LONGITUD PROMEDIO  </t>
  </si>
  <si>
    <t>ANCLAJES DE H.S</t>
  </si>
  <si>
    <t xml:space="preserve">CEMENTO SOLVENTE Y TEFLON </t>
  </si>
  <si>
    <t xml:space="preserve">TAPON HEMBRA 1/2 PVC </t>
  </si>
  <si>
    <t xml:space="preserve">MANO DE OBRA </t>
  </si>
  <si>
    <t>SUMINISTRO TUBERIA DE Ø4" ACERO SCH-40 CON PROTECCION ANTICORROSIVA</t>
  </si>
  <si>
    <t>TUBERIA DE POLIETILENO DE ALTA DENSIDAD Ø1/2" INTERNO L=12.00M (PROMEDIO)</t>
  </si>
  <si>
    <t>11.1.4</t>
  </si>
  <si>
    <t>11.2.1</t>
  </si>
  <si>
    <t>11.2.2</t>
  </si>
  <si>
    <t>11.2.3</t>
  </si>
  <si>
    <t xml:space="preserve">VALVULA DE AIRE Ø1" HF (150 PSI) ROSCADA COMPLETA </t>
  </si>
  <si>
    <t xml:space="preserve">VALVULA DE DESAGUE Ø4" HF(150 PSI) PLATILLADA COMPLETA </t>
  </si>
  <si>
    <t xml:space="preserve">VALVULA DE COMPUERTA  Ø6" HF(150 PSI) PLATILLADA COMPLETA </t>
  </si>
  <si>
    <t xml:space="preserve">CRUZ DE  6" x 6"  ACERO SCH-40 CON PROTECCION ANTICORROSIVA </t>
  </si>
  <si>
    <t xml:space="preserve">LIMPIEZA FINAL Y CONTINUA </t>
  </si>
  <si>
    <t xml:space="preserve">LINEA DE CONDUCCION Y RED DE DISTRIBUCION COMUNIDAD LAS CHARCAS DE GARABITO (PUNTO DE EMPALME EN LA COTA 439.385) </t>
  </si>
  <si>
    <t xml:space="preserve">CODO 6" x 40º ACERO SCH-40 CON PROTECCION ANTICORROSIVA </t>
  </si>
  <si>
    <t xml:space="preserve">REDUCCION 6'' X 3' 'ACERO SCH-40 CON PROTECCION ANTICORROSIVA </t>
  </si>
  <si>
    <t xml:space="preserve">VALVULA DE AIRE DE Ø 1" 150 PSI ROSCADA COMPLETA </t>
  </si>
  <si>
    <t>CRUCES  (2UD)</t>
  </si>
  <si>
    <t>COLLARIN EN POLIETILENO DE Ø6''(  ABRAZADERA)</t>
  </si>
  <si>
    <t xml:space="preserve">PRELIMINARES </t>
  </si>
  <si>
    <t xml:space="preserve">EXTRACCION DE ASFALTO </t>
  </si>
  <si>
    <t>10.1.1</t>
  </si>
  <si>
    <t>10.1.2</t>
  </si>
  <si>
    <t>10.1.3</t>
  </si>
  <si>
    <t>10.1.4</t>
  </si>
  <si>
    <t>10.1.5</t>
  </si>
  <si>
    <t>10.1.6</t>
  </si>
  <si>
    <t>10.1.7</t>
  </si>
  <si>
    <t>10.1.8</t>
  </si>
  <si>
    <t>10.1.9</t>
  </si>
  <si>
    <t>10.2.1</t>
  </si>
  <si>
    <t>10.2.2</t>
  </si>
  <si>
    <t>10.2.3</t>
  </si>
  <si>
    <t>10.2.4</t>
  </si>
  <si>
    <t>10.2.5</t>
  </si>
  <si>
    <t>10.2.6</t>
  </si>
  <si>
    <t>10.2.7</t>
  </si>
  <si>
    <t>10.2.8</t>
  </si>
  <si>
    <t>10.2.9</t>
  </si>
  <si>
    <t>10.3.1</t>
  </si>
  <si>
    <t>10.3.2</t>
  </si>
  <si>
    <t>10.3.3</t>
  </si>
  <si>
    <t>10.3.4</t>
  </si>
  <si>
    <t>10.3.5</t>
  </si>
  <si>
    <t>10.3.6</t>
  </si>
  <si>
    <t>10.3.7</t>
  </si>
  <si>
    <t>10.3.8</t>
  </si>
  <si>
    <t>10.3.9</t>
  </si>
  <si>
    <t>11.1.1</t>
  </si>
  <si>
    <t>11.1.2</t>
  </si>
  <si>
    <t>11.1.3</t>
  </si>
  <si>
    <t>11.1.5</t>
  </si>
  <si>
    <t>11.1.6</t>
  </si>
  <si>
    <t>11.1.7</t>
  </si>
  <si>
    <t>11.1.8</t>
  </si>
  <si>
    <t>11.1.9</t>
  </si>
  <si>
    <t>11.1.10</t>
  </si>
  <si>
    <t>11.1.11</t>
  </si>
  <si>
    <t>11.1.12</t>
  </si>
  <si>
    <t>11.2.4</t>
  </si>
  <si>
    <t>11.2.5</t>
  </si>
  <si>
    <t>11.2.6</t>
  </si>
  <si>
    <t>11.2.7</t>
  </si>
  <si>
    <t>11.2.8</t>
  </si>
  <si>
    <t>11.2.9</t>
  </si>
  <si>
    <t>11.2.10</t>
  </si>
  <si>
    <t>11.2.11</t>
  </si>
  <si>
    <t>11.2.12</t>
  </si>
  <si>
    <t>11.3.1</t>
  </si>
  <si>
    <t>11.3.2</t>
  </si>
  <si>
    <t>11.3.3</t>
  </si>
  <si>
    <t>11.3.4</t>
  </si>
  <si>
    <t>11.3.5</t>
  </si>
  <si>
    <t>11.3.6</t>
  </si>
  <si>
    <t>11.3.7</t>
  </si>
  <si>
    <t>11.3.8</t>
  </si>
  <si>
    <t>11.3.9</t>
  </si>
  <si>
    <t>11.3.10</t>
  </si>
  <si>
    <t>11.3.11</t>
  </si>
  <si>
    <t>11.3.12</t>
  </si>
  <si>
    <t xml:space="preserve">EXCAVACION MATERIAL COMPACTO C/EQUIPO 0.20 M </t>
  </si>
  <si>
    <t xml:space="preserve">SUMINISTRO Y COLOCACION DE CARPETA ASFALTICA </t>
  </si>
  <si>
    <t>13.1.1</t>
  </si>
  <si>
    <t>13.1.2</t>
  </si>
  <si>
    <t>13.2.1</t>
  </si>
  <si>
    <t xml:space="preserve">SUMINISTRO DE MATERIAL DE BASE </t>
  </si>
  <si>
    <t xml:space="preserve">COMPACTACION MATERIAL DE MINA EN CAPAS DE 0.20 M  C/COMPACTADOR MECANICO </t>
  </si>
  <si>
    <t>KM/M3</t>
  </si>
  <si>
    <t>SUMINISTRO Y COLOCACION DE CARPETA ASFALTICA 2"</t>
  </si>
  <si>
    <t xml:space="preserve">URBANAS EN TUBERIAS DE Ø4" ( 47 U ) </t>
  </si>
  <si>
    <t xml:space="preserve">URBANAS EN TUBERIAS DE Ø6" ( 82 U)  </t>
  </si>
  <si>
    <t xml:space="preserve">URBANAS EN TUBERIAS DE Ø3" ( 136 U ) </t>
  </si>
  <si>
    <t xml:space="preserve">RURALES EN TUBERIA DE Ø3" ( 24 U ) </t>
  </si>
  <si>
    <t xml:space="preserve">ACOMETIDAS  POLIETILENO ( 289 U ) </t>
  </si>
  <si>
    <t>COLLARIN EN POLIETILENO DE Ø4''(  ABRAZADERA)</t>
  </si>
  <si>
    <t xml:space="preserve">RELLENO COMPACTO CON COMPACTADOR MECANICO EN CAPAS 0.20 M </t>
  </si>
  <si>
    <t xml:space="preserve">CORTE, EXTRACCION Y BOTE DE ASFALTO EN TUBERIAS DE ( 6" CON UNA LONGITUD 899.33 ML, DE 4" CON UNA LONGITUD DE 385.68 ML Y DE 3" CON UNA LONGITUD DE 698.87 ML ) 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</si>
  <si>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</si>
  <si>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</si>
  <si>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</si>
  <si>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</si>
  <si>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</si>
  <si>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</si>
  <si>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</si>
  <si>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</si>
  <si>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</si>
  <si>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8.2.1</t>
  </si>
  <si>
    <t>8.2.2</t>
  </si>
  <si>
    <t>8.2.3</t>
  </si>
  <si>
    <t>8.2.4</t>
  </si>
  <si>
    <t>8.2.5</t>
  </si>
  <si>
    <t>8.2.6</t>
  </si>
  <si>
    <t>8.2.7</t>
  </si>
  <si>
    <t>8.3.1</t>
  </si>
  <si>
    <t>8.3.2</t>
  </si>
  <si>
    <t>8.3.3</t>
  </si>
  <si>
    <t>8.3.4</t>
  </si>
  <si>
    <t>8.3.5</t>
  </si>
  <si>
    <t>8.3.6</t>
  </si>
  <si>
    <t>8.3.7</t>
  </si>
  <si>
    <t>8.3.8</t>
  </si>
  <si>
    <t>8.3.9</t>
  </si>
  <si>
    <t>12.1.1</t>
  </si>
  <si>
    <t>12.1.2</t>
  </si>
  <si>
    <t>CRUCES</t>
  </si>
  <si>
    <t xml:space="preserve">SUMINISTRO TUBERIA DE Ø4" ACERO SCH 80 CON PROTECCION ANTICORROSIVA </t>
  </si>
  <si>
    <t xml:space="preserve">CODO 4"X 45 ACERO SCH 80 CON PROTECCION ANTICORROSIVA </t>
  </si>
  <si>
    <t>JUNTAMECANICA TIPO DRESSER 4"</t>
  </si>
  <si>
    <t xml:space="preserve">ACOMETIDAS EN POLIETILENO </t>
  </si>
  <si>
    <t xml:space="preserve">CORTE, EXTRACCION Y BOTE DE ASFALTO EN TUBERIAS DE ( 4" CON UNA LONGITUD 546.69 M Y DE 3" CON UNA LONGITUD DE 76.21 ML ) </t>
  </si>
  <si>
    <t xml:space="preserve">DE 6" PVC (SDR-26)   C/ J.G. + 3 DE PERDIDA POR CAMPANA </t>
  </si>
  <si>
    <t xml:space="preserve">NIVELACION FONDO DE ZANJA </t>
  </si>
  <si>
    <t>DE 6" PVC (SDR-26)   C/ J.G.</t>
  </si>
  <si>
    <t xml:space="preserve">CRUZ 6"x 6"  ACERO SCH-40 CON PROTECCION ANTICORROSIVA </t>
  </si>
  <si>
    <t>11.4.1</t>
  </si>
  <si>
    <t>11.4.2</t>
  </si>
  <si>
    <t>11.4.3</t>
  </si>
  <si>
    <t>11.4.4</t>
  </si>
  <si>
    <t>11.4.5</t>
  </si>
  <si>
    <t>11.4.6</t>
  </si>
  <si>
    <t>11.4.7</t>
  </si>
  <si>
    <t>11.4.8</t>
  </si>
  <si>
    <t>11.4.9</t>
  </si>
  <si>
    <t>11.4.10</t>
  </si>
  <si>
    <t>11.4.11</t>
  </si>
  <si>
    <t>11.4.12</t>
  </si>
  <si>
    <t>9.1.1</t>
  </si>
  <si>
    <t>9.1.2</t>
  </si>
  <si>
    <t>9.1.3</t>
  </si>
  <si>
    <t>9.1.4</t>
  </si>
  <si>
    <t>9.1.5</t>
  </si>
  <si>
    <t>9.1.6</t>
  </si>
  <si>
    <t>9.1.7</t>
  </si>
  <si>
    <t>9.1.8</t>
  </si>
  <si>
    <t>9.1.9</t>
  </si>
  <si>
    <t>9.1.10</t>
  </si>
  <si>
    <t>9.1.11</t>
  </si>
  <si>
    <t>9.1.12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</si>
  <si>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</si>
  <si>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</si>
  <si>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</si>
  <si>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</si>
  <si>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</si>
  <si>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</si>
  <si>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</si>
  <si>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</si>
  <si>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9.2.9</t>
  </si>
  <si>
    <t>9.2.10</t>
  </si>
  <si>
    <t>9.2.11</t>
  </si>
  <si>
    <t>9.2.12</t>
  </si>
  <si>
    <t>9.3.1</t>
  </si>
  <si>
    <t>9.3.2</t>
  </si>
  <si>
    <t>9.3.3</t>
  </si>
  <si>
    <t>9.3.4</t>
  </si>
  <si>
    <t>9.3.5</t>
  </si>
  <si>
    <t>9.3.6</t>
  </si>
  <si>
    <t>9.3.7</t>
  </si>
  <si>
    <t>9.3.8</t>
  </si>
  <si>
    <t>9.3.9</t>
  </si>
  <si>
    <t>9.3.10</t>
  </si>
  <si>
    <t>9.3.11</t>
  </si>
  <si>
    <t>9.3.12</t>
  </si>
  <si>
    <t xml:space="preserve">CORTE, EXTRACCION Y BOTE DE ASFALTO EN TUBERIAS DE (DE 3" CON UNA LONGITUD DE 218.20 M) </t>
  </si>
  <si>
    <t xml:space="preserve">CRUCES </t>
  </si>
  <si>
    <t xml:space="preserve">DE ALCANTARILLA DE 3" ACERO L=6.00 M ( 3 U )  </t>
  </si>
  <si>
    <t xml:space="preserve">URBANAS EN TUBERIA DE  Ø4" ( 20 U) </t>
  </si>
  <si>
    <t xml:space="preserve">RURALES EN TUBERIA DE Ø3" ( 10 U) </t>
  </si>
  <si>
    <t xml:space="preserve">URBANAS EN TUBERIA DE  Ø3" ( 41 U) </t>
  </si>
  <si>
    <t xml:space="preserve">CODO 6"x 90º ACERO SCH-40 CON PROTECCION ANTICORROSIVA </t>
  </si>
  <si>
    <t>CRUCES DE:</t>
  </si>
  <si>
    <t xml:space="preserve">DE BADEN DE 6" ACERO L=5.00 M ( 3 U ) </t>
  </si>
  <si>
    <t xml:space="preserve">DE CAÑADA EN SECA DE 6" ACERO L=7.00 M ( 1 U ) (INCLUYE 2.00 M DE BRAZOS)  </t>
  </si>
  <si>
    <t xml:space="preserve">DE ALCANTARILLA DE 6" ACERO L=6.00 M  ( 6U) (INCLUYE 2.00 M DE BRAZOS)  </t>
  </si>
  <si>
    <t xml:space="preserve">DE ALCANTARILLA DE 6" ACERO L=8.00 M  ( 1 U ) (INCLUYE 2.00 M DE BRAZOS)  </t>
  </si>
  <si>
    <t>8.4.1</t>
  </si>
  <si>
    <t>8.4.2</t>
  </si>
  <si>
    <t>8.4.3</t>
  </si>
  <si>
    <t>8.4.4</t>
  </si>
  <si>
    <t>8.4.5</t>
  </si>
  <si>
    <t>8.4.6</t>
  </si>
  <si>
    <t>8.4.7</t>
  </si>
  <si>
    <t>8.4.8</t>
  </si>
  <si>
    <t>8.4.9</t>
  </si>
  <si>
    <t>8.5.1</t>
  </si>
  <si>
    <t>8.5.2</t>
  </si>
  <si>
    <t>8.5.3</t>
  </si>
  <si>
    <t>8.5.4</t>
  </si>
  <si>
    <t>8.5.5</t>
  </si>
  <si>
    <t>8.5.6</t>
  </si>
  <si>
    <t>8.5.7</t>
  </si>
  <si>
    <t>8.5.8</t>
  </si>
  <si>
    <t>8.5.9</t>
  </si>
  <si>
    <t xml:space="preserve">DE ARROLO DE 6" ACERO L=15.00 M  ( 1 U ) (INCLUYE 2.00 M DE BRAZOS)  </t>
  </si>
  <si>
    <t>8.6.1</t>
  </si>
  <si>
    <t>8.6.2</t>
  </si>
  <si>
    <t>8.6.3</t>
  </si>
  <si>
    <t>8.6.4</t>
  </si>
  <si>
    <t>8.6.5</t>
  </si>
  <si>
    <t>8.6.6</t>
  </si>
  <si>
    <t>8.6.7</t>
  </si>
  <si>
    <t>8.6.8</t>
  </si>
  <si>
    <t>8.6.9</t>
  </si>
  <si>
    <t>SUB -TOTAL FASE B</t>
  </si>
  <si>
    <t xml:space="preserve">CODO 6"x25º ACERO SCH-40 CON PROTECCION ANTICORROSIVA </t>
  </si>
  <si>
    <t>TEE 4'' X 3'' PVC C/JUNTA DE GOMA</t>
  </si>
  <si>
    <t>REDUCCION 4'' X 3" PVC C/JUNTA DE GOMA</t>
  </si>
  <si>
    <t>CRUZ 3" x 3" PVC C/JUNTA DE GOMA</t>
  </si>
  <si>
    <t xml:space="preserve">VALVULA DE COMPUERTA Ø 4" 150 PSI PLATILLADA COMPLETA </t>
  </si>
  <si>
    <t xml:space="preserve">DE ALCANTARILLA DE 3" ACERO L=6.00 M ( 2U ) (INCLUYE 2.00 M DE BRAZOS)   </t>
  </si>
  <si>
    <t xml:space="preserve">DE ALCANTARILLA DE 6" ACERO L=6.00 M ( 2U ) (INCLUYE 2.00 M DE BRAZOS)   </t>
  </si>
  <si>
    <t xml:space="preserve">DE PUENTE DE 3" ACERO L=7.50 M  (1 U )  (INCLUYE 2.00 M DE BRAZOS)   </t>
  </si>
  <si>
    <t>MANTENIMIENTO Y OPERACION SISTEMA INAPA</t>
  </si>
  <si>
    <t xml:space="preserve">SUMINISTRO Y COLOCACION DE HIDRANTE (INCLUYE HIDRANTE, JUNTAS DRESSER, VALVULA DE COMPUERTA, NIPLE, TEE, CODO, MOVIMIENTO DE TIERRA, ANCLAJE Y MANO DE OBRA) </t>
  </si>
  <si>
    <t xml:space="preserve">DE ALCANTARILLA DE 4" ACERO L=6.00 M ( 1U ) ( INCLUYE 2.00 DE BRAZOS )   </t>
  </si>
  <si>
    <t xml:space="preserve">DE ALCANTARILLA DE 3" ACERO L=6.00 M ( 3 U ) (INCLUYE 2.00 M DE BRAZOS)   </t>
  </si>
  <si>
    <t>RURALES Ø3" ( 10 U)</t>
  </si>
  <si>
    <t>URBANAS Ø3" ( 33 U)</t>
  </si>
  <si>
    <t>RURALES Ø4" (25 U)</t>
  </si>
  <si>
    <t>URBANAS Ø4" (112 U)</t>
  </si>
  <si>
    <t>ACOMETIDAS EN POLIETILENO ( 51 U)</t>
  </si>
  <si>
    <t xml:space="preserve">COLLARIN EN POLIETILENO Ø3" (ABRAZADERA) </t>
  </si>
  <si>
    <t xml:space="preserve">COLLARIN EN POLIETILENO Ø4" (ABRAZADERA) </t>
  </si>
  <si>
    <t xml:space="preserve">SUMINISTRO TUBERIA DE Ø3" ACERO SCH-40  CON PROTECCION ANTICORROSIVA </t>
  </si>
  <si>
    <t xml:space="preserve">CODO 3"X 45 ACERO SCH-40  CON PROTECCION ANTICORROSIVA </t>
  </si>
  <si>
    <t>VALLA ANUNCIANDO OBRA 16' X 10' IMPRESION FULL COLOR CONTENIENDO LOGO DE INAPA, NOMBRE DE PROYECTO Y CONTRATISTA. ESTRUCTURA EN TUBOS GALVANIZADOS 1 1/2"X 1 1/2" Y SOPORTES EN TUBO CUAD. 4" X 4"</t>
  </si>
  <si>
    <t xml:space="preserve">DE VALVULAS </t>
  </si>
  <si>
    <t xml:space="preserve">VALVULA DE DESAGUE DE Ø 4" 150 PSI PLATILLADA COMPLETA </t>
  </si>
  <si>
    <t xml:space="preserve">HERRAMIENTAS MENORES </t>
  </si>
  <si>
    <t xml:space="preserve">SUMINISTRO Y COLOCACION DE CARPETA ASFALTICA DONDE SE COLOCARAN LAS VALVULAS Y EL HIDRANTE  (INCLUYE BOTE, MATERIAL DE RELLENO, SUMNISTRO Y COLOCACION DE ASFALTO) </t>
  </si>
  <si>
    <t>CORTE, EXTRACCION Y BOTE DE ASFALTO EN TUBERIAS EXISTENTE</t>
  </si>
  <si>
    <t>4.1.1</t>
  </si>
  <si>
    <t>4.1.2</t>
  </si>
  <si>
    <t>4.1.3</t>
  </si>
  <si>
    <t>5.2.1</t>
  </si>
  <si>
    <t>5.2.2</t>
  </si>
  <si>
    <t>5.3.1</t>
  </si>
  <si>
    <t xml:space="preserve">PESONAL PARA MOVIMIENTO DE TIERRA,  CORTES EN  TUBERIAS EXISTENTE, CATEO  Y MANEJO DEL TRANSITO </t>
  </si>
  <si>
    <t xml:space="preserve">SUMINISTRO Y COLOCACION EN TUBERIA EXISTENTE DE: </t>
  </si>
  <si>
    <t>LINEA MATRIZ Y DE CONDUCCION DESDE LA ESTACION E-0+020 HASTA LA ESTACION E-3+850,  E-7+540 HASTA 8+988   Y E-0+040 HASTA E-0+168</t>
  </si>
  <si>
    <t xml:space="preserve">JUNTAS  MECANICAS TIPO DRESSER DE Ø6"  150 PSI </t>
  </si>
  <si>
    <t xml:space="preserve">JUNTAS  MECANICAS TIPO DRESSER DE Ø3"  150 PSI </t>
  </si>
  <si>
    <t xml:space="preserve">ANCLAJE DE H.S. (SEGUN DETALLE DISEÑO) </t>
  </si>
  <si>
    <t xml:space="preserve">BOTE DE MATERIAL C/CAMION  (D= 5KM) </t>
  </si>
  <si>
    <t xml:space="preserve">MANO DE OBRA COMPLETA </t>
  </si>
  <si>
    <t xml:space="preserve">BOTE DE MATERIAL C/CAMION ( D= 5 KM) </t>
  </si>
  <si>
    <t xml:space="preserve">BOTE DE MATERIAL C/CAMION (D=5 KM) </t>
  </si>
  <si>
    <t xml:space="preserve">JUNTA MECANICAS TIPO DRESSER 6" 150 PSI </t>
  </si>
  <si>
    <t>CORTE DE ASFALTO e= 2"</t>
  </si>
  <si>
    <t xml:space="preserve">BOTE DE ASFALTO C/CAMION  (D = 5 KM) </t>
  </si>
  <si>
    <t>BOTE DE MATERIAL C/CAMON (D=  5 KM)</t>
  </si>
  <si>
    <t xml:space="preserve">ANCLAJES PARA TAPONES DE HORMIGON SIMPLE (SEGUN DETALLE DISEÑO) </t>
  </si>
  <si>
    <t>MECANICA TIPO DRESSER DE Ø6" (150 PSI)</t>
  </si>
  <si>
    <t>MECANICA TIPO DRESSER DE Ø4" (150 PSI)</t>
  </si>
  <si>
    <t>MECANICA TIPO DRESSER DE Ø3" (150 PSI)</t>
  </si>
  <si>
    <t xml:space="preserve">REGISTRO PARA VALVULA DE AIRE SEGUN DETALLE DISEÑO </t>
  </si>
  <si>
    <t>HIDRANTE H.F EN TUBERIA DE Ø6"</t>
  </si>
  <si>
    <t xml:space="preserve">BOTE DE MATERIAL C/CAMION ( D = 5 KM ) </t>
  </si>
  <si>
    <t xml:space="preserve">JUNTA MECANICA TIPO  DRESSER 6" 150 PSI </t>
  </si>
  <si>
    <t xml:space="preserve">ANCLAJE DE H.S. SEGUN DETALLE DISEÑO </t>
  </si>
  <si>
    <t xml:space="preserve">BOTE DE MATERIAL C/CAMION  (D = 5 KM ) </t>
  </si>
  <si>
    <t xml:space="preserve">JUNTA MECANICA TIPO DRESSER 3" 150 PSI </t>
  </si>
  <si>
    <t xml:space="preserve">CORTE DE ASFALTO e= 2" </t>
  </si>
  <si>
    <t xml:space="preserve">BOTE DE ASFALTO C/CAMION (D = 5 KM) </t>
  </si>
  <si>
    <t xml:space="preserve">BOTE DE MATERIAL  C/CAMION ( D= 5 KM) </t>
  </si>
  <si>
    <t>VALVULA D ECOMPUERTA Ø4" HF PLATILLADA COMPLETA  (150PSI)</t>
  </si>
  <si>
    <t>ANCLAJE DE H.S. SEGUN DETALLE DISEÑO</t>
  </si>
  <si>
    <t xml:space="preserve">MATERIAL DE MINA ( D= 15 KM) </t>
  </si>
  <si>
    <t>BOTE DE MATERIAL C/CAMON (D= 5 KM)</t>
  </si>
  <si>
    <t>TUBERIA DE POLIETILENO DE ALTA  DENSIDAD Ø1/2" INTERNO L=12.00M (PROMEDIO)</t>
  </si>
  <si>
    <t xml:space="preserve">MATERIAL DE MINA ( D = 15 KM) </t>
  </si>
  <si>
    <t xml:space="preserve">BOTE DE ASFALTO C/CAMION  ( D= 5 KM) </t>
  </si>
  <si>
    <t xml:space="preserve">BOTE DE MATERIAL C/CAMION ( D = 5 KM) </t>
  </si>
  <si>
    <t xml:space="preserve">JUNTA MECANICA TIPO  DRESSER 3" 150 PSI </t>
  </si>
  <si>
    <t xml:space="preserve">OBREROS 5 HB </t>
  </si>
  <si>
    <t>HIDRANTE H.F EN TUBERIA DE  Ø 4"</t>
  </si>
  <si>
    <t xml:space="preserve">CORTE DE ASFALTO ( 2.00 X 2.00 ) ( 5 U )  e= 2" </t>
  </si>
  <si>
    <t xml:space="preserve">JUNTAS  MECANICAS TIPO DRESSER DE Ø4"  150 PSI </t>
  </si>
  <si>
    <t xml:space="preserve">RELLENO COMPACTADO CON COMPACTADOR MECANICO EN CAPAS DE 0.30 M </t>
  </si>
  <si>
    <t xml:space="preserve">REGISTRO PARA VALVULA DE  AIRE SEGUN DETALLE DISEÑO </t>
  </si>
  <si>
    <t xml:space="preserve">ANCLAJES PARA PIEZAS DE 6"  DE HORMIGON SIMPLE  SEGUN DETALLE DISEÑO </t>
  </si>
  <si>
    <t xml:space="preserve">ANCLAJES PARA PIEZAS DE 4" Y 3" DE  HORMIGON SIMPLE SEGUN DETALLE DISEÑO </t>
  </si>
  <si>
    <t xml:space="preserve">RELLENO COMPACTADO CON COMPACTADOR MECANICO EN CAPAS DE 0.30 M   </t>
  </si>
  <si>
    <t xml:space="preserve">TRANSPORTE DEL ASFALTO ( D= 145 KM) </t>
  </si>
  <si>
    <t xml:space="preserve">TRANSPORTE DEL ASFALTO D = 145 KM </t>
  </si>
  <si>
    <t xml:space="preserve">ANCLAJES DE H.S PARA TAPONES SEGUN DETALLE DISEÑO </t>
  </si>
  <si>
    <t xml:space="preserve">ANCLAJES DE H.S PARA PIEZAS DE PVC SEGUN DETALLE DISEÑO </t>
  </si>
  <si>
    <t xml:space="preserve">RELLENO COMPACTADO  CON COMPACTADOR MECANICO EN CAPAS DE 0.30 M </t>
  </si>
  <si>
    <t xml:space="preserve">TRANSPORTE DEL ASFALTO  D = 145 KM </t>
  </si>
  <si>
    <t>VALVULA DE COMPUERTA PLATILLADA COMPLETA DE   Ø4" HF (150PSI)</t>
  </si>
  <si>
    <t xml:space="preserve">TRANSPORTE DEL ASFALTO D= 145 KM </t>
  </si>
  <si>
    <t xml:space="preserve">MATERIAL DE MINA  ( D = 15 KM) </t>
  </si>
  <si>
    <t xml:space="preserve">ANCLAJES PARA PIEZAS DE 6"  DE HORMIGON SIMPLE (SEGUN DETALLE DISEÑO) </t>
  </si>
  <si>
    <t xml:space="preserve">ANCLAJES PARA PIEZAS DE 4" Y 3"  DE HORMIGON SIMPLE (SEGUN DETALLE DISEÑO) </t>
  </si>
  <si>
    <t xml:space="preserve">CODO 3" x 45º ACERO SCH-80 CON PROTECCION ANTICORROSIVA </t>
  </si>
  <si>
    <t>MESES</t>
  </si>
  <si>
    <t>CODIA</t>
  </si>
  <si>
    <t>ROTURA Y REPOSCION DE ACERAS Y CONTENES</t>
  </si>
  <si>
    <t xml:space="preserve">DEMOLICION  DE ACERAS </t>
  </si>
  <si>
    <t xml:space="preserve"> REPOSCION DE ACERAS </t>
  </si>
  <si>
    <t>DEMOLICION  DE  CONTENES</t>
  </si>
  <si>
    <t xml:space="preserve"> REPOSCION DE  CONTENES</t>
  </si>
  <si>
    <t xml:space="preserve">REPARACION DE SERVICIOS EXISTENTES </t>
  </si>
  <si>
    <t>DE Ø6" PVC  SDR-26  C/JG</t>
  </si>
  <si>
    <t>COUPLING  Ø1/2" PVC</t>
  </si>
  <si>
    <t>COUPLING 3/4" PVC</t>
  </si>
  <si>
    <t>COUPLING 1" PVC</t>
  </si>
  <si>
    <t>COUPLING1 1/2" PVC</t>
  </si>
  <si>
    <t>COUPLING Ø2" PVC</t>
  </si>
  <si>
    <t>JUNTA MECANICA TIPO DRESSER 3"  (150 PSI)</t>
  </si>
  <si>
    <t>MAESTRO PLOMERO (1H)</t>
  </si>
  <si>
    <t>12.2.2</t>
  </si>
  <si>
    <t>PEON (2H)</t>
  </si>
  <si>
    <t>ACHIQUE CON BOMBA DE 3" 5.5 HP</t>
  </si>
  <si>
    <t>SENALIZACION, MANEJO DE TRANSITO Y SEGURIDAD EN LA VIA</t>
  </si>
  <si>
    <t xml:space="preserve">DE RIO DE 6" ACERO L=20.00 M  ( 2 U ) (INCLUYE 2.00 M DE BRAZOS)  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</si>
  <si>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</si>
  <si>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</si>
  <si>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</si>
  <si>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</si>
  <si>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</si>
  <si>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</si>
  <si>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</si>
  <si>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</si>
  <si>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</si>
  <si>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</si>
  <si>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</si>
  <si>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</si>
  <si>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2.2.1</t>
  </si>
  <si>
    <t>2.2.2</t>
  </si>
  <si>
    <t xml:space="preserve">CODO 3"x45º ACERO SCH-80 CON PROTECCION ANTICORROSIVA </t>
  </si>
  <si>
    <t xml:space="preserve">CODO 3"x90º  ACERO SCH-80 CON PROTECCION ANTICORROSIVA </t>
  </si>
  <si>
    <t xml:space="preserve">CODO 4"x45º  ACERO SCH-80 CON PROTECCION ANTICORROSIVA </t>
  </si>
  <si>
    <t xml:space="preserve">CODO 4"x90º ACERO SCH-80 CON PROTECCION ANTICORROSIVA </t>
  </si>
  <si>
    <t xml:space="preserve">TEE 4''X3'' ACERO SCH-80 CON PROTECCION ANTICORROSIVA </t>
  </si>
  <si>
    <t xml:space="preserve">TEE 4''X4'' ACERO SCH-80 CON PROTECCION ANTICORROSIVA </t>
  </si>
  <si>
    <t xml:space="preserve">TEE 3'' X 3'' PVC ACERO SCH-80 CON PROTECCION ANTICORROSIVA </t>
  </si>
  <si>
    <t xml:space="preserve">REDUCCION 4''X3''ACERO SCH-80 CON PROTECCION ANTICORROSIVA </t>
  </si>
  <si>
    <t xml:space="preserve">CRUZ 4''X3'' ACERO SCH-80 CON PROTECCION ANTICORROSIVA </t>
  </si>
  <si>
    <t xml:space="preserve">TAPON Ø 3'' PVC ACERO SCH-80 CON PROTECCION ANTICORROSIVA </t>
  </si>
  <si>
    <t xml:space="preserve">JUNTA S MECANICA TIPO DRESSER 3" 150 PSI </t>
  </si>
  <si>
    <t xml:space="preserve">TEE 4''X3'ACERO SCH-80 CON PROTECCION ANTICORROSIVA </t>
  </si>
  <si>
    <t xml:space="preserve">REDUCCION 4''X3'' ACERO SCH-80 CON PROTECCION ANTICORROSIVA </t>
  </si>
  <si>
    <t xml:space="preserve">TAPON Ø 3'' ACERO SCH-80 CON PROTECCION ANTICORROSIVA </t>
  </si>
  <si>
    <t>10.1.10</t>
  </si>
  <si>
    <t>10.1.11</t>
  </si>
  <si>
    <t>10.1.12</t>
  </si>
  <si>
    <t>10.1.13</t>
  </si>
  <si>
    <t>10.2.10</t>
  </si>
  <si>
    <t>10.2.11</t>
  </si>
  <si>
    <t>10.2.12</t>
  </si>
  <si>
    <t>10.2.13</t>
  </si>
  <si>
    <t>10.3.10</t>
  </si>
  <si>
    <t>10.3.11</t>
  </si>
  <si>
    <t>10.3.12</t>
  </si>
  <si>
    <t>10.3.13</t>
  </si>
  <si>
    <t>10.4.1</t>
  </si>
  <si>
    <t>10.4.2</t>
  </si>
  <si>
    <t>10.4.3</t>
  </si>
  <si>
    <t>10.4.4</t>
  </si>
  <si>
    <t>10.4.5</t>
  </si>
  <si>
    <t>10.4.6</t>
  </si>
  <si>
    <t>10.4.7</t>
  </si>
  <si>
    <t>10.4.8</t>
  </si>
  <si>
    <t>10.4.9</t>
  </si>
  <si>
    <t>10.4.10</t>
  </si>
  <si>
    <t>10.4.11</t>
  </si>
  <si>
    <t>10.4.12</t>
  </si>
  <si>
    <t>10.4.13</t>
  </si>
  <si>
    <t xml:space="preserve">CAMPAMENTO ( INCLUYE ALQUILER DEL SOLAR CON O SIN CASA, BAÑOS MOVILES Y CASETA DE MATERIALES) </t>
  </si>
  <si>
    <t>SUMINISTRO MATERIAL DE MINA PARA RELLENO DIST. PROM = 10 KM (SUJETO A APROBACION DE LA SUPERVISION)</t>
  </si>
  <si>
    <t>SUMINISTRO DE TUBERIAS :</t>
  </si>
  <si>
    <t xml:space="preserve">DE Ø1/2" PVC  (SCH-40)  </t>
  </si>
  <si>
    <t>DE Ø3/4" PVC  (SCH-40)</t>
  </si>
  <si>
    <t xml:space="preserve">DE Ø1" PVC  (SCH-40) </t>
  </si>
  <si>
    <t xml:space="preserve">DE Ø1 1/2" PVC  (SCH-40)  </t>
  </si>
  <si>
    <t>DE Ø2" PVC  (SDR-21 )</t>
  </si>
  <si>
    <t>MANTENIMIENTO DEL TRANSITO (INCLUYE PERSONAL, TRIANGULOS, POSTES METALICOS CON BASE DE HORMIGON SIMPLE, CINTA, BANDEROLAS, CHALECOS, CASCOS, BOTAS Y MECHONES)   INCLUYE SENALIZACION, MANEJO DE TRANSITO Y SEGURIDAD EN LA VIA</t>
  </si>
  <si>
    <t xml:space="preserve">Obra: AMPLIACIÓN ACUEDUCTO MULTIPLE  LA CHARCA DE GARABITO  MOGOLLÓN - COMO EXTENSION DEL ACUEDUCTO MULTIPLE SABANA ALTA GUANITO  </t>
  </si>
  <si>
    <t xml:space="preserve">DE 4" PVC (SDR-26)  </t>
  </si>
  <si>
    <t xml:space="preserve">DE 3" PVC (SDR-26) </t>
  </si>
  <si>
    <t xml:space="preserve"> VALVULA CHECK  DE 1/2" BRONCE </t>
  </si>
  <si>
    <t>11.3.13</t>
  </si>
  <si>
    <t>11.2.13</t>
  </si>
  <si>
    <t>11.1.13</t>
  </si>
  <si>
    <t>9.1.13</t>
  </si>
  <si>
    <t>9.2.13</t>
  </si>
  <si>
    <t>9.3.13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</si>
</sst>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#,##0.00;[Red]#,##0.00"/>
    <numFmt numFmtId="174" formatCode="#,##0.0"/>
    <numFmt numFmtId="175" formatCode="General_)"/>
    <numFmt numFmtId="176" formatCode="0.0%"/>
    <numFmt numFmtId="177" formatCode="#,##0.000"/>
    <numFmt numFmtId="178" formatCode="&quot;$&quot;#,##0.00;\-&quot;$&quot;#,##0.00"/>
    <numFmt numFmtId="179" formatCode="0.000"/>
    <numFmt numFmtId="180" formatCode="#,##0.0000"/>
    <numFmt numFmtId="181" formatCode="00"/>
    <numFmt numFmtId="182" formatCode="0.0"/>
    <numFmt numFmtId="183" formatCode="_-* #,##0.00_-;\-* #,##0.00_-;_-* &quot;-&quot;??_-;_-@_-"/>
    <numFmt numFmtId="184" formatCode="0.0000"/>
    <numFmt numFmtId="185" formatCode="0.00_)"/>
    <numFmt numFmtId="186" formatCode="#."/>
    <numFmt numFmtId="187" formatCode="#,##0.00000"/>
    <numFmt numFmtId="188" formatCode="0.00000"/>
    <numFmt numFmtId="189" formatCode="#,##0.00000_);\(#,##0.00000\)"/>
    <numFmt numFmtId="190" formatCode="_(* #,##0.000_);_(* \(#,##0.000\);_(* &quot;-&quot;??_);_(@_)"/>
    <numFmt numFmtId="191" formatCode="_-* #,##0.0000\ _€_-;\-* #,##0.0000\ _€_-;_-* &quot;-&quot;??\ _€_-;_-@_-"/>
    <numFmt numFmtId="192" formatCode="#,##0.000;[Red]#,##0.000"/>
    <numFmt numFmtId="193" formatCode="#,##0.0000;[Red]#,##0.0000"/>
    <numFmt numFmtId="194" formatCode="#,##0.00000;[Red]#,##0.00000"/>
    <numFmt numFmtId="195" formatCode="0.0_)"/>
    <numFmt numFmtId="196" formatCode="_-* #,##0.000_-;\-* #,##0.000_-;_-* &quot;-&quot;??_-;_-@_-"/>
    <numFmt numFmtId="197" formatCode="#,##0.0_);\(#,##0.0\)"/>
    <numFmt numFmtId="198" formatCode="#,##0.000_);\(#,##0.000\)"/>
    <numFmt numFmtId="199" formatCode="_-[$€-2]* #,##0.00_-;\-[$€-2]* #,##0.00_-;_-[$€-2]* &quot;-&quot;??_-"/>
    <numFmt numFmtId="200" formatCode="_-* #,##0.00\ _R_D_$_-;\-* #,##0.00\ _R_D_$_-;_-* &quot;-&quot;??\ _R_D_$_-;_-@_-"/>
    <numFmt numFmtId="201" formatCode="&quot;$&quot;#,##0.00;[Red]\-&quot;$&quot;#,##0.00"/>
    <numFmt numFmtId="202" formatCode="_-* #,##0.00\ &quot;Pts&quot;_-;\-* #,##0.00\ &quot;Pts&quot;_-;_-* &quot;-&quot;??\ &quot;Pts&quot;_-;_-@_-"/>
    <numFmt numFmtId="203" formatCode="#,##0.0000_);\(#,##0.0000\)"/>
    <numFmt numFmtId="204" formatCode="_-* #,##0.0\ _€_-;\-* #,##0.0\ _€_-;_-* &quot;-&quot;??\ _€_-;_-@_-"/>
    <numFmt numFmtId="205" formatCode="#,##0.00_ ;\-#,##0.00\ "/>
    <numFmt numFmtId="206" formatCode="_-* #,##0\ _€_-;\-* #,##0\ _€_-;_-* &quot;-&quot;??\ _€_-;_-@_-"/>
    <numFmt numFmtId="207" formatCode="_-* #,##0.000\ _€_-;\-* #,##0.000\ _€_-;_-* &quot;-&quot;??\ _€_-;_-@_-"/>
    <numFmt numFmtId="208" formatCode="&quot;$&quot;#,##0.00_);\(&quot;$&quot;#,##0.00\)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[$€-2]\ #,##0.00_);[Red]\([$€-2]\ #,##0.00\)"/>
    <numFmt numFmtId="213" formatCode="0_)"/>
  </numFmts>
  <fonts count="100">
    <font>
      <sz val="10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2"/>
      <name val="Arial"/>
      <family val="2"/>
    </font>
    <font>
      <b/>
      <sz val="8"/>
      <color indexed="8"/>
      <name val="Arial"/>
      <family val="2"/>
    </font>
    <font>
      <b/>
      <sz val="10"/>
      <color indexed="12"/>
      <name val="Arial"/>
      <family val="2"/>
    </font>
    <font>
      <sz val="10"/>
      <name val="Times New Roman"/>
      <family val="1"/>
    </font>
    <font>
      <b/>
      <u val="single"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4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9"/>
      <color indexed="63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name val="MS Sans Serif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Square721 BT"/>
      <family val="2"/>
    </font>
    <font>
      <b/>
      <sz val="10"/>
      <color indexed="8"/>
      <name val="Square721 BT"/>
      <family val="2"/>
    </font>
    <font>
      <sz val="10"/>
      <color indexed="8"/>
      <name val="Square721 BT"/>
      <family val="2"/>
    </font>
    <font>
      <sz val="9"/>
      <color indexed="8"/>
      <name val="Square721 BT"/>
      <family val="2"/>
    </font>
    <font>
      <b/>
      <u val="single"/>
      <sz val="10"/>
      <name val="Arial"/>
      <family val="2"/>
    </font>
    <font>
      <sz val="10"/>
      <color indexed="16"/>
      <name val="Arial"/>
      <family val="2"/>
    </font>
    <font>
      <sz val="10"/>
      <name val="Tms Rmn"/>
      <family val="0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"/>
      <family val="3"/>
    </font>
    <font>
      <b/>
      <i/>
      <sz val="16"/>
      <name val="Helv"/>
      <family val="0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9"/>
      <color indexed="63"/>
      <name val="Arial"/>
      <family val="2"/>
    </font>
    <font>
      <sz val="10"/>
      <color indexed="14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56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theme="3" tint="-0.4999699890613556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</fonts>
  <fills count="6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-0.24997000396251678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double"/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</borders>
  <cellStyleXfs count="2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74" fillId="7" borderId="0" applyNumberFormat="0" applyBorder="0" applyAlignment="0" applyProtection="0"/>
    <xf numFmtId="0" fontId="38" fillId="8" borderId="0" applyNumberFormat="0" applyBorder="0" applyAlignment="0" applyProtection="0"/>
    <xf numFmtId="0" fontId="74" fillId="9" borderId="0" applyNumberFormat="0" applyBorder="0" applyAlignment="0" applyProtection="0"/>
    <xf numFmtId="0" fontId="38" fillId="10" borderId="0" applyNumberFormat="0" applyBorder="0" applyAlignment="0" applyProtection="0"/>
    <xf numFmtId="0" fontId="74" fillId="11" borderId="0" applyNumberFormat="0" applyBorder="0" applyAlignment="0" applyProtection="0"/>
    <xf numFmtId="0" fontId="38" fillId="12" borderId="0" applyNumberFormat="0" applyBorder="0" applyAlignment="0" applyProtection="0"/>
    <xf numFmtId="0" fontId="74" fillId="13" borderId="0" applyNumberFormat="0" applyBorder="0" applyAlignment="0" applyProtection="0"/>
    <xf numFmtId="0" fontId="38" fillId="14" borderId="0" applyNumberFormat="0" applyBorder="0" applyAlignment="0" applyProtection="0"/>
    <xf numFmtId="0" fontId="74" fillId="15" borderId="0" applyNumberFormat="0" applyBorder="0" applyAlignment="0" applyProtection="0"/>
    <xf numFmtId="0" fontId="38" fillId="6" borderId="0" applyNumberFormat="0" applyBorder="0" applyAlignment="0" applyProtection="0"/>
    <xf numFmtId="0" fontId="74" fillId="16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17" borderId="0" applyNumberFormat="0" applyBorder="0" applyAlignment="0" applyProtection="0"/>
    <xf numFmtId="0" fontId="38" fillId="10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74" fillId="18" borderId="0" applyNumberFormat="0" applyBorder="0" applyAlignment="0" applyProtection="0"/>
    <xf numFmtId="0" fontId="38" fillId="2" borderId="0" applyNumberFormat="0" applyBorder="0" applyAlignment="0" applyProtection="0"/>
    <xf numFmtId="0" fontId="74" fillId="19" borderId="0" applyNumberFormat="0" applyBorder="0" applyAlignment="0" applyProtection="0"/>
    <xf numFmtId="0" fontId="38" fillId="3" borderId="0" applyNumberFormat="0" applyBorder="0" applyAlignment="0" applyProtection="0"/>
    <xf numFmtId="0" fontId="74" fillId="20" borderId="0" applyNumberFormat="0" applyBorder="0" applyAlignment="0" applyProtection="0"/>
    <xf numFmtId="0" fontId="38" fillId="21" borderId="0" applyNumberFormat="0" applyBorder="0" applyAlignment="0" applyProtection="0"/>
    <xf numFmtId="0" fontId="74" fillId="22" borderId="0" applyNumberFormat="0" applyBorder="0" applyAlignment="0" applyProtection="0"/>
    <xf numFmtId="0" fontId="38" fillId="14" borderId="0" applyNumberFormat="0" applyBorder="0" applyAlignment="0" applyProtection="0"/>
    <xf numFmtId="0" fontId="74" fillId="23" borderId="0" applyNumberFormat="0" applyBorder="0" applyAlignment="0" applyProtection="0"/>
    <xf numFmtId="0" fontId="38" fillId="2" borderId="0" applyNumberFormat="0" applyBorder="0" applyAlignment="0" applyProtection="0"/>
    <xf numFmtId="0" fontId="74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6" borderId="0" applyNumberFormat="0" applyBorder="0" applyAlignment="0" applyProtection="0"/>
    <xf numFmtId="0" fontId="39" fillId="26" borderId="0" applyNumberFormat="0" applyBorder="0" applyAlignment="0" applyProtection="0"/>
    <xf numFmtId="0" fontId="39" fillId="25" borderId="0" applyNumberFormat="0" applyBorder="0" applyAlignment="0" applyProtection="0"/>
    <xf numFmtId="0" fontId="39" fillId="10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75" fillId="27" borderId="0" applyNumberFormat="0" applyBorder="0" applyAlignment="0" applyProtection="0"/>
    <xf numFmtId="0" fontId="39" fillId="28" borderId="0" applyNumberFormat="0" applyBorder="0" applyAlignment="0" applyProtection="0"/>
    <xf numFmtId="0" fontId="75" fillId="29" borderId="0" applyNumberFormat="0" applyBorder="0" applyAlignment="0" applyProtection="0"/>
    <xf numFmtId="0" fontId="39" fillId="3" borderId="0" applyNumberFormat="0" applyBorder="0" applyAlignment="0" applyProtection="0"/>
    <xf numFmtId="0" fontId="75" fillId="30" borderId="0" applyNumberFormat="0" applyBorder="0" applyAlignment="0" applyProtection="0"/>
    <xf numFmtId="0" fontId="39" fillId="21" borderId="0" applyNumberFormat="0" applyBorder="0" applyAlignment="0" applyProtection="0"/>
    <xf numFmtId="0" fontId="75" fillId="31" borderId="0" applyNumberFormat="0" applyBorder="0" applyAlignment="0" applyProtection="0"/>
    <xf numFmtId="0" fontId="39" fillId="32" borderId="0" applyNumberFormat="0" applyBorder="0" applyAlignment="0" applyProtection="0"/>
    <xf numFmtId="0" fontId="75" fillId="33" borderId="0" applyNumberFormat="0" applyBorder="0" applyAlignment="0" applyProtection="0"/>
    <xf numFmtId="0" fontId="39" fillId="34" borderId="0" applyNumberFormat="0" applyBorder="0" applyAlignment="0" applyProtection="0"/>
    <xf numFmtId="0" fontId="75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26" borderId="0" applyNumberFormat="0" applyBorder="0" applyAlignment="0" applyProtection="0"/>
    <xf numFmtId="0" fontId="39" fillId="25" borderId="0" applyNumberFormat="0" applyBorder="0" applyAlignment="0" applyProtection="0"/>
    <xf numFmtId="0" fontId="39" fillId="38" borderId="0" applyNumberFormat="0" applyBorder="0" applyAlignment="0" applyProtection="0"/>
    <xf numFmtId="0" fontId="39" fillId="34" borderId="0" applyNumberFormat="0" applyBorder="0" applyAlignment="0" applyProtection="0"/>
    <xf numFmtId="0" fontId="39" fillId="39" borderId="0" applyNumberFormat="0" applyBorder="0" applyAlignment="0" applyProtection="0"/>
    <xf numFmtId="0" fontId="43" fillId="14" borderId="0" applyNumberFormat="0" applyBorder="0" applyAlignment="0" applyProtection="0"/>
    <xf numFmtId="0" fontId="76" fillId="40" borderId="0" applyNumberFormat="0" applyBorder="0" applyAlignment="0" applyProtection="0"/>
    <xf numFmtId="0" fontId="40" fillId="12" borderId="0" applyNumberFormat="0" applyBorder="0" applyAlignment="0" applyProtection="0"/>
    <xf numFmtId="0" fontId="54" fillId="41" borderId="1" applyNumberFormat="0" applyAlignment="0" applyProtection="0"/>
    <xf numFmtId="0" fontId="77" fillId="42" borderId="2" applyNumberFormat="0" applyAlignment="0" applyProtection="0"/>
    <xf numFmtId="0" fontId="61" fillId="43" borderId="1" applyNumberFormat="0" applyAlignment="0" applyProtection="0"/>
    <xf numFmtId="0" fontId="78" fillId="44" borderId="3" applyNumberFormat="0" applyAlignment="0" applyProtection="0"/>
    <xf numFmtId="0" fontId="41" fillId="45" borderId="4" applyNumberFormat="0" applyAlignment="0" applyProtection="0"/>
    <xf numFmtId="0" fontId="79" fillId="0" borderId="5" applyNumberFormat="0" applyFill="0" applyAlignment="0" applyProtection="0"/>
    <xf numFmtId="0" fontId="62" fillId="0" borderId="6" applyNumberFormat="0" applyFill="0" applyAlignment="0" applyProtection="0"/>
    <xf numFmtId="0" fontId="41" fillId="45" borderId="4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8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0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5" fillId="46" borderId="0" applyNumberFormat="0" applyBorder="0" applyAlignment="0" applyProtection="0"/>
    <xf numFmtId="0" fontId="39" fillId="47" borderId="0" applyNumberFormat="0" applyBorder="0" applyAlignment="0" applyProtection="0"/>
    <xf numFmtId="0" fontId="75" fillId="48" borderId="0" applyNumberFormat="0" applyBorder="0" applyAlignment="0" applyProtection="0"/>
    <xf numFmtId="0" fontId="39" fillId="39" borderId="0" applyNumberFormat="0" applyBorder="0" applyAlignment="0" applyProtection="0"/>
    <xf numFmtId="0" fontId="75" fillId="49" borderId="0" applyNumberFormat="0" applyBorder="0" applyAlignment="0" applyProtection="0"/>
    <xf numFmtId="0" fontId="39" fillId="50" borderId="0" applyNumberFormat="0" applyBorder="0" applyAlignment="0" applyProtection="0"/>
    <xf numFmtId="0" fontId="75" fillId="51" borderId="0" applyNumberFormat="0" applyBorder="0" applyAlignment="0" applyProtection="0"/>
    <xf numFmtId="0" fontId="39" fillId="32" borderId="0" applyNumberFormat="0" applyBorder="0" applyAlignment="0" applyProtection="0"/>
    <xf numFmtId="0" fontId="75" fillId="52" borderId="0" applyNumberFormat="0" applyBorder="0" applyAlignment="0" applyProtection="0"/>
    <xf numFmtId="0" fontId="39" fillId="34" borderId="0" applyNumberFormat="0" applyBorder="0" applyAlignment="0" applyProtection="0"/>
    <xf numFmtId="0" fontId="75" fillId="53" borderId="0" applyNumberFormat="0" applyBorder="0" applyAlignment="0" applyProtection="0"/>
    <xf numFmtId="0" fontId="39" fillId="26" borderId="0" applyNumberFormat="0" applyBorder="0" applyAlignment="0" applyProtection="0"/>
    <xf numFmtId="0" fontId="82" fillId="54" borderId="2" applyNumberFormat="0" applyAlignment="0" applyProtection="0"/>
    <xf numFmtId="0" fontId="42" fillId="5" borderId="1" applyNumberFormat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86" fontId="11" fillId="0" borderId="0">
      <alignment/>
      <protection locked="0"/>
    </xf>
    <xf numFmtId="186" fontId="12" fillId="0" borderId="0">
      <alignment/>
      <protection locked="0"/>
    </xf>
    <xf numFmtId="186" fontId="12" fillId="0" borderId="0">
      <alignment/>
      <protection locked="0"/>
    </xf>
    <xf numFmtId="186" fontId="12" fillId="0" borderId="0">
      <alignment/>
      <protection locked="0"/>
    </xf>
    <xf numFmtId="186" fontId="12" fillId="0" borderId="0">
      <alignment/>
      <protection locked="0"/>
    </xf>
    <xf numFmtId="186" fontId="12" fillId="0" borderId="0">
      <alignment/>
      <protection locked="0"/>
    </xf>
    <xf numFmtId="186" fontId="12" fillId="0" borderId="0">
      <alignment/>
      <protection locked="0"/>
    </xf>
    <xf numFmtId="0" fontId="40" fillId="6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3" fillId="55" borderId="0" applyNumberFormat="0" applyBorder="0" applyAlignment="0" applyProtection="0"/>
    <xf numFmtId="0" fontId="43" fillId="10" borderId="0" applyNumberFormat="0" applyBorder="0" applyAlignment="0" applyProtection="0"/>
    <xf numFmtId="0" fontId="42" fillId="17" borderId="1" applyNumberFormat="0" applyAlignment="0" applyProtection="0"/>
    <xf numFmtId="0" fontId="45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3" fontId="5" fillId="0" borderId="0" applyFont="0" applyFill="0" applyBorder="0" applyAlignment="0" applyProtection="0"/>
    <xf numFmtId="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4" fillId="56" borderId="0" applyNumberFormat="0" applyBorder="0" applyAlignment="0" applyProtection="0"/>
    <xf numFmtId="0" fontId="58" fillId="0" borderId="0">
      <alignment/>
      <protection/>
    </xf>
    <xf numFmtId="185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9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38" fillId="0" borderId="0">
      <alignment/>
      <protection/>
    </xf>
    <xf numFmtId="175" fontId="58" fillId="0" borderId="0">
      <alignment/>
      <protection/>
    </xf>
    <xf numFmtId="176" fontId="24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39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7" borderId="12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44" fillId="41" borderId="14" applyNumberFormat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5" fillId="42" borderId="15" applyNumberFormat="0" applyAlignment="0" applyProtection="0"/>
    <xf numFmtId="0" fontId="44" fillId="43" borderId="14" applyNumberFormat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65" fillId="0" borderId="16" applyNumberFormat="0" applyFill="0" applyAlignment="0" applyProtection="0"/>
    <xf numFmtId="0" fontId="89" fillId="0" borderId="17" applyNumberFormat="0" applyFill="0" applyAlignment="0" applyProtection="0"/>
    <xf numFmtId="0" fontId="66" fillId="0" borderId="18" applyNumberFormat="0" applyFill="0" applyAlignment="0" applyProtection="0"/>
    <xf numFmtId="0" fontId="81" fillId="0" borderId="19" applyNumberFormat="0" applyFill="0" applyAlignment="0" applyProtection="0"/>
    <xf numFmtId="0" fontId="63" fillId="0" borderId="20" applyNumberFormat="0" applyFill="0" applyAlignment="0" applyProtection="0"/>
    <xf numFmtId="0" fontId="64" fillId="0" borderId="0" applyNumberFormat="0" applyFill="0" applyBorder="0" applyAlignment="0" applyProtection="0"/>
    <xf numFmtId="0" fontId="90" fillId="0" borderId="21" applyNumberFormat="0" applyFill="0" applyAlignment="0" applyProtection="0"/>
    <xf numFmtId="0" fontId="45" fillId="0" borderId="0" applyNumberFormat="0" applyFill="0" applyBorder="0" applyAlignment="0" applyProtection="0"/>
  </cellStyleXfs>
  <cellXfs count="1477">
    <xf numFmtId="0" fontId="0" fillId="0" borderId="0" xfId="0" applyAlignment="1">
      <alignment/>
    </xf>
    <xf numFmtId="0" fontId="14" fillId="41" borderId="0" xfId="189" applyFont="1" applyFill="1" applyAlignment="1">
      <alignment/>
      <protection/>
    </xf>
    <xf numFmtId="0" fontId="2" fillId="41" borderId="0" xfId="189" applyFont="1" applyFill="1">
      <alignment/>
      <protection/>
    </xf>
    <xf numFmtId="182" fontId="2" fillId="41" borderId="0" xfId="189" applyNumberFormat="1" applyFont="1" applyFill="1">
      <alignment/>
      <protection/>
    </xf>
    <xf numFmtId="0" fontId="10" fillId="41" borderId="0" xfId="189" applyFont="1" applyFill="1">
      <alignment/>
      <protection/>
    </xf>
    <xf numFmtId="0" fontId="15" fillId="41" borderId="0" xfId="189" applyFont="1" applyFill="1" applyBorder="1" applyAlignment="1">
      <alignment vertical="top" wrapText="1"/>
      <protection/>
    </xf>
    <xf numFmtId="0" fontId="1" fillId="41" borderId="0" xfId="189" applyFont="1" applyFill="1" applyBorder="1" applyAlignment="1">
      <alignment vertical="top"/>
      <protection/>
    </xf>
    <xf numFmtId="182" fontId="2" fillId="41" borderId="0" xfId="189" applyNumberFormat="1" applyFont="1" applyFill="1" applyAlignment="1">
      <alignment vertical="top"/>
      <protection/>
    </xf>
    <xf numFmtId="0" fontId="10" fillId="41" borderId="0" xfId="189" applyFont="1" applyFill="1" applyAlignment="1">
      <alignment vertical="top"/>
      <protection/>
    </xf>
    <xf numFmtId="0" fontId="15" fillId="41" borderId="22" xfId="189" applyFont="1" applyFill="1" applyBorder="1" applyAlignment="1">
      <alignment horizontal="center" vertical="top" wrapText="1"/>
      <protection/>
    </xf>
    <xf numFmtId="0" fontId="14" fillId="41" borderId="0" xfId="189" applyFont="1" applyFill="1" applyBorder="1" applyAlignment="1">
      <alignment horizontal="center" vertical="top" wrapText="1"/>
      <protection/>
    </xf>
    <xf numFmtId="0" fontId="1" fillId="41" borderId="0" xfId="189" applyFont="1" applyFill="1" applyAlignment="1" quotePrefix="1">
      <alignment horizontal="left"/>
      <protection/>
    </xf>
    <xf numFmtId="183" fontId="4" fillId="41" borderId="0" xfId="90" applyFont="1" applyFill="1" applyBorder="1" applyAlignment="1">
      <alignment/>
    </xf>
    <xf numFmtId="182" fontId="4" fillId="41" borderId="0" xfId="90" applyNumberFormat="1" applyFont="1" applyFill="1" applyBorder="1" applyAlignment="1">
      <alignment/>
    </xf>
    <xf numFmtId="182" fontId="4" fillId="41" borderId="0" xfId="189" applyNumberFormat="1" applyFont="1" applyFill="1">
      <alignment/>
      <protection/>
    </xf>
    <xf numFmtId="0" fontId="4" fillId="41" borderId="0" xfId="189" applyFont="1" applyFill="1">
      <alignment/>
      <protection/>
    </xf>
    <xf numFmtId="4" fontId="10" fillId="41" borderId="0" xfId="189" applyNumberFormat="1" applyFont="1" applyFill="1">
      <alignment/>
      <protection/>
    </xf>
    <xf numFmtId="39" fontId="10" fillId="41" borderId="0" xfId="189" applyNumberFormat="1" applyFont="1" applyFill="1" applyBorder="1" applyAlignment="1" quotePrefix="1">
      <alignment horizontal="left"/>
      <protection/>
    </xf>
    <xf numFmtId="0" fontId="13" fillId="41" borderId="0" xfId="189" applyFont="1" applyFill="1" applyAlignment="1" quotePrefix="1">
      <alignment horizontal="left"/>
      <protection/>
    </xf>
    <xf numFmtId="182" fontId="5" fillId="41" borderId="0" xfId="189" applyNumberFormat="1" applyFont="1" applyFill="1" applyBorder="1">
      <alignment/>
      <protection/>
    </xf>
    <xf numFmtId="0" fontId="5" fillId="41" borderId="0" xfId="189" applyFont="1" applyFill="1" applyBorder="1">
      <alignment/>
      <protection/>
    </xf>
    <xf numFmtId="0" fontId="10" fillId="41" borderId="23" xfId="189" applyFont="1" applyFill="1" applyBorder="1">
      <alignment/>
      <protection/>
    </xf>
    <xf numFmtId="4" fontId="10" fillId="41" borderId="24" xfId="189" applyNumberFormat="1" applyFont="1" applyFill="1" applyBorder="1">
      <alignment/>
      <protection/>
    </xf>
    <xf numFmtId="4" fontId="10" fillId="41" borderId="25" xfId="90" applyNumberFormat="1" applyFont="1" applyFill="1" applyBorder="1" applyAlignment="1">
      <alignment/>
    </xf>
    <xf numFmtId="39" fontId="5" fillId="41" borderId="0" xfId="189" applyNumberFormat="1" applyFont="1" applyFill="1" applyBorder="1">
      <alignment/>
      <protection/>
    </xf>
    <xf numFmtId="43" fontId="5" fillId="41" borderId="0" xfId="130" applyFont="1" applyFill="1" applyBorder="1" applyAlignment="1">
      <alignment/>
    </xf>
    <xf numFmtId="4" fontId="10" fillId="41" borderId="26" xfId="189" applyNumberFormat="1" applyFont="1" applyFill="1" applyBorder="1">
      <alignment/>
      <protection/>
    </xf>
    <xf numFmtId="0" fontId="10" fillId="41" borderId="27" xfId="189" applyFont="1" applyFill="1" applyBorder="1">
      <alignment/>
      <protection/>
    </xf>
    <xf numFmtId="4" fontId="10" fillId="41" borderId="28" xfId="189" applyNumberFormat="1" applyFont="1" applyFill="1" applyBorder="1">
      <alignment/>
      <protection/>
    </xf>
    <xf numFmtId="39" fontId="4" fillId="41" borderId="0" xfId="189" applyNumberFormat="1" applyFont="1" applyFill="1" applyBorder="1">
      <alignment/>
      <protection/>
    </xf>
    <xf numFmtId="4" fontId="13" fillId="41" borderId="29" xfId="189" applyNumberFormat="1" applyFont="1" applyFill="1" applyBorder="1" applyAlignment="1" quotePrefix="1">
      <alignment horizontal="right"/>
      <protection/>
    </xf>
    <xf numFmtId="4" fontId="13" fillId="41" borderId="30" xfId="189" applyNumberFormat="1" applyFont="1" applyFill="1" applyBorder="1">
      <alignment/>
      <protection/>
    </xf>
    <xf numFmtId="39" fontId="16" fillId="41" borderId="0" xfId="189" applyNumberFormat="1" applyFont="1" applyFill="1" applyBorder="1">
      <alignment/>
      <protection/>
    </xf>
    <xf numFmtId="182" fontId="5" fillId="41" borderId="0" xfId="189" applyNumberFormat="1" applyFont="1" applyFill="1" applyBorder="1" applyAlignment="1" quotePrefix="1">
      <alignment horizontal="left"/>
      <protection/>
    </xf>
    <xf numFmtId="43" fontId="5" fillId="41" borderId="0" xfId="130" applyFont="1" applyFill="1" applyBorder="1" applyAlignment="1">
      <alignment horizontal="right"/>
    </xf>
    <xf numFmtId="0" fontId="10" fillId="41" borderId="31" xfId="189" applyFont="1" applyFill="1" applyBorder="1">
      <alignment/>
      <protection/>
    </xf>
    <xf numFmtId="39" fontId="16" fillId="41" borderId="0" xfId="189" applyNumberFormat="1" applyFont="1" applyFill="1" applyBorder="1" applyAlignment="1">
      <alignment horizontal="right"/>
      <protection/>
    </xf>
    <xf numFmtId="0" fontId="10" fillId="41" borderId="0" xfId="189" applyFont="1" applyFill="1" applyBorder="1">
      <alignment/>
      <protection/>
    </xf>
    <xf numFmtId="4" fontId="10" fillId="41" borderId="0" xfId="189" applyNumberFormat="1" applyFont="1" applyFill="1" applyBorder="1">
      <alignment/>
      <protection/>
    </xf>
    <xf numFmtId="182" fontId="16" fillId="41" borderId="0" xfId="189" applyNumberFormat="1" applyFont="1" applyFill="1" applyBorder="1" applyAlignment="1" quotePrefix="1">
      <alignment horizontal="left"/>
      <protection/>
    </xf>
    <xf numFmtId="39" fontId="10" fillId="0" borderId="24" xfId="189" applyNumberFormat="1" applyFont="1" applyFill="1" applyBorder="1" applyAlignment="1">
      <alignment horizontal="centerContinuous"/>
      <protection/>
    </xf>
    <xf numFmtId="39" fontId="10" fillId="0" borderId="28" xfId="189" applyNumberFormat="1" applyFont="1" applyFill="1" applyBorder="1" applyAlignment="1">
      <alignment horizontal="centerContinuous"/>
      <protection/>
    </xf>
    <xf numFmtId="4" fontId="10" fillId="41" borderId="29" xfId="189" applyNumberFormat="1" applyFont="1" applyFill="1" applyBorder="1">
      <alignment/>
      <protection/>
    </xf>
    <xf numFmtId="0" fontId="10" fillId="0" borderId="29" xfId="189" applyFont="1" applyFill="1" applyBorder="1" applyAlignment="1">
      <alignment horizontal="centerContinuous"/>
      <protection/>
    </xf>
    <xf numFmtId="4" fontId="13" fillId="41" borderId="29" xfId="189" applyNumberFormat="1" applyFont="1" applyFill="1" applyBorder="1" applyAlignment="1">
      <alignment horizontal="right"/>
      <protection/>
    </xf>
    <xf numFmtId="4" fontId="13" fillId="41" borderId="30" xfId="189" applyNumberFormat="1" applyFont="1" applyFill="1" applyBorder="1" applyAlignment="1">
      <alignment horizontal="right"/>
      <protection/>
    </xf>
    <xf numFmtId="4" fontId="13" fillId="41" borderId="0" xfId="189" applyNumberFormat="1" applyFont="1" applyFill="1" applyBorder="1" applyAlignment="1">
      <alignment horizontal="right"/>
      <protection/>
    </xf>
    <xf numFmtId="0" fontId="1" fillId="41" borderId="0" xfId="189" applyFont="1" applyFill="1">
      <alignment/>
      <protection/>
    </xf>
    <xf numFmtId="2" fontId="4" fillId="41" borderId="0" xfId="189" applyNumberFormat="1" applyFont="1" applyFill="1" applyBorder="1">
      <alignment/>
      <protection/>
    </xf>
    <xf numFmtId="0" fontId="13" fillId="41" borderId="0" xfId="189" applyFont="1" applyFill="1" applyBorder="1">
      <alignment/>
      <protection/>
    </xf>
    <xf numFmtId="0" fontId="13" fillId="41" borderId="0" xfId="189" applyFont="1" applyFill="1">
      <alignment/>
      <protection/>
    </xf>
    <xf numFmtId="0" fontId="4" fillId="41" borderId="0" xfId="189" applyFont="1" applyFill="1" applyBorder="1">
      <alignment/>
      <protection/>
    </xf>
    <xf numFmtId="4" fontId="13" fillId="41" borderId="0" xfId="189" applyNumberFormat="1" applyFont="1" applyFill="1" applyAlignment="1">
      <alignment horizontal="right"/>
      <protection/>
    </xf>
    <xf numFmtId="39" fontId="16" fillId="41" borderId="0" xfId="189" applyNumberFormat="1" applyFont="1" applyFill="1" applyAlignment="1">
      <alignment horizontal="right"/>
      <protection/>
    </xf>
    <xf numFmtId="0" fontId="10" fillId="0" borderId="24" xfId="189" applyFont="1" applyFill="1" applyBorder="1" applyAlignment="1">
      <alignment horizontal="centerContinuous"/>
      <protection/>
    </xf>
    <xf numFmtId="0" fontId="10" fillId="0" borderId="28" xfId="189" applyFont="1" applyFill="1" applyBorder="1" applyAlignment="1">
      <alignment horizontal="centerContinuous"/>
      <protection/>
    </xf>
    <xf numFmtId="0" fontId="10" fillId="0" borderId="29" xfId="189" applyFont="1" applyFill="1" applyBorder="1">
      <alignment/>
      <protection/>
    </xf>
    <xf numFmtId="4" fontId="10" fillId="41" borderId="24" xfId="90" applyNumberFormat="1" applyFont="1" applyFill="1" applyBorder="1" applyAlignment="1">
      <alignment/>
    </xf>
    <xf numFmtId="4" fontId="10" fillId="41" borderId="28" xfId="90" applyNumberFormat="1" applyFont="1" applyFill="1" applyBorder="1" applyAlignment="1">
      <alignment/>
    </xf>
    <xf numFmtId="2" fontId="16" fillId="41" borderId="0" xfId="189" applyNumberFormat="1" applyFont="1" applyFill="1" applyBorder="1" applyAlignment="1">
      <alignment horizontal="right"/>
      <protection/>
    </xf>
    <xf numFmtId="0" fontId="17" fillId="41" borderId="32" xfId="189" applyFont="1" applyFill="1" applyBorder="1">
      <alignment/>
      <protection/>
    </xf>
    <xf numFmtId="4" fontId="10" fillId="41" borderId="33" xfId="189" applyNumberFormat="1" applyFont="1" applyFill="1" applyBorder="1">
      <alignment/>
      <protection/>
    </xf>
    <xf numFmtId="39" fontId="10" fillId="41" borderId="33" xfId="189" applyNumberFormat="1" applyFont="1" applyFill="1" applyBorder="1" applyAlignment="1">
      <alignment horizontal="center"/>
      <protection/>
    </xf>
    <xf numFmtId="4" fontId="10" fillId="41" borderId="24" xfId="189" applyNumberFormat="1" applyFont="1" applyFill="1" applyBorder="1" applyAlignment="1">
      <alignment horizontal="right"/>
      <protection/>
    </xf>
    <xf numFmtId="4" fontId="17" fillId="41" borderId="25" xfId="189" applyNumberFormat="1" applyFont="1" applyFill="1" applyBorder="1">
      <alignment/>
      <protection/>
    </xf>
    <xf numFmtId="2" fontId="16" fillId="41" borderId="0" xfId="189" applyNumberFormat="1" applyFont="1" applyFill="1" applyAlignment="1">
      <alignment horizontal="right"/>
      <protection/>
    </xf>
    <xf numFmtId="0" fontId="17" fillId="41" borderId="31" xfId="189" applyFont="1" applyFill="1" applyBorder="1">
      <alignment/>
      <protection/>
    </xf>
    <xf numFmtId="39" fontId="10" fillId="41" borderId="29" xfId="189" applyNumberFormat="1" applyFont="1" applyFill="1" applyBorder="1" applyAlignment="1">
      <alignment horizontal="center"/>
      <protection/>
    </xf>
    <xf numFmtId="4" fontId="10" fillId="41" borderId="34" xfId="189" applyNumberFormat="1" applyFont="1" applyFill="1" applyBorder="1" applyAlignment="1">
      <alignment horizontal="right"/>
      <protection/>
    </xf>
    <xf numFmtId="4" fontId="17" fillId="41" borderId="30" xfId="189" applyNumberFormat="1" applyFont="1" applyFill="1" applyBorder="1">
      <alignment/>
      <protection/>
    </xf>
    <xf numFmtId="0" fontId="13" fillId="41" borderId="35" xfId="189" applyFont="1" applyFill="1" applyBorder="1">
      <alignment/>
      <protection/>
    </xf>
    <xf numFmtId="4" fontId="13" fillId="41" borderId="36" xfId="189" applyNumberFormat="1" applyFont="1" applyFill="1" applyBorder="1">
      <alignment/>
      <protection/>
    </xf>
    <xf numFmtId="39" fontId="10" fillId="41" borderId="36" xfId="189" applyNumberFormat="1" applyFont="1" applyFill="1" applyBorder="1" applyAlignment="1" quotePrefix="1">
      <alignment horizontal="left"/>
      <protection/>
    </xf>
    <xf numFmtId="4" fontId="13" fillId="41" borderId="36" xfId="189" applyNumberFormat="1" applyFont="1" applyFill="1" applyBorder="1" applyAlignment="1">
      <alignment horizontal="right"/>
      <protection/>
    </xf>
    <xf numFmtId="4" fontId="13" fillId="41" borderId="37" xfId="189" applyNumberFormat="1" applyFont="1" applyFill="1" applyBorder="1">
      <alignment/>
      <protection/>
    </xf>
    <xf numFmtId="0" fontId="17" fillId="41" borderId="23" xfId="189" applyFont="1" applyFill="1" applyBorder="1">
      <alignment/>
      <protection/>
    </xf>
    <xf numFmtId="39" fontId="10" fillId="41" borderId="24" xfId="189" applyNumberFormat="1" applyFont="1" applyFill="1" applyBorder="1" applyAlignment="1">
      <alignment horizontal="center"/>
      <protection/>
    </xf>
    <xf numFmtId="4" fontId="17" fillId="41" borderId="38" xfId="189" applyNumberFormat="1" applyFont="1" applyFill="1" applyBorder="1">
      <alignment/>
      <protection/>
    </xf>
    <xf numFmtId="0" fontId="17" fillId="41" borderId="27" xfId="189" applyFont="1" applyFill="1" applyBorder="1">
      <alignment/>
      <protection/>
    </xf>
    <xf numFmtId="39" fontId="10" fillId="41" borderId="28" xfId="189" applyNumberFormat="1" applyFont="1" applyFill="1" applyBorder="1" applyAlignment="1">
      <alignment horizontal="center"/>
      <protection/>
    </xf>
    <xf numFmtId="4" fontId="10" fillId="41" borderId="28" xfId="189" applyNumberFormat="1" applyFont="1" applyFill="1" applyBorder="1" applyAlignment="1">
      <alignment horizontal="right"/>
      <protection/>
    </xf>
    <xf numFmtId="4" fontId="17" fillId="41" borderId="26" xfId="189" applyNumberFormat="1" applyFont="1" applyFill="1" applyBorder="1">
      <alignment/>
      <protection/>
    </xf>
    <xf numFmtId="2" fontId="16" fillId="41" borderId="0" xfId="189" applyNumberFormat="1" applyFont="1" applyFill="1" applyAlignment="1">
      <alignment horizontal="left"/>
      <protection/>
    </xf>
    <xf numFmtId="4" fontId="10" fillId="41" borderId="29" xfId="189" applyNumberFormat="1" applyFont="1" applyFill="1" applyBorder="1" applyAlignment="1">
      <alignment horizontal="right"/>
      <protection/>
    </xf>
    <xf numFmtId="4" fontId="13" fillId="41" borderId="0" xfId="189" applyNumberFormat="1" applyFont="1" applyFill="1" applyAlignment="1">
      <alignment horizontal="left"/>
      <protection/>
    </xf>
    <xf numFmtId="39" fontId="10" fillId="0" borderId="29" xfId="189" applyNumberFormat="1" applyFont="1" applyFill="1" applyBorder="1" applyAlignment="1">
      <alignment horizontal="centerContinuous"/>
      <protection/>
    </xf>
    <xf numFmtId="0" fontId="13" fillId="41" borderId="23" xfId="189" applyFont="1" applyFill="1" applyBorder="1">
      <alignment/>
      <protection/>
    </xf>
    <xf numFmtId="4" fontId="13" fillId="41" borderId="24" xfId="189" applyNumberFormat="1" applyFont="1" applyFill="1" applyBorder="1">
      <alignment/>
      <protection/>
    </xf>
    <xf numFmtId="39" fontId="10" fillId="41" borderId="24" xfId="189" applyNumberFormat="1" applyFont="1" applyFill="1" applyBorder="1" applyAlignment="1" quotePrefix="1">
      <alignment horizontal="left"/>
      <protection/>
    </xf>
    <xf numFmtId="4" fontId="13" fillId="41" borderId="24" xfId="189" applyNumberFormat="1" applyFont="1" applyFill="1" applyBorder="1" applyAlignment="1" quotePrefix="1">
      <alignment horizontal="right"/>
      <protection/>
    </xf>
    <xf numFmtId="4" fontId="13" fillId="41" borderId="25" xfId="189" applyNumberFormat="1" applyFont="1" applyFill="1" applyBorder="1">
      <alignment/>
      <protection/>
    </xf>
    <xf numFmtId="4" fontId="10" fillId="41" borderId="29" xfId="189" applyNumberFormat="1" applyFont="1" applyFill="1" applyBorder="1" applyAlignment="1" quotePrefix="1">
      <alignment horizontal="right"/>
      <protection/>
    </xf>
    <xf numFmtId="0" fontId="17" fillId="41" borderId="0" xfId="189" applyFont="1" applyFill="1" applyBorder="1">
      <alignment/>
      <protection/>
    </xf>
    <xf numFmtId="39" fontId="10" fillId="0" borderId="0" xfId="189" applyNumberFormat="1" applyFont="1" applyFill="1" applyBorder="1" applyAlignment="1">
      <alignment horizontal="centerContinuous"/>
      <protection/>
    </xf>
    <xf numFmtId="180" fontId="10" fillId="41" borderId="24" xfId="189" applyNumberFormat="1" applyFont="1" applyFill="1" applyBorder="1">
      <alignment/>
      <protection/>
    </xf>
    <xf numFmtId="0" fontId="0" fillId="41" borderId="0" xfId="0" applyFill="1" applyAlignment="1">
      <alignment/>
    </xf>
    <xf numFmtId="0" fontId="0" fillId="41" borderId="24" xfId="0" applyFont="1" applyFill="1" applyBorder="1" applyAlignment="1">
      <alignment horizontal="center"/>
    </xf>
    <xf numFmtId="4" fontId="0" fillId="41" borderId="24" xfId="0" applyNumberFormat="1" applyFont="1" applyFill="1" applyBorder="1" applyAlignment="1">
      <alignment/>
    </xf>
    <xf numFmtId="2" fontId="0" fillId="41" borderId="28" xfId="0" applyNumberFormat="1" applyFont="1" applyFill="1" applyBorder="1" applyAlignment="1">
      <alignment/>
    </xf>
    <xf numFmtId="0" fontId="0" fillId="41" borderId="28" xfId="0" applyFont="1" applyFill="1" applyBorder="1" applyAlignment="1">
      <alignment horizontal="center"/>
    </xf>
    <xf numFmtId="2" fontId="4" fillId="41" borderId="0" xfId="189" applyNumberFormat="1" applyFont="1" applyFill="1">
      <alignment/>
      <protection/>
    </xf>
    <xf numFmtId="4" fontId="4" fillId="41" borderId="0" xfId="189" applyNumberFormat="1" applyFont="1" applyFill="1">
      <alignment/>
      <protection/>
    </xf>
    <xf numFmtId="0" fontId="0" fillId="41" borderId="23" xfId="0" applyFont="1" applyFill="1" applyBorder="1" applyAlignment="1">
      <alignment horizontal="left"/>
    </xf>
    <xf numFmtId="0" fontId="0" fillId="41" borderId="27" xfId="0" applyFont="1" applyFill="1" applyBorder="1" applyAlignment="1">
      <alignment horizontal="left"/>
    </xf>
    <xf numFmtId="0" fontId="0" fillId="41" borderId="39" xfId="0" applyFont="1" applyFill="1" applyBorder="1" applyAlignment="1">
      <alignment horizontal="left"/>
    </xf>
    <xf numFmtId="0" fontId="19" fillId="41" borderId="0" xfId="189" applyFont="1" applyFill="1" applyAlignment="1">
      <alignment horizontal="centerContinuous"/>
      <protection/>
    </xf>
    <xf numFmtId="0" fontId="10" fillId="41" borderId="28" xfId="189" applyFont="1" applyFill="1" applyBorder="1">
      <alignment/>
      <protection/>
    </xf>
    <xf numFmtId="0" fontId="10" fillId="41" borderId="29" xfId="189" applyFont="1" applyFill="1" applyBorder="1">
      <alignment/>
      <protection/>
    </xf>
    <xf numFmtId="179" fontId="4" fillId="41" borderId="0" xfId="189" applyNumberFormat="1" applyFont="1" applyFill="1" applyBorder="1">
      <alignment/>
      <protection/>
    </xf>
    <xf numFmtId="0" fontId="0" fillId="0" borderId="0" xfId="189" applyFont="1" applyFill="1">
      <alignment/>
      <protection/>
    </xf>
    <xf numFmtId="0" fontId="0" fillId="41" borderId="0" xfId="189" applyFont="1" applyFill="1">
      <alignment/>
      <protection/>
    </xf>
    <xf numFmtId="0" fontId="16" fillId="41" borderId="0" xfId="189" applyFont="1" applyFill="1" applyBorder="1" applyAlignment="1">
      <alignment horizontal="right"/>
      <protection/>
    </xf>
    <xf numFmtId="2" fontId="13" fillId="41" borderId="0" xfId="189" applyNumberFormat="1" applyFont="1" applyFill="1" applyBorder="1" applyAlignment="1">
      <alignment horizontal="right"/>
      <protection/>
    </xf>
    <xf numFmtId="0" fontId="21" fillId="41" borderId="0" xfId="189" applyFont="1" applyFill="1">
      <alignment/>
      <protection/>
    </xf>
    <xf numFmtId="0" fontId="0" fillId="41" borderId="0" xfId="189" applyFont="1" applyFill="1" applyBorder="1">
      <alignment/>
      <protection/>
    </xf>
    <xf numFmtId="0" fontId="6" fillId="41" borderId="0" xfId="189" applyFont="1" applyFill="1" applyBorder="1" applyAlignment="1">
      <alignment horizontal="right"/>
      <protection/>
    </xf>
    <xf numFmtId="39" fontId="6" fillId="41" borderId="0" xfId="189" applyNumberFormat="1" applyFont="1" applyFill="1" applyBorder="1" applyAlignment="1">
      <alignment horizontal="right"/>
      <protection/>
    </xf>
    <xf numFmtId="2" fontId="6" fillId="41" borderId="0" xfId="189" applyNumberFormat="1" applyFont="1" applyFill="1" applyBorder="1" applyAlignment="1">
      <alignment horizontal="right"/>
      <protection/>
    </xf>
    <xf numFmtId="0" fontId="22" fillId="41" borderId="0" xfId="189" applyFont="1" applyFill="1" applyAlignment="1" quotePrefix="1">
      <alignment horizontal="left"/>
      <protection/>
    </xf>
    <xf numFmtId="0" fontId="23" fillId="41" borderId="0" xfId="189" applyFont="1" applyFill="1">
      <alignment/>
      <protection/>
    </xf>
    <xf numFmtId="177" fontId="0" fillId="0" borderId="0" xfId="189" applyNumberFormat="1" applyFont="1" applyFill="1">
      <alignment/>
      <protection/>
    </xf>
    <xf numFmtId="0" fontId="6" fillId="41" borderId="0" xfId="189" applyFont="1" applyFill="1" applyBorder="1" applyAlignment="1">
      <alignment/>
      <protection/>
    </xf>
    <xf numFmtId="0" fontId="24" fillId="41" borderId="0" xfId="189" applyFont="1" applyFill="1" applyBorder="1" applyAlignment="1">
      <alignment/>
      <protection/>
    </xf>
    <xf numFmtId="0" fontId="25" fillId="41" borderId="0" xfId="189" applyFont="1" applyFill="1" applyBorder="1">
      <alignment/>
      <protection/>
    </xf>
    <xf numFmtId="0" fontId="25" fillId="41" borderId="0" xfId="189" applyFont="1" applyFill="1">
      <alignment/>
      <protection/>
    </xf>
    <xf numFmtId="4" fontId="25" fillId="41" borderId="0" xfId="189" applyNumberFormat="1" applyFont="1" applyFill="1">
      <alignment/>
      <protection/>
    </xf>
    <xf numFmtId="0" fontId="26" fillId="41" borderId="23" xfId="189" applyFont="1" applyFill="1" applyBorder="1">
      <alignment/>
      <protection/>
    </xf>
    <xf numFmtId="0" fontId="26" fillId="41" borderId="24" xfId="189" applyFont="1" applyFill="1" applyBorder="1">
      <alignment/>
      <protection/>
    </xf>
    <xf numFmtId="0" fontId="26" fillId="41" borderId="24" xfId="189" applyFont="1" applyFill="1" applyBorder="1" applyAlignment="1">
      <alignment horizontal="centerContinuous"/>
      <protection/>
    </xf>
    <xf numFmtId="4" fontId="26" fillId="41" borderId="24" xfId="189" applyNumberFormat="1" applyFont="1" applyFill="1" applyBorder="1">
      <alignment/>
      <protection/>
    </xf>
    <xf numFmtId="0" fontId="26" fillId="41" borderId="27" xfId="189" applyFont="1" applyFill="1" applyBorder="1">
      <alignment/>
      <protection/>
    </xf>
    <xf numFmtId="2" fontId="26" fillId="41" borderId="28" xfId="189" applyNumberFormat="1" applyFont="1" applyFill="1" applyBorder="1">
      <alignment/>
      <protection/>
    </xf>
    <xf numFmtId="0" fontId="26" fillId="41" borderId="28" xfId="189" applyFont="1" applyFill="1" applyBorder="1" applyAlignment="1">
      <alignment horizontal="centerContinuous"/>
      <protection/>
    </xf>
    <xf numFmtId="4" fontId="26" fillId="41" borderId="28" xfId="189" applyNumberFormat="1" applyFont="1" applyFill="1" applyBorder="1">
      <alignment/>
      <protection/>
    </xf>
    <xf numFmtId="0" fontId="26" fillId="41" borderId="39" xfId="189" applyFont="1" applyFill="1" applyBorder="1">
      <alignment/>
      <protection/>
    </xf>
    <xf numFmtId="2" fontId="26" fillId="41" borderId="40" xfId="189" applyNumberFormat="1" applyFont="1" applyFill="1" applyBorder="1">
      <alignment/>
      <protection/>
    </xf>
    <xf numFmtId="0" fontId="26" fillId="41" borderId="40" xfId="189" applyFont="1" applyFill="1" applyBorder="1" applyAlignment="1">
      <alignment horizontal="centerContinuous"/>
      <protection/>
    </xf>
    <xf numFmtId="4" fontId="26" fillId="41" borderId="40" xfId="189" applyNumberFormat="1" applyFont="1" applyFill="1" applyBorder="1">
      <alignment/>
      <protection/>
    </xf>
    <xf numFmtId="0" fontId="26" fillId="41" borderId="31" xfId="189" applyFont="1" applyFill="1" applyBorder="1">
      <alignment/>
      <protection/>
    </xf>
    <xf numFmtId="0" fontId="26" fillId="41" borderId="29" xfId="189" applyFont="1" applyFill="1" applyBorder="1">
      <alignment/>
      <protection/>
    </xf>
    <xf numFmtId="0" fontId="27" fillId="41" borderId="29" xfId="189" applyFont="1" applyFill="1" applyBorder="1" applyAlignment="1">
      <alignment horizontal="right"/>
      <protection/>
    </xf>
    <xf numFmtId="4" fontId="27" fillId="41" borderId="30" xfId="189" applyNumberFormat="1" applyFont="1" applyFill="1" applyBorder="1" applyAlignment="1">
      <alignment horizontal="right"/>
      <protection/>
    </xf>
    <xf numFmtId="0" fontId="26" fillId="41" borderId="0" xfId="186" applyFont="1" applyFill="1" applyBorder="1">
      <alignment/>
      <protection/>
    </xf>
    <xf numFmtId="4" fontId="26" fillId="41" borderId="0" xfId="186" applyNumberFormat="1" applyFont="1" applyFill="1" applyBorder="1">
      <alignment/>
      <protection/>
    </xf>
    <xf numFmtId="0" fontId="26" fillId="41" borderId="28" xfId="188" applyFont="1" applyFill="1" applyBorder="1" applyAlignment="1">
      <alignment/>
      <protection/>
    </xf>
    <xf numFmtId="0" fontId="26" fillId="41" borderId="28" xfId="186" applyFont="1" applyFill="1" applyBorder="1" applyAlignment="1">
      <alignment horizontal="center"/>
      <protection/>
    </xf>
    <xf numFmtId="4" fontId="26" fillId="41" borderId="28" xfId="186" applyNumberFormat="1" applyFont="1" applyFill="1" applyBorder="1" applyAlignment="1">
      <alignment horizontal="right"/>
      <protection/>
    </xf>
    <xf numFmtId="4" fontId="26" fillId="41" borderId="28" xfId="186" applyNumberFormat="1" applyFont="1" applyFill="1" applyBorder="1" applyAlignment="1">
      <alignment/>
      <protection/>
    </xf>
    <xf numFmtId="2" fontId="26" fillId="41" borderId="28" xfId="188" applyNumberFormat="1" applyFont="1" applyFill="1" applyBorder="1" applyAlignment="1">
      <alignment/>
      <protection/>
    </xf>
    <xf numFmtId="2" fontId="26" fillId="41" borderId="28" xfId="186" applyNumberFormat="1" applyFont="1" applyFill="1" applyBorder="1" applyAlignment="1">
      <alignment horizontal="right"/>
      <protection/>
    </xf>
    <xf numFmtId="0" fontId="27" fillId="41" borderId="28" xfId="186" applyFont="1" applyFill="1" applyBorder="1" applyAlignment="1">
      <alignment horizontal="left"/>
      <protection/>
    </xf>
    <xf numFmtId="0" fontId="27" fillId="41" borderId="28" xfId="186" applyFont="1" applyFill="1" applyBorder="1" applyAlignment="1">
      <alignment horizontal="center"/>
      <protection/>
    </xf>
    <xf numFmtId="4" fontId="6" fillId="41" borderId="29" xfId="185" applyNumberFormat="1" applyFont="1" applyFill="1" applyBorder="1" applyAlignment="1">
      <alignment horizontal="right"/>
      <protection/>
    </xf>
    <xf numFmtId="4" fontId="2" fillId="41" borderId="0" xfId="189" applyNumberFormat="1" applyFont="1" applyFill="1">
      <alignment/>
      <protection/>
    </xf>
    <xf numFmtId="0" fontId="27" fillId="41" borderId="0" xfId="189" applyFont="1" applyFill="1" applyBorder="1">
      <alignment/>
      <protection/>
    </xf>
    <xf numFmtId="0" fontId="13" fillId="41" borderId="22" xfId="0" applyFont="1" applyFill="1" applyBorder="1" applyAlignment="1" applyProtection="1">
      <alignment horizontal="left" vertical="center"/>
      <protection/>
    </xf>
    <xf numFmtId="0" fontId="10" fillId="41" borderId="22" xfId="0" applyFont="1" applyFill="1" applyBorder="1" applyAlignment="1">
      <alignment horizontal="right" vertical="center"/>
    </xf>
    <xf numFmtId="0" fontId="10" fillId="41" borderId="22" xfId="0" applyFont="1" applyFill="1" applyBorder="1" applyAlignment="1">
      <alignment horizontal="center" vertical="center"/>
    </xf>
    <xf numFmtId="0" fontId="10" fillId="41" borderId="41" xfId="0" applyFont="1" applyFill="1" applyBorder="1" applyAlignment="1" applyProtection="1" quotePrefix="1">
      <alignment horizontal="left" vertical="center"/>
      <protection/>
    </xf>
    <xf numFmtId="0" fontId="10" fillId="41" borderId="41" xfId="0" applyFont="1" applyFill="1" applyBorder="1" applyAlignment="1" applyProtection="1">
      <alignment horizontal="right" vertical="center"/>
      <protection/>
    </xf>
    <xf numFmtId="0" fontId="10" fillId="41" borderId="41" xfId="0" applyFont="1" applyFill="1" applyBorder="1" applyAlignment="1" applyProtection="1">
      <alignment horizontal="center" vertical="center"/>
      <protection/>
    </xf>
    <xf numFmtId="4" fontId="10" fillId="41" borderId="41" xfId="0" applyNumberFormat="1" applyFont="1" applyFill="1" applyBorder="1" applyAlignment="1" applyProtection="1">
      <alignment horizontal="right" vertical="center"/>
      <protection/>
    </xf>
    <xf numFmtId="0" fontId="10" fillId="41" borderId="28" xfId="0" applyFont="1" applyFill="1" applyBorder="1" applyAlignment="1" applyProtection="1" quotePrefix="1">
      <alignment horizontal="left" vertical="center"/>
      <protection/>
    </xf>
    <xf numFmtId="2" fontId="10" fillId="41" borderId="28" xfId="0" applyNumberFormat="1" applyFont="1" applyFill="1" applyBorder="1" applyAlignment="1" applyProtection="1">
      <alignment horizontal="right" vertical="center"/>
      <protection/>
    </xf>
    <xf numFmtId="0" fontId="10" fillId="41" borderId="28" xfId="0" applyFont="1" applyFill="1" applyBorder="1" applyAlignment="1" applyProtection="1">
      <alignment horizontal="center" vertical="center"/>
      <protection/>
    </xf>
    <xf numFmtId="4" fontId="10" fillId="41" borderId="28" xfId="0" applyNumberFormat="1" applyFont="1" applyFill="1" applyBorder="1" applyAlignment="1" applyProtection="1">
      <alignment horizontal="right" vertical="center"/>
      <protection/>
    </xf>
    <xf numFmtId="0" fontId="10" fillId="41" borderId="28" xfId="0" applyFont="1" applyFill="1" applyBorder="1" applyAlignment="1">
      <alignment horizontal="center" vertical="center"/>
    </xf>
    <xf numFmtId="0" fontId="10" fillId="41" borderId="42" xfId="0" applyFont="1" applyFill="1" applyBorder="1" applyAlignment="1">
      <alignment vertical="center"/>
    </xf>
    <xf numFmtId="0" fontId="10" fillId="41" borderId="42" xfId="0" applyFont="1" applyFill="1" applyBorder="1" applyAlignment="1">
      <alignment horizontal="right" vertical="center"/>
    </xf>
    <xf numFmtId="0" fontId="10" fillId="41" borderId="42" xfId="0" applyFont="1" applyFill="1" applyBorder="1" applyAlignment="1">
      <alignment horizontal="center" vertical="center"/>
    </xf>
    <xf numFmtId="4" fontId="17" fillId="41" borderId="0" xfId="189" applyNumberFormat="1" applyFont="1" applyFill="1">
      <alignment/>
      <protection/>
    </xf>
    <xf numFmtId="0" fontId="10" fillId="41" borderId="0" xfId="189" applyFont="1" applyFill="1" applyAlignment="1">
      <alignment horizontal="center"/>
      <protection/>
    </xf>
    <xf numFmtId="4" fontId="7" fillId="41" borderId="0" xfId="189" applyNumberFormat="1" applyFont="1" applyFill="1">
      <alignment/>
      <protection/>
    </xf>
    <xf numFmtId="0" fontId="10" fillId="41" borderId="24" xfId="189" applyFont="1" applyFill="1" applyBorder="1" applyAlignment="1">
      <alignment horizontal="center"/>
      <protection/>
    </xf>
    <xf numFmtId="0" fontId="10" fillId="41" borderId="28" xfId="189" applyFont="1" applyFill="1" applyBorder="1" applyAlignment="1">
      <alignment horizontal="center"/>
      <protection/>
    </xf>
    <xf numFmtId="2" fontId="2" fillId="41" borderId="0" xfId="189" applyNumberFormat="1" applyFont="1" applyFill="1">
      <alignment/>
      <protection/>
    </xf>
    <xf numFmtId="0" fontId="10" fillId="41" borderId="43" xfId="189" applyFont="1" applyFill="1" applyBorder="1">
      <alignment/>
      <protection/>
    </xf>
    <xf numFmtId="4" fontId="10" fillId="41" borderId="44" xfId="189" applyNumberFormat="1" applyFont="1" applyFill="1" applyBorder="1">
      <alignment/>
      <protection/>
    </xf>
    <xf numFmtId="0" fontId="10" fillId="41" borderId="44" xfId="189" applyFont="1" applyFill="1" applyBorder="1">
      <alignment/>
      <protection/>
    </xf>
    <xf numFmtId="4" fontId="17" fillId="41" borderId="44" xfId="185" applyNumberFormat="1" applyFont="1" applyFill="1" applyBorder="1" applyAlignment="1">
      <alignment horizontal="right"/>
      <protection/>
    </xf>
    <xf numFmtId="4" fontId="17" fillId="41" borderId="45" xfId="189" applyNumberFormat="1" applyFont="1" applyFill="1" applyBorder="1">
      <alignment/>
      <protection/>
    </xf>
    <xf numFmtId="4" fontId="7" fillId="41" borderId="44" xfId="185" applyNumberFormat="1" applyFont="1" applyFill="1" applyBorder="1" applyAlignment="1">
      <alignment horizontal="right"/>
      <protection/>
    </xf>
    <xf numFmtId="4" fontId="7" fillId="41" borderId="45" xfId="189" applyNumberFormat="1" applyFont="1" applyFill="1" applyBorder="1">
      <alignment/>
      <protection/>
    </xf>
    <xf numFmtId="0" fontId="10" fillId="41" borderId="29" xfId="189" applyFont="1" applyFill="1" applyBorder="1" applyAlignment="1">
      <alignment horizontal="center"/>
      <protection/>
    </xf>
    <xf numFmtId="4" fontId="0" fillId="41" borderId="29" xfId="185" applyNumberFormat="1" applyFont="1" applyFill="1" applyBorder="1" applyAlignment="1">
      <alignment horizontal="right"/>
      <protection/>
    </xf>
    <xf numFmtId="0" fontId="10" fillId="41" borderId="24" xfId="189" applyFont="1" applyFill="1" applyBorder="1">
      <alignment/>
      <protection/>
    </xf>
    <xf numFmtId="4" fontId="6" fillId="41" borderId="24" xfId="185" applyNumberFormat="1" applyFont="1" applyFill="1" applyBorder="1" applyAlignment="1">
      <alignment horizontal="right"/>
      <protection/>
    </xf>
    <xf numFmtId="4" fontId="17" fillId="41" borderId="29" xfId="185" applyNumberFormat="1" applyFont="1" applyFill="1" applyBorder="1" applyAlignment="1">
      <alignment horizontal="right"/>
      <protection/>
    </xf>
    <xf numFmtId="0" fontId="6" fillId="41" borderId="32" xfId="185" applyFont="1" applyFill="1" applyBorder="1" applyAlignment="1">
      <alignment horizontal="left"/>
      <protection/>
    </xf>
    <xf numFmtId="0" fontId="6" fillId="41" borderId="33" xfId="185" applyFont="1" applyFill="1" applyBorder="1" applyAlignment="1">
      <alignment horizontal="left" vertical="top" wrapText="1"/>
      <protection/>
    </xf>
    <xf numFmtId="0" fontId="6" fillId="41" borderId="33" xfId="185" applyFont="1" applyFill="1" applyBorder="1" applyAlignment="1">
      <alignment horizontal="center" vertical="top" wrapText="1"/>
      <protection/>
    </xf>
    <xf numFmtId="0" fontId="6" fillId="41" borderId="38" xfId="185" applyFont="1" applyFill="1" applyBorder="1" applyAlignment="1">
      <alignment horizontal="left" vertical="top" wrapText="1"/>
      <protection/>
    </xf>
    <xf numFmtId="0" fontId="0" fillId="41" borderId="27" xfId="185" applyFont="1" applyFill="1" applyBorder="1">
      <alignment/>
      <protection/>
    </xf>
    <xf numFmtId="2" fontId="0" fillId="41" borderId="28" xfId="185" applyNumberFormat="1" applyFont="1" applyFill="1" applyBorder="1">
      <alignment/>
      <protection/>
    </xf>
    <xf numFmtId="0" fontId="0" fillId="41" borderId="28" xfId="185" applyFont="1" applyFill="1" applyBorder="1" applyAlignment="1">
      <alignment horizontal="center"/>
      <protection/>
    </xf>
    <xf numFmtId="4" fontId="0" fillId="41" borderId="28" xfId="185" applyNumberFormat="1" applyFont="1" applyFill="1" applyBorder="1">
      <alignment/>
      <protection/>
    </xf>
    <xf numFmtId="179" fontId="0" fillId="41" borderId="28" xfId="185" applyNumberFormat="1" applyFont="1" applyFill="1" applyBorder="1">
      <alignment/>
      <protection/>
    </xf>
    <xf numFmtId="4" fontId="6" fillId="41" borderId="26" xfId="185" applyNumberFormat="1" applyFont="1" applyFill="1" applyBorder="1">
      <alignment/>
      <protection/>
    </xf>
    <xf numFmtId="0" fontId="0" fillId="41" borderId="31" xfId="185" applyFont="1" applyFill="1" applyBorder="1">
      <alignment/>
      <protection/>
    </xf>
    <xf numFmtId="0" fontId="0" fillId="41" borderId="29" xfId="185" applyFont="1" applyFill="1" applyBorder="1">
      <alignment/>
      <protection/>
    </xf>
    <xf numFmtId="166" fontId="0" fillId="41" borderId="29" xfId="185" applyNumberFormat="1" applyFont="1" applyFill="1" applyBorder="1" applyAlignment="1">
      <alignment horizontal="center"/>
      <protection/>
    </xf>
    <xf numFmtId="4" fontId="6" fillId="41" borderId="30" xfId="185" applyNumberFormat="1" applyFont="1" applyFill="1" applyBorder="1" applyAlignment="1">
      <alignment horizontal="right"/>
      <protection/>
    </xf>
    <xf numFmtId="4" fontId="10" fillId="41" borderId="0" xfId="189" applyNumberFormat="1" applyFont="1" applyFill="1" applyAlignment="1">
      <alignment horizontal="right"/>
      <protection/>
    </xf>
    <xf numFmtId="3" fontId="10" fillId="41" borderId="0" xfId="189" applyNumberFormat="1" applyFont="1" applyFill="1" applyAlignment="1">
      <alignment horizontal="left"/>
      <protection/>
    </xf>
    <xf numFmtId="182" fontId="10" fillId="41" borderId="0" xfId="189" applyNumberFormat="1" applyFont="1" applyFill="1">
      <alignment/>
      <protection/>
    </xf>
    <xf numFmtId="179" fontId="2" fillId="41" borderId="0" xfId="189" applyNumberFormat="1" applyFont="1" applyFill="1">
      <alignment/>
      <protection/>
    </xf>
    <xf numFmtId="4" fontId="1" fillId="41" borderId="0" xfId="189" applyNumberFormat="1" applyFont="1" applyFill="1">
      <alignment/>
      <protection/>
    </xf>
    <xf numFmtId="0" fontId="2" fillId="41" borderId="0" xfId="189" applyFont="1" applyFill="1" applyAlignment="1">
      <alignment horizontal="center"/>
      <protection/>
    </xf>
    <xf numFmtId="4" fontId="17" fillId="41" borderId="24" xfId="185" applyNumberFormat="1" applyFont="1" applyFill="1" applyBorder="1" applyAlignment="1">
      <alignment horizontal="right"/>
      <protection/>
    </xf>
    <xf numFmtId="0" fontId="2" fillId="0" borderId="0" xfId="189" applyFont="1" applyFill="1">
      <alignment/>
      <protection/>
    </xf>
    <xf numFmtId="0" fontId="27" fillId="41" borderId="0" xfId="189" applyFont="1" applyFill="1">
      <alignment/>
      <protection/>
    </xf>
    <xf numFmtId="0" fontId="26" fillId="41" borderId="0" xfId="189" applyFont="1" applyFill="1" applyBorder="1">
      <alignment/>
      <protection/>
    </xf>
    <xf numFmtId="4" fontId="6" fillId="41" borderId="0" xfId="185" applyNumberFormat="1" applyFont="1" applyFill="1" applyBorder="1" applyAlignment="1">
      <alignment horizontal="right"/>
      <protection/>
    </xf>
    <xf numFmtId="4" fontId="27" fillId="41" borderId="0" xfId="189" applyNumberFormat="1" applyFont="1" applyFill="1" applyBorder="1" applyAlignment="1">
      <alignment horizontal="right"/>
      <protection/>
    </xf>
    <xf numFmtId="4" fontId="26" fillId="41" borderId="0" xfId="189" applyNumberFormat="1" applyFont="1" applyFill="1">
      <alignment/>
      <protection/>
    </xf>
    <xf numFmtId="2" fontId="26" fillId="58" borderId="40" xfId="189" applyNumberFormat="1" applyFont="1" applyFill="1" applyBorder="1">
      <alignment/>
      <protection/>
    </xf>
    <xf numFmtId="0" fontId="0" fillId="41" borderId="0" xfId="0" applyFont="1" applyFill="1" applyBorder="1" applyAlignment="1">
      <alignment horizontal="center"/>
    </xf>
    <xf numFmtId="0" fontId="6" fillId="0" borderId="23" xfId="186" applyFont="1" applyFill="1" applyBorder="1" applyAlignment="1">
      <alignment horizontal="left"/>
      <protection/>
    </xf>
    <xf numFmtId="2" fontId="0" fillId="0" borderId="24" xfId="188" applyNumberFormat="1" applyFont="1" applyFill="1" applyBorder="1" applyAlignment="1">
      <alignment horizontal="center"/>
      <protection/>
    </xf>
    <xf numFmtId="0" fontId="0" fillId="0" borderId="24" xfId="186" applyFont="1" applyFill="1" applyBorder="1" applyAlignment="1">
      <alignment horizontal="center"/>
      <protection/>
    </xf>
    <xf numFmtId="2" fontId="0" fillId="0" borderId="24" xfId="186" applyNumberFormat="1" applyFont="1" applyFill="1" applyBorder="1" applyAlignment="1">
      <alignment horizontal="right"/>
      <protection/>
    </xf>
    <xf numFmtId="2" fontId="0" fillId="0" borderId="25" xfId="186" applyNumberFormat="1" applyFont="1" applyFill="1" applyBorder="1">
      <alignment/>
      <protection/>
    </xf>
    <xf numFmtId="0" fontId="0" fillId="0" borderId="27" xfId="186" applyFont="1" applyFill="1" applyBorder="1" applyAlignment="1">
      <alignment horizontal="left"/>
      <protection/>
    </xf>
    <xf numFmtId="2" fontId="0" fillId="0" borderId="28" xfId="188" applyNumberFormat="1" applyFont="1" applyFill="1" applyBorder="1" applyAlignment="1">
      <alignment/>
      <protection/>
    </xf>
    <xf numFmtId="0" fontId="0" fillId="0" borderId="28" xfId="186" applyFont="1" applyFill="1" applyBorder="1" applyAlignment="1">
      <alignment horizontal="center"/>
      <protection/>
    </xf>
    <xf numFmtId="2" fontId="0" fillId="0" borderId="28" xfId="186" applyNumberFormat="1" applyFont="1" applyFill="1" applyBorder="1" applyAlignment="1">
      <alignment horizontal="right"/>
      <protection/>
    </xf>
    <xf numFmtId="4" fontId="0" fillId="0" borderId="26" xfId="186" applyNumberFormat="1" applyFont="1" applyFill="1" applyBorder="1">
      <alignment/>
      <protection/>
    </xf>
    <xf numFmtId="0" fontId="6" fillId="0" borderId="27" xfId="186" applyFont="1" applyFill="1" applyBorder="1" applyAlignment="1">
      <alignment horizontal="left"/>
      <protection/>
    </xf>
    <xf numFmtId="0" fontId="0" fillId="0" borderId="27" xfId="186" applyFont="1" applyFill="1" applyBorder="1" applyAlignment="1" quotePrefix="1">
      <alignment horizontal="left"/>
      <protection/>
    </xf>
    <xf numFmtId="0" fontId="0" fillId="0" borderId="27" xfId="186" applyFont="1" applyFill="1" applyBorder="1">
      <alignment/>
      <protection/>
    </xf>
    <xf numFmtId="0" fontId="0" fillId="0" borderId="28" xfId="188" applyFont="1" applyFill="1" applyBorder="1" applyAlignment="1">
      <alignment/>
      <protection/>
    </xf>
    <xf numFmtId="39" fontId="0" fillId="0" borderId="28" xfId="186" applyNumberFormat="1" applyFont="1" applyFill="1" applyBorder="1" applyAlignment="1">
      <alignment horizontal="right"/>
      <protection/>
    </xf>
    <xf numFmtId="4" fontId="0" fillId="0" borderId="28" xfId="186" applyNumberFormat="1" applyFont="1" applyFill="1" applyBorder="1" applyAlignment="1">
      <alignment horizontal="right"/>
      <protection/>
    </xf>
    <xf numFmtId="2" fontId="0" fillId="0" borderId="28" xfId="188" applyNumberFormat="1" applyFont="1" applyFill="1" applyBorder="1" applyAlignment="1">
      <alignment horizontal="center"/>
      <protection/>
    </xf>
    <xf numFmtId="2" fontId="0" fillId="0" borderId="26" xfId="186" applyNumberFormat="1" applyFont="1" applyFill="1" applyBorder="1">
      <alignment/>
      <protection/>
    </xf>
    <xf numFmtId="0" fontId="6" fillId="0" borderId="31" xfId="186" applyFont="1" applyFill="1" applyBorder="1" applyAlignment="1">
      <alignment horizontal="left"/>
      <protection/>
    </xf>
    <xf numFmtId="0" fontId="6" fillId="0" borderId="29" xfId="186" applyFont="1" applyFill="1" applyBorder="1" applyAlignment="1">
      <alignment horizontal="left"/>
      <protection/>
    </xf>
    <xf numFmtId="0" fontId="6" fillId="0" borderId="29" xfId="189" applyFont="1" applyFill="1" applyBorder="1" applyAlignment="1">
      <alignment horizontal="right"/>
      <protection/>
    </xf>
    <xf numFmtId="39" fontId="17" fillId="0" borderId="30" xfId="186" applyNumberFormat="1" applyFont="1" applyFill="1" applyBorder="1" applyAlignment="1">
      <alignment/>
      <protection/>
    </xf>
    <xf numFmtId="4" fontId="0" fillId="0" borderId="28" xfId="188" applyNumberFormat="1" applyFont="1" applyFill="1" applyBorder="1" applyAlignment="1">
      <alignment/>
      <protection/>
    </xf>
    <xf numFmtId="39" fontId="0" fillId="0" borderId="28" xfId="186" applyNumberFormat="1" applyFont="1" applyFill="1" applyBorder="1" applyAlignment="1">
      <alignment horizontal="right" vertical="distributed" wrapText="1"/>
      <protection/>
    </xf>
    <xf numFmtId="4" fontId="6" fillId="41" borderId="0" xfId="0" applyNumberFormat="1" applyFont="1" applyFill="1" applyBorder="1" applyAlignment="1">
      <alignment/>
    </xf>
    <xf numFmtId="0" fontId="18" fillId="41" borderId="0" xfId="0" applyFont="1" applyFill="1" applyBorder="1" applyAlignment="1">
      <alignment horizontal="right"/>
    </xf>
    <xf numFmtId="4" fontId="18" fillId="41" borderId="0" xfId="0" applyNumberFormat="1" applyFont="1" applyFill="1" applyBorder="1" applyAlignment="1">
      <alignment horizontal="right"/>
    </xf>
    <xf numFmtId="0" fontId="0" fillId="0" borderId="23" xfId="189" applyFont="1" applyFill="1" applyBorder="1">
      <alignment/>
      <protection/>
    </xf>
    <xf numFmtId="0" fontId="0" fillId="0" borderId="24" xfId="189" applyFont="1" applyFill="1" applyBorder="1">
      <alignment/>
      <protection/>
    </xf>
    <xf numFmtId="0" fontId="0" fillId="0" borderId="24" xfId="189" applyFont="1" applyFill="1" applyBorder="1" applyAlignment="1">
      <alignment horizontal="center"/>
      <protection/>
    </xf>
    <xf numFmtId="39" fontId="0" fillId="0" borderId="24" xfId="189" applyNumberFormat="1" applyFont="1" applyFill="1" applyBorder="1">
      <alignment/>
      <protection/>
    </xf>
    <xf numFmtId="0" fontId="0" fillId="0" borderId="27" xfId="189" applyFont="1" applyFill="1" applyBorder="1">
      <alignment/>
      <protection/>
    </xf>
    <xf numFmtId="0" fontId="0" fillId="0" borderId="28" xfId="189" applyFont="1" applyFill="1" applyBorder="1">
      <alignment/>
      <protection/>
    </xf>
    <xf numFmtId="0" fontId="0" fillId="0" borderId="28" xfId="189" applyFont="1" applyFill="1" applyBorder="1" applyAlignment="1">
      <alignment horizontal="center"/>
      <protection/>
    </xf>
    <xf numFmtId="39" fontId="0" fillId="0" borderId="28" xfId="189" applyNumberFormat="1" applyFont="1" applyFill="1" applyBorder="1">
      <alignment/>
      <protection/>
    </xf>
    <xf numFmtId="2" fontId="0" fillId="0" borderId="28" xfId="189" applyNumberFormat="1" applyFont="1" applyFill="1" applyBorder="1">
      <alignment/>
      <protection/>
    </xf>
    <xf numFmtId="0" fontId="6" fillId="0" borderId="28" xfId="189" applyFont="1" applyFill="1" applyBorder="1" applyAlignment="1">
      <alignment horizontal="center"/>
      <protection/>
    </xf>
    <xf numFmtId="0" fontId="6" fillId="0" borderId="28" xfId="189" applyFont="1" applyFill="1" applyBorder="1" applyAlignment="1">
      <alignment horizontal="right"/>
      <protection/>
    </xf>
    <xf numFmtId="4" fontId="6" fillId="0" borderId="26" xfId="189" applyNumberFormat="1" applyFont="1" applyFill="1" applyBorder="1">
      <alignment/>
      <protection/>
    </xf>
    <xf numFmtId="4" fontId="0" fillId="0" borderId="28" xfId="189" applyNumberFormat="1" applyFont="1" applyFill="1" applyBorder="1">
      <alignment/>
      <protection/>
    </xf>
    <xf numFmtId="0" fontId="0" fillId="0" borderId="31" xfId="189" applyFont="1" applyFill="1" applyBorder="1">
      <alignment/>
      <protection/>
    </xf>
    <xf numFmtId="0" fontId="0" fillId="0" borderId="29" xfId="189" applyFont="1" applyFill="1" applyBorder="1">
      <alignment/>
      <protection/>
    </xf>
    <xf numFmtId="0" fontId="0" fillId="0" borderId="29" xfId="189" applyFont="1" applyFill="1" applyBorder="1" applyAlignment="1">
      <alignment horizontal="center"/>
      <protection/>
    </xf>
    <xf numFmtId="4" fontId="6" fillId="0" borderId="30" xfId="189" applyNumberFormat="1" applyFont="1" applyFill="1" applyBorder="1">
      <alignment/>
      <protection/>
    </xf>
    <xf numFmtId="0" fontId="6" fillId="41" borderId="0" xfId="0" applyFont="1" applyFill="1" applyAlignment="1">
      <alignment/>
    </xf>
    <xf numFmtId="4" fontId="0" fillId="41" borderId="0" xfId="0" applyNumberFormat="1" applyFill="1" applyAlignment="1">
      <alignment/>
    </xf>
    <xf numFmtId="0" fontId="0" fillId="41" borderId="0" xfId="0" applyFill="1" applyAlignment="1">
      <alignment horizontal="center"/>
    </xf>
    <xf numFmtId="4" fontId="0" fillId="41" borderId="28" xfId="0" applyNumberFormat="1" applyFill="1" applyBorder="1" applyAlignment="1">
      <alignment/>
    </xf>
    <xf numFmtId="4" fontId="0" fillId="41" borderId="28" xfId="0" applyNumberFormat="1" applyFill="1" applyBorder="1" applyAlignment="1">
      <alignment horizontal="center"/>
    </xf>
    <xf numFmtId="4" fontId="6" fillId="41" borderId="28" xfId="185" applyNumberFormat="1" applyFont="1" applyFill="1" applyBorder="1" applyAlignment="1">
      <alignment horizontal="right"/>
      <protection/>
    </xf>
    <xf numFmtId="4" fontId="13" fillId="41" borderId="26" xfId="189" applyNumberFormat="1" applyFont="1" applyFill="1" applyBorder="1">
      <alignment/>
      <protection/>
    </xf>
    <xf numFmtId="0" fontId="0" fillId="0" borderId="46" xfId="0" applyFont="1" applyFill="1" applyBorder="1" applyAlignment="1">
      <alignment/>
    </xf>
    <xf numFmtId="2" fontId="0" fillId="0" borderId="33" xfId="189" applyNumberFormat="1" applyFont="1" applyFill="1" applyBorder="1">
      <alignment/>
      <protection/>
    </xf>
    <xf numFmtId="39" fontId="0" fillId="0" borderId="33" xfId="189" applyNumberFormat="1" applyFont="1" applyFill="1" applyBorder="1" applyAlignment="1">
      <alignment horizontal="center"/>
      <protection/>
    </xf>
    <xf numFmtId="183" fontId="0" fillId="0" borderId="33" xfId="89" applyFont="1" applyFill="1" applyBorder="1" applyAlignment="1">
      <alignment/>
    </xf>
    <xf numFmtId="0" fontId="0" fillId="0" borderId="47" xfId="0" applyFont="1" applyFill="1" applyBorder="1" applyAlignment="1">
      <alignment/>
    </xf>
    <xf numFmtId="2" fontId="0" fillId="0" borderId="48" xfId="189" applyNumberFormat="1" applyFont="1" applyFill="1" applyBorder="1">
      <alignment/>
      <protection/>
    </xf>
    <xf numFmtId="39" fontId="0" fillId="0" borderId="48" xfId="189" applyNumberFormat="1" applyFont="1" applyFill="1" applyBorder="1" applyAlignment="1">
      <alignment horizontal="center"/>
      <protection/>
    </xf>
    <xf numFmtId="183" fontId="0" fillId="0" borderId="48" xfId="89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2" fontId="0" fillId="0" borderId="51" xfId="189" applyNumberFormat="1" applyFont="1" applyFill="1" applyBorder="1">
      <alignment/>
      <protection/>
    </xf>
    <xf numFmtId="39" fontId="0" fillId="0" borderId="51" xfId="189" applyNumberFormat="1" applyFont="1" applyFill="1" applyBorder="1" applyAlignment="1">
      <alignment horizontal="center"/>
      <protection/>
    </xf>
    <xf numFmtId="183" fontId="0" fillId="0" borderId="51" xfId="89" applyFont="1" applyFill="1" applyBorder="1" applyAlignment="1">
      <alignment/>
    </xf>
    <xf numFmtId="183" fontId="6" fillId="0" borderId="52" xfId="152" applyFont="1" applyFill="1" applyBorder="1" applyAlignment="1">
      <alignment/>
    </xf>
    <xf numFmtId="0" fontId="29" fillId="41" borderId="46" xfId="0" applyFont="1" applyFill="1" applyBorder="1" applyAlignment="1">
      <alignment/>
    </xf>
    <xf numFmtId="2" fontId="30" fillId="41" borderId="53" xfId="189" applyNumberFormat="1" applyFont="1" applyFill="1" applyBorder="1" applyAlignment="1">
      <alignment horizontal="right"/>
      <protection/>
    </xf>
    <xf numFmtId="39" fontId="30" fillId="41" borderId="53" xfId="189" applyNumberFormat="1" applyFont="1" applyFill="1" applyBorder="1" applyAlignment="1">
      <alignment horizontal="right"/>
      <protection/>
    </xf>
    <xf numFmtId="39" fontId="6" fillId="0" borderId="24" xfId="189" applyNumberFormat="1" applyFont="1" applyFill="1" applyBorder="1" applyAlignment="1">
      <alignment horizontal="right"/>
      <protection/>
    </xf>
    <xf numFmtId="0" fontId="0" fillId="41" borderId="23" xfId="186" applyFont="1" applyFill="1" applyBorder="1">
      <alignment/>
      <protection/>
    </xf>
    <xf numFmtId="0" fontId="0" fillId="41" borderId="24" xfId="186" applyFont="1" applyFill="1" applyBorder="1" applyAlignment="1">
      <alignment horizontal="center"/>
      <protection/>
    </xf>
    <xf numFmtId="4" fontId="0" fillId="41" borderId="24" xfId="186" applyNumberFormat="1" applyFont="1" applyFill="1" applyBorder="1" applyAlignment="1">
      <alignment horizontal="right"/>
      <protection/>
    </xf>
    <xf numFmtId="0" fontId="0" fillId="41" borderId="27" xfId="186" applyFont="1" applyFill="1" applyBorder="1">
      <alignment/>
      <protection/>
    </xf>
    <xf numFmtId="0" fontId="0" fillId="41" borderId="28" xfId="186" applyFont="1" applyFill="1" applyBorder="1" applyAlignment="1">
      <alignment horizontal="center"/>
      <protection/>
    </xf>
    <xf numFmtId="4" fontId="0" fillId="41" borderId="28" xfId="186" applyNumberFormat="1" applyFont="1" applyFill="1" applyBorder="1" applyAlignment="1">
      <alignment horizontal="right"/>
      <protection/>
    </xf>
    <xf numFmtId="4" fontId="0" fillId="41" borderId="26" xfId="186" applyNumberFormat="1" applyFont="1" applyFill="1" applyBorder="1">
      <alignment/>
      <protection/>
    </xf>
    <xf numFmtId="0" fontId="0" fillId="41" borderId="27" xfId="186" applyFont="1" applyFill="1" applyBorder="1" applyAlignment="1" quotePrefix="1">
      <alignment horizontal="left"/>
      <protection/>
    </xf>
    <xf numFmtId="0" fontId="6" fillId="43" borderId="27" xfId="186" applyFont="1" applyFill="1" applyBorder="1">
      <alignment/>
      <protection/>
    </xf>
    <xf numFmtId="0" fontId="6" fillId="41" borderId="31" xfId="186" applyFont="1" applyFill="1" applyBorder="1" applyAlignment="1">
      <alignment horizontal="left"/>
      <protection/>
    </xf>
    <xf numFmtId="0" fontId="6" fillId="41" borderId="29" xfId="186" applyFont="1" applyFill="1" applyBorder="1" applyAlignment="1">
      <alignment horizontal="left"/>
      <protection/>
    </xf>
    <xf numFmtId="4" fontId="6" fillId="41" borderId="30" xfId="186" applyNumberFormat="1" applyFont="1" applyFill="1" applyBorder="1" applyAlignment="1">
      <alignment/>
      <protection/>
    </xf>
    <xf numFmtId="2" fontId="0" fillId="41" borderId="24" xfId="186" applyNumberFormat="1" applyFont="1" applyFill="1" applyBorder="1" applyAlignment="1">
      <alignment/>
      <protection/>
    </xf>
    <xf numFmtId="2" fontId="0" fillId="41" borderId="28" xfId="186" applyNumberFormat="1" applyFont="1" applyFill="1" applyBorder="1" applyAlignment="1">
      <alignment/>
      <protection/>
    </xf>
    <xf numFmtId="183" fontId="10" fillId="41" borderId="0" xfId="157" applyFont="1" applyFill="1" applyBorder="1" applyAlignment="1">
      <alignment horizontal="right" vertical="center"/>
    </xf>
    <xf numFmtId="0" fontId="10" fillId="41" borderId="0" xfId="192" applyFont="1" applyFill="1" applyBorder="1" applyAlignment="1">
      <alignment horizontal="center" vertical="center"/>
      <protection/>
    </xf>
    <xf numFmtId="183" fontId="10" fillId="41" borderId="24" xfId="157" applyFont="1" applyFill="1" applyBorder="1" applyAlignment="1">
      <alignment/>
    </xf>
    <xf numFmtId="183" fontId="10" fillId="41" borderId="28" xfId="157" applyFont="1" applyFill="1" applyBorder="1" applyAlignment="1">
      <alignment/>
    </xf>
    <xf numFmtId="183" fontId="10" fillId="41" borderId="29" xfId="157" applyFont="1" applyFill="1" applyBorder="1" applyAlignment="1">
      <alignment/>
    </xf>
    <xf numFmtId="183" fontId="13" fillId="41" borderId="29" xfId="157" applyFont="1" applyFill="1" applyBorder="1" applyAlignment="1">
      <alignment horizontal="right"/>
    </xf>
    <xf numFmtId="183" fontId="13" fillId="41" borderId="30" xfId="157" applyFont="1" applyFill="1" applyBorder="1" applyAlignment="1">
      <alignment horizontal="right"/>
    </xf>
    <xf numFmtId="0" fontId="10" fillId="41" borderId="0" xfId="189" applyFont="1" applyFill="1" applyBorder="1" applyAlignment="1">
      <alignment horizontal="right"/>
      <protection/>
    </xf>
    <xf numFmtId="183" fontId="10" fillId="41" borderId="0" xfId="157" applyFont="1" applyFill="1" applyBorder="1" applyAlignment="1">
      <alignment/>
    </xf>
    <xf numFmtId="0" fontId="10" fillId="41" borderId="0" xfId="189" applyFont="1" applyFill="1" applyBorder="1" applyAlignment="1">
      <alignment horizontal="center"/>
      <protection/>
    </xf>
    <xf numFmtId="179" fontId="10" fillId="41" borderId="0" xfId="157" applyNumberFormat="1" applyFont="1" applyFill="1" applyBorder="1" applyAlignment="1">
      <alignment/>
    </xf>
    <xf numFmtId="188" fontId="2" fillId="41" borderId="0" xfId="189" applyNumberFormat="1" applyFont="1" applyFill="1">
      <alignment/>
      <protection/>
    </xf>
    <xf numFmtId="183" fontId="17" fillId="41" borderId="0" xfId="157" applyFont="1" applyFill="1" applyBorder="1" applyAlignment="1">
      <alignment/>
    </xf>
    <xf numFmtId="177" fontId="2" fillId="41" borderId="0" xfId="189" applyNumberFormat="1" applyFont="1" applyFill="1">
      <alignment/>
      <protection/>
    </xf>
    <xf numFmtId="0" fontId="0" fillId="41" borderId="23" xfId="0" applyFont="1" applyFill="1" applyBorder="1" applyAlignment="1">
      <alignment/>
    </xf>
    <xf numFmtId="2" fontId="0" fillId="41" borderId="24" xfId="0" applyNumberFormat="1" applyFont="1" applyFill="1" applyBorder="1" applyAlignment="1">
      <alignment/>
    </xf>
    <xf numFmtId="4" fontId="0" fillId="41" borderId="24" xfId="0" applyNumberFormat="1" applyFont="1" applyFill="1" applyBorder="1" applyAlignment="1">
      <alignment horizontal="right"/>
    </xf>
    <xf numFmtId="0" fontId="26" fillId="41" borderId="27" xfId="186" applyFont="1" applyFill="1" applyBorder="1" applyAlignment="1" quotePrefix="1">
      <alignment horizontal="left"/>
      <protection/>
    </xf>
    <xf numFmtId="0" fontId="26" fillId="41" borderId="27" xfId="186" applyFont="1" applyFill="1" applyBorder="1">
      <alignment/>
      <protection/>
    </xf>
    <xf numFmtId="0" fontId="27" fillId="41" borderId="27" xfId="186" applyFont="1" applyFill="1" applyBorder="1" applyAlignment="1">
      <alignment horizontal="left"/>
      <protection/>
    </xf>
    <xf numFmtId="4" fontId="28" fillId="41" borderId="26" xfId="186" applyNumberFormat="1" applyFont="1" applyFill="1" applyBorder="1" applyAlignment="1">
      <alignment/>
      <protection/>
    </xf>
    <xf numFmtId="0" fontId="27" fillId="41" borderId="31" xfId="186" applyFont="1" applyFill="1" applyBorder="1" applyAlignment="1">
      <alignment horizontal="left"/>
      <protection/>
    </xf>
    <xf numFmtId="0" fontId="27" fillId="41" borderId="29" xfId="186" applyFont="1" applyFill="1" applyBorder="1">
      <alignment/>
      <protection/>
    </xf>
    <xf numFmtId="0" fontId="27" fillId="41" borderId="29" xfId="186" applyFont="1" applyFill="1" applyBorder="1" applyAlignment="1">
      <alignment horizontal="center"/>
      <protection/>
    </xf>
    <xf numFmtId="4" fontId="27" fillId="41" borderId="30" xfId="186" applyNumberFormat="1" applyFont="1" applyFill="1" applyBorder="1" applyAlignment="1">
      <alignment/>
      <protection/>
    </xf>
    <xf numFmtId="4" fontId="2" fillId="41" borderId="28" xfId="189" applyNumberFormat="1" applyFont="1" applyFill="1" applyBorder="1">
      <alignment/>
      <protection/>
    </xf>
    <xf numFmtId="0" fontId="2" fillId="41" borderId="28" xfId="189" applyFont="1" applyFill="1" applyBorder="1">
      <alignment/>
      <protection/>
    </xf>
    <xf numFmtId="4" fontId="7" fillId="41" borderId="26" xfId="189" applyNumberFormat="1" applyFont="1" applyFill="1" applyBorder="1">
      <alignment/>
      <protection/>
    </xf>
    <xf numFmtId="4" fontId="2" fillId="41" borderId="29" xfId="189" applyNumberFormat="1" applyFont="1" applyFill="1" applyBorder="1">
      <alignment/>
      <protection/>
    </xf>
    <xf numFmtId="0" fontId="2" fillId="41" borderId="29" xfId="189" applyFont="1" applyFill="1" applyBorder="1">
      <alignment/>
      <protection/>
    </xf>
    <xf numFmtId="2" fontId="26" fillId="21" borderId="28" xfId="186" applyNumberFormat="1" applyFont="1" applyFill="1" applyBorder="1" applyAlignment="1">
      <alignment horizontal="right"/>
      <protection/>
    </xf>
    <xf numFmtId="0" fontId="0" fillId="41" borderId="23" xfId="0" applyFill="1" applyBorder="1" applyAlignment="1">
      <alignment/>
    </xf>
    <xf numFmtId="4" fontId="0" fillId="41" borderId="24" xfId="0" applyNumberFormat="1" applyFill="1" applyBorder="1" applyAlignment="1">
      <alignment/>
    </xf>
    <xf numFmtId="4" fontId="0" fillId="41" borderId="24" xfId="0" applyNumberFormat="1" applyFill="1" applyBorder="1" applyAlignment="1">
      <alignment horizontal="center"/>
    </xf>
    <xf numFmtId="0" fontId="0" fillId="41" borderId="27" xfId="0" applyFill="1" applyBorder="1" applyAlignment="1">
      <alignment/>
    </xf>
    <xf numFmtId="4" fontId="6" fillId="41" borderId="26" xfId="0" applyNumberFormat="1" applyFont="1" applyFill="1" applyBorder="1" applyAlignment="1">
      <alignment/>
    </xf>
    <xf numFmtId="0" fontId="0" fillId="41" borderId="31" xfId="0" applyFill="1" applyBorder="1" applyAlignment="1">
      <alignment/>
    </xf>
    <xf numFmtId="4" fontId="0" fillId="41" borderId="29" xfId="0" applyNumberFormat="1" applyFill="1" applyBorder="1" applyAlignment="1">
      <alignment/>
    </xf>
    <xf numFmtId="4" fontId="6" fillId="41" borderId="30" xfId="0" applyNumberFormat="1" applyFont="1" applyFill="1" applyBorder="1" applyAlignment="1">
      <alignment/>
    </xf>
    <xf numFmtId="2" fontId="13" fillId="41" borderId="54" xfId="0" applyNumberFormat="1" applyFont="1" applyFill="1" applyBorder="1" applyAlignment="1" applyProtection="1">
      <alignment horizontal="right" vertical="center"/>
      <protection/>
    </xf>
    <xf numFmtId="4" fontId="13" fillId="41" borderId="54" xfId="0" applyNumberFormat="1" applyFont="1" applyFill="1" applyBorder="1" applyAlignment="1" applyProtection="1">
      <alignment horizontal="right" vertical="center"/>
      <protection/>
    </xf>
    <xf numFmtId="0" fontId="10" fillId="41" borderId="51" xfId="189" applyFont="1" applyFill="1" applyBorder="1" applyAlignment="1">
      <alignment horizontal="center"/>
      <protection/>
    </xf>
    <xf numFmtId="0" fontId="10" fillId="0" borderId="24" xfId="189" applyFont="1" applyFill="1" applyBorder="1" applyAlignment="1">
      <alignment horizontal="center"/>
      <protection/>
    </xf>
    <xf numFmtId="0" fontId="36" fillId="17" borderId="0" xfId="189" applyFont="1" applyFill="1" applyBorder="1" applyAlignment="1">
      <alignment horizontal="center" vertical="top" wrapText="1"/>
      <protection/>
    </xf>
    <xf numFmtId="0" fontId="36" fillId="17" borderId="55" xfId="189" applyFont="1" applyFill="1" applyBorder="1" applyAlignment="1">
      <alignment horizontal="center" vertical="top" wrapText="1"/>
      <protection/>
    </xf>
    <xf numFmtId="0" fontId="36" fillId="17" borderId="22" xfId="189" applyFont="1" applyFill="1" applyBorder="1" applyAlignment="1">
      <alignment vertical="top" wrapText="1"/>
      <protection/>
    </xf>
    <xf numFmtId="0" fontId="36" fillId="17" borderId="56" xfId="189" applyFont="1" applyFill="1" applyBorder="1" applyAlignment="1">
      <alignment vertical="top" wrapText="1"/>
      <protection/>
    </xf>
    <xf numFmtId="0" fontId="6" fillId="17" borderId="47" xfId="189" applyFont="1" applyFill="1" applyBorder="1" applyAlignment="1">
      <alignment horizontal="left" vertical="top" wrapText="1"/>
      <protection/>
    </xf>
    <xf numFmtId="0" fontId="6" fillId="17" borderId="47" xfId="189" applyFont="1" applyFill="1" applyBorder="1" applyAlignment="1">
      <alignment vertical="top" wrapText="1"/>
      <protection/>
    </xf>
    <xf numFmtId="0" fontId="6" fillId="17" borderId="57" xfId="189" applyFont="1" applyFill="1" applyBorder="1" applyAlignment="1">
      <alignment vertical="top" wrapText="1"/>
      <protection/>
    </xf>
    <xf numFmtId="0" fontId="6" fillId="17" borderId="0" xfId="189" applyFont="1" applyFill="1" applyBorder="1" applyAlignment="1">
      <alignment horizontal="right" vertical="top" wrapText="1"/>
      <protection/>
    </xf>
    <xf numFmtId="0" fontId="6" fillId="17" borderId="22" xfId="189" applyFont="1" applyFill="1" applyBorder="1" applyAlignment="1">
      <alignment horizontal="right" vertical="top" wrapText="1"/>
      <protection/>
    </xf>
    <xf numFmtId="4" fontId="10" fillId="41" borderId="38" xfId="90" applyNumberFormat="1" applyFont="1" applyFill="1" applyBorder="1" applyAlignment="1">
      <alignment/>
    </xf>
    <xf numFmtId="4" fontId="10" fillId="41" borderId="26" xfId="9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2" fontId="0" fillId="0" borderId="24" xfId="189" applyNumberFormat="1" applyFont="1" applyFill="1" applyBorder="1">
      <alignment/>
      <protection/>
    </xf>
    <xf numFmtId="39" fontId="0" fillId="0" borderId="24" xfId="189" applyNumberFormat="1" applyFont="1" applyFill="1" applyBorder="1" applyAlignment="1">
      <alignment horizontal="center"/>
      <protection/>
    </xf>
    <xf numFmtId="183" fontId="0" fillId="0" borderId="24" xfId="89" applyFont="1" applyFill="1" applyBorder="1" applyAlignment="1">
      <alignment/>
    </xf>
    <xf numFmtId="0" fontId="0" fillId="0" borderId="27" xfId="0" applyFont="1" applyFill="1" applyBorder="1" applyAlignment="1">
      <alignment/>
    </xf>
    <xf numFmtId="39" fontId="0" fillId="0" borderId="28" xfId="189" applyNumberFormat="1" applyFont="1" applyFill="1" applyBorder="1" applyAlignment="1">
      <alignment horizontal="center"/>
      <protection/>
    </xf>
    <xf numFmtId="183" fontId="0" fillId="0" borderId="28" xfId="89" applyFont="1" applyFill="1" applyBorder="1" applyAlignment="1">
      <alignment/>
    </xf>
    <xf numFmtId="0" fontId="0" fillId="0" borderId="31" xfId="0" applyFont="1" applyFill="1" applyBorder="1" applyAlignment="1">
      <alignment/>
    </xf>
    <xf numFmtId="2" fontId="0" fillId="0" borderId="29" xfId="189" applyNumberFormat="1" applyFont="1" applyFill="1" applyBorder="1">
      <alignment/>
      <protection/>
    </xf>
    <xf numFmtId="39" fontId="0" fillId="0" borderId="29" xfId="189" applyNumberFormat="1" applyFont="1" applyFill="1" applyBorder="1" applyAlignment="1">
      <alignment horizontal="center"/>
      <protection/>
    </xf>
    <xf numFmtId="183" fontId="0" fillId="0" borderId="29" xfId="89" applyFont="1" applyFill="1" applyBorder="1" applyAlignment="1">
      <alignment/>
    </xf>
    <xf numFmtId="4" fontId="10" fillId="41" borderId="30" xfId="90" applyNumberFormat="1" applyFont="1" applyFill="1" applyBorder="1" applyAlignment="1">
      <alignment/>
    </xf>
    <xf numFmtId="0" fontId="6" fillId="59" borderId="0" xfId="0" applyFont="1" applyFill="1" applyAlignment="1">
      <alignment vertical="top"/>
    </xf>
    <xf numFmtId="0" fontId="36" fillId="17" borderId="55" xfId="189" applyFont="1" applyFill="1" applyBorder="1" applyAlignment="1">
      <alignment horizontal="left" vertical="top" wrapText="1"/>
      <protection/>
    </xf>
    <xf numFmtId="0" fontId="0" fillId="59" borderId="0" xfId="0" applyFont="1" applyFill="1" applyBorder="1" applyAlignment="1">
      <alignment/>
    </xf>
    <xf numFmtId="4" fontId="10" fillId="41" borderId="0" xfId="189" applyNumberFormat="1" applyFont="1" applyFill="1" applyAlignment="1">
      <alignment vertical="top"/>
      <protection/>
    </xf>
    <xf numFmtId="4" fontId="10" fillId="41" borderId="53" xfId="90" applyNumberFormat="1" applyFont="1" applyFill="1" applyBorder="1" applyAlignment="1">
      <alignment/>
    </xf>
    <xf numFmtId="2" fontId="10" fillId="41" borderId="0" xfId="189" applyNumberFormat="1" applyFont="1" applyFill="1" applyAlignment="1">
      <alignment vertical="top"/>
      <protection/>
    </xf>
    <xf numFmtId="4" fontId="2" fillId="41" borderId="0" xfId="189" applyNumberFormat="1" applyFont="1" applyFill="1" applyAlignment="1">
      <alignment vertical="top"/>
      <protection/>
    </xf>
    <xf numFmtId="0" fontId="10" fillId="41" borderId="28" xfId="189" applyFont="1" applyFill="1" applyBorder="1" applyAlignment="1">
      <alignment horizontal="center" vertical="top"/>
      <protection/>
    </xf>
    <xf numFmtId="0" fontId="13" fillId="41" borderId="0" xfId="189" applyFont="1" applyFill="1" applyAlignment="1">
      <alignment vertical="top"/>
      <protection/>
    </xf>
    <xf numFmtId="0" fontId="10" fillId="41" borderId="27" xfId="189" applyFont="1" applyFill="1" applyBorder="1" applyAlignment="1">
      <alignment vertical="top"/>
      <protection/>
    </xf>
    <xf numFmtId="4" fontId="10" fillId="41" borderId="28" xfId="189" applyNumberFormat="1" applyFont="1" applyFill="1" applyBorder="1" applyAlignment="1">
      <alignment vertical="top"/>
      <protection/>
    </xf>
    <xf numFmtId="0" fontId="10" fillId="41" borderId="31" xfId="189" applyFont="1" applyFill="1" applyBorder="1" applyAlignment="1">
      <alignment vertical="top"/>
      <protection/>
    </xf>
    <xf numFmtId="4" fontId="10" fillId="41" borderId="29" xfId="189" applyNumberFormat="1" applyFont="1" applyFill="1" applyBorder="1" applyAlignment="1">
      <alignment vertical="top"/>
      <protection/>
    </xf>
    <xf numFmtId="2" fontId="10" fillId="41" borderId="0" xfId="189" applyNumberFormat="1" applyFont="1" applyFill="1">
      <alignment/>
      <protection/>
    </xf>
    <xf numFmtId="4" fontId="13" fillId="41" borderId="29" xfId="189" applyNumberFormat="1" applyFont="1" applyFill="1" applyBorder="1" applyAlignment="1">
      <alignment horizontal="right" vertical="top"/>
      <protection/>
    </xf>
    <xf numFmtId="0" fontId="0" fillId="59" borderId="0" xfId="0" applyFont="1" applyFill="1" applyAlignment="1">
      <alignment horizontal="center" vertical="top"/>
    </xf>
    <xf numFmtId="0" fontId="13" fillId="60" borderId="0" xfId="189" applyFont="1" applyFill="1" applyAlignment="1">
      <alignment vertical="top"/>
      <protection/>
    </xf>
    <xf numFmtId="0" fontId="10" fillId="0" borderId="0" xfId="189" applyFont="1" applyFill="1">
      <alignment/>
      <protection/>
    </xf>
    <xf numFmtId="4" fontId="10" fillId="59" borderId="0" xfId="189" applyNumberFormat="1" applyFont="1" applyFill="1">
      <alignment/>
      <protection/>
    </xf>
    <xf numFmtId="0" fontId="10" fillId="59" borderId="0" xfId="189" applyFont="1" applyFill="1">
      <alignment/>
      <protection/>
    </xf>
    <xf numFmtId="0" fontId="10" fillId="59" borderId="0" xfId="189" applyFont="1" applyFill="1" applyAlignment="1">
      <alignment vertical="top"/>
      <protection/>
    </xf>
    <xf numFmtId="0" fontId="10" fillId="59" borderId="0" xfId="189" applyFont="1" applyFill="1" applyAlignment="1">
      <alignment horizontal="center" vertical="top"/>
      <protection/>
    </xf>
    <xf numFmtId="4" fontId="10" fillId="60" borderId="0" xfId="189" applyNumberFormat="1" applyFont="1" applyFill="1" applyAlignment="1">
      <alignment vertical="top"/>
      <protection/>
    </xf>
    <xf numFmtId="0" fontId="10" fillId="60" borderId="0" xfId="189" applyFont="1" applyFill="1" applyAlignment="1">
      <alignment vertical="top"/>
      <protection/>
    </xf>
    <xf numFmtId="0" fontId="10" fillId="60" borderId="27" xfId="189" applyFont="1" applyFill="1" applyBorder="1" applyAlignment="1">
      <alignment vertical="top"/>
      <protection/>
    </xf>
    <xf numFmtId="4" fontId="10" fillId="60" borderId="28" xfId="189" applyNumberFormat="1" applyFont="1" applyFill="1" applyBorder="1" applyAlignment="1">
      <alignment vertical="top"/>
      <protection/>
    </xf>
    <xf numFmtId="0" fontId="10" fillId="60" borderId="28" xfId="189" applyFont="1" applyFill="1" applyBorder="1" applyAlignment="1">
      <alignment vertical="top"/>
      <protection/>
    </xf>
    <xf numFmtId="4" fontId="10" fillId="60" borderId="26" xfId="90" applyNumberFormat="1" applyFont="1" applyFill="1" applyBorder="1" applyAlignment="1">
      <alignment vertical="top"/>
    </xf>
    <xf numFmtId="0" fontId="10" fillId="60" borderId="28" xfId="189" applyFont="1" applyFill="1" applyBorder="1" applyAlignment="1">
      <alignment horizontal="center" vertical="top"/>
      <protection/>
    </xf>
    <xf numFmtId="0" fontId="10" fillId="60" borderId="31" xfId="189" applyFont="1" applyFill="1" applyBorder="1" applyAlignment="1">
      <alignment vertical="top"/>
      <protection/>
    </xf>
    <xf numFmtId="4" fontId="10" fillId="60" borderId="29" xfId="189" applyNumberFormat="1" applyFont="1" applyFill="1" applyBorder="1" applyAlignment="1">
      <alignment vertical="top"/>
      <protection/>
    </xf>
    <xf numFmtId="0" fontId="10" fillId="60" borderId="29" xfId="189" applyFont="1" applyFill="1" applyBorder="1" applyAlignment="1">
      <alignment vertical="top"/>
      <protection/>
    </xf>
    <xf numFmtId="4" fontId="13" fillId="60" borderId="29" xfId="189" applyNumberFormat="1" applyFont="1" applyFill="1" applyBorder="1" applyAlignment="1">
      <alignment horizontal="right" vertical="top"/>
      <protection/>
    </xf>
    <xf numFmtId="4" fontId="13" fillId="60" borderId="30" xfId="90" applyNumberFormat="1" applyFont="1" applyFill="1" applyBorder="1" applyAlignment="1">
      <alignment vertical="top"/>
    </xf>
    <xf numFmtId="0" fontId="10" fillId="41" borderId="0" xfId="189" applyFont="1" applyFill="1" applyAlignment="1">
      <alignment/>
      <protection/>
    </xf>
    <xf numFmtId="4" fontId="10" fillId="41" borderId="24" xfId="189" applyNumberFormat="1" applyFont="1" applyFill="1" applyBorder="1" applyAlignment="1">
      <alignment vertical="top"/>
      <protection/>
    </xf>
    <xf numFmtId="0" fontId="13" fillId="60" borderId="0" xfId="189" applyFont="1" applyFill="1">
      <alignment/>
      <protection/>
    </xf>
    <xf numFmtId="4" fontId="10" fillId="60" borderId="0" xfId="189" applyNumberFormat="1" applyFont="1" applyFill="1">
      <alignment/>
      <protection/>
    </xf>
    <xf numFmtId="0" fontId="10" fillId="60" borderId="0" xfId="189" applyFont="1" applyFill="1">
      <alignment/>
      <protection/>
    </xf>
    <xf numFmtId="0" fontId="26" fillId="60" borderId="23" xfId="189" applyFont="1" applyFill="1" applyBorder="1">
      <alignment/>
      <protection/>
    </xf>
    <xf numFmtId="0" fontId="26" fillId="60" borderId="24" xfId="189" applyFont="1" applyFill="1" applyBorder="1">
      <alignment/>
      <protection/>
    </xf>
    <xf numFmtId="0" fontId="26" fillId="60" borderId="24" xfId="189" applyFont="1" applyFill="1" applyBorder="1" applyAlignment="1">
      <alignment horizontal="centerContinuous"/>
      <protection/>
    </xf>
    <xf numFmtId="4" fontId="26" fillId="60" borderId="24" xfId="189" applyNumberFormat="1" applyFont="1" applyFill="1" applyBorder="1">
      <alignment/>
      <protection/>
    </xf>
    <xf numFmtId="0" fontId="26" fillId="60" borderId="27" xfId="189" applyFont="1" applyFill="1" applyBorder="1">
      <alignment/>
      <protection/>
    </xf>
    <xf numFmtId="2" fontId="26" fillId="60" borderId="28" xfId="189" applyNumberFormat="1" applyFont="1" applyFill="1" applyBorder="1">
      <alignment/>
      <protection/>
    </xf>
    <xf numFmtId="0" fontId="26" fillId="60" borderId="28" xfId="189" applyFont="1" applyFill="1" applyBorder="1" applyAlignment="1">
      <alignment horizontal="centerContinuous"/>
      <protection/>
    </xf>
    <xf numFmtId="4" fontId="26" fillId="60" borderId="28" xfId="189" applyNumberFormat="1" applyFont="1" applyFill="1" applyBorder="1">
      <alignment/>
      <protection/>
    </xf>
    <xf numFmtId="4" fontId="10" fillId="60" borderId="26" xfId="90" applyNumberFormat="1" applyFont="1" applyFill="1" applyBorder="1" applyAlignment="1">
      <alignment/>
    </xf>
    <xf numFmtId="0" fontId="26" fillId="60" borderId="39" xfId="189" applyFont="1" applyFill="1" applyBorder="1">
      <alignment/>
      <protection/>
    </xf>
    <xf numFmtId="2" fontId="26" fillId="60" borderId="40" xfId="189" applyNumberFormat="1" applyFont="1" applyFill="1" applyBorder="1">
      <alignment/>
      <protection/>
    </xf>
    <xf numFmtId="0" fontId="26" fillId="60" borderId="40" xfId="189" applyFont="1" applyFill="1" applyBorder="1" applyAlignment="1">
      <alignment horizontal="centerContinuous"/>
      <protection/>
    </xf>
    <xf numFmtId="4" fontId="26" fillId="60" borderId="40" xfId="189" applyNumberFormat="1" applyFont="1" applyFill="1" applyBorder="1">
      <alignment/>
      <protection/>
    </xf>
    <xf numFmtId="0" fontId="26" fillId="60" borderId="31" xfId="189" applyFont="1" applyFill="1" applyBorder="1">
      <alignment/>
      <protection/>
    </xf>
    <xf numFmtId="0" fontId="26" fillId="60" borderId="29" xfId="189" applyFont="1" applyFill="1" applyBorder="1">
      <alignment/>
      <protection/>
    </xf>
    <xf numFmtId="4" fontId="6" fillId="60" borderId="29" xfId="185" applyNumberFormat="1" applyFont="1" applyFill="1" applyBorder="1" applyAlignment="1">
      <alignment horizontal="right"/>
      <protection/>
    </xf>
    <xf numFmtId="4" fontId="27" fillId="60" borderId="30" xfId="189" applyNumberFormat="1" applyFont="1" applyFill="1" applyBorder="1" applyAlignment="1">
      <alignment horizontal="right"/>
      <protection/>
    </xf>
    <xf numFmtId="0" fontId="6" fillId="60" borderId="22" xfId="0" applyFont="1" applyFill="1" applyBorder="1" applyAlignment="1">
      <alignment vertical="top"/>
    </xf>
    <xf numFmtId="4" fontId="26" fillId="60" borderId="0" xfId="189" applyNumberFormat="1" applyFont="1" applyFill="1">
      <alignment/>
      <protection/>
    </xf>
    <xf numFmtId="0" fontId="25" fillId="60" borderId="0" xfId="189" applyFont="1" applyFill="1">
      <alignment/>
      <protection/>
    </xf>
    <xf numFmtId="4" fontId="25" fillId="60" borderId="0" xfId="189" applyNumberFormat="1" applyFont="1" applyFill="1">
      <alignment/>
      <protection/>
    </xf>
    <xf numFmtId="0" fontId="27" fillId="60" borderId="0" xfId="189" applyFont="1" applyFill="1" applyBorder="1">
      <alignment/>
      <protection/>
    </xf>
    <xf numFmtId="0" fontId="26" fillId="60" borderId="23" xfId="189" applyFont="1" applyFill="1" applyBorder="1" applyAlignment="1">
      <alignment vertical="top"/>
      <protection/>
    </xf>
    <xf numFmtId="0" fontId="26" fillId="60" borderId="24" xfId="189" applyFont="1" applyFill="1" applyBorder="1" applyAlignment="1">
      <alignment vertical="top"/>
      <protection/>
    </xf>
    <xf numFmtId="0" fontId="26" fillId="60" borderId="24" xfId="189" applyFont="1" applyFill="1" applyBorder="1" applyAlignment="1">
      <alignment horizontal="center" vertical="top"/>
      <protection/>
    </xf>
    <xf numFmtId="4" fontId="26" fillId="60" borderId="24" xfId="189" applyNumberFormat="1" applyFont="1" applyFill="1" applyBorder="1" applyAlignment="1">
      <alignment vertical="top"/>
      <protection/>
    </xf>
    <xf numFmtId="0" fontId="26" fillId="60" borderId="27" xfId="189" applyFont="1" applyFill="1" applyBorder="1" applyAlignment="1">
      <alignment vertical="top"/>
      <protection/>
    </xf>
    <xf numFmtId="2" fontId="26" fillId="60" borderId="28" xfId="189" applyNumberFormat="1" applyFont="1" applyFill="1" applyBorder="1" applyAlignment="1">
      <alignment vertical="top"/>
      <protection/>
    </xf>
    <xf numFmtId="0" fontId="26" fillId="60" borderId="28" xfId="189" applyFont="1" applyFill="1" applyBorder="1" applyAlignment="1">
      <alignment horizontal="center" vertical="top"/>
      <protection/>
    </xf>
    <xf numFmtId="4" fontId="26" fillId="60" borderId="28" xfId="189" applyNumberFormat="1" applyFont="1" applyFill="1" applyBorder="1" applyAlignment="1">
      <alignment vertical="top"/>
      <protection/>
    </xf>
    <xf numFmtId="0" fontId="26" fillId="60" borderId="39" xfId="189" applyFont="1" applyFill="1" applyBorder="1" applyAlignment="1">
      <alignment vertical="top"/>
      <protection/>
    </xf>
    <xf numFmtId="2" fontId="26" fillId="60" borderId="40" xfId="189" applyNumberFormat="1" applyFont="1" applyFill="1" applyBorder="1" applyAlignment="1">
      <alignment vertical="top"/>
      <protection/>
    </xf>
    <xf numFmtId="0" fontId="26" fillId="60" borderId="40" xfId="189" applyFont="1" applyFill="1" applyBorder="1" applyAlignment="1">
      <alignment horizontal="center" vertical="top"/>
      <protection/>
    </xf>
    <xf numFmtId="4" fontId="26" fillId="60" borderId="40" xfId="189" applyNumberFormat="1" applyFont="1" applyFill="1" applyBorder="1" applyAlignment="1">
      <alignment vertical="top"/>
      <protection/>
    </xf>
    <xf numFmtId="0" fontId="26" fillId="60" borderId="31" xfId="189" applyFont="1" applyFill="1" applyBorder="1" applyAlignment="1">
      <alignment vertical="top"/>
      <protection/>
    </xf>
    <xf numFmtId="0" fontId="26" fillId="60" borderId="29" xfId="189" applyFont="1" applyFill="1" applyBorder="1" applyAlignment="1">
      <alignment vertical="top"/>
      <protection/>
    </xf>
    <xf numFmtId="4" fontId="6" fillId="60" borderId="29" xfId="185" applyNumberFormat="1" applyFont="1" applyFill="1" applyBorder="1" applyAlignment="1">
      <alignment horizontal="right" vertical="top"/>
      <protection/>
    </xf>
    <xf numFmtId="4" fontId="27" fillId="60" borderId="30" xfId="189" applyNumberFormat="1" applyFont="1" applyFill="1" applyBorder="1" applyAlignment="1">
      <alignment horizontal="right" vertical="top"/>
      <protection/>
    </xf>
    <xf numFmtId="0" fontId="10" fillId="60" borderId="43" xfId="189" applyFont="1" applyFill="1" applyBorder="1" applyAlignment="1">
      <alignment vertical="top"/>
      <protection/>
    </xf>
    <xf numFmtId="4" fontId="10" fillId="60" borderId="44" xfId="189" applyNumberFormat="1" applyFont="1" applyFill="1" applyBorder="1" applyAlignment="1">
      <alignment vertical="top"/>
      <protection/>
    </xf>
    <xf numFmtId="0" fontId="10" fillId="60" borderId="44" xfId="189" applyFont="1" applyFill="1" applyBorder="1" applyAlignment="1">
      <alignment horizontal="center" vertical="top"/>
      <protection/>
    </xf>
    <xf numFmtId="4" fontId="91" fillId="60" borderId="45" xfId="90" applyNumberFormat="1" applyFont="1" applyFill="1" applyBorder="1" applyAlignment="1">
      <alignment vertical="top"/>
    </xf>
    <xf numFmtId="2" fontId="10" fillId="60" borderId="23" xfId="189" applyNumberFormat="1" applyFont="1" applyFill="1" applyBorder="1" applyAlignment="1">
      <alignment vertical="top"/>
      <protection/>
    </xf>
    <xf numFmtId="4" fontId="10" fillId="60" borderId="24" xfId="189" applyNumberFormat="1" applyFont="1" applyFill="1" applyBorder="1" applyAlignment="1">
      <alignment vertical="top"/>
      <protection/>
    </xf>
    <xf numFmtId="2" fontId="10" fillId="60" borderId="24" xfId="189" applyNumberFormat="1" applyFont="1" applyFill="1" applyBorder="1" applyAlignment="1">
      <alignment horizontal="center" vertical="top"/>
      <protection/>
    </xf>
    <xf numFmtId="4" fontId="10" fillId="60" borderId="25" xfId="90" applyNumberFormat="1" applyFont="1" applyFill="1" applyBorder="1" applyAlignment="1">
      <alignment/>
    </xf>
    <xf numFmtId="2" fontId="10" fillId="60" borderId="27" xfId="189" applyNumberFormat="1" applyFont="1" applyFill="1" applyBorder="1" applyAlignment="1">
      <alignment vertical="top"/>
      <protection/>
    </xf>
    <xf numFmtId="2" fontId="10" fillId="60" borderId="28" xfId="189" applyNumberFormat="1" applyFont="1" applyFill="1" applyBorder="1" applyAlignment="1">
      <alignment horizontal="center" vertical="top"/>
      <protection/>
    </xf>
    <xf numFmtId="2" fontId="10" fillId="60" borderId="27" xfId="189" applyNumberFormat="1" applyFont="1" applyFill="1" applyBorder="1" applyAlignment="1">
      <alignment vertical="top" wrapText="1"/>
      <protection/>
    </xf>
    <xf numFmtId="4" fontId="10" fillId="60" borderId="28" xfId="189" applyNumberFormat="1" applyFont="1" applyFill="1" applyBorder="1" applyAlignment="1">
      <alignment/>
      <protection/>
    </xf>
    <xf numFmtId="2" fontId="10" fillId="60" borderId="28" xfId="189" applyNumberFormat="1" applyFont="1" applyFill="1" applyBorder="1" applyAlignment="1">
      <alignment horizontal="center"/>
      <protection/>
    </xf>
    <xf numFmtId="4" fontId="10" fillId="59" borderId="0" xfId="189" applyNumberFormat="1" applyFont="1" applyFill="1" applyAlignment="1">
      <alignment vertical="top"/>
      <protection/>
    </xf>
    <xf numFmtId="0" fontId="25" fillId="59" borderId="0" xfId="189" applyFont="1" applyFill="1">
      <alignment/>
      <protection/>
    </xf>
    <xf numFmtId="4" fontId="25" fillId="59" borderId="0" xfId="189" applyNumberFormat="1" applyFont="1" applyFill="1">
      <alignment/>
      <protection/>
    </xf>
    <xf numFmtId="0" fontId="26" fillId="59" borderId="31" xfId="189" applyFont="1" applyFill="1" applyBorder="1">
      <alignment/>
      <protection/>
    </xf>
    <xf numFmtId="0" fontId="26" fillId="59" borderId="29" xfId="189" applyFont="1" applyFill="1" applyBorder="1">
      <alignment/>
      <protection/>
    </xf>
    <xf numFmtId="4" fontId="6" fillId="59" borderId="29" xfId="185" applyNumberFormat="1" applyFont="1" applyFill="1" applyBorder="1" applyAlignment="1">
      <alignment horizontal="right"/>
      <protection/>
    </xf>
    <xf numFmtId="4" fontId="27" fillId="59" borderId="30" xfId="189" applyNumberFormat="1" applyFont="1" applyFill="1" applyBorder="1" applyAlignment="1">
      <alignment horizontal="right"/>
      <protection/>
    </xf>
    <xf numFmtId="0" fontId="10" fillId="41" borderId="23" xfId="189" applyFont="1" applyFill="1" applyBorder="1" applyAlignment="1">
      <alignment vertical="top"/>
      <protection/>
    </xf>
    <xf numFmtId="0" fontId="10" fillId="59" borderId="24" xfId="189" applyFont="1" applyFill="1" applyBorder="1" applyAlignment="1">
      <alignment horizontal="center" vertical="top"/>
      <protection/>
    </xf>
    <xf numFmtId="0" fontId="10" fillId="59" borderId="28" xfId="189" applyFont="1" applyFill="1" applyBorder="1" applyAlignment="1">
      <alignment horizontal="center" vertical="top"/>
      <protection/>
    </xf>
    <xf numFmtId="0" fontId="10" fillId="59" borderId="29" xfId="189" applyFont="1" applyFill="1" applyBorder="1" applyAlignment="1">
      <alignment vertical="top"/>
      <protection/>
    </xf>
    <xf numFmtId="4" fontId="91" fillId="41" borderId="30" xfId="189" applyNumberFormat="1" applyFont="1" applyFill="1" applyBorder="1" applyAlignment="1">
      <alignment vertical="top"/>
      <protection/>
    </xf>
    <xf numFmtId="4" fontId="92" fillId="41" borderId="30" xfId="189" applyNumberFormat="1" applyFont="1" applyFill="1" applyBorder="1" applyAlignment="1">
      <alignment vertical="top"/>
      <protection/>
    </xf>
    <xf numFmtId="174" fontId="2" fillId="41" borderId="0" xfId="189" applyNumberFormat="1" applyFont="1" applyFill="1">
      <alignment/>
      <protection/>
    </xf>
    <xf numFmtId="4" fontId="10" fillId="59" borderId="26" xfId="90" applyNumberFormat="1" applyFont="1" applyFill="1" applyBorder="1" applyAlignment="1">
      <alignment vertical="top"/>
    </xf>
    <xf numFmtId="0" fontId="10" fillId="59" borderId="53" xfId="189" applyFont="1" applyFill="1" applyBorder="1" applyAlignment="1">
      <alignment vertical="top"/>
      <protection/>
    </xf>
    <xf numFmtId="4" fontId="10" fillId="59" borderId="53" xfId="189" applyNumberFormat="1" applyFont="1" applyFill="1" applyBorder="1" applyAlignment="1">
      <alignment vertical="top"/>
      <protection/>
    </xf>
    <xf numFmtId="0" fontId="10" fillId="59" borderId="53" xfId="189" applyFont="1" applyFill="1" applyBorder="1" applyAlignment="1">
      <alignment horizontal="center" vertical="top"/>
      <protection/>
    </xf>
    <xf numFmtId="4" fontId="91" fillId="59" borderId="53" xfId="90" applyNumberFormat="1" applyFont="1" applyFill="1" applyBorder="1" applyAlignment="1">
      <alignment vertical="top"/>
    </xf>
    <xf numFmtId="0" fontId="27" fillId="60" borderId="48" xfId="195" applyFont="1" applyFill="1" applyBorder="1" applyAlignment="1" applyProtection="1">
      <alignment/>
      <protection locked="0"/>
    </xf>
    <xf numFmtId="0" fontId="6" fillId="59" borderId="22" xfId="166" applyFont="1" applyFill="1" applyBorder="1" applyAlignment="1">
      <alignment horizontal="left" vertical="top" wrapText="1"/>
      <protection/>
    </xf>
    <xf numFmtId="0" fontId="27" fillId="60" borderId="0" xfId="189" applyFont="1" applyFill="1" applyBorder="1" applyAlignment="1">
      <alignment vertical="top"/>
      <protection/>
    </xf>
    <xf numFmtId="4" fontId="26" fillId="60" borderId="0" xfId="189" applyNumberFormat="1" applyFont="1" applyFill="1" applyAlignment="1">
      <alignment vertical="top"/>
      <protection/>
    </xf>
    <xf numFmtId="0" fontId="25" fillId="60" borderId="0" xfId="189" applyFont="1" applyFill="1" applyAlignment="1">
      <alignment vertical="top"/>
      <protection/>
    </xf>
    <xf numFmtId="4" fontId="25" fillId="60" borderId="0" xfId="189" applyNumberFormat="1" applyFont="1" applyFill="1" applyAlignment="1">
      <alignment vertical="top"/>
      <protection/>
    </xf>
    <xf numFmtId="0" fontId="26" fillId="60" borderId="24" xfId="189" applyFont="1" applyFill="1" applyBorder="1" applyAlignment="1">
      <alignment horizontal="centerContinuous" vertical="top"/>
      <protection/>
    </xf>
    <xf numFmtId="0" fontId="26" fillId="60" borderId="28" xfId="189" applyFont="1" applyFill="1" applyBorder="1" applyAlignment="1">
      <alignment horizontal="centerContinuous" vertical="top"/>
      <protection/>
    </xf>
    <xf numFmtId="0" fontId="26" fillId="60" borderId="40" xfId="189" applyFont="1" applyFill="1" applyBorder="1" applyAlignment="1">
      <alignment horizontal="centerContinuous" vertical="top"/>
      <protection/>
    </xf>
    <xf numFmtId="4" fontId="10" fillId="60" borderId="26" xfId="90" applyNumberFormat="1" applyFont="1" applyFill="1" applyBorder="1" applyAlignment="1">
      <alignment/>
    </xf>
    <xf numFmtId="4" fontId="26" fillId="41" borderId="28" xfId="188" applyNumberFormat="1" applyFont="1" applyFill="1" applyBorder="1" applyAlignment="1">
      <alignment/>
      <protection/>
    </xf>
    <xf numFmtId="4" fontId="10" fillId="60" borderId="25" xfId="90" applyNumberFormat="1" applyFont="1" applyFill="1" applyBorder="1" applyAlignment="1">
      <alignment vertical="top"/>
    </xf>
    <xf numFmtId="2" fontId="10" fillId="60" borderId="31" xfId="189" applyNumberFormat="1" applyFont="1" applyFill="1" applyBorder="1" applyAlignment="1">
      <alignment vertical="top"/>
      <protection/>
    </xf>
    <xf numFmtId="2" fontId="10" fillId="60" borderId="29" xfId="189" applyNumberFormat="1" applyFont="1" applyFill="1" applyBorder="1" applyAlignment="1">
      <alignment vertical="top"/>
      <protection/>
    </xf>
    <xf numFmtId="2" fontId="10" fillId="60" borderId="29" xfId="189" applyNumberFormat="1" applyFont="1" applyFill="1" applyBorder="1" applyAlignment="1">
      <alignment horizontal="center" vertical="top"/>
      <protection/>
    </xf>
    <xf numFmtId="4" fontId="91" fillId="60" borderId="30" xfId="189" applyNumberFormat="1" applyFont="1" applyFill="1" applyBorder="1" applyAlignment="1">
      <alignment vertical="top"/>
      <protection/>
    </xf>
    <xf numFmtId="0" fontId="10" fillId="60" borderId="23" xfId="189" applyFont="1" applyFill="1" applyBorder="1" applyAlignment="1">
      <alignment vertical="top"/>
      <protection/>
    </xf>
    <xf numFmtId="0" fontId="10" fillId="60" borderId="24" xfId="189" applyFont="1" applyFill="1" applyBorder="1" applyAlignment="1">
      <alignment horizontal="center" vertical="top"/>
      <protection/>
    </xf>
    <xf numFmtId="0" fontId="10" fillId="60" borderId="39" xfId="189" applyFont="1" applyFill="1" applyBorder="1" applyAlignment="1">
      <alignment vertical="top"/>
      <protection/>
    </xf>
    <xf numFmtId="4" fontId="10" fillId="60" borderId="40" xfId="189" applyNumberFormat="1" applyFont="1" applyFill="1" applyBorder="1" applyAlignment="1">
      <alignment vertical="top"/>
      <protection/>
    </xf>
    <xf numFmtId="0" fontId="10" fillId="60" borderId="40" xfId="189" applyFont="1" applyFill="1" applyBorder="1" applyAlignment="1">
      <alignment vertical="top"/>
      <protection/>
    </xf>
    <xf numFmtId="4" fontId="13" fillId="60" borderId="40" xfId="189" applyNumberFormat="1" applyFont="1" applyFill="1" applyBorder="1" applyAlignment="1">
      <alignment horizontal="right" vertical="top"/>
      <protection/>
    </xf>
    <xf numFmtId="4" fontId="91" fillId="60" borderId="58" xfId="189" applyNumberFormat="1" applyFont="1" applyFill="1" applyBorder="1" applyAlignment="1">
      <alignment vertical="top"/>
      <protection/>
    </xf>
    <xf numFmtId="4" fontId="92" fillId="60" borderId="30" xfId="189" applyNumberFormat="1" applyFont="1" applyFill="1" applyBorder="1" applyAlignment="1">
      <alignment vertical="top"/>
      <protection/>
    </xf>
    <xf numFmtId="0" fontId="10" fillId="41" borderId="23" xfId="189" applyFont="1" applyFill="1" applyBorder="1" applyAlignment="1">
      <alignment horizontal="right"/>
      <protection/>
    </xf>
    <xf numFmtId="183" fontId="17" fillId="41" borderId="25" xfId="157" applyFont="1" applyFill="1" applyBorder="1" applyAlignment="1">
      <alignment/>
    </xf>
    <xf numFmtId="0" fontId="10" fillId="41" borderId="27" xfId="189" applyFont="1" applyFill="1" applyBorder="1" applyAlignment="1">
      <alignment horizontal="right"/>
      <protection/>
    </xf>
    <xf numFmtId="0" fontId="2" fillId="41" borderId="27" xfId="189" applyFont="1" applyFill="1" applyBorder="1" applyAlignment="1">
      <alignment horizontal="right" vertical="top"/>
      <protection/>
    </xf>
    <xf numFmtId="0" fontId="2" fillId="41" borderId="31" xfId="189" applyFont="1" applyFill="1" applyBorder="1">
      <alignment/>
      <protection/>
    </xf>
    <xf numFmtId="4" fontId="1" fillId="41" borderId="29" xfId="189" applyNumberFormat="1" applyFont="1" applyFill="1" applyBorder="1" applyAlignment="1">
      <alignment horizontal="right" vertical="top"/>
      <protection/>
    </xf>
    <xf numFmtId="0" fontId="13" fillId="41" borderId="0" xfId="192" applyFont="1" applyFill="1" applyBorder="1" applyAlignment="1" applyProtection="1" quotePrefix="1">
      <alignment horizontal="left" vertical="center"/>
      <protection/>
    </xf>
    <xf numFmtId="183" fontId="13" fillId="41" borderId="0" xfId="157" applyFont="1" applyFill="1" applyBorder="1" applyAlignment="1">
      <alignment horizontal="right" vertical="center"/>
    </xf>
    <xf numFmtId="0" fontId="13" fillId="41" borderId="0" xfId="192" applyFont="1" applyFill="1" applyBorder="1" applyAlignment="1">
      <alignment horizontal="center" vertical="center"/>
      <protection/>
    </xf>
    <xf numFmtId="183" fontId="10" fillId="41" borderId="59" xfId="153" applyNumberFormat="1" applyFont="1" applyFill="1" applyBorder="1" applyAlignment="1" applyProtection="1" quotePrefix="1">
      <alignment horizontal="left" vertical="center"/>
      <protection/>
    </xf>
    <xf numFmtId="4" fontId="10" fillId="41" borderId="24" xfId="157" applyNumberFormat="1" applyFont="1" applyFill="1" applyBorder="1" applyAlignment="1" applyProtection="1">
      <alignment horizontal="right" vertical="center"/>
      <protection/>
    </xf>
    <xf numFmtId="183" fontId="10" fillId="41" borderId="24" xfId="153" applyNumberFormat="1" applyFont="1" applyFill="1" applyBorder="1" applyAlignment="1" applyProtection="1">
      <alignment horizontal="center" vertical="center"/>
      <protection/>
    </xf>
    <xf numFmtId="4" fontId="0" fillId="41" borderId="25" xfId="0" applyNumberFormat="1" applyFont="1" applyFill="1" applyBorder="1" applyAlignment="1" applyProtection="1">
      <alignment horizontal="right" vertical="center"/>
      <protection locked="0"/>
    </xf>
    <xf numFmtId="183" fontId="10" fillId="41" borderId="60" xfId="153" applyNumberFormat="1" applyFont="1" applyFill="1" applyBorder="1" applyAlignment="1" applyProtection="1" quotePrefix="1">
      <alignment horizontal="left" vertical="center"/>
      <protection/>
    </xf>
    <xf numFmtId="180" fontId="10" fillId="41" borderId="28" xfId="157" applyNumberFormat="1" applyFont="1" applyFill="1" applyBorder="1" applyAlignment="1" applyProtection="1">
      <alignment horizontal="right" vertical="center"/>
      <protection/>
    </xf>
    <xf numFmtId="183" fontId="10" fillId="41" borderId="28" xfId="153" applyNumberFormat="1" applyFont="1" applyFill="1" applyBorder="1" applyAlignment="1" applyProtection="1">
      <alignment horizontal="center" vertical="center"/>
      <protection/>
    </xf>
    <xf numFmtId="4" fontId="10" fillId="41" borderId="28" xfId="157" applyNumberFormat="1" applyFont="1" applyFill="1" applyBorder="1" applyAlignment="1" applyProtection="1">
      <alignment horizontal="right" vertical="center"/>
      <protection/>
    </xf>
    <xf numFmtId="4" fontId="0" fillId="41" borderId="26" xfId="0" applyNumberFormat="1" applyFont="1" applyFill="1" applyBorder="1" applyAlignment="1" applyProtection="1">
      <alignment horizontal="right" vertical="center"/>
      <protection locked="0"/>
    </xf>
    <xf numFmtId="0" fontId="10" fillId="41" borderId="61" xfId="192" applyFont="1" applyFill="1" applyBorder="1" applyAlignment="1" applyProtection="1" quotePrefix="1">
      <alignment horizontal="left" vertical="center"/>
      <protection/>
    </xf>
    <xf numFmtId="4" fontId="10" fillId="41" borderId="0" xfId="157" applyNumberFormat="1" applyFont="1" applyFill="1" applyBorder="1" applyAlignment="1">
      <alignment vertical="center"/>
    </xf>
    <xf numFmtId="183" fontId="10" fillId="41" borderId="62" xfId="153" applyNumberFormat="1" applyFont="1" applyFill="1" applyBorder="1" applyAlignment="1">
      <alignment vertical="center"/>
    </xf>
    <xf numFmtId="183" fontId="10" fillId="41" borderId="29" xfId="157" applyFont="1" applyFill="1" applyBorder="1" applyAlignment="1">
      <alignment horizontal="right" vertical="center"/>
    </xf>
    <xf numFmtId="183" fontId="10" fillId="41" borderId="29" xfId="153" applyNumberFormat="1" applyFont="1" applyFill="1" applyBorder="1" applyAlignment="1">
      <alignment horizontal="center" vertical="center"/>
    </xf>
    <xf numFmtId="4" fontId="13" fillId="41" borderId="30" xfId="157" applyNumberFormat="1" applyFont="1" applyFill="1" applyBorder="1" applyAlignment="1" applyProtection="1">
      <alignment horizontal="right" vertical="center"/>
      <protection/>
    </xf>
    <xf numFmtId="0" fontId="10" fillId="41" borderId="59" xfId="192" applyFont="1" applyFill="1" applyBorder="1" applyAlignment="1" applyProtection="1" quotePrefix="1">
      <alignment horizontal="left" vertical="center"/>
      <protection/>
    </xf>
    <xf numFmtId="184" fontId="10" fillId="41" borderId="24" xfId="157" applyNumberFormat="1" applyFont="1" applyFill="1" applyBorder="1" applyAlignment="1" applyProtection="1">
      <alignment horizontal="right" vertical="center"/>
      <protection/>
    </xf>
    <xf numFmtId="0" fontId="10" fillId="41" borderId="24" xfId="192" applyFont="1" applyFill="1" applyBorder="1" applyAlignment="1" applyProtection="1">
      <alignment horizontal="center" vertical="center"/>
      <protection/>
    </xf>
    <xf numFmtId="0" fontId="10" fillId="41" borderId="60" xfId="192" applyFont="1" applyFill="1" applyBorder="1" applyAlignment="1" applyProtection="1" quotePrefix="1">
      <alignment horizontal="left" vertical="center"/>
      <protection/>
    </xf>
    <xf numFmtId="0" fontId="10" fillId="41" borderId="28" xfId="192" applyFont="1" applyFill="1" applyBorder="1" applyAlignment="1" applyProtection="1">
      <alignment horizontal="center" vertical="center"/>
      <protection/>
    </xf>
    <xf numFmtId="179" fontId="10" fillId="41" borderId="28" xfId="157" applyNumberFormat="1" applyFont="1" applyFill="1" applyBorder="1" applyAlignment="1" applyProtection="1">
      <alignment horizontal="right" vertical="center"/>
      <protection/>
    </xf>
    <xf numFmtId="0" fontId="10" fillId="41" borderId="62" xfId="192" applyFont="1" applyFill="1" applyBorder="1" applyAlignment="1" applyProtection="1" quotePrefix="1">
      <alignment horizontal="left" vertical="center"/>
      <protection/>
    </xf>
    <xf numFmtId="183" fontId="10" fillId="41" borderId="29" xfId="157" applyFont="1" applyFill="1" applyBorder="1" applyAlignment="1" applyProtection="1">
      <alignment horizontal="right" vertical="center"/>
      <protection/>
    </xf>
    <xf numFmtId="0" fontId="10" fillId="41" borderId="29" xfId="192" applyFont="1" applyFill="1" applyBorder="1" applyAlignment="1" applyProtection="1">
      <alignment horizontal="center" vertical="center"/>
      <protection/>
    </xf>
    <xf numFmtId="183" fontId="13" fillId="41" borderId="30" xfId="157" applyFont="1" applyFill="1" applyBorder="1" applyAlignment="1" applyProtection="1">
      <alignment horizontal="right" vertical="center"/>
      <protection locked="0"/>
    </xf>
    <xf numFmtId="0" fontId="13" fillId="59" borderId="24" xfId="189" applyFont="1" applyFill="1" applyBorder="1" applyAlignment="1">
      <alignment horizontal="right" vertical="top"/>
      <protection/>
    </xf>
    <xf numFmtId="4" fontId="13" fillId="41" borderId="24" xfId="189" applyNumberFormat="1" applyFont="1" applyFill="1" applyBorder="1" applyAlignment="1">
      <alignment horizontal="right" vertical="top"/>
      <protection/>
    </xf>
    <xf numFmtId="4" fontId="10" fillId="41" borderId="25" xfId="189" applyNumberFormat="1" applyFont="1" applyFill="1" applyBorder="1" applyAlignment="1">
      <alignment vertical="top"/>
      <protection/>
    </xf>
    <xf numFmtId="0" fontId="13" fillId="59" borderId="29" xfId="189" applyFont="1" applyFill="1" applyBorder="1" applyAlignment="1">
      <alignment horizontal="right" vertical="top"/>
      <protection/>
    </xf>
    <xf numFmtId="4" fontId="13" fillId="41" borderId="44" xfId="189" applyNumberFormat="1" applyFont="1" applyFill="1" applyBorder="1" applyAlignment="1">
      <alignment horizontal="right" vertical="top"/>
      <protection/>
    </xf>
    <xf numFmtId="0" fontId="23" fillId="59" borderId="0" xfId="0" applyFont="1" applyFill="1" applyBorder="1" applyAlignment="1">
      <alignment/>
    </xf>
    <xf numFmtId="0" fontId="0" fillId="59" borderId="0" xfId="0" applyFont="1" applyFill="1" applyBorder="1" applyAlignment="1">
      <alignment horizontal="left"/>
    </xf>
    <xf numFmtId="0" fontId="0" fillId="9" borderId="0" xfId="0" applyFill="1" applyAlignment="1">
      <alignment/>
    </xf>
    <xf numFmtId="0" fontId="13" fillId="59" borderId="0" xfId="189" applyFont="1" applyFill="1">
      <alignment/>
      <protection/>
    </xf>
    <xf numFmtId="0" fontId="26" fillId="59" borderId="23" xfId="189" applyFont="1" applyFill="1" applyBorder="1">
      <alignment/>
      <protection/>
    </xf>
    <xf numFmtId="0" fontId="26" fillId="59" borderId="24" xfId="189" applyFont="1" applyFill="1" applyBorder="1">
      <alignment/>
      <protection/>
    </xf>
    <xf numFmtId="0" fontId="26" fillId="59" borderId="24" xfId="189" applyFont="1" applyFill="1" applyBorder="1" applyAlignment="1">
      <alignment horizontal="centerContinuous"/>
      <protection/>
    </xf>
    <xf numFmtId="4" fontId="26" fillId="59" borderId="24" xfId="189" applyNumberFormat="1" applyFont="1" applyFill="1" applyBorder="1">
      <alignment/>
      <protection/>
    </xf>
    <xf numFmtId="4" fontId="10" fillId="59" borderId="25" xfId="90" applyNumberFormat="1" applyFont="1" applyFill="1" applyBorder="1" applyAlignment="1">
      <alignment/>
    </xf>
    <xf numFmtId="0" fontId="26" fillId="59" borderId="27" xfId="189" applyFont="1" applyFill="1" applyBorder="1">
      <alignment/>
      <protection/>
    </xf>
    <xf numFmtId="2" fontId="26" fillId="59" borderId="28" xfId="189" applyNumberFormat="1" applyFont="1" applyFill="1" applyBorder="1">
      <alignment/>
      <protection/>
    </xf>
    <xf numFmtId="0" fontId="26" fillId="59" borderId="28" xfId="189" applyFont="1" applyFill="1" applyBorder="1" applyAlignment="1">
      <alignment horizontal="centerContinuous"/>
      <protection/>
    </xf>
    <xf numFmtId="4" fontId="26" fillId="59" borderId="28" xfId="189" applyNumberFormat="1" applyFont="1" applyFill="1" applyBorder="1">
      <alignment/>
      <protection/>
    </xf>
    <xf numFmtId="4" fontId="10" fillId="59" borderId="26" xfId="90" applyNumberFormat="1" applyFont="1" applyFill="1" applyBorder="1" applyAlignment="1">
      <alignment/>
    </xf>
    <xf numFmtId="0" fontId="26" fillId="59" borderId="39" xfId="189" applyFont="1" applyFill="1" applyBorder="1">
      <alignment/>
      <protection/>
    </xf>
    <xf numFmtId="2" fontId="26" fillId="59" borderId="40" xfId="189" applyNumberFormat="1" applyFont="1" applyFill="1" applyBorder="1">
      <alignment/>
      <protection/>
    </xf>
    <xf numFmtId="0" fontId="26" fillId="59" borderId="40" xfId="189" applyFont="1" applyFill="1" applyBorder="1" applyAlignment="1">
      <alignment horizontal="centerContinuous"/>
      <protection/>
    </xf>
    <xf numFmtId="4" fontId="26" fillId="59" borderId="40" xfId="189" applyNumberFormat="1" applyFont="1" applyFill="1" applyBorder="1">
      <alignment/>
      <protection/>
    </xf>
    <xf numFmtId="0" fontId="6" fillId="59" borderId="22" xfId="0" applyFont="1" applyFill="1" applyBorder="1" applyAlignment="1">
      <alignment vertical="top"/>
    </xf>
    <xf numFmtId="4" fontId="26" fillId="59" borderId="0" xfId="189" applyNumberFormat="1" applyFont="1" applyFill="1">
      <alignment/>
      <protection/>
    </xf>
    <xf numFmtId="182" fontId="2" fillId="59" borderId="0" xfId="189" applyNumberFormat="1" applyFont="1" applyFill="1">
      <alignment/>
      <protection/>
    </xf>
    <xf numFmtId="39" fontId="10" fillId="41" borderId="0" xfId="189" applyNumberFormat="1" applyFont="1" applyFill="1" applyBorder="1" applyAlignment="1">
      <alignment horizontal="center"/>
      <protection/>
    </xf>
    <xf numFmtId="4" fontId="10" fillId="41" borderId="0" xfId="189" applyNumberFormat="1" applyFont="1" applyFill="1" applyBorder="1" applyAlignment="1" quotePrefix="1">
      <alignment horizontal="right"/>
      <protection/>
    </xf>
    <xf numFmtId="4" fontId="17" fillId="41" borderId="0" xfId="189" applyNumberFormat="1" applyFont="1" applyFill="1" applyBorder="1">
      <alignment/>
      <protection/>
    </xf>
    <xf numFmtId="4" fontId="10" fillId="41" borderId="0" xfId="189" applyNumberFormat="1" applyFont="1" applyFill="1" applyBorder="1" applyAlignment="1">
      <alignment horizontal="right"/>
      <protection/>
    </xf>
    <xf numFmtId="4" fontId="27" fillId="61" borderId="30" xfId="186" applyNumberFormat="1" applyFont="1" applyFill="1" applyBorder="1" applyAlignment="1">
      <alignment/>
      <protection/>
    </xf>
    <xf numFmtId="4" fontId="13" fillId="61" borderId="30" xfId="189" applyNumberFormat="1" applyFont="1" applyFill="1" applyBorder="1">
      <alignment/>
      <protection/>
    </xf>
    <xf numFmtId="183" fontId="17" fillId="61" borderId="0" xfId="157" applyFont="1" applyFill="1" applyBorder="1" applyAlignment="1">
      <alignment/>
    </xf>
    <xf numFmtId="4" fontId="6" fillId="41" borderId="29" xfId="0" applyNumberFormat="1" applyFont="1" applyFill="1" applyBorder="1" applyAlignment="1">
      <alignment horizontal="right"/>
    </xf>
    <xf numFmtId="0" fontId="47" fillId="9" borderId="0" xfId="189" applyFont="1" applyFill="1" applyAlignment="1">
      <alignment horizontal="left"/>
      <protection/>
    </xf>
    <xf numFmtId="4" fontId="47" fillId="9" borderId="0" xfId="189" applyNumberFormat="1" applyFont="1" applyFill="1" applyAlignment="1">
      <alignment/>
      <protection/>
    </xf>
    <xf numFmtId="0" fontId="47" fillId="9" borderId="0" xfId="189" applyFont="1" applyFill="1" applyAlignment="1">
      <alignment/>
      <protection/>
    </xf>
    <xf numFmtId="0" fontId="2" fillId="9" borderId="0" xfId="189" applyFont="1" applyFill="1">
      <alignment/>
      <protection/>
    </xf>
    <xf numFmtId="0" fontId="48" fillId="9" borderId="0" xfId="189" applyFont="1" applyFill="1" applyAlignment="1" quotePrefix="1">
      <alignment horizontal="left"/>
      <protection/>
    </xf>
    <xf numFmtId="4" fontId="49" fillId="9" borderId="0" xfId="189" applyNumberFormat="1" applyFont="1" applyFill="1">
      <alignment/>
      <protection/>
    </xf>
    <xf numFmtId="0" fontId="49" fillId="9" borderId="0" xfId="189" applyFont="1" applyFill="1">
      <alignment/>
      <protection/>
    </xf>
    <xf numFmtId="0" fontId="49" fillId="9" borderId="23" xfId="189" applyFont="1" applyFill="1" applyBorder="1">
      <alignment/>
      <protection/>
    </xf>
    <xf numFmtId="4" fontId="49" fillId="9" borderId="24" xfId="189" applyNumberFormat="1" applyFont="1" applyFill="1" applyBorder="1">
      <alignment/>
      <protection/>
    </xf>
    <xf numFmtId="0" fontId="49" fillId="9" borderId="24" xfId="189" applyFont="1" applyFill="1" applyBorder="1" applyAlignment="1">
      <alignment horizontal="centerContinuous"/>
      <protection/>
    </xf>
    <xf numFmtId="4" fontId="49" fillId="9" borderId="25" xfId="189" applyNumberFormat="1" applyFont="1" applyFill="1" applyBorder="1">
      <alignment/>
      <protection/>
    </xf>
    <xf numFmtId="0" fontId="49" fillId="9" borderId="27" xfId="189" applyFont="1" applyFill="1" applyBorder="1">
      <alignment/>
      <protection/>
    </xf>
    <xf numFmtId="4" fontId="49" fillId="9" borderId="28" xfId="189" applyNumberFormat="1" applyFont="1" applyFill="1" applyBorder="1">
      <alignment/>
      <protection/>
    </xf>
    <xf numFmtId="0" fontId="49" fillId="9" borderId="28" xfId="189" applyFont="1" applyFill="1" applyBorder="1" applyAlignment="1">
      <alignment horizontal="centerContinuous"/>
      <protection/>
    </xf>
    <xf numFmtId="4" fontId="49" fillId="9" borderId="26" xfId="189" applyNumberFormat="1" applyFont="1" applyFill="1" applyBorder="1">
      <alignment/>
      <protection/>
    </xf>
    <xf numFmtId="0" fontId="49" fillId="9" borderId="31" xfId="189" applyFont="1" applyFill="1" applyBorder="1">
      <alignment/>
      <protection/>
    </xf>
    <xf numFmtId="4" fontId="49" fillId="9" borderId="29" xfId="189" applyNumberFormat="1" applyFont="1" applyFill="1" applyBorder="1">
      <alignment/>
      <protection/>
    </xf>
    <xf numFmtId="0" fontId="49" fillId="9" borderId="29" xfId="189" applyFont="1" applyFill="1" applyBorder="1">
      <alignment/>
      <protection/>
    </xf>
    <xf numFmtId="4" fontId="48" fillId="9" borderId="29" xfId="189" applyNumberFormat="1" applyFont="1" applyFill="1" applyBorder="1" applyAlignment="1">
      <alignment horizontal="right"/>
      <protection/>
    </xf>
    <xf numFmtId="4" fontId="48" fillId="9" borderId="30" xfId="189" applyNumberFormat="1" applyFont="1" applyFill="1" applyBorder="1" applyAlignment="1">
      <alignment horizontal="right"/>
      <protection/>
    </xf>
    <xf numFmtId="0" fontId="49" fillId="9" borderId="0" xfId="189" applyFont="1" applyFill="1" applyBorder="1">
      <alignment/>
      <protection/>
    </xf>
    <xf numFmtId="4" fontId="49" fillId="9" borderId="0" xfId="189" applyNumberFormat="1" applyFont="1" applyFill="1" applyBorder="1">
      <alignment/>
      <protection/>
    </xf>
    <xf numFmtId="4" fontId="48" fillId="9" borderId="0" xfId="189" applyNumberFormat="1" applyFont="1" applyFill="1" applyBorder="1" applyAlignment="1">
      <alignment horizontal="right"/>
      <protection/>
    </xf>
    <xf numFmtId="0" fontId="48" fillId="9" borderId="0" xfId="189" applyFont="1" applyFill="1" applyAlignment="1">
      <alignment horizontal="left"/>
      <protection/>
    </xf>
    <xf numFmtId="0" fontId="48" fillId="9" borderId="0" xfId="189" applyFont="1" applyFill="1" applyAlignment="1">
      <alignment horizontal="centerContinuous"/>
      <protection/>
    </xf>
    <xf numFmtId="4" fontId="48" fillId="9" borderId="0" xfId="189" applyNumberFormat="1" applyFont="1" applyFill="1" applyAlignment="1">
      <alignment horizontal="centerContinuous"/>
      <protection/>
    </xf>
    <xf numFmtId="0" fontId="49" fillId="9" borderId="28" xfId="189" applyFont="1" applyFill="1" applyBorder="1" applyAlignment="1">
      <alignment horizontal="center"/>
      <protection/>
    </xf>
    <xf numFmtId="0" fontId="48" fillId="9" borderId="0" xfId="189" applyFont="1" applyFill="1" applyAlignment="1">
      <alignment/>
      <protection/>
    </xf>
    <xf numFmtId="0" fontId="48" fillId="9" borderId="0" xfId="189" applyFont="1" applyFill="1">
      <alignment/>
      <protection/>
    </xf>
    <xf numFmtId="0" fontId="49" fillId="9" borderId="28" xfId="189" applyFont="1" applyFill="1" applyBorder="1">
      <alignment/>
      <protection/>
    </xf>
    <xf numFmtId="4" fontId="48" fillId="9" borderId="28" xfId="189" applyNumberFormat="1" applyFont="1" applyFill="1" applyBorder="1" applyAlignment="1">
      <alignment horizontal="right"/>
      <protection/>
    </xf>
    <xf numFmtId="4" fontId="48" fillId="9" borderId="26" xfId="189" applyNumberFormat="1" applyFont="1" applyFill="1" applyBorder="1" applyAlignment="1">
      <alignment horizontal="right"/>
      <protection/>
    </xf>
    <xf numFmtId="4" fontId="48" fillId="9" borderId="0" xfId="189" applyNumberFormat="1" applyFont="1" applyFill="1">
      <alignment/>
      <protection/>
    </xf>
    <xf numFmtId="0" fontId="49" fillId="9" borderId="63" xfId="189" applyFont="1" applyFill="1" applyBorder="1">
      <alignment/>
      <protection/>
    </xf>
    <xf numFmtId="0" fontId="49" fillId="9" borderId="39" xfId="189" applyFont="1" applyFill="1" applyBorder="1">
      <alignment/>
      <protection/>
    </xf>
    <xf numFmtId="4" fontId="49" fillId="9" borderId="40" xfId="189" applyNumberFormat="1" applyFont="1" applyFill="1" applyBorder="1">
      <alignment/>
      <protection/>
    </xf>
    <xf numFmtId="0" fontId="49" fillId="9" borderId="40" xfId="189" applyFont="1" applyFill="1" applyBorder="1" applyAlignment="1">
      <alignment horizontal="center"/>
      <protection/>
    </xf>
    <xf numFmtId="0" fontId="50" fillId="9" borderId="0" xfId="189" applyFont="1" applyFill="1">
      <alignment/>
      <protection/>
    </xf>
    <xf numFmtId="4" fontId="50" fillId="9" borderId="0" xfId="189" applyNumberFormat="1" applyFont="1" applyFill="1">
      <alignment/>
      <protection/>
    </xf>
    <xf numFmtId="0" fontId="3" fillId="9" borderId="64" xfId="189" applyFont="1" applyFill="1" applyBorder="1" applyAlignment="1">
      <alignment horizontal="center" vertical="top" wrapText="1"/>
      <protection/>
    </xf>
    <xf numFmtId="4" fontId="3" fillId="9" borderId="64" xfId="189" applyNumberFormat="1" applyFont="1" applyFill="1" applyBorder="1" applyAlignment="1">
      <alignment horizontal="center" vertical="top" wrapText="1"/>
      <protection/>
    </xf>
    <xf numFmtId="0" fontId="10" fillId="9" borderId="64" xfId="189" applyFont="1" applyFill="1" applyBorder="1" applyAlignment="1">
      <alignment horizontal="left"/>
      <protection/>
    </xf>
    <xf numFmtId="4" fontId="10" fillId="9" borderId="64" xfId="90" applyNumberFormat="1" applyFont="1" applyFill="1" applyBorder="1" applyAlignment="1">
      <alignment/>
    </xf>
    <xf numFmtId="183" fontId="10" fillId="9" borderId="64" xfId="90" applyFont="1" applyFill="1" applyBorder="1" applyAlignment="1">
      <alignment horizontal="centerContinuous"/>
    </xf>
    <xf numFmtId="0" fontId="10" fillId="9" borderId="0" xfId="189" applyFont="1" applyFill="1">
      <alignment/>
      <protection/>
    </xf>
    <xf numFmtId="4" fontId="10" fillId="9" borderId="0" xfId="189" applyNumberFormat="1" applyFont="1" applyFill="1">
      <alignment/>
      <protection/>
    </xf>
    <xf numFmtId="39" fontId="10" fillId="9" borderId="0" xfId="189" applyNumberFormat="1" applyFont="1" applyFill="1" applyBorder="1" applyAlignment="1" quotePrefix="1">
      <alignment horizontal="left"/>
      <protection/>
    </xf>
    <xf numFmtId="0" fontId="13" fillId="9" borderId="0" xfId="189" applyFont="1" applyFill="1" applyAlignment="1" quotePrefix="1">
      <alignment horizontal="left"/>
      <protection/>
    </xf>
    <xf numFmtId="0" fontId="10" fillId="9" borderId="23" xfId="189" applyFont="1" applyFill="1" applyBorder="1">
      <alignment/>
      <protection/>
    </xf>
    <xf numFmtId="4" fontId="10" fillId="9" borderId="24" xfId="189" applyNumberFormat="1" applyFont="1" applyFill="1" applyBorder="1">
      <alignment/>
      <protection/>
    </xf>
    <xf numFmtId="39" fontId="10" fillId="9" borderId="24" xfId="189" applyNumberFormat="1" applyFont="1" applyFill="1" applyBorder="1" applyAlignment="1">
      <alignment horizontal="center"/>
      <protection/>
    </xf>
    <xf numFmtId="4" fontId="10" fillId="9" borderId="65" xfId="189" applyNumberFormat="1" applyFont="1" applyFill="1" applyBorder="1">
      <alignment/>
      <protection/>
    </xf>
    <xf numFmtId="4" fontId="10" fillId="9" borderId="38" xfId="90" applyNumberFormat="1" applyFont="1" applyFill="1" applyBorder="1" applyAlignment="1">
      <alignment/>
    </xf>
    <xf numFmtId="0" fontId="10" fillId="9" borderId="66" xfId="189" applyFont="1" applyFill="1" applyBorder="1">
      <alignment/>
      <protection/>
    </xf>
    <xf numFmtId="4" fontId="10" fillId="9" borderId="41" xfId="189" applyNumberFormat="1" applyFont="1" applyFill="1" applyBorder="1">
      <alignment/>
      <protection/>
    </xf>
    <xf numFmtId="39" fontId="10" fillId="9" borderId="41" xfId="189" applyNumberFormat="1" applyFont="1" applyFill="1" applyBorder="1" applyAlignment="1">
      <alignment horizontal="center"/>
      <protection/>
    </xf>
    <xf numFmtId="4" fontId="10" fillId="9" borderId="67" xfId="189" applyNumberFormat="1" applyFont="1" applyFill="1" applyBorder="1">
      <alignment/>
      <protection/>
    </xf>
    <xf numFmtId="4" fontId="10" fillId="9" borderId="26" xfId="90" applyNumberFormat="1" applyFont="1" applyFill="1" applyBorder="1" applyAlignment="1">
      <alignment/>
    </xf>
    <xf numFmtId="0" fontId="10" fillId="9" borderId="27" xfId="189" applyFont="1" applyFill="1" applyBorder="1">
      <alignment/>
      <protection/>
    </xf>
    <xf numFmtId="4" fontId="10" fillId="9" borderId="28" xfId="189" applyNumberFormat="1" applyFont="1" applyFill="1" applyBorder="1">
      <alignment/>
      <protection/>
    </xf>
    <xf numFmtId="39" fontId="10" fillId="9" borderId="28" xfId="189" applyNumberFormat="1" applyFont="1" applyFill="1" applyBorder="1" applyAlignment="1">
      <alignment horizontal="center"/>
      <protection/>
    </xf>
    <xf numFmtId="4" fontId="10" fillId="9" borderId="68" xfId="189" applyNumberFormat="1" applyFont="1" applyFill="1" applyBorder="1">
      <alignment/>
      <protection/>
    </xf>
    <xf numFmtId="39" fontId="13" fillId="9" borderId="31" xfId="189" applyNumberFormat="1" applyFont="1" applyFill="1" applyBorder="1" applyAlignment="1" quotePrefix="1">
      <alignment horizontal="left"/>
      <protection/>
    </xf>
    <xf numFmtId="4" fontId="13" fillId="9" borderId="29" xfId="189" applyNumberFormat="1" applyFont="1" applyFill="1" applyBorder="1" applyAlignment="1" quotePrefix="1">
      <alignment horizontal="left"/>
      <protection/>
    </xf>
    <xf numFmtId="39" fontId="10" fillId="9" borderId="29" xfId="189" applyNumberFormat="1" applyFont="1" applyFill="1" applyBorder="1">
      <alignment/>
      <protection/>
    </xf>
    <xf numFmtId="4" fontId="13" fillId="9" borderId="29" xfId="189" applyNumberFormat="1" applyFont="1" applyFill="1" applyBorder="1" applyAlignment="1" quotePrefix="1">
      <alignment horizontal="right"/>
      <protection/>
    </xf>
    <xf numFmtId="4" fontId="13" fillId="9" borderId="69" xfId="189" applyNumberFormat="1" applyFont="1" applyFill="1" applyBorder="1">
      <alignment/>
      <protection/>
    </xf>
    <xf numFmtId="4" fontId="10" fillId="9" borderId="25" xfId="90" applyNumberFormat="1" applyFont="1" applyFill="1" applyBorder="1" applyAlignment="1">
      <alignment/>
    </xf>
    <xf numFmtId="0" fontId="10" fillId="9" borderId="31" xfId="189" applyFont="1" applyFill="1" applyBorder="1">
      <alignment/>
      <protection/>
    </xf>
    <xf numFmtId="4" fontId="13" fillId="9" borderId="30" xfId="189" applyNumberFormat="1" applyFont="1" applyFill="1" applyBorder="1">
      <alignment/>
      <protection/>
    </xf>
    <xf numFmtId="0" fontId="10" fillId="9" borderId="0" xfId="189" applyFont="1" applyFill="1" applyBorder="1">
      <alignment/>
      <protection/>
    </xf>
    <xf numFmtId="4" fontId="13" fillId="9" borderId="0" xfId="189" applyNumberFormat="1" applyFont="1" applyFill="1" applyBorder="1" applyAlignment="1" quotePrefix="1">
      <alignment horizontal="left"/>
      <protection/>
    </xf>
    <xf numFmtId="39" fontId="10" fillId="9" borderId="0" xfId="189" applyNumberFormat="1" applyFont="1" applyFill="1" applyBorder="1">
      <alignment/>
      <protection/>
    </xf>
    <xf numFmtId="4" fontId="10" fillId="9" borderId="0" xfId="189" applyNumberFormat="1" applyFont="1" applyFill="1" applyBorder="1">
      <alignment/>
      <protection/>
    </xf>
    <xf numFmtId="4" fontId="13" fillId="9" borderId="0" xfId="189" applyNumberFormat="1" applyFont="1" applyFill="1" applyBorder="1">
      <alignment/>
      <protection/>
    </xf>
    <xf numFmtId="39" fontId="10" fillId="9" borderId="24" xfId="189" applyNumberFormat="1" applyFont="1" applyFill="1" applyBorder="1" applyAlignment="1">
      <alignment horizontal="centerContinuous"/>
      <protection/>
    </xf>
    <xf numFmtId="39" fontId="10" fillId="9" borderId="28" xfId="189" applyNumberFormat="1" applyFont="1" applyFill="1" applyBorder="1" applyAlignment="1">
      <alignment horizontal="centerContinuous"/>
      <protection/>
    </xf>
    <xf numFmtId="4" fontId="10" fillId="9" borderId="26" xfId="189" applyNumberFormat="1" applyFont="1" applyFill="1" applyBorder="1">
      <alignment/>
      <protection/>
    </xf>
    <xf numFmtId="4" fontId="10" fillId="9" borderId="29" xfId="189" applyNumberFormat="1" applyFont="1" applyFill="1" applyBorder="1">
      <alignment/>
      <protection/>
    </xf>
    <xf numFmtId="0" fontId="10" fillId="9" borderId="29" xfId="189" applyFont="1" applyFill="1" applyBorder="1" applyAlignment="1">
      <alignment horizontal="centerContinuous"/>
      <protection/>
    </xf>
    <xf numFmtId="4" fontId="13" fillId="9" borderId="29" xfId="189" applyNumberFormat="1" applyFont="1" applyFill="1" applyBorder="1" applyAlignment="1">
      <alignment horizontal="right"/>
      <protection/>
    </xf>
    <xf numFmtId="4" fontId="13" fillId="9" borderId="30" xfId="189" applyNumberFormat="1" applyFont="1" applyFill="1" applyBorder="1" applyAlignment="1">
      <alignment horizontal="right"/>
      <protection/>
    </xf>
    <xf numFmtId="0" fontId="10" fillId="9" borderId="0" xfId="189" applyFont="1" applyFill="1" applyBorder="1" applyAlignment="1">
      <alignment horizontal="centerContinuous"/>
      <protection/>
    </xf>
    <xf numFmtId="4" fontId="13" fillId="9" borderId="0" xfId="189" applyNumberFormat="1" applyFont="1" applyFill="1" applyBorder="1" applyAlignment="1">
      <alignment horizontal="right"/>
      <protection/>
    </xf>
    <xf numFmtId="0" fontId="13" fillId="9" borderId="0" xfId="189" applyFont="1" applyFill="1" applyBorder="1">
      <alignment/>
      <protection/>
    </xf>
    <xf numFmtId="0" fontId="13" fillId="9" borderId="0" xfId="189" applyFont="1" applyFill="1">
      <alignment/>
      <protection/>
    </xf>
    <xf numFmtId="0" fontId="10" fillId="9" borderId="0" xfId="189" applyFont="1" applyFill="1" applyAlignment="1">
      <alignment horizontal="centerContinuous"/>
      <protection/>
    </xf>
    <xf numFmtId="39" fontId="10" fillId="9" borderId="41" xfId="189" applyNumberFormat="1" applyFont="1" applyFill="1" applyBorder="1" applyAlignment="1">
      <alignment horizontal="centerContinuous"/>
      <protection/>
    </xf>
    <xf numFmtId="4" fontId="13" fillId="9" borderId="0" xfId="189" applyNumberFormat="1" applyFont="1" applyFill="1" applyAlignment="1">
      <alignment horizontal="right"/>
      <protection/>
    </xf>
    <xf numFmtId="0" fontId="10" fillId="9" borderId="24" xfId="189" applyFont="1" applyFill="1" applyBorder="1" applyAlignment="1">
      <alignment horizontal="centerContinuous"/>
      <protection/>
    </xf>
    <xf numFmtId="0" fontId="10" fillId="9" borderId="28" xfId="189" applyFont="1" applyFill="1" applyBorder="1" applyAlignment="1">
      <alignment horizontal="centerContinuous"/>
      <protection/>
    </xf>
    <xf numFmtId="0" fontId="10" fillId="9" borderId="29" xfId="189" applyFont="1" applyFill="1" applyBorder="1">
      <alignment/>
      <protection/>
    </xf>
    <xf numFmtId="4" fontId="10" fillId="9" borderId="24" xfId="90" applyNumberFormat="1" applyFont="1" applyFill="1" applyBorder="1" applyAlignment="1">
      <alignment/>
    </xf>
    <xf numFmtId="4" fontId="10" fillId="9" borderId="28" xfId="90" applyNumberFormat="1" applyFont="1" applyFill="1" applyBorder="1" applyAlignment="1">
      <alignment/>
    </xf>
    <xf numFmtId="0" fontId="17" fillId="9" borderId="32" xfId="189" applyFont="1" applyFill="1" applyBorder="1">
      <alignment/>
      <protection/>
    </xf>
    <xf numFmtId="4" fontId="10" fillId="9" borderId="33" xfId="189" applyNumberFormat="1" applyFont="1" applyFill="1" applyBorder="1">
      <alignment/>
      <protection/>
    </xf>
    <xf numFmtId="39" fontId="10" fillId="9" borderId="33" xfId="189" applyNumberFormat="1" applyFont="1" applyFill="1" applyBorder="1" applyAlignment="1">
      <alignment horizontal="center"/>
      <protection/>
    </xf>
    <xf numFmtId="4" fontId="10" fillId="9" borderId="24" xfId="189" applyNumberFormat="1" applyFont="1" applyFill="1" applyBorder="1" applyAlignment="1">
      <alignment horizontal="right"/>
      <protection/>
    </xf>
    <xf numFmtId="4" fontId="17" fillId="9" borderId="25" xfId="189" applyNumberFormat="1" applyFont="1" applyFill="1" applyBorder="1">
      <alignment/>
      <protection/>
    </xf>
    <xf numFmtId="0" fontId="17" fillId="9" borderId="31" xfId="189" applyFont="1" applyFill="1" applyBorder="1">
      <alignment/>
      <protection/>
    </xf>
    <xf numFmtId="39" fontId="10" fillId="9" borderId="29" xfId="189" applyNumberFormat="1" applyFont="1" applyFill="1" applyBorder="1" applyAlignment="1">
      <alignment horizontal="center"/>
      <protection/>
    </xf>
    <xf numFmtId="4" fontId="10" fillId="9" borderId="34" xfId="189" applyNumberFormat="1" applyFont="1" applyFill="1" applyBorder="1" applyAlignment="1">
      <alignment horizontal="right"/>
      <protection/>
    </xf>
    <xf numFmtId="4" fontId="17" fillId="9" borderId="30" xfId="189" applyNumberFormat="1" applyFont="1" applyFill="1" applyBorder="1">
      <alignment/>
      <protection/>
    </xf>
    <xf numFmtId="0" fontId="13" fillId="9" borderId="35" xfId="189" applyFont="1" applyFill="1" applyBorder="1">
      <alignment/>
      <protection/>
    </xf>
    <xf numFmtId="4" fontId="13" fillId="9" borderId="36" xfId="189" applyNumberFormat="1" applyFont="1" applyFill="1" applyBorder="1">
      <alignment/>
      <protection/>
    </xf>
    <xf numFmtId="39" fontId="10" fillId="9" borderId="36" xfId="189" applyNumberFormat="1" applyFont="1" applyFill="1" applyBorder="1" applyAlignment="1" quotePrefix="1">
      <alignment horizontal="left"/>
      <protection/>
    </xf>
    <xf numFmtId="4" fontId="13" fillId="9" borderId="36" xfId="189" applyNumberFormat="1" applyFont="1" applyFill="1" applyBorder="1" applyAlignment="1">
      <alignment horizontal="right"/>
      <protection/>
    </xf>
    <xf numFmtId="4" fontId="13" fillId="9" borderId="37" xfId="189" applyNumberFormat="1" applyFont="1" applyFill="1" applyBorder="1">
      <alignment/>
      <protection/>
    </xf>
    <xf numFmtId="0" fontId="17" fillId="9" borderId="23" xfId="189" applyFont="1" applyFill="1" applyBorder="1">
      <alignment/>
      <protection/>
    </xf>
    <xf numFmtId="4" fontId="17" fillId="9" borderId="38" xfId="189" applyNumberFormat="1" applyFont="1" applyFill="1" applyBorder="1">
      <alignment/>
      <protection/>
    </xf>
    <xf numFmtId="0" fontId="17" fillId="9" borderId="27" xfId="189" applyFont="1" applyFill="1" applyBorder="1">
      <alignment/>
      <protection/>
    </xf>
    <xf numFmtId="4" fontId="10" fillId="9" borderId="28" xfId="189" applyNumberFormat="1" applyFont="1" applyFill="1" applyBorder="1" applyAlignment="1">
      <alignment horizontal="right"/>
      <protection/>
    </xf>
    <xf numFmtId="4" fontId="17" fillId="9" borderId="26" xfId="189" applyNumberFormat="1" applyFont="1" applyFill="1" applyBorder="1">
      <alignment/>
      <protection/>
    </xf>
    <xf numFmtId="4" fontId="10" fillId="9" borderId="29" xfId="189" applyNumberFormat="1" applyFont="1" applyFill="1" applyBorder="1" applyAlignment="1">
      <alignment horizontal="right"/>
      <protection/>
    </xf>
    <xf numFmtId="4" fontId="13" fillId="9" borderId="0" xfId="189" applyNumberFormat="1" applyFont="1" applyFill="1" applyAlignment="1">
      <alignment horizontal="left"/>
      <protection/>
    </xf>
    <xf numFmtId="39" fontId="10" fillId="9" borderId="29" xfId="189" applyNumberFormat="1" applyFont="1" applyFill="1" applyBorder="1" applyAlignment="1">
      <alignment horizontal="centerContinuous"/>
      <protection/>
    </xf>
    <xf numFmtId="0" fontId="13" fillId="9" borderId="23" xfId="189" applyFont="1" applyFill="1" applyBorder="1">
      <alignment/>
      <protection/>
    </xf>
    <xf numFmtId="4" fontId="13" fillId="9" borderId="24" xfId="189" applyNumberFormat="1" applyFont="1" applyFill="1" applyBorder="1">
      <alignment/>
      <protection/>
    </xf>
    <xf numFmtId="39" fontId="10" fillId="9" borderId="24" xfId="189" applyNumberFormat="1" applyFont="1" applyFill="1" applyBorder="1" applyAlignment="1" quotePrefix="1">
      <alignment horizontal="left"/>
      <protection/>
    </xf>
    <xf numFmtId="4" fontId="13" fillId="9" borderId="24" xfId="189" applyNumberFormat="1" applyFont="1" applyFill="1" applyBorder="1" applyAlignment="1" quotePrefix="1">
      <alignment horizontal="right"/>
      <protection/>
    </xf>
    <xf numFmtId="4" fontId="13" fillId="9" borderId="25" xfId="189" applyNumberFormat="1" applyFont="1" applyFill="1" applyBorder="1">
      <alignment/>
      <protection/>
    </xf>
    <xf numFmtId="4" fontId="10" fillId="9" borderId="29" xfId="189" applyNumberFormat="1" applyFont="1" applyFill="1" applyBorder="1" applyAlignment="1" quotePrefix="1">
      <alignment horizontal="right"/>
      <protection/>
    </xf>
    <xf numFmtId="0" fontId="17" fillId="9" borderId="0" xfId="189" applyFont="1" applyFill="1" applyBorder="1">
      <alignment/>
      <protection/>
    </xf>
    <xf numFmtId="39" fontId="10" fillId="9" borderId="0" xfId="189" applyNumberFormat="1" applyFont="1" applyFill="1" applyBorder="1" applyAlignment="1">
      <alignment horizontal="centerContinuous"/>
      <protection/>
    </xf>
    <xf numFmtId="180" fontId="10" fillId="9" borderId="24" xfId="189" applyNumberFormat="1" applyFont="1" applyFill="1" applyBorder="1">
      <alignment/>
      <protection/>
    </xf>
    <xf numFmtId="0" fontId="6" fillId="9" borderId="0" xfId="0" applyFont="1" applyFill="1" applyBorder="1" applyAlignment="1" applyProtection="1" quotePrefix="1">
      <alignment horizontal="left" vertical="center"/>
      <protection/>
    </xf>
    <xf numFmtId="0" fontId="18" fillId="9" borderId="0" xfId="0" applyFont="1" applyFill="1" applyBorder="1" applyAlignment="1">
      <alignment horizontal="right" vertical="center"/>
    </xf>
    <xf numFmtId="0" fontId="18" fillId="9" borderId="0" xfId="0" applyFont="1" applyFill="1" applyBorder="1" applyAlignment="1">
      <alignment horizontal="center" vertical="center"/>
    </xf>
    <xf numFmtId="0" fontId="0" fillId="9" borderId="23" xfId="0" applyFont="1" applyFill="1" applyBorder="1" applyAlignment="1" applyProtection="1">
      <alignment horizontal="left" vertical="center"/>
      <protection/>
    </xf>
    <xf numFmtId="188" fontId="0" fillId="9" borderId="24" xfId="0" applyNumberFormat="1" applyFont="1" applyFill="1" applyBorder="1" applyAlignment="1" applyProtection="1">
      <alignment horizontal="right" vertical="center"/>
      <protection locked="0"/>
    </xf>
    <xf numFmtId="0" fontId="0" fillId="9" borderId="24" xfId="0" applyFont="1" applyFill="1" applyBorder="1" applyAlignment="1" applyProtection="1">
      <alignment horizontal="center" vertical="center"/>
      <protection/>
    </xf>
    <xf numFmtId="4" fontId="0" fillId="9" borderId="24" xfId="0" applyNumberFormat="1" applyFont="1" applyFill="1" applyBorder="1" applyAlignment="1" applyProtection="1">
      <alignment horizontal="right" vertical="center"/>
      <protection/>
    </xf>
    <xf numFmtId="0" fontId="0" fillId="9" borderId="27" xfId="0" applyFont="1" applyFill="1" applyBorder="1" applyAlignment="1" applyProtection="1">
      <alignment horizontal="left" vertical="center"/>
      <protection/>
    </xf>
    <xf numFmtId="184" fontId="0" fillId="9" borderId="28" xfId="0" applyNumberFormat="1" applyFont="1" applyFill="1" applyBorder="1" applyAlignment="1" applyProtection="1">
      <alignment horizontal="right" vertical="center"/>
      <protection locked="0"/>
    </xf>
    <xf numFmtId="0" fontId="0" fillId="9" borderId="28" xfId="0" applyFont="1" applyFill="1" applyBorder="1" applyAlignment="1" applyProtection="1">
      <alignment horizontal="center" vertical="center"/>
      <protection/>
    </xf>
    <xf numFmtId="4" fontId="0" fillId="9" borderId="28" xfId="0" applyNumberFormat="1" applyFont="1" applyFill="1" applyBorder="1" applyAlignment="1" applyProtection="1">
      <alignment horizontal="right" vertical="center"/>
      <protection/>
    </xf>
    <xf numFmtId="2" fontId="0" fillId="9" borderId="28" xfId="0" applyNumberFormat="1" applyFont="1" applyFill="1" applyBorder="1" applyAlignment="1" applyProtection="1">
      <alignment horizontal="right" vertical="center"/>
      <protection/>
    </xf>
    <xf numFmtId="0" fontId="0" fillId="9" borderId="31" xfId="0" applyFont="1" applyFill="1" applyBorder="1" applyAlignment="1">
      <alignment vertical="center"/>
    </xf>
    <xf numFmtId="0" fontId="0" fillId="9" borderId="29" xfId="0" applyFont="1" applyFill="1" applyBorder="1" applyAlignment="1">
      <alignment horizontal="right" vertical="center"/>
    </xf>
    <xf numFmtId="0" fontId="0" fillId="9" borderId="29" xfId="0" applyFont="1" applyFill="1" applyBorder="1" applyAlignment="1">
      <alignment horizontal="center" vertical="center"/>
    </xf>
    <xf numFmtId="4" fontId="6" fillId="9" borderId="29" xfId="0" applyNumberFormat="1" applyFont="1" applyFill="1" applyBorder="1" applyAlignment="1" applyProtection="1" quotePrefix="1">
      <alignment horizontal="right" vertical="center"/>
      <protection/>
    </xf>
    <xf numFmtId="4" fontId="6" fillId="9" borderId="30" xfId="0" applyNumberFormat="1" applyFont="1" applyFill="1" applyBorder="1" applyAlignment="1" applyProtection="1">
      <alignment horizontal="right" vertical="center"/>
      <protection locked="0"/>
    </xf>
    <xf numFmtId="0" fontId="6" fillId="9" borderId="0" xfId="0" applyFont="1" applyFill="1" applyAlignment="1" quotePrefix="1">
      <alignment horizontal="left"/>
    </xf>
    <xf numFmtId="0" fontId="0" fillId="9" borderId="23" xfId="0" applyFont="1" applyFill="1" applyBorder="1" applyAlignment="1" quotePrefix="1">
      <alignment horizontal="left" vertical="top" wrapText="1"/>
    </xf>
    <xf numFmtId="189" fontId="0" fillId="9" borderId="24" xfId="0" applyNumberFormat="1" applyFont="1" applyFill="1" applyBorder="1" applyAlignment="1">
      <alignment/>
    </xf>
    <xf numFmtId="0" fontId="0" fillId="9" borderId="24" xfId="0" applyFont="1" applyFill="1" applyBorder="1" applyAlignment="1">
      <alignment horizontal="center"/>
    </xf>
    <xf numFmtId="4" fontId="0" fillId="9" borderId="24" xfId="0" applyNumberFormat="1" applyFont="1" applyFill="1" applyBorder="1" applyAlignment="1">
      <alignment/>
    </xf>
    <xf numFmtId="0" fontId="0" fillId="9" borderId="27" xfId="0" applyFont="1" applyFill="1" applyBorder="1" applyAlignment="1">
      <alignment vertical="top" wrapText="1"/>
    </xf>
    <xf numFmtId="2" fontId="0" fillId="9" borderId="28" xfId="0" applyNumberFormat="1" applyFont="1" applyFill="1" applyBorder="1" applyAlignment="1">
      <alignment/>
    </xf>
    <xf numFmtId="0" fontId="0" fillId="9" borderId="28" xfId="0" applyFont="1" applyFill="1" applyBorder="1" applyAlignment="1">
      <alignment horizontal="center"/>
    </xf>
    <xf numFmtId="0" fontId="0" fillId="9" borderId="31" xfId="0" applyFont="1" applyFill="1" applyBorder="1" applyAlignment="1">
      <alignment/>
    </xf>
    <xf numFmtId="0" fontId="0" fillId="9" borderId="29" xfId="0" applyFont="1" applyFill="1" applyBorder="1" applyAlignment="1">
      <alignment/>
    </xf>
    <xf numFmtId="0" fontId="0" fillId="9" borderId="29" xfId="0" applyFont="1" applyFill="1" applyBorder="1" applyAlignment="1">
      <alignment horizontal="center"/>
    </xf>
    <xf numFmtId="0" fontId="6" fillId="9" borderId="29" xfId="0" applyFont="1" applyFill="1" applyBorder="1" applyAlignment="1">
      <alignment horizontal="right"/>
    </xf>
    <xf numFmtId="172" fontId="6" fillId="9" borderId="30" xfId="0" applyNumberFormat="1" applyFont="1" applyFill="1" applyBorder="1" applyAlignment="1">
      <alignment horizontal="centerContinuous"/>
    </xf>
    <xf numFmtId="0" fontId="6" fillId="9" borderId="0" xfId="0" applyFont="1" applyFill="1" applyBorder="1" applyAlignment="1" applyProtection="1">
      <alignment horizontal="left" vertical="center"/>
      <protection/>
    </xf>
    <xf numFmtId="0" fontId="17" fillId="9" borderId="0" xfId="0" applyFont="1" applyFill="1" applyBorder="1" applyAlignment="1">
      <alignment horizontal="right" vertical="center"/>
    </xf>
    <xf numFmtId="39" fontId="17" fillId="9" borderId="0" xfId="0" applyNumberFormat="1" applyFont="1" applyFill="1" applyBorder="1" applyAlignment="1">
      <alignment vertical="center"/>
    </xf>
    <xf numFmtId="4" fontId="0" fillId="9" borderId="24" xfId="0" applyNumberFormat="1" applyFont="1" applyFill="1" applyBorder="1" applyAlignment="1" applyProtection="1">
      <alignment horizontal="right" vertical="center"/>
      <protection locked="0"/>
    </xf>
    <xf numFmtId="4" fontId="0" fillId="9" borderId="28" xfId="0" applyNumberFormat="1" applyFont="1" applyFill="1" applyBorder="1" applyAlignment="1" applyProtection="1">
      <alignment horizontal="right" vertical="center"/>
      <protection locked="0"/>
    </xf>
    <xf numFmtId="0" fontId="6" fillId="9" borderId="0" xfId="0" applyFont="1" applyFill="1" applyAlignment="1">
      <alignment horizontal="left"/>
    </xf>
    <xf numFmtId="190" fontId="0" fillId="9" borderId="0" xfId="151" applyNumberFormat="1" applyFont="1" applyFill="1" applyBorder="1" applyAlignment="1">
      <alignment/>
    </xf>
    <xf numFmtId="171" fontId="0" fillId="9" borderId="0" xfId="151" applyFont="1" applyFill="1" applyBorder="1" applyAlignment="1">
      <alignment horizontal="centerContinuous"/>
    </xf>
    <xf numFmtId="171" fontId="6" fillId="9" borderId="0" xfId="151" applyFont="1" applyFill="1" applyBorder="1" applyAlignment="1">
      <alignment horizontal="right"/>
    </xf>
    <xf numFmtId="0" fontId="0" fillId="9" borderId="23" xfId="0" applyFont="1" applyFill="1" applyBorder="1" applyAlignment="1">
      <alignment horizontal="left"/>
    </xf>
    <xf numFmtId="2" fontId="0" fillId="9" borderId="24" xfId="151" applyNumberFormat="1" applyFont="1" applyFill="1" applyBorder="1" applyAlignment="1">
      <alignment/>
    </xf>
    <xf numFmtId="171" fontId="0" fillId="9" borderId="24" xfId="151" applyFont="1" applyFill="1" applyBorder="1" applyAlignment="1">
      <alignment horizontal="centerContinuous"/>
    </xf>
    <xf numFmtId="171" fontId="0" fillId="9" borderId="24" xfId="151" applyFont="1" applyFill="1" applyBorder="1" applyAlignment="1">
      <alignment horizontal="right"/>
    </xf>
    <xf numFmtId="0" fontId="0" fillId="9" borderId="27" xfId="0" applyFont="1" applyFill="1" applyBorder="1" applyAlignment="1">
      <alignment horizontal="left"/>
    </xf>
    <xf numFmtId="4" fontId="0" fillId="9" borderId="28" xfId="151" applyNumberFormat="1" applyFont="1" applyFill="1" applyBorder="1" applyAlignment="1">
      <alignment/>
    </xf>
    <xf numFmtId="171" fontId="0" fillId="9" borderId="28" xfId="151" applyFont="1" applyFill="1" applyBorder="1" applyAlignment="1">
      <alignment horizontal="centerContinuous"/>
    </xf>
    <xf numFmtId="171" fontId="0" fillId="9" borderId="28" xfId="151" applyFont="1" applyFill="1" applyBorder="1" applyAlignment="1">
      <alignment horizontal="right"/>
    </xf>
    <xf numFmtId="0" fontId="0" fillId="9" borderId="39" xfId="0" applyFont="1" applyFill="1" applyBorder="1" applyAlignment="1">
      <alignment horizontal="left"/>
    </xf>
    <xf numFmtId="190" fontId="0" fillId="9" borderId="40" xfId="151" applyNumberFormat="1" applyFont="1" applyFill="1" applyBorder="1" applyAlignment="1">
      <alignment/>
    </xf>
    <xf numFmtId="171" fontId="6" fillId="9" borderId="58" xfId="151" applyFont="1" applyFill="1" applyBorder="1" applyAlignment="1">
      <alignment horizontal="right"/>
    </xf>
    <xf numFmtId="0" fontId="0" fillId="9" borderId="31" xfId="0" applyFont="1" applyFill="1" applyBorder="1" applyAlignment="1">
      <alignment horizontal="left"/>
    </xf>
    <xf numFmtId="190" fontId="0" fillId="9" borderId="29" xfId="151" applyNumberFormat="1" applyFont="1" applyFill="1" applyBorder="1" applyAlignment="1">
      <alignment/>
    </xf>
    <xf numFmtId="171" fontId="6" fillId="9" borderId="30" xfId="151" applyFont="1" applyFill="1" applyBorder="1" applyAlignment="1">
      <alignment horizontal="right"/>
    </xf>
    <xf numFmtId="0" fontId="10" fillId="9" borderId="27" xfId="189" applyFont="1" applyFill="1" applyBorder="1" applyAlignment="1" quotePrefix="1">
      <alignment horizontal="left"/>
      <protection/>
    </xf>
    <xf numFmtId="0" fontId="20" fillId="9" borderId="0" xfId="189" applyFont="1" applyFill="1" applyAlignment="1">
      <alignment horizontal="centerContinuous"/>
      <protection/>
    </xf>
    <xf numFmtId="4" fontId="20" fillId="9" borderId="0" xfId="189" applyNumberFormat="1" applyFont="1" applyFill="1" applyAlignment="1">
      <alignment horizontal="centerContinuous"/>
      <protection/>
    </xf>
    <xf numFmtId="0" fontId="10" fillId="9" borderId="28" xfId="189" applyFont="1" applyFill="1" applyBorder="1" applyAlignment="1" quotePrefix="1">
      <alignment horizontal="centerContinuous"/>
      <protection/>
    </xf>
    <xf numFmtId="0" fontId="10" fillId="9" borderId="28" xfId="189" applyFont="1" applyFill="1" applyBorder="1">
      <alignment/>
      <protection/>
    </xf>
    <xf numFmtId="0" fontId="0" fillId="9" borderId="0" xfId="189" applyFont="1" applyFill="1">
      <alignment/>
      <protection/>
    </xf>
    <xf numFmtId="0" fontId="6" fillId="9" borderId="0" xfId="189" applyFont="1" applyFill="1" applyAlignment="1">
      <alignment horizontal="right"/>
      <protection/>
    </xf>
    <xf numFmtId="39" fontId="6" fillId="9" borderId="0" xfId="189" applyNumberFormat="1" applyFont="1" applyFill="1" applyAlignment="1">
      <alignment horizontal="right"/>
      <protection/>
    </xf>
    <xf numFmtId="0" fontId="6" fillId="9" borderId="0" xfId="189" applyFont="1" applyFill="1">
      <alignment/>
      <protection/>
    </xf>
    <xf numFmtId="0" fontId="0" fillId="9" borderId="23" xfId="189" applyFont="1" applyFill="1" applyBorder="1">
      <alignment/>
      <protection/>
    </xf>
    <xf numFmtId="2" fontId="0" fillId="9" borderId="24" xfId="189" applyNumberFormat="1" applyFont="1" applyFill="1" applyBorder="1">
      <alignment/>
      <protection/>
    </xf>
    <xf numFmtId="0" fontId="0" fillId="9" borderId="24" xfId="189" applyFont="1" applyFill="1" applyBorder="1" applyAlignment="1">
      <alignment horizontal="centerContinuous"/>
      <protection/>
    </xf>
    <xf numFmtId="0" fontId="0" fillId="9" borderId="27" xfId="189" applyFont="1" applyFill="1" applyBorder="1">
      <alignment/>
      <protection/>
    </xf>
    <xf numFmtId="2" fontId="0" fillId="9" borderId="28" xfId="189" applyNumberFormat="1" applyFont="1" applyFill="1" applyBorder="1">
      <alignment/>
      <protection/>
    </xf>
    <xf numFmtId="0" fontId="0" fillId="9" borderId="28" xfId="189" applyFont="1" applyFill="1" applyBorder="1" applyAlignment="1">
      <alignment horizontal="centerContinuous"/>
      <protection/>
    </xf>
    <xf numFmtId="0" fontId="0" fillId="9" borderId="27" xfId="189" applyFont="1" applyFill="1" applyBorder="1" applyAlignment="1" quotePrefix="1">
      <alignment horizontal="left"/>
      <protection/>
    </xf>
    <xf numFmtId="0" fontId="0" fillId="9" borderId="28" xfId="189" applyFont="1" applyFill="1" applyBorder="1">
      <alignment/>
      <protection/>
    </xf>
    <xf numFmtId="184" fontId="0" fillId="9" borderId="28" xfId="189" applyNumberFormat="1" applyFont="1" applyFill="1" applyBorder="1">
      <alignment/>
      <protection/>
    </xf>
    <xf numFmtId="0" fontId="0" fillId="9" borderId="31" xfId="189" applyFont="1" applyFill="1" applyBorder="1">
      <alignment/>
      <protection/>
    </xf>
    <xf numFmtId="0" fontId="0" fillId="9" borderId="29" xfId="189" applyFont="1" applyFill="1" applyBorder="1">
      <alignment/>
      <protection/>
    </xf>
    <xf numFmtId="2" fontId="6" fillId="9" borderId="30" xfId="189" applyNumberFormat="1" applyFont="1" applyFill="1" applyBorder="1" applyAlignment="1">
      <alignment horizontal="right"/>
      <protection/>
    </xf>
    <xf numFmtId="39" fontId="6" fillId="9" borderId="0" xfId="189" applyNumberFormat="1" applyFont="1" applyFill="1" applyAlignment="1">
      <alignment/>
      <protection/>
    </xf>
    <xf numFmtId="0" fontId="6" fillId="9" borderId="0" xfId="189" applyFont="1" applyFill="1" applyBorder="1" applyAlignment="1">
      <alignment horizontal="right"/>
      <protection/>
    </xf>
    <xf numFmtId="2" fontId="6" fillId="9" borderId="0" xfId="189" applyNumberFormat="1" applyFont="1" applyFill="1" applyBorder="1" applyAlignment="1">
      <alignment/>
      <protection/>
    </xf>
    <xf numFmtId="184" fontId="0" fillId="9" borderId="0" xfId="189" applyNumberFormat="1" applyFont="1" applyFill="1">
      <alignment/>
      <protection/>
    </xf>
    <xf numFmtId="184" fontId="0" fillId="9" borderId="29" xfId="189" applyNumberFormat="1" applyFont="1" applyFill="1" applyBorder="1">
      <alignment/>
      <protection/>
    </xf>
    <xf numFmtId="0" fontId="6" fillId="9" borderId="29" xfId="189" applyFont="1" applyFill="1" applyBorder="1" applyAlignment="1">
      <alignment horizontal="right"/>
      <protection/>
    </xf>
    <xf numFmtId="0" fontId="0" fillId="9" borderId="0" xfId="189" applyFont="1" applyFill="1" applyBorder="1">
      <alignment/>
      <protection/>
    </xf>
    <xf numFmtId="184" fontId="0" fillId="9" borderId="0" xfId="189" applyNumberFormat="1" applyFont="1" applyFill="1" applyBorder="1">
      <alignment/>
      <protection/>
    </xf>
    <xf numFmtId="39" fontId="6" fillId="9" borderId="0" xfId="189" applyNumberFormat="1" applyFont="1" applyFill="1" applyBorder="1" applyAlignment="1">
      <alignment horizontal="right"/>
      <protection/>
    </xf>
    <xf numFmtId="0" fontId="6" fillId="9" borderId="0" xfId="196" applyFont="1" applyFill="1" applyBorder="1">
      <alignment/>
      <protection/>
    </xf>
    <xf numFmtId="39" fontId="32" fillId="9" borderId="0" xfId="196" applyNumberFormat="1" applyFont="1" applyFill="1" applyBorder="1">
      <alignment/>
      <protection/>
    </xf>
    <xf numFmtId="39" fontId="32" fillId="9" borderId="0" xfId="196" applyNumberFormat="1" applyFont="1" applyFill="1" applyBorder="1" applyAlignment="1">
      <alignment horizontal="centerContinuous"/>
      <protection/>
    </xf>
    <xf numFmtId="39" fontId="31" fillId="9" borderId="0" xfId="196" applyNumberFormat="1" applyFont="1" applyFill="1" applyBorder="1" applyAlignment="1">
      <alignment horizontal="right"/>
      <protection/>
    </xf>
    <xf numFmtId="2" fontId="31" fillId="9" borderId="0" xfId="196" applyNumberFormat="1" applyFont="1" applyFill="1" applyBorder="1" applyAlignment="1">
      <alignment horizontal="right"/>
      <protection/>
    </xf>
    <xf numFmtId="0" fontId="0" fillId="9" borderId="23" xfId="196" applyFont="1" applyFill="1" applyBorder="1">
      <alignment/>
      <protection/>
    </xf>
    <xf numFmtId="39" fontId="0" fillId="9" borderId="24" xfId="196" applyNumberFormat="1" applyFont="1" applyFill="1" applyBorder="1">
      <alignment/>
      <protection/>
    </xf>
    <xf numFmtId="39" fontId="0" fillId="9" borderId="24" xfId="196" applyNumberFormat="1" applyFont="1" applyFill="1" applyBorder="1" applyAlignment="1">
      <alignment horizontal="centerContinuous"/>
      <protection/>
    </xf>
    <xf numFmtId="39" fontId="0" fillId="9" borderId="24" xfId="196" applyNumberFormat="1" applyFont="1" applyFill="1" applyBorder="1" applyAlignment="1">
      <alignment vertical="top" wrapText="1"/>
      <protection/>
    </xf>
    <xf numFmtId="0" fontId="0" fillId="9" borderId="27" xfId="196" applyFont="1" applyFill="1" applyBorder="1">
      <alignment/>
      <protection/>
    </xf>
    <xf numFmtId="39" fontId="0" fillId="9" borderId="28" xfId="196" applyNumberFormat="1" applyFont="1" applyFill="1" applyBorder="1">
      <alignment/>
      <protection/>
    </xf>
    <xf numFmtId="39" fontId="0" fillId="9" borderId="28" xfId="196" applyNumberFormat="1" applyFont="1" applyFill="1" applyBorder="1" applyAlignment="1">
      <alignment horizontal="centerContinuous"/>
      <protection/>
    </xf>
    <xf numFmtId="39" fontId="0" fillId="9" borderId="28" xfId="196" applyNumberFormat="1" applyFont="1" applyFill="1" applyBorder="1" applyAlignment="1">
      <alignment vertical="top" wrapText="1"/>
      <protection/>
    </xf>
    <xf numFmtId="0" fontId="0" fillId="9" borderId="39" xfId="196" applyFont="1" applyFill="1" applyBorder="1">
      <alignment/>
      <protection/>
    </xf>
    <xf numFmtId="39" fontId="0" fillId="9" borderId="40" xfId="196" applyNumberFormat="1" applyFont="1" applyFill="1" applyBorder="1">
      <alignment/>
      <protection/>
    </xf>
    <xf numFmtId="39" fontId="0" fillId="9" borderId="40" xfId="196" applyNumberFormat="1" applyFont="1" applyFill="1" applyBorder="1" applyAlignment="1">
      <alignment horizontal="centerContinuous"/>
      <protection/>
    </xf>
    <xf numFmtId="39" fontId="0" fillId="9" borderId="40" xfId="196" applyNumberFormat="1" applyFont="1" applyFill="1" applyBorder="1" applyAlignment="1">
      <alignment vertical="top" wrapText="1"/>
      <protection/>
    </xf>
    <xf numFmtId="0" fontId="0" fillId="9" borderId="31" xfId="196" applyFont="1" applyFill="1" applyBorder="1">
      <alignment/>
      <protection/>
    </xf>
    <xf numFmtId="39" fontId="0" fillId="9" borderId="29" xfId="196" applyNumberFormat="1" applyFont="1" applyFill="1" applyBorder="1">
      <alignment/>
      <protection/>
    </xf>
    <xf numFmtId="39" fontId="0" fillId="9" borderId="29" xfId="196" applyNumberFormat="1" applyFont="1" applyFill="1" applyBorder="1" applyAlignment="1">
      <alignment horizontal="centerContinuous"/>
      <protection/>
    </xf>
    <xf numFmtId="39" fontId="6" fillId="9" borderId="29" xfId="196" applyNumberFormat="1" applyFont="1" applyFill="1" applyBorder="1" applyAlignment="1">
      <alignment horizontal="right"/>
      <protection/>
    </xf>
    <xf numFmtId="4" fontId="6" fillId="9" borderId="30" xfId="196" applyNumberFormat="1" applyFont="1" applyFill="1" applyBorder="1" applyAlignment="1">
      <alignment horizontal="right"/>
      <protection/>
    </xf>
    <xf numFmtId="4" fontId="6" fillId="9" borderId="30" xfId="189" applyNumberFormat="1" applyFont="1" applyFill="1" applyBorder="1" applyAlignment="1">
      <alignment horizontal="right"/>
      <protection/>
    </xf>
    <xf numFmtId="183" fontId="6" fillId="9" borderId="0" xfId="89" applyFont="1" applyFill="1" applyBorder="1" applyAlignment="1">
      <alignment/>
    </xf>
    <xf numFmtId="2" fontId="6" fillId="9" borderId="0" xfId="189" applyNumberFormat="1" applyFont="1" applyFill="1" applyBorder="1" applyAlignment="1">
      <alignment horizontal="right"/>
      <protection/>
    </xf>
    <xf numFmtId="0" fontId="0" fillId="9" borderId="0" xfId="189" applyFont="1" applyFill="1" applyBorder="1" applyAlignment="1">
      <alignment horizontal="centerContinuous"/>
      <protection/>
    </xf>
    <xf numFmtId="39" fontId="0" fillId="9" borderId="0" xfId="189" applyNumberFormat="1" applyFont="1" applyFill="1" applyBorder="1">
      <alignment/>
      <protection/>
    </xf>
    <xf numFmtId="2" fontId="0" fillId="9" borderId="0" xfId="189" applyNumberFormat="1" applyFont="1" applyFill="1" applyBorder="1">
      <alignment/>
      <protection/>
    </xf>
    <xf numFmtId="0" fontId="6" fillId="9" borderId="0" xfId="189" applyFont="1" applyFill="1" applyBorder="1">
      <alignment/>
      <protection/>
    </xf>
    <xf numFmtId="0" fontId="0" fillId="9" borderId="22" xfId="189" applyFont="1" applyFill="1" applyBorder="1">
      <alignment/>
      <protection/>
    </xf>
    <xf numFmtId="0" fontId="0" fillId="9" borderId="59" xfId="189" applyFont="1" applyFill="1" applyBorder="1" applyAlignment="1">
      <alignment horizontal="centerContinuous"/>
      <protection/>
    </xf>
    <xf numFmtId="39" fontId="0" fillId="9" borderId="70" xfId="189" applyNumberFormat="1" applyFont="1" applyFill="1" applyBorder="1">
      <alignment/>
      <protection/>
    </xf>
    <xf numFmtId="0" fontId="0" fillId="9" borderId="66" xfId="189" applyFont="1" applyFill="1" applyBorder="1">
      <alignment/>
      <protection/>
    </xf>
    <xf numFmtId="0" fontId="0" fillId="9" borderId="41" xfId="189" applyFont="1" applyFill="1" applyBorder="1">
      <alignment/>
      <protection/>
    </xf>
    <xf numFmtId="39" fontId="0" fillId="9" borderId="28" xfId="189" applyNumberFormat="1" applyFont="1" applyFill="1" applyBorder="1">
      <alignment/>
      <protection/>
    </xf>
    <xf numFmtId="0" fontId="0" fillId="9" borderId="41" xfId="189" applyFont="1" applyFill="1" applyBorder="1" applyAlignment="1">
      <alignment horizontal="centerContinuous"/>
      <protection/>
    </xf>
    <xf numFmtId="0" fontId="0" fillId="9" borderId="28" xfId="189" applyFont="1" applyFill="1" applyBorder="1" applyAlignment="1">
      <alignment horizontal="center"/>
      <protection/>
    </xf>
    <xf numFmtId="0" fontId="6" fillId="9" borderId="43" xfId="189" applyFont="1" applyFill="1" applyBorder="1" applyAlignment="1">
      <alignment/>
      <protection/>
    </xf>
    <xf numFmtId="0" fontId="0" fillId="9" borderId="44" xfId="189" applyFont="1" applyFill="1" applyBorder="1">
      <alignment/>
      <protection/>
    </xf>
    <xf numFmtId="0" fontId="0" fillId="9" borderId="44" xfId="189" applyFont="1" applyFill="1" applyBorder="1" applyAlignment="1">
      <alignment horizontal="center"/>
      <protection/>
    </xf>
    <xf numFmtId="0" fontId="0" fillId="9" borderId="45" xfId="189" applyFont="1" applyFill="1" applyBorder="1" applyAlignment="1">
      <alignment horizontal="right"/>
      <protection/>
    </xf>
    <xf numFmtId="2" fontId="17" fillId="9" borderId="64" xfId="189" applyNumberFormat="1" applyFont="1" applyFill="1" applyBorder="1">
      <alignment/>
      <protection/>
    </xf>
    <xf numFmtId="0" fontId="6" fillId="9" borderId="44" xfId="189" applyFont="1" applyFill="1" applyBorder="1" applyAlignment="1">
      <alignment horizontal="right"/>
      <protection/>
    </xf>
    <xf numFmtId="2" fontId="6" fillId="9" borderId="45" xfId="189" applyNumberFormat="1" applyFont="1" applyFill="1" applyBorder="1" applyAlignment="1">
      <alignment horizontal="right"/>
      <protection/>
    </xf>
    <xf numFmtId="0" fontId="6" fillId="41" borderId="0" xfId="190" applyFont="1" applyFill="1" applyBorder="1">
      <alignment/>
      <protection/>
    </xf>
    <xf numFmtId="39" fontId="0" fillId="41" borderId="0" xfId="190" applyNumberFormat="1" applyFont="1" applyFill="1" applyBorder="1">
      <alignment/>
      <protection/>
    </xf>
    <xf numFmtId="39" fontId="0" fillId="41" borderId="0" xfId="190" applyNumberFormat="1" applyFont="1" applyFill="1" applyBorder="1" applyAlignment="1">
      <alignment horizontal="centerContinuous"/>
      <protection/>
    </xf>
    <xf numFmtId="39" fontId="6" fillId="41" borderId="0" xfId="190" applyNumberFormat="1" applyFont="1" applyFill="1" applyBorder="1" applyAlignment="1">
      <alignment horizontal="right"/>
      <protection/>
    </xf>
    <xf numFmtId="2" fontId="6" fillId="41" borderId="0" xfId="190" applyNumberFormat="1" applyFont="1" applyFill="1" applyBorder="1" applyAlignment="1">
      <alignment horizontal="right"/>
      <protection/>
    </xf>
    <xf numFmtId="0" fontId="0" fillId="41" borderId="28" xfId="0" applyFont="1" applyFill="1" applyBorder="1" applyAlignment="1">
      <alignment/>
    </xf>
    <xf numFmtId="4" fontId="0" fillId="41" borderId="28" xfId="150" applyNumberFormat="1" applyFont="1" applyFill="1" applyBorder="1" applyAlignment="1">
      <alignment horizontal="right"/>
    </xf>
    <xf numFmtId="4" fontId="0" fillId="41" borderId="28" xfId="190" applyNumberFormat="1" applyFont="1" applyFill="1" applyBorder="1">
      <alignment/>
      <protection/>
    </xf>
    <xf numFmtId="0" fontId="0" fillId="41" borderId="28" xfId="190" applyFont="1" applyFill="1" applyBorder="1">
      <alignment/>
      <protection/>
    </xf>
    <xf numFmtId="0" fontId="0" fillId="41" borderId="28" xfId="190" applyFont="1" applyFill="1" applyBorder="1" applyAlignment="1">
      <alignment horizontal="center"/>
      <protection/>
    </xf>
    <xf numFmtId="0" fontId="6" fillId="41" borderId="28" xfId="0" applyFont="1" applyFill="1" applyBorder="1" applyAlignment="1">
      <alignment horizontal="right"/>
    </xf>
    <xf numFmtId="2" fontId="6" fillId="41" borderId="28" xfId="190" applyNumberFormat="1" applyFont="1" applyFill="1" applyBorder="1">
      <alignment/>
      <protection/>
    </xf>
    <xf numFmtId="0" fontId="51" fillId="41" borderId="0" xfId="0" applyFont="1" applyFill="1" applyBorder="1" applyAlignment="1">
      <alignment horizontal="left"/>
    </xf>
    <xf numFmtId="171" fontId="0" fillId="41" borderId="0" xfId="156" applyFont="1" applyFill="1" applyBorder="1" applyAlignment="1">
      <alignment/>
    </xf>
    <xf numFmtId="171" fontId="6" fillId="41" borderId="0" xfId="156" applyFont="1" applyFill="1" applyBorder="1" applyAlignment="1">
      <alignment horizontal="right"/>
    </xf>
    <xf numFmtId="0" fontId="6" fillId="41" borderId="0" xfId="0" applyFont="1" applyFill="1" applyBorder="1" applyAlignment="1">
      <alignment horizontal="left"/>
    </xf>
    <xf numFmtId="171" fontId="0" fillId="41" borderId="24" xfId="156" applyFont="1" applyFill="1" applyBorder="1" applyAlignment="1">
      <alignment/>
    </xf>
    <xf numFmtId="171" fontId="0" fillId="41" borderId="59" xfId="156" applyFont="1" applyFill="1" applyBorder="1" applyAlignment="1">
      <alignment horizontal="centerContinuous"/>
    </xf>
    <xf numFmtId="171" fontId="0" fillId="41" borderId="26" xfId="156" applyFont="1" applyFill="1" applyBorder="1" applyAlignment="1">
      <alignment/>
    </xf>
    <xf numFmtId="0" fontId="0" fillId="41" borderId="66" xfId="0" applyFont="1" applyFill="1" applyBorder="1" applyAlignment="1">
      <alignment horizontal="left"/>
    </xf>
    <xf numFmtId="171" fontId="0" fillId="41" borderId="41" xfId="156" applyFont="1" applyFill="1" applyBorder="1" applyAlignment="1">
      <alignment/>
    </xf>
    <xf numFmtId="171" fontId="0" fillId="41" borderId="48" xfId="156" applyFont="1" applyFill="1" applyBorder="1" applyAlignment="1">
      <alignment horizontal="centerContinuous"/>
    </xf>
    <xf numFmtId="171" fontId="0" fillId="41" borderId="60" xfId="156" applyFont="1" applyFill="1" applyBorder="1" applyAlignment="1">
      <alignment/>
    </xf>
    <xf numFmtId="171" fontId="0" fillId="41" borderId="28" xfId="156" applyFont="1" applyFill="1" applyBorder="1" applyAlignment="1">
      <alignment/>
    </xf>
    <xf numFmtId="171" fontId="0" fillId="41" borderId="41" xfId="156" applyFont="1" applyFill="1" applyBorder="1" applyAlignment="1">
      <alignment horizontal="centerContinuous"/>
    </xf>
    <xf numFmtId="171" fontId="0" fillId="41" borderId="28" xfId="156" applyFont="1" applyFill="1" applyBorder="1" applyAlignment="1">
      <alignment horizontal="centerContinuous"/>
    </xf>
    <xf numFmtId="0" fontId="6" fillId="41" borderId="39" xfId="0" applyFont="1" applyFill="1" applyBorder="1" applyAlignment="1">
      <alignment horizontal="left"/>
    </xf>
    <xf numFmtId="171" fontId="0" fillId="41" borderId="28" xfId="156" applyFont="1" applyFill="1" applyBorder="1" applyAlignment="1">
      <alignment horizontal="center"/>
    </xf>
    <xf numFmtId="171" fontId="0" fillId="41" borderId="40" xfId="156" applyFont="1" applyFill="1" applyBorder="1" applyAlignment="1">
      <alignment/>
    </xf>
    <xf numFmtId="171" fontId="0" fillId="41" borderId="40" xfId="156" applyFont="1" applyFill="1" applyBorder="1" applyAlignment="1">
      <alignment horizontal="center"/>
    </xf>
    <xf numFmtId="171" fontId="0" fillId="41" borderId="58" xfId="156" applyFont="1" applyFill="1" applyBorder="1" applyAlignment="1">
      <alignment/>
    </xf>
    <xf numFmtId="0" fontId="0" fillId="41" borderId="43" xfId="0" applyFont="1" applyFill="1" applyBorder="1" applyAlignment="1">
      <alignment horizontal="left"/>
    </xf>
    <xf numFmtId="171" fontId="0" fillId="41" borderId="44" xfId="156" applyFont="1" applyFill="1" applyBorder="1" applyAlignment="1">
      <alignment/>
    </xf>
    <xf numFmtId="171" fontId="6" fillId="41" borderId="44" xfId="156" applyFont="1" applyFill="1" applyBorder="1" applyAlignment="1">
      <alignment horizontal="right"/>
    </xf>
    <xf numFmtId="171" fontId="6" fillId="41" borderId="45" xfId="156" applyFont="1" applyFill="1" applyBorder="1" applyAlignment="1">
      <alignment horizontal="right"/>
    </xf>
    <xf numFmtId="171" fontId="6" fillId="41" borderId="53" xfId="156" applyFont="1" applyFill="1" applyBorder="1" applyAlignment="1">
      <alignment horizontal="right"/>
    </xf>
    <xf numFmtId="171" fontId="0" fillId="41" borderId="0" xfId="156" applyFont="1" applyFill="1" applyBorder="1" applyAlignment="1">
      <alignment horizontal="centerContinuous"/>
    </xf>
    <xf numFmtId="39" fontId="6" fillId="41" borderId="0" xfId="191" applyNumberFormat="1" applyFont="1" applyFill="1" applyBorder="1" applyAlignment="1">
      <alignment horizontal="right"/>
      <protection/>
    </xf>
    <xf numFmtId="0" fontId="52" fillId="41" borderId="0" xfId="190" applyFont="1" applyFill="1">
      <alignment/>
      <protection/>
    </xf>
    <xf numFmtId="0" fontId="13" fillId="41" borderId="0" xfId="190" applyFont="1" applyFill="1">
      <alignment/>
      <protection/>
    </xf>
    <xf numFmtId="0" fontId="6" fillId="41" borderId="0" xfId="0" applyFont="1" applyFill="1" applyBorder="1" applyAlignment="1">
      <alignment horizontal="right"/>
    </xf>
    <xf numFmtId="4" fontId="6" fillId="58" borderId="0" xfId="0" applyNumberFormat="1" applyFont="1" applyFill="1" applyBorder="1" applyAlignment="1">
      <alignment horizontal="left"/>
    </xf>
    <xf numFmtId="4" fontId="10" fillId="58" borderId="0" xfId="0" applyNumberFormat="1" applyFont="1" applyFill="1" applyBorder="1" applyAlignment="1">
      <alignment horizontal="left"/>
    </xf>
    <xf numFmtId="0" fontId="0" fillId="41" borderId="28" xfId="0" applyFont="1" applyFill="1" applyBorder="1" applyAlignment="1">
      <alignment/>
    </xf>
    <xf numFmtId="4" fontId="0" fillId="41" borderId="28" xfId="0" applyNumberFormat="1" applyFont="1" applyFill="1" applyBorder="1" applyAlignment="1">
      <alignment/>
    </xf>
    <xf numFmtId="0" fontId="18" fillId="41" borderId="28" xfId="0" applyFont="1" applyFill="1" applyBorder="1" applyAlignment="1" applyProtection="1">
      <alignment horizontal="center" vertical="center"/>
      <protection/>
    </xf>
    <xf numFmtId="4" fontId="18" fillId="41" borderId="28" xfId="0" applyNumberFormat="1" applyFont="1" applyFill="1" applyBorder="1" applyAlignment="1" applyProtection="1">
      <alignment horizontal="right" vertical="center"/>
      <protection locked="0"/>
    </xf>
    <xf numFmtId="0" fontId="0" fillId="41" borderId="28" xfId="0" applyFont="1" applyFill="1" applyBorder="1" applyAlignment="1">
      <alignment horizontal="right"/>
    </xf>
    <xf numFmtId="4" fontId="6" fillId="41" borderId="28" xfId="0" applyNumberFormat="1" applyFont="1" applyFill="1" applyBorder="1" applyAlignment="1">
      <alignment/>
    </xf>
    <xf numFmtId="0" fontId="0" fillId="41" borderId="68" xfId="0" applyFont="1" applyFill="1" applyBorder="1" applyAlignment="1">
      <alignment horizontal="right"/>
    </xf>
    <xf numFmtId="4" fontId="0" fillId="41" borderId="71" xfId="0" applyNumberFormat="1" applyFont="1" applyFill="1" applyBorder="1" applyAlignment="1">
      <alignment/>
    </xf>
    <xf numFmtId="0" fontId="0" fillId="41" borderId="71" xfId="0" applyFont="1" applyFill="1" applyBorder="1" applyAlignment="1">
      <alignment horizontal="right"/>
    </xf>
    <xf numFmtId="4" fontId="17" fillId="41" borderId="60" xfId="0" applyNumberFormat="1" applyFont="1" applyFill="1" applyBorder="1" applyAlignment="1">
      <alignment/>
    </xf>
    <xf numFmtId="183" fontId="10" fillId="41" borderId="0" xfId="157" applyNumberFormat="1" applyFont="1" applyFill="1" applyBorder="1" applyAlignment="1">
      <alignment horizontal="right" vertical="center"/>
    </xf>
    <xf numFmtId="183" fontId="10" fillId="41" borderId="0" xfId="157" applyNumberFormat="1" applyFont="1" applyFill="1" applyBorder="1" applyAlignment="1" applyProtection="1">
      <alignment horizontal="right" vertical="center"/>
      <protection/>
    </xf>
    <xf numFmtId="0" fontId="10" fillId="41" borderId="59" xfId="189" applyFont="1" applyFill="1" applyBorder="1">
      <alignment/>
      <protection/>
    </xf>
    <xf numFmtId="4" fontId="10" fillId="41" borderId="24" xfId="157" applyNumberFormat="1" applyFont="1" applyFill="1" applyBorder="1" applyAlignment="1">
      <alignment/>
    </xf>
    <xf numFmtId="0" fontId="10" fillId="41" borderId="60" xfId="189" applyFont="1" applyFill="1" applyBorder="1">
      <alignment/>
      <protection/>
    </xf>
    <xf numFmtId="4" fontId="10" fillId="41" borderId="28" xfId="157" applyNumberFormat="1" applyFont="1" applyFill="1" applyBorder="1" applyAlignment="1">
      <alignment/>
    </xf>
    <xf numFmtId="0" fontId="10" fillId="41" borderId="62" xfId="189" applyFont="1" applyFill="1" applyBorder="1">
      <alignment/>
      <protection/>
    </xf>
    <xf numFmtId="183" fontId="10" fillId="41" borderId="29" xfId="157" applyNumberFormat="1" applyFont="1" applyFill="1" applyBorder="1" applyAlignment="1">
      <alignment/>
    </xf>
    <xf numFmtId="183" fontId="13" fillId="41" borderId="29" xfId="157" applyNumberFormat="1" applyFont="1" applyFill="1" applyBorder="1" applyAlignment="1">
      <alignment horizontal="right"/>
    </xf>
    <xf numFmtId="4" fontId="13" fillId="41" borderId="30" xfId="157" applyNumberFormat="1" applyFont="1" applyFill="1" applyBorder="1" applyAlignment="1">
      <alignment horizontal="right"/>
    </xf>
    <xf numFmtId="183" fontId="10" fillId="41" borderId="0" xfId="157" applyNumberFormat="1" applyFont="1" applyFill="1" applyBorder="1" applyAlignment="1">
      <alignment/>
    </xf>
    <xf numFmtId="183" fontId="10" fillId="41" borderId="0" xfId="157" applyNumberFormat="1" applyFont="1" applyFill="1" applyBorder="1" applyAlignment="1">
      <alignment horizontal="center"/>
    </xf>
    <xf numFmtId="183" fontId="10" fillId="41" borderId="0" xfId="157" applyNumberFormat="1" applyFont="1" applyFill="1" applyBorder="1" applyAlignment="1">
      <alignment/>
    </xf>
    <xf numFmtId="4" fontId="0" fillId="41" borderId="0" xfId="0" applyNumberFormat="1" applyFont="1" applyFill="1" applyBorder="1" applyAlignment="1" applyProtection="1">
      <alignment horizontal="right" vertical="center"/>
      <protection locked="0"/>
    </xf>
    <xf numFmtId="0" fontId="13" fillId="41" borderId="0" xfId="189" applyFont="1" applyFill="1" applyBorder="1" applyAlignment="1">
      <alignment horizontal="right"/>
      <protection/>
    </xf>
    <xf numFmtId="183" fontId="13" fillId="41" borderId="0" xfId="157" applyNumberFormat="1" applyFont="1" applyFill="1" applyBorder="1" applyAlignment="1">
      <alignment/>
    </xf>
    <xf numFmtId="0" fontId="13" fillId="41" borderId="0" xfId="189" applyFont="1" applyFill="1" applyBorder="1" applyAlignment="1">
      <alignment horizontal="center"/>
      <protection/>
    </xf>
    <xf numFmtId="4" fontId="13" fillId="41" borderId="0" xfId="157" applyNumberFormat="1" applyFont="1" applyFill="1" applyBorder="1" applyAlignment="1">
      <alignment/>
    </xf>
    <xf numFmtId="183" fontId="13" fillId="41" borderId="0" xfId="157" applyNumberFormat="1" applyFont="1" applyFill="1" applyAlignment="1">
      <alignment/>
    </xf>
    <xf numFmtId="0" fontId="13" fillId="41" borderId="0" xfId="189" applyFont="1" applyFill="1" applyAlignment="1">
      <alignment horizontal="center"/>
      <protection/>
    </xf>
    <xf numFmtId="0" fontId="10" fillId="41" borderId="24" xfId="189" applyFont="1" applyFill="1" applyBorder="1" applyAlignment="1">
      <alignment horizontal="right"/>
      <protection/>
    </xf>
    <xf numFmtId="183" fontId="10" fillId="41" borderId="24" xfId="157" applyNumberFormat="1" applyFont="1" applyFill="1" applyBorder="1" applyAlignment="1">
      <alignment/>
    </xf>
    <xf numFmtId="183" fontId="10" fillId="41" borderId="25" xfId="157" applyNumberFormat="1" applyFont="1" applyFill="1" applyBorder="1" applyAlignment="1">
      <alignment/>
    </xf>
    <xf numFmtId="0" fontId="10" fillId="41" borderId="28" xfId="189" applyFont="1" applyFill="1" applyBorder="1" applyAlignment="1">
      <alignment horizontal="right"/>
      <protection/>
    </xf>
    <xf numFmtId="183" fontId="10" fillId="41" borderId="28" xfId="157" applyNumberFormat="1" applyFont="1" applyFill="1" applyBorder="1" applyAlignment="1">
      <alignment/>
    </xf>
    <xf numFmtId="183" fontId="10" fillId="41" borderId="26" xfId="157" applyNumberFormat="1" applyFont="1" applyFill="1" applyBorder="1" applyAlignment="1">
      <alignment/>
    </xf>
    <xf numFmtId="183" fontId="10" fillId="41" borderId="28" xfId="157" applyNumberFormat="1" applyFont="1" applyFill="1" applyBorder="1" applyAlignment="1">
      <alignment horizontal="center"/>
    </xf>
    <xf numFmtId="4" fontId="10" fillId="41" borderId="28" xfId="157" applyNumberFormat="1" applyFont="1" applyFill="1" applyBorder="1" applyAlignment="1">
      <alignment/>
    </xf>
    <xf numFmtId="183" fontId="10" fillId="41" borderId="28" xfId="89" applyNumberFormat="1" applyFont="1" applyFill="1" applyBorder="1" applyAlignment="1">
      <alignment horizontal="center"/>
    </xf>
    <xf numFmtId="4" fontId="13" fillId="41" borderId="26" xfId="157" applyNumberFormat="1" applyFont="1" applyFill="1" applyBorder="1" applyAlignment="1">
      <alignment/>
    </xf>
    <xf numFmtId="0" fontId="13" fillId="41" borderId="29" xfId="189" applyFont="1" applyFill="1" applyBorder="1" applyAlignment="1">
      <alignment horizontal="right"/>
      <protection/>
    </xf>
    <xf numFmtId="183" fontId="13" fillId="41" borderId="29" xfId="157" applyNumberFormat="1" applyFont="1" applyFill="1" applyBorder="1" applyAlignment="1">
      <alignment horizontal="center"/>
    </xf>
    <xf numFmtId="183" fontId="13" fillId="41" borderId="29" xfId="157" applyNumberFormat="1" applyFont="1" applyFill="1" applyBorder="1" applyAlignment="1">
      <alignment/>
    </xf>
    <xf numFmtId="183" fontId="10" fillId="41" borderId="30" xfId="157" applyNumberFormat="1" applyFont="1" applyFill="1" applyBorder="1" applyAlignment="1">
      <alignment/>
    </xf>
    <xf numFmtId="183" fontId="13" fillId="41" borderId="0" xfId="157" applyNumberFormat="1" applyFont="1" applyFill="1" applyBorder="1" applyAlignment="1">
      <alignment horizontal="center"/>
    </xf>
    <xf numFmtId="183" fontId="10" fillId="62" borderId="0" xfId="157" applyNumberFormat="1" applyFont="1" applyFill="1" applyBorder="1" applyAlignment="1">
      <alignment/>
    </xf>
    <xf numFmtId="0" fontId="93" fillId="59" borderId="0" xfId="189" applyFont="1" applyFill="1" applyBorder="1" applyAlignment="1">
      <alignment horizontal="center"/>
      <protection/>
    </xf>
    <xf numFmtId="183" fontId="10" fillId="59" borderId="0" xfId="157" applyNumberFormat="1" applyFont="1" applyFill="1" applyBorder="1" applyAlignment="1">
      <alignment/>
    </xf>
    <xf numFmtId="0" fontId="6" fillId="41" borderId="0" xfId="0" applyFont="1" applyFill="1" applyBorder="1" applyAlignment="1">
      <alignment/>
    </xf>
    <xf numFmtId="2" fontId="0" fillId="41" borderId="0" xfId="0" applyNumberFormat="1" applyFont="1" applyFill="1" applyBorder="1" applyAlignment="1">
      <alignment/>
    </xf>
    <xf numFmtId="4" fontId="0" fillId="41" borderId="0" xfId="0" applyNumberFormat="1" applyFont="1" applyFill="1" applyBorder="1" applyAlignment="1">
      <alignment/>
    </xf>
    <xf numFmtId="0" fontId="0" fillId="41" borderId="59" xfId="0" applyFont="1" applyFill="1" applyBorder="1" applyAlignment="1">
      <alignment/>
    </xf>
    <xf numFmtId="2" fontId="0" fillId="41" borderId="24" xfId="0" applyNumberFormat="1" applyFont="1" applyFill="1" applyBorder="1" applyAlignment="1">
      <alignment/>
    </xf>
    <xf numFmtId="4" fontId="0" fillId="41" borderId="25" xfId="0" applyNumberFormat="1" applyFont="1" applyFill="1" applyBorder="1" applyAlignment="1">
      <alignment/>
    </xf>
    <xf numFmtId="0" fontId="0" fillId="41" borderId="60" xfId="0" applyFont="1" applyFill="1" applyBorder="1" applyAlignment="1">
      <alignment/>
    </xf>
    <xf numFmtId="4" fontId="0" fillId="41" borderId="26" xfId="0" applyNumberFormat="1" applyFont="1" applyFill="1" applyBorder="1" applyAlignment="1">
      <alignment/>
    </xf>
    <xf numFmtId="0" fontId="0" fillId="41" borderId="72" xfId="0" applyFont="1" applyFill="1" applyBorder="1" applyAlignment="1">
      <alignment/>
    </xf>
    <xf numFmtId="2" fontId="0" fillId="41" borderId="40" xfId="0" applyNumberFormat="1" applyFont="1" applyFill="1" applyBorder="1" applyAlignment="1">
      <alignment/>
    </xf>
    <xf numFmtId="0" fontId="0" fillId="41" borderId="40" xfId="0" applyFont="1" applyFill="1" applyBorder="1" applyAlignment="1">
      <alignment horizontal="center"/>
    </xf>
    <xf numFmtId="4" fontId="0" fillId="41" borderId="40" xfId="0" applyNumberFormat="1" applyFont="1" applyFill="1" applyBorder="1" applyAlignment="1">
      <alignment/>
    </xf>
    <xf numFmtId="0" fontId="0" fillId="41" borderId="62" xfId="0" applyFont="1" applyFill="1" applyBorder="1" applyAlignment="1">
      <alignment/>
    </xf>
    <xf numFmtId="2" fontId="0" fillId="41" borderId="29" xfId="0" applyNumberFormat="1" applyFont="1" applyFill="1" applyBorder="1" applyAlignment="1">
      <alignment/>
    </xf>
    <xf numFmtId="0" fontId="10" fillId="41" borderId="24" xfId="189" applyFont="1" applyFill="1" applyBorder="1" applyAlignment="1">
      <alignment horizontal="left"/>
      <protection/>
    </xf>
    <xf numFmtId="183" fontId="10" fillId="41" borderId="24" xfId="157" applyNumberFormat="1" applyFont="1" applyFill="1" applyBorder="1" applyAlignment="1">
      <alignment horizontal="center"/>
    </xf>
    <xf numFmtId="4" fontId="10" fillId="41" borderId="38" xfId="130" applyNumberFormat="1" applyFont="1" applyFill="1" applyBorder="1" applyAlignment="1">
      <alignment/>
    </xf>
    <xf numFmtId="0" fontId="10" fillId="41" borderId="41" xfId="0" applyFont="1" applyFill="1" applyBorder="1" applyAlignment="1">
      <alignment/>
    </xf>
    <xf numFmtId="4" fontId="10" fillId="41" borderId="41" xfId="0" applyNumberFormat="1" applyFont="1" applyFill="1" applyBorder="1" applyAlignment="1">
      <alignment/>
    </xf>
    <xf numFmtId="4" fontId="10" fillId="41" borderId="41" xfId="0" applyNumberFormat="1" applyFont="1" applyFill="1" applyBorder="1" applyAlignment="1">
      <alignment horizontal="center"/>
    </xf>
    <xf numFmtId="4" fontId="10" fillId="41" borderId="41" xfId="130" applyNumberFormat="1" applyFont="1" applyFill="1" applyBorder="1" applyAlignment="1">
      <alignment/>
    </xf>
    <xf numFmtId="4" fontId="10" fillId="41" borderId="26" xfId="130" applyNumberFormat="1" applyFont="1" applyFill="1" applyBorder="1" applyAlignment="1">
      <alignment/>
    </xf>
    <xf numFmtId="0" fontId="10" fillId="41" borderId="28" xfId="0" applyFont="1" applyFill="1" applyBorder="1" applyAlignment="1">
      <alignment/>
    </xf>
    <xf numFmtId="4" fontId="10" fillId="41" borderId="28" xfId="0" applyNumberFormat="1" applyFont="1" applyFill="1" applyBorder="1" applyAlignment="1">
      <alignment/>
    </xf>
    <xf numFmtId="4" fontId="10" fillId="41" borderId="28" xfId="0" applyNumberFormat="1" applyFont="1" applyFill="1" applyBorder="1" applyAlignment="1">
      <alignment horizontal="center"/>
    </xf>
    <xf numFmtId="4" fontId="10" fillId="41" borderId="28" xfId="130" applyNumberFormat="1" applyFont="1" applyFill="1" applyBorder="1" applyAlignment="1">
      <alignment/>
    </xf>
    <xf numFmtId="0" fontId="10" fillId="41" borderId="28" xfId="0" applyFont="1" applyFill="1" applyBorder="1" applyAlignment="1">
      <alignment/>
    </xf>
    <xf numFmtId="4" fontId="10" fillId="41" borderId="28" xfId="0" applyNumberFormat="1" applyFont="1" applyFill="1" applyBorder="1" applyAlignment="1">
      <alignment/>
    </xf>
    <xf numFmtId="4" fontId="10" fillId="41" borderId="28" xfId="130" applyNumberFormat="1" applyFont="1" applyFill="1" applyBorder="1" applyAlignment="1">
      <alignment/>
    </xf>
    <xf numFmtId="0" fontId="10" fillId="41" borderId="28" xfId="0" applyFont="1" applyFill="1" applyBorder="1" applyAlignment="1">
      <alignment vertical="top" wrapText="1"/>
    </xf>
    <xf numFmtId="0" fontId="13" fillId="41" borderId="28" xfId="0" applyFont="1" applyFill="1" applyBorder="1" applyAlignment="1">
      <alignment horizontal="right"/>
    </xf>
    <xf numFmtId="4" fontId="10" fillId="41" borderId="28" xfId="130" applyNumberFormat="1" applyFont="1" applyFill="1" applyBorder="1" applyAlignment="1">
      <alignment/>
    </xf>
    <xf numFmtId="4" fontId="13" fillId="41" borderId="26" xfId="130" applyNumberFormat="1" applyFont="1" applyFill="1" applyBorder="1" applyAlignment="1">
      <alignment/>
    </xf>
    <xf numFmtId="0" fontId="13" fillId="41" borderId="29" xfId="0" applyFont="1" applyFill="1" applyBorder="1" applyAlignment="1">
      <alignment horizontal="right"/>
    </xf>
    <xf numFmtId="4" fontId="10" fillId="41" borderId="29" xfId="0" applyNumberFormat="1" applyFont="1" applyFill="1" applyBorder="1" applyAlignment="1">
      <alignment/>
    </xf>
    <xf numFmtId="4" fontId="10" fillId="41" borderId="29" xfId="0" applyNumberFormat="1" applyFont="1" applyFill="1" applyBorder="1" applyAlignment="1">
      <alignment horizontal="center"/>
    </xf>
    <xf numFmtId="4" fontId="10" fillId="41" borderId="29" xfId="130" applyNumberFormat="1" applyFont="1" applyFill="1" applyBorder="1" applyAlignment="1">
      <alignment/>
    </xf>
    <xf numFmtId="4" fontId="13" fillId="41" borderId="30" xfId="130" applyNumberFormat="1" applyFont="1" applyFill="1" applyBorder="1" applyAlignment="1">
      <alignment/>
    </xf>
    <xf numFmtId="39" fontId="0" fillId="41" borderId="0" xfId="0" applyNumberFormat="1" applyFont="1" applyFill="1" applyAlignment="1">
      <alignment vertical="top"/>
    </xf>
    <xf numFmtId="0" fontId="0" fillId="41" borderId="0" xfId="0" applyFont="1" applyFill="1" applyAlignment="1">
      <alignment vertical="top"/>
    </xf>
    <xf numFmtId="0" fontId="0" fillId="41" borderId="59" xfId="0" applyFont="1" applyFill="1" applyBorder="1" applyAlignment="1">
      <alignment vertical="top"/>
    </xf>
    <xf numFmtId="39" fontId="0" fillId="41" borderId="24" xfId="0" applyNumberFormat="1" applyFont="1" applyFill="1" applyBorder="1" applyAlignment="1">
      <alignment vertical="top"/>
    </xf>
    <xf numFmtId="0" fontId="0" fillId="41" borderId="24" xfId="0" applyFont="1" applyFill="1" applyBorder="1" applyAlignment="1">
      <alignment horizontal="center" vertical="top"/>
    </xf>
    <xf numFmtId="4" fontId="0" fillId="41" borderId="24" xfId="0" applyNumberFormat="1" applyFont="1" applyFill="1" applyBorder="1" applyAlignment="1">
      <alignment vertical="top"/>
    </xf>
    <xf numFmtId="0" fontId="0" fillId="41" borderId="60" xfId="0" applyFont="1" applyFill="1" applyBorder="1" applyAlignment="1">
      <alignment vertical="top"/>
    </xf>
    <xf numFmtId="39" fontId="0" fillId="41" borderId="28" xfId="0" applyNumberFormat="1" applyFont="1" applyFill="1" applyBorder="1" applyAlignment="1">
      <alignment vertical="top"/>
    </xf>
    <xf numFmtId="0" fontId="0" fillId="41" borderId="28" xfId="0" applyFont="1" applyFill="1" applyBorder="1" applyAlignment="1">
      <alignment horizontal="center" vertical="top"/>
    </xf>
    <xf numFmtId="4" fontId="0" fillId="41" borderId="28" xfId="0" applyNumberFormat="1" applyFont="1" applyFill="1" applyBorder="1" applyAlignment="1">
      <alignment vertical="top"/>
    </xf>
    <xf numFmtId="0" fontId="6" fillId="41" borderId="60" xfId="0" applyFont="1" applyFill="1" applyBorder="1" applyAlignment="1">
      <alignment vertical="top"/>
    </xf>
    <xf numFmtId="190" fontId="0" fillId="41" borderId="28" xfId="0" applyNumberFormat="1" applyFont="1" applyFill="1" applyBorder="1" applyAlignment="1">
      <alignment vertical="top"/>
    </xf>
    <xf numFmtId="0" fontId="0" fillId="41" borderId="28" xfId="0" applyFont="1" applyFill="1" applyBorder="1" applyAlignment="1">
      <alignment vertical="top"/>
    </xf>
    <xf numFmtId="0" fontId="0" fillId="41" borderId="26" xfId="0" applyFont="1" applyFill="1" applyBorder="1" applyAlignment="1">
      <alignment vertical="top"/>
    </xf>
    <xf numFmtId="4" fontId="0" fillId="41" borderId="28" xfId="0" applyNumberFormat="1" applyFont="1" applyFill="1" applyBorder="1" applyAlignment="1">
      <alignment horizontal="center" vertical="top"/>
    </xf>
    <xf numFmtId="4" fontId="6" fillId="41" borderId="26" xfId="0" applyNumberFormat="1" applyFont="1" applyFill="1" applyBorder="1" applyAlignment="1">
      <alignment vertical="top"/>
    </xf>
    <xf numFmtId="0" fontId="0" fillId="41" borderId="62" xfId="0" applyFont="1" applyFill="1" applyBorder="1" applyAlignment="1">
      <alignment vertical="top"/>
    </xf>
    <xf numFmtId="190" fontId="0" fillId="41" borderId="29" xfId="0" applyNumberFormat="1" applyFont="1" applyFill="1" applyBorder="1" applyAlignment="1">
      <alignment vertical="top"/>
    </xf>
    <xf numFmtId="0" fontId="0" fillId="41" borderId="29" xfId="0" applyFont="1" applyFill="1" applyBorder="1" applyAlignment="1">
      <alignment vertical="top"/>
    </xf>
    <xf numFmtId="0" fontId="6" fillId="41" borderId="29" xfId="0" applyFont="1" applyFill="1" applyBorder="1" applyAlignment="1">
      <alignment horizontal="right" vertical="top"/>
    </xf>
    <xf numFmtId="4" fontId="92" fillId="41" borderId="30" xfId="0" applyNumberFormat="1" applyFont="1" applyFill="1" applyBorder="1" applyAlignment="1">
      <alignment vertical="top"/>
    </xf>
    <xf numFmtId="39" fontId="10" fillId="41" borderId="0" xfId="194" applyFont="1" applyFill="1" applyBorder="1">
      <alignment/>
      <protection/>
    </xf>
    <xf numFmtId="4" fontId="10" fillId="41" borderId="0" xfId="194" applyNumberFormat="1" applyFont="1" applyFill="1" applyBorder="1" applyAlignment="1">
      <alignment horizontal="right"/>
      <protection/>
    </xf>
    <xf numFmtId="39" fontId="10" fillId="41" borderId="0" xfId="194" applyFont="1" applyFill="1" applyBorder="1" applyAlignment="1">
      <alignment horizontal="center"/>
      <protection/>
    </xf>
    <xf numFmtId="4" fontId="10" fillId="41" borderId="0" xfId="194" applyNumberFormat="1" applyFont="1" applyFill="1" applyBorder="1">
      <alignment/>
      <protection/>
    </xf>
    <xf numFmtId="190" fontId="0" fillId="41" borderId="0" xfId="0" applyNumberFormat="1" applyFont="1" applyFill="1" applyAlignment="1">
      <alignment vertical="top"/>
    </xf>
    <xf numFmtId="0" fontId="6" fillId="41" borderId="28" xfId="0" applyFont="1" applyFill="1" applyBorder="1" applyAlignment="1">
      <alignment horizontal="right" vertical="top"/>
    </xf>
    <xf numFmtId="0" fontId="0" fillId="41" borderId="72" xfId="0" applyFont="1" applyFill="1" applyBorder="1" applyAlignment="1">
      <alignment vertical="top"/>
    </xf>
    <xf numFmtId="190" fontId="0" fillId="41" borderId="40" xfId="0" applyNumberFormat="1" applyFont="1" applyFill="1" applyBorder="1" applyAlignment="1">
      <alignment vertical="top"/>
    </xf>
    <xf numFmtId="0" fontId="0" fillId="41" borderId="40" xfId="0" applyFont="1" applyFill="1" applyBorder="1" applyAlignment="1">
      <alignment vertical="top"/>
    </xf>
    <xf numFmtId="0" fontId="6" fillId="41" borderId="40" xfId="0" applyFont="1" applyFill="1" applyBorder="1" applyAlignment="1">
      <alignment horizontal="right" vertical="top"/>
    </xf>
    <xf numFmtId="4" fontId="92" fillId="41" borderId="58" xfId="0" applyNumberFormat="1" applyFont="1" applyFill="1" applyBorder="1" applyAlignment="1">
      <alignment vertical="top"/>
    </xf>
    <xf numFmtId="0" fontId="13" fillId="59" borderId="44" xfId="197" applyFont="1" applyFill="1" applyBorder="1" applyAlignment="1">
      <alignment horizontal="right" vertical="top"/>
      <protection/>
    </xf>
    <xf numFmtId="4" fontId="10" fillId="59" borderId="44" xfId="155" applyNumberFormat="1" applyFont="1" applyFill="1" applyBorder="1" applyAlignment="1">
      <alignment/>
    </xf>
    <xf numFmtId="183" fontId="10" fillId="59" borderId="44" xfId="155" applyNumberFormat="1" applyFont="1" applyFill="1" applyBorder="1" applyAlignment="1">
      <alignment horizontal="centerContinuous"/>
    </xf>
    <xf numFmtId="4" fontId="6" fillId="59" borderId="45" xfId="0" applyNumberFormat="1" applyFont="1" applyFill="1" applyBorder="1" applyAlignment="1" applyProtection="1">
      <alignment horizontal="right" vertical="center"/>
      <protection locked="0"/>
    </xf>
    <xf numFmtId="39" fontId="13" fillId="41" borderId="0" xfId="189" applyNumberFormat="1" applyFont="1" applyFill="1" applyBorder="1" applyAlignment="1">
      <alignment horizontal="right"/>
      <protection/>
    </xf>
    <xf numFmtId="0" fontId="13" fillId="41" borderId="0" xfId="192" applyFont="1" applyFill="1" applyBorder="1" applyAlignment="1" applyProtection="1">
      <alignment horizontal="left" vertical="center"/>
      <protection/>
    </xf>
    <xf numFmtId="0" fontId="10" fillId="41" borderId="24" xfId="192" applyFont="1" applyFill="1" applyBorder="1" applyAlignment="1" applyProtection="1">
      <alignment horizontal="left" vertical="center"/>
      <protection/>
    </xf>
    <xf numFmtId="4" fontId="10" fillId="41" borderId="24" xfId="157" applyNumberFormat="1" applyFont="1" applyFill="1" applyBorder="1" applyAlignment="1">
      <alignment horizontal="right" vertical="center"/>
    </xf>
    <xf numFmtId="0" fontId="10" fillId="41" borderId="24" xfId="192" applyFont="1" applyFill="1" applyBorder="1" applyAlignment="1">
      <alignment horizontal="center" vertical="center"/>
      <protection/>
    </xf>
    <xf numFmtId="4" fontId="10" fillId="41" borderId="38" xfId="157" applyNumberFormat="1" applyFont="1" applyFill="1" applyBorder="1" applyAlignment="1" applyProtection="1">
      <alignment horizontal="right" vertical="center"/>
      <protection locked="0"/>
    </xf>
    <xf numFmtId="0" fontId="10" fillId="41" borderId="28" xfId="192" applyFont="1" applyFill="1" applyBorder="1" applyAlignment="1" applyProtection="1">
      <alignment horizontal="left" vertical="center"/>
      <protection/>
    </xf>
    <xf numFmtId="4" fontId="10" fillId="41" borderId="28" xfId="157" applyNumberFormat="1" applyFont="1" applyFill="1" applyBorder="1" applyAlignment="1">
      <alignment horizontal="right" vertical="center"/>
    </xf>
    <xf numFmtId="0" fontId="10" fillId="41" borderId="28" xfId="192" applyFont="1" applyFill="1" applyBorder="1" applyAlignment="1">
      <alignment horizontal="center" vertical="center"/>
      <protection/>
    </xf>
    <xf numFmtId="4" fontId="10" fillId="41" borderId="26" xfId="157" applyNumberFormat="1" applyFont="1" applyFill="1" applyBorder="1" applyAlignment="1" applyProtection="1">
      <alignment horizontal="right" vertical="center"/>
      <protection locked="0"/>
    </xf>
    <xf numFmtId="0" fontId="0" fillId="0" borderId="28" xfId="193" applyFont="1" applyFill="1" applyBorder="1">
      <alignment/>
      <protection/>
    </xf>
    <xf numFmtId="0" fontId="10" fillId="41" borderId="40" xfId="192" applyFont="1" applyFill="1" applyBorder="1" applyAlignment="1" applyProtection="1">
      <alignment horizontal="left" vertical="center"/>
      <protection/>
    </xf>
    <xf numFmtId="4" fontId="10" fillId="41" borderId="40" xfId="157" applyNumberFormat="1" applyFont="1" applyFill="1" applyBorder="1" applyAlignment="1">
      <alignment horizontal="right" vertical="center"/>
    </xf>
    <xf numFmtId="0" fontId="10" fillId="41" borderId="40" xfId="192" applyFont="1" applyFill="1" applyBorder="1" applyAlignment="1">
      <alignment horizontal="center" vertical="center"/>
      <protection/>
    </xf>
    <xf numFmtId="49" fontId="13" fillId="41" borderId="40" xfId="157" applyNumberFormat="1" applyFont="1" applyFill="1" applyBorder="1" applyAlignment="1">
      <alignment horizontal="right" vertical="center"/>
    </xf>
    <xf numFmtId="4" fontId="13" fillId="41" borderId="58" xfId="157" applyNumberFormat="1" applyFont="1" applyFill="1" applyBorder="1" applyAlignment="1">
      <alignment horizontal="right" vertical="center"/>
    </xf>
    <xf numFmtId="183" fontId="10" fillId="41" borderId="40" xfId="157" applyNumberFormat="1" applyFont="1" applyFill="1" applyBorder="1" applyAlignment="1">
      <alignment horizontal="right" vertical="center"/>
    </xf>
    <xf numFmtId="0" fontId="10" fillId="41" borderId="29" xfId="192" applyFont="1" applyFill="1" applyBorder="1" applyAlignment="1" applyProtection="1">
      <alignment horizontal="left" vertical="center"/>
      <protection/>
    </xf>
    <xf numFmtId="183" fontId="10" fillId="41" borderId="29" xfId="157" applyNumberFormat="1" applyFont="1" applyFill="1" applyBorder="1" applyAlignment="1">
      <alignment horizontal="right" vertical="center"/>
    </xf>
    <xf numFmtId="0" fontId="10" fillId="41" borderId="29" xfId="192" applyFont="1" applyFill="1" applyBorder="1" applyAlignment="1">
      <alignment horizontal="center" vertical="center"/>
      <protection/>
    </xf>
    <xf numFmtId="49" fontId="13" fillId="41" borderId="29" xfId="157" applyNumberFormat="1" applyFont="1" applyFill="1" applyBorder="1" applyAlignment="1">
      <alignment horizontal="right" vertical="center"/>
    </xf>
    <xf numFmtId="4" fontId="17" fillId="41" borderId="30" xfId="157" applyNumberFormat="1" applyFont="1" applyFill="1" applyBorder="1" applyAlignment="1">
      <alignment horizontal="right" vertical="center"/>
    </xf>
    <xf numFmtId="0" fontId="13" fillId="41" borderId="0" xfId="0" applyFont="1" applyFill="1" applyBorder="1" applyAlignment="1">
      <alignment/>
    </xf>
    <xf numFmtId="0" fontId="10" fillId="41" borderId="0" xfId="0" applyFont="1" applyFill="1" applyBorder="1" applyAlignment="1">
      <alignment/>
    </xf>
    <xf numFmtId="0" fontId="13" fillId="41" borderId="0" xfId="0" applyFont="1" applyFill="1" applyBorder="1" applyAlignment="1">
      <alignment horizontal="right"/>
    </xf>
    <xf numFmtId="39" fontId="13" fillId="41" borderId="0" xfId="0" applyNumberFormat="1" applyFont="1" applyFill="1" applyBorder="1" applyAlignment="1">
      <alignment horizontal="right"/>
    </xf>
    <xf numFmtId="0" fontId="10" fillId="41" borderId="24" xfId="0" applyFont="1" applyFill="1" applyBorder="1" applyAlignment="1">
      <alignment/>
    </xf>
    <xf numFmtId="4" fontId="10" fillId="41" borderId="24" xfId="0" applyNumberFormat="1" applyFont="1" applyFill="1" applyBorder="1" applyAlignment="1">
      <alignment/>
    </xf>
    <xf numFmtId="0" fontId="10" fillId="41" borderId="24" xfId="0" applyFont="1" applyFill="1" applyBorder="1" applyAlignment="1">
      <alignment horizontal="centerContinuous"/>
    </xf>
    <xf numFmtId="4" fontId="10" fillId="41" borderId="24" xfId="0" applyNumberFormat="1" applyFont="1" applyFill="1" applyBorder="1" applyAlignment="1">
      <alignment horizontal="right"/>
    </xf>
    <xf numFmtId="4" fontId="10" fillId="41" borderId="25" xfId="0" applyNumberFormat="1" applyFont="1" applyFill="1" applyBorder="1" applyAlignment="1">
      <alignment horizontal="right"/>
    </xf>
    <xf numFmtId="0" fontId="10" fillId="41" borderId="28" xfId="0" applyFont="1" applyFill="1" applyBorder="1" applyAlignment="1">
      <alignment vertical="top"/>
    </xf>
    <xf numFmtId="4" fontId="10" fillId="41" borderId="28" xfId="0" applyNumberFormat="1" applyFont="1" applyFill="1" applyBorder="1" applyAlignment="1">
      <alignment/>
    </xf>
    <xf numFmtId="0" fontId="10" fillId="41" borderId="28" xfId="0" applyFont="1" applyFill="1" applyBorder="1" applyAlignment="1">
      <alignment horizontal="centerContinuous"/>
    </xf>
    <xf numFmtId="4" fontId="10" fillId="41" borderId="28" xfId="0" applyNumberFormat="1" applyFont="1" applyFill="1" applyBorder="1" applyAlignment="1">
      <alignment horizontal="right"/>
    </xf>
    <xf numFmtId="4" fontId="10" fillId="41" borderId="26" xfId="0" applyNumberFormat="1" applyFont="1" applyFill="1" applyBorder="1" applyAlignment="1">
      <alignment horizontal="right"/>
    </xf>
    <xf numFmtId="0" fontId="10" fillId="41" borderId="28" xfId="0" applyFont="1" applyFill="1" applyBorder="1" applyAlignment="1">
      <alignment/>
    </xf>
    <xf numFmtId="0" fontId="10" fillId="41" borderId="28" xfId="0" applyFont="1" applyFill="1" applyBorder="1" applyAlignment="1">
      <alignment horizontal="center"/>
    </xf>
    <xf numFmtId="0" fontId="10" fillId="41" borderId="29" xfId="0" applyFont="1" applyFill="1" applyBorder="1" applyAlignment="1">
      <alignment/>
    </xf>
    <xf numFmtId="4" fontId="13" fillId="41" borderId="30" xfId="0" applyNumberFormat="1" applyFont="1" applyFill="1" applyBorder="1" applyAlignment="1">
      <alignment horizontal="right"/>
    </xf>
    <xf numFmtId="183" fontId="10" fillId="41" borderId="0" xfId="157" applyNumberFormat="1" applyFont="1" applyFill="1" applyBorder="1" applyAlignment="1">
      <alignment vertical="center"/>
    </xf>
    <xf numFmtId="0" fontId="10" fillId="41" borderId="0" xfId="192" applyFont="1" applyFill="1" applyBorder="1" applyAlignment="1" applyProtection="1" quotePrefix="1">
      <alignment horizontal="left" vertical="center"/>
      <protection/>
    </xf>
    <xf numFmtId="183" fontId="10" fillId="41" borderId="0" xfId="157" applyNumberFormat="1" applyFont="1" applyFill="1" applyBorder="1" applyAlignment="1" applyProtection="1" quotePrefix="1">
      <alignment horizontal="left" vertical="center"/>
      <protection/>
    </xf>
    <xf numFmtId="183" fontId="10" fillId="41" borderId="62" xfId="153" applyNumberFormat="1" applyFont="1" applyFill="1" applyBorder="1" applyAlignment="1" applyProtection="1" quotePrefix="1">
      <alignment horizontal="left" vertical="center"/>
      <protection/>
    </xf>
    <xf numFmtId="183" fontId="13" fillId="41" borderId="51" xfId="157" applyNumberFormat="1" applyFont="1" applyFill="1" applyBorder="1" applyAlignment="1">
      <alignment horizontal="right"/>
    </xf>
    <xf numFmtId="183" fontId="13" fillId="41" borderId="0" xfId="157" applyNumberFormat="1" applyFont="1" applyFill="1" applyBorder="1" applyAlignment="1" applyProtection="1">
      <alignment horizontal="right" vertical="center"/>
      <protection/>
    </xf>
    <xf numFmtId="196" fontId="10" fillId="41" borderId="0" xfId="157" applyNumberFormat="1" applyFont="1" applyFill="1" applyBorder="1" applyAlignment="1">
      <alignment/>
    </xf>
    <xf numFmtId="4" fontId="0" fillId="59" borderId="48" xfId="0" applyNumberFormat="1" applyFont="1" applyFill="1" applyBorder="1" applyAlignment="1">
      <alignment horizontal="center" vertical="top" wrapText="1"/>
    </xf>
    <xf numFmtId="0" fontId="23" fillId="59" borderId="0" xfId="0" applyFont="1" applyFill="1" applyAlignment="1">
      <alignment/>
    </xf>
    <xf numFmtId="0" fontId="23" fillId="59" borderId="0" xfId="0" applyFont="1" applyFill="1" applyAlignment="1">
      <alignment horizontal="left"/>
    </xf>
    <xf numFmtId="4" fontId="1" fillId="59" borderId="48" xfId="0" applyNumberFormat="1" applyFont="1" applyFill="1" applyBorder="1" applyAlignment="1">
      <alignment horizontal="center" vertical="center"/>
    </xf>
    <xf numFmtId="4" fontId="22" fillId="59" borderId="48" xfId="0" applyNumberFormat="1" applyFont="1" applyFill="1" applyBorder="1" applyAlignment="1">
      <alignment horizontal="center" vertical="center"/>
    </xf>
    <xf numFmtId="171" fontId="23" fillId="59" borderId="48" xfId="0" applyNumberFormat="1" applyFont="1" applyFill="1" applyBorder="1" applyAlignment="1">
      <alignment vertical="center"/>
    </xf>
    <xf numFmtId="39" fontId="2" fillId="59" borderId="48" xfId="0" applyNumberFormat="1" applyFont="1" applyFill="1" applyBorder="1" applyAlignment="1">
      <alignment vertical="center"/>
    </xf>
    <xf numFmtId="0" fontId="23" fillId="27" borderId="0" xfId="0" applyFont="1" applyFill="1" applyBorder="1" applyAlignment="1">
      <alignment/>
    </xf>
    <xf numFmtId="173" fontId="2" fillId="41" borderId="48" xfId="0" applyNumberFormat="1" applyFont="1" applyFill="1" applyBorder="1" applyAlignment="1">
      <alignment horizontal="right"/>
    </xf>
    <xf numFmtId="4" fontId="23" fillId="59" borderId="0" xfId="0" applyNumberFormat="1" applyFont="1" applyFill="1" applyBorder="1" applyAlignment="1">
      <alignment vertical="top"/>
    </xf>
    <xf numFmtId="4" fontId="23" fillId="27" borderId="0" xfId="0" applyNumberFormat="1" applyFont="1" applyFill="1" applyBorder="1" applyAlignment="1">
      <alignment vertical="top"/>
    </xf>
    <xf numFmtId="4" fontId="23" fillId="59" borderId="0" xfId="0" applyNumberFormat="1" applyFont="1" applyFill="1" applyBorder="1" applyAlignment="1">
      <alignment/>
    </xf>
    <xf numFmtId="166" fontId="23" fillId="59" borderId="0" xfId="0" applyNumberFormat="1" applyFont="1" applyFill="1" applyBorder="1" applyAlignment="1">
      <alignment/>
    </xf>
    <xf numFmtId="0" fontId="23" fillId="61" borderId="0" xfId="0" applyFont="1" applyFill="1" applyBorder="1" applyAlignment="1">
      <alignment/>
    </xf>
    <xf numFmtId="4" fontId="23" fillId="59" borderId="0" xfId="0" applyNumberFormat="1" applyFont="1" applyFill="1" applyBorder="1" applyAlignment="1">
      <alignment wrapText="1"/>
    </xf>
    <xf numFmtId="0" fontId="23" fillId="59" borderId="0" xfId="0" applyFont="1" applyFill="1" applyBorder="1" applyAlignment="1">
      <alignment wrapText="1"/>
    </xf>
    <xf numFmtId="4" fontId="23" fillId="59" borderId="0" xfId="0" applyNumberFormat="1" applyFont="1" applyFill="1" applyBorder="1" applyAlignment="1">
      <alignment horizontal="left" wrapText="1"/>
    </xf>
    <xf numFmtId="0" fontId="23" fillId="59" borderId="0" xfId="0" applyFont="1" applyFill="1" applyBorder="1" applyAlignment="1">
      <alignment horizontal="left" wrapText="1"/>
    </xf>
    <xf numFmtId="173" fontId="23" fillId="59" borderId="0" xfId="0" applyNumberFormat="1" applyFont="1" applyFill="1" applyBorder="1" applyAlignment="1">
      <alignment/>
    </xf>
    <xf numFmtId="0" fontId="23" fillId="62" borderId="0" xfId="0" applyFont="1" applyFill="1" applyBorder="1" applyAlignment="1">
      <alignment/>
    </xf>
    <xf numFmtId="0" fontId="23" fillId="59" borderId="73" xfId="0" applyFont="1" applyFill="1" applyBorder="1" applyAlignment="1">
      <alignment/>
    </xf>
    <xf numFmtId="0" fontId="23" fillId="59" borderId="0" xfId="0" applyFont="1" applyFill="1" applyBorder="1" applyAlignment="1">
      <alignment vertical="center"/>
    </xf>
    <xf numFmtId="0" fontId="23" fillId="61" borderId="0" xfId="0" applyFont="1" applyFill="1" applyBorder="1" applyAlignment="1">
      <alignment vertical="center"/>
    </xf>
    <xf numFmtId="4" fontId="23" fillId="27" borderId="0" xfId="0" applyNumberFormat="1" applyFont="1" applyFill="1" applyBorder="1" applyAlignment="1">
      <alignment vertical="center"/>
    </xf>
    <xf numFmtId="0" fontId="94" fillId="61" borderId="0" xfId="0" applyFont="1" applyFill="1" applyBorder="1" applyAlignment="1">
      <alignment/>
    </xf>
    <xf numFmtId="4" fontId="23" fillId="61" borderId="73" xfId="0" applyNumberFormat="1" applyFont="1" applyFill="1" applyBorder="1" applyAlignment="1">
      <alignment/>
    </xf>
    <xf numFmtId="0" fontId="23" fillId="61" borderId="73" xfId="0" applyFont="1" applyFill="1" applyBorder="1" applyAlignment="1">
      <alignment/>
    </xf>
    <xf numFmtId="4" fontId="23" fillId="61" borderId="0" xfId="0" applyNumberFormat="1" applyFont="1" applyFill="1" applyBorder="1" applyAlignment="1">
      <alignment/>
    </xf>
    <xf numFmtId="0" fontId="23" fillId="63" borderId="0" xfId="0" applyFont="1" applyFill="1" applyBorder="1" applyAlignment="1">
      <alignment/>
    </xf>
    <xf numFmtId="173" fontId="23" fillId="63" borderId="0" xfId="0" applyNumberFormat="1" applyFont="1" applyFill="1" applyBorder="1" applyAlignment="1">
      <alignment/>
    </xf>
    <xf numFmtId="0" fontId="23" fillId="61" borderId="0" xfId="0" applyFont="1" applyFill="1" applyAlignment="1">
      <alignment/>
    </xf>
    <xf numFmtId="173" fontId="23" fillId="61" borderId="0" xfId="0" applyNumberFormat="1" applyFont="1" applyFill="1" applyBorder="1" applyAlignment="1">
      <alignment/>
    </xf>
    <xf numFmtId="173" fontId="23" fillId="61" borderId="0" xfId="0" applyNumberFormat="1" applyFont="1" applyFill="1" applyBorder="1" applyAlignment="1">
      <alignment wrapText="1"/>
    </xf>
    <xf numFmtId="0" fontId="23" fillId="61" borderId="0" xfId="0" applyFont="1" applyFill="1" applyBorder="1" applyAlignment="1">
      <alignment wrapText="1"/>
    </xf>
    <xf numFmtId="4" fontId="23" fillId="63" borderId="0" xfId="0" applyNumberFormat="1" applyFont="1" applyFill="1" applyBorder="1" applyAlignment="1">
      <alignment/>
    </xf>
    <xf numFmtId="2" fontId="23" fillId="61" borderId="0" xfId="0" applyNumberFormat="1" applyFont="1" applyFill="1" applyBorder="1" applyAlignment="1">
      <alignment/>
    </xf>
    <xf numFmtId="0" fontId="23" fillId="64" borderId="73" xfId="0" applyFont="1" applyFill="1" applyBorder="1" applyAlignment="1">
      <alignment/>
    </xf>
    <xf numFmtId="0" fontId="23" fillId="64" borderId="0" xfId="0" applyFont="1" applyFill="1" applyBorder="1" applyAlignment="1">
      <alignment/>
    </xf>
    <xf numFmtId="173" fontId="23" fillId="59" borderId="0" xfId="0" applyNumberFormat="1" applyFont="1" applyFill="1" applyAlignment="1">
      <alignment/>
    </xf>
    <xf numFmtId="2" fontId="23" fillId="59" borderId="0" xfId="0" applyNumberFormat="1" applyFont="1" applyFill="1" applyAlignment="1">
      <alignment/>
    </xf>
    <xf numFmtId="2" fontId="23" fillId="59" borderId="0" xfId="0" applyNumberFormat="1" applyFont="1" applyFill="1" applyAlignment="1">
      <alignment vertical="center"/>
    </xf>
    <xf numFmtId="0" fontId="23" fillId="59" borderId="0" xfId="0" applyFont="1" applyFill="1" applyAlignment="1">
      <alignment vertical="center"/>
    </xf>
    <xf numFmtId="0" fontId="95" fillId="59" borderId="0" xfId="0" applyFont="1" applyFill="1" applyAlignment="1">
      <alignment/>
    </xf>
    <xf numFmtId="0" fontId="23" fillId="63" borderId="0" xfId="0" applyFont="1" applyFill="1" applyAlignment="1">
      <alignment/>
    </xf>
    <xf numFmtId="4" fontId="23" fillId="59" borderId="0" xfId="0" applyNumberFormat="1" applyFont="1" applyFill="1" applyAlignment="1">
      <alignment/>
    </xf>
    <xf numFmtId="43" fontId="23" fillId="59" borderId="0" xfId="130" applyFont="1" applyFill="1" applyAlignment="1">
      <alignment/>
    </xf>
    <xf numFmtId="0" fontId="23" fillId="59" borderId="0" xfId="0" applyFont="1" applyFill="1" applyAlignment="1">
      <alignment wrapText="1"/>
    </xf>
    <xf numFmtId="0" fontId="23" fillId="0" borderId="0" xfId="0" applyFont="1" applyFill="1" applyAlignment="1">
      <alignment/>
    </xf>
    <xf numFmtId="43" fontId="23" fillId="59" borderId="0" xfId="130" applyFont="1" applyFill="1" applyBorder="1" applyAlignment="1">
      <alignment/>
    </xf>
    <xf numFmtId="0" fontId="22" fillId="59" borderId="0" xfId="0" applyFont="1" applyFill="1" applyBorder="1" applyAlignment="1">
      <alignment horizontal="right" vertical="top"/>
    </xf>
    <xf numFmtId="0" fontId="23" fillId="59" borderId="0" xfId="0" applyFont="1" applyFill="1" applyBorder="1" applyAlignment="1">
      <alignment/>
    </xf>
    <xf numFmtId="0" fontId="23" fillId="59" borderId="0" xfId="0" applyFont="1" applyFill="1" applyBorder="1" applyAlignment="1">
      <alignment vertical="top"/>
    </xf>
    <xf numFmtId="0" fontId="23" fillId="59" borderId="0" xfId="0" applyFont="1" applyFill="1" applyAlignment="1">
      <alignment vertical="top"/>
    </xf>
    <xf numFmtId="0" fontId="23" fillId="59" borderId="0" xfId="0" applyFont="1" applyFill="1" applyAlignment="1">
      <alignment/>
    </xf>
    <xf numFmtId="0" fontId="23" fillId="59" borderId="0" xfId="0" applyFont="1" applyFill="1" applyBorder="1" applyAlignment="1">
      <alignment vertical="top" wrapText="1"/>
    </xf>
    <xf numFmtId="173" fontId="0" fillId="59" borderId="48" xfId="169" applyNumberFormat="1" applyFont="1" applyFill="1" applyBorder="1" applyAlignment="1">
      <alignment vertical="top"/>
      <protection/>
    </xf>
    <xf numFmtId="4" fontId="0" fillId="59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59" borderId="0" xfId="0" applyFont="1" applyFill="1" applyBorder="1" applyAlignment="1">
      <alignment vertical="top" wrapText="1"/>
    </xf>
    <xf numFmtId="173" fontId="6" fillId="41" borderId="0" xfId="0" applyNumberFormat="1" applyFont="1" applyFill="1" applyBorder="1" applyAlignment="1">
      <alignment horizontal="right" vertical="top" wrapText="1"/>
    </xf>
    <xf numFmtId="2" fontId="27" fillId="41" borderId="0" xfId="0" applyNumberFormat="1" applyFont="1" applyFill="1" applyBorder="1" applyAlignment="1">
      <alignment vertical="top" wrapText="1"/>
    </xf>
    <xf numFmtId="43" fontId="27" fillId="41" borderId="0" xfId="0" applyNumberFormat="1" applyFont="1" applyFill="1" applyBorder="1" applyAlignment="1">
      <alignment vertical="top" wrapText="1"/>
    </xf>
    <xf numFmtId="0" fontId="27" fillId="41" borderId="0" xfId="0" applyFont="1" applyFill="1" applyBorder="1" applyAlignment="1">
      <alignment vertical="top" wrapText="1"/>
    </xf>
    <xf numFmtId="2" fontId="26" fillId="41" borderId="0" xfId="0" applyNumberFormat="1" applyFont="1" applyFill="1" applyBorder="1" applyAlignment="1">
      <alignment vertical="top" wrapText="1"/>
    </xf>
    <xf numFmtId="0" fontId="26" fillId="41" borderId="0" xfId="0" applyFont="1" applyFill="1" applyBorder="1" applyAlignment="1">
      <alignment vertical="top" wrapText="1"/>
    </xf>
    <xf numFmtId="173" fontId="6" fillId="43" borderId="0" xfId="0" applyNumberFormat="1" applyFont="1" applyFill="1" applyBorder="1" applyAlignment="1">
      <alignment horizontal="right" vertical="top" wrapText="1"/>
    </xf>
    <xf numFmtId="2" fontId="26" fillId="43" borderId="0" xfId="0" applyNumberFormat="1" applyFont="1" applyFill="1" applyBorder="1" applyAlignment="1">
      <alignment/>
    </xf>
    <xf numFmtId="0" fontId="27" fillId="43" borderId="0" xfId="0" applyFont="1" applyFill="1" applyBorder="1" applyAlignment="1">
      <alignment/>
    </xf>
    <xf numFmtId="0" fontId="26" fillId="43" borderId="0" xfId="0" applyFont="1" applyFill="1" applyBorder="1" applyAlignment="1">
      <alignment/>
    </xf>
    <xf numFmtId="43" fontId="27" fillId="43" borderId="0" xfId="0" applyNumberFormat="1" applyFont="1" applyFill="1" applyBorder="1" applyAlignment="1">
      <alignment/>
    </xf>
    <xf numFmtId="39" fontId="68" fillId="41" borderId="0" xfId="0" applyNumberFormat="1" applyFont="1" applyFill="1" applyBorder="1" applyAlignment="1">
      <alignment vertical="top" wrapText="1"/>
    </xf>
    <xf numFmtId="39" fontId="0" fillId="41" borderId="0" xfId="0" applyNumberFormat="1" applyFont="1" applyFill="1" applyBorder="1" applyAlignment="1">
      <alignment vertical="top" wrapText="1"/>
    </xf>
    <xf numFmtId="0" fontId="0" fillId="41" borderId="48" xfId="0" applyFont="1" applyFill="1" applyBorder="1" applyAlignment="1" applyProtection="1">
      <alignment horizontal="right" vertical="top" wrapText="1"/>
      <protection/>
    </xf>
    <xf numFmtId="0" fontId="0" fillId="41" borderId="73" xfId="0" applyFont="1" applyFill="1" applyBorder="1" applyAlignment="1">
      <alignment vertical="top" wrapText="1"/>
    </xf>
    <xf numFmtId="4" fontId="0" fillId="41" borderId="74" xfId="154" applyNumberFormat="1" applyFont="1" applyFill="1" applyBorder="1" applyAlignment="1">
      <alignment horizontal="right" vertical="top" wrapText="1"/>
    </xf>
    <xf numFmtId="4" fontId="0" fillId="41" borderId="0" xfId="0" applyNumberFormat="1" applyFont="1" applyFill="1" applyBorder="1" applyAlignment="1">
      <alignment vertical="top" wrapText="1"/>
    </xf>
    <xf numFmtId="4" fontId="0" fillId="41" borderId="0" xfId="154" applyNumberFormat="1" applyFont="1" applyFill="1" applyBorder="1" applyAlignment="1">
      <alignment horizontal="right" vertical="top" wrapText="1"/>
    </xf>
    <xf numFmtId="4" fontId="0" fillId="41" borderId="0" xfId="0" applyNumberFormat="1" applyFont="1" applyFill="1" applyBorder="1" applyAlignment="1">
      <alignment horizontal="center" vertical="top" wrapText="1"/>
    </xf>
    <xf numFmtId="0" fontId="23" fillId="65" borderId="0" xfId="0" applyFont="1" applyFill="1" applyAlignment="1">
      <alignment/>
    </xf>
    <xf numFmtId="0" fontId="95" fillId="65" borderId="0" xfId="0" applyFont="1" applyFill="1" applyAlignment="1">
      <alignment/>
    </xf>
    <xf numFmtId="4" fontId="23" fillId="65" borderId="0" xfId="0" applyNumberFormat="1" applyFont="1" applyFill="1" applyAlignment="1">
      <alignment/>
    </xf>
    <xf numFmtId="4" fontId="96" fillId="59" borderId="48" xfId="143" applyNumberFormat="1" applyFont="1" applyFill="1" applyBorder="1" applyAlignment="1">
      <alignment horizontal="right"/>
    </xf>
    <xf numFmtId="4" fontId="97" fillId="59" borderId="0" xfId="0" applyNumberFormat="1" applyFont="1" applyFill="1" applyBorder="1" applyAlignment="1">
      <alignment/>
    </xf>
    <xf numFmtId="0" fontId="97" fillId="59" borderId="0" xfId="0" applyFont="1" applyFill="1" applyBorder="1" applyAlignment="1">
      <alignment/>
    </xf>
    <xf numFmtId="4" fontId="23" fillId="27" borderId="75" xfId="0" applyNumberFormat="1" applyFont="1" applyFill="1" applyBorder="1" applyAlignment="1">
      <alignment vertical="top"/>
    </xf>
    <xf numFmtId="4" fontId="96" fillId="59" borderId="75" xfId="143" applyNumberFormat="1" applyFont="1" applyFill="1" applyBorder="1" applyAlignment="1">
      <alignment horizontal="right"/>
    </xf>
    <xf numFmtId="0" fontId="6" fillId="41" borderId="48" xfId="0" applyFont="1" applyFill="1" applyBorder="1" applyAlignment="1" applyProtection="1">
      <alignment horizontal="right" vertical="top" wrapText="1"/>
      <protection/>
    </xf>
    <xf numFmtId="0" fontId="23" fillId="65" borderId="0" xfId="0" applyFont="1" applyFill="1" applyBorder="1" applyAlignment="1">
      <alignment/>
    </xf>
    <xf numFmtId="0" fontId="1" fillId="59" borderId="48" xfId="0" applyFont="1" applyFill="1" applyBorder="1" applyAlignment="1" applyProtection="1">
      <alignment horizontal="center" vertical="center" wrapText="1"/>
      <protection/>
    </xf>
    <xf numFmtId="0" fontId="1" fillId="59" borderId="74" xfId="0" applyNumberFormat="1" applyFont="1" applyFill="1" applyBorder="1" applyAlignment="1" applyProtection="1">
      <alignment wrapText="1"/>
      <protection/>
    </xf>
    <xf numFmtId="4" fontId="2" fillId="59" borderId="48" xfId="0" applyNumberFormat="1" applyFont="1" applyFill="1" applyBorder="1" applyAlignment="1" applyProtection="1">
      <alignment vertical="center"/>
      <protection/>
    </xf>
    <xf numFmtId="171" fontId="2" fillId="59" borderId="48" xfId="0" applyNumberFormat="1" applyFont="1" applyFill="1" applyBorder="1" applyAlignment="1" applyProtection="1">
      <alignment horizontal="center"/>
      <protection/>
    </xf>
    <xf numFmtId="0" fontId="1" fillId="59" borderId="48" xfId="0" applyFont="1" applyFill="1" applyBorder="1" applyAlignment="1" applyProtection="1">
      <alignment vertical="top" wrapText="1"/>
      <protection/>
    </xf>
    <xf numFmtId="0" fontId="1" fillId="59" borderId="74" xfId="0" applyNumberFormat="1" applyFont="1" applyFill="1" applyBorder="1" applyAlignment="1" applyProtection="1">
      <alignment vertical="top" wrapText="1"/>
      <protection/>
    </xf>
    <xf numFmtId="0" fontId="2" fillId="59" borderId="48" xfId="0" applyFont="1" applyFill="1" applyBorder="1" applyAlignment="1" applyProtection="1">
      <alignment vertical="top" wrapText="1"/>
      <protection/>
    </xf>
    <xf numFmtId="0" fontId="2" fillId="59" borderId="74" xfId="0" applyNumberFormat="1" applyFont="1" applyFill="1" applyBorder="1" applyAlignment="1" applyProtection="1">
      <alignment vertical="top" wrapText="1"/>
      <protection/>
    </xf>
    <xf numFmtId="4" fontId="2" fillId="59" borderId="48" xfId="0" applyNumberFormat="1" applyFont="1" applyFill="1" applyBorder="1" applyAlignment="1" applyProtection="1">
      <alignment vertical="top"/>
      <protection/>
    </xf>
    <xf numFmtId="4" fontId="2" fillId="59" borderId="48" xfId="0" applyNumberFormat="1" applyFont="1" applyFill="1" applyBorder="1" applyAlignment="1" applyProtection="1">
      <alignment horizontal="center" vertical="top"/>
      <protection/>
    </xf>
    <xf numFmtId="0" fontId="2" fillId="59" borderId="48" xfId="0" applyNumberFormat="1" applyFont="1" applyFill="1" applyBorder="1" applyAlignment="1" applyProtection="1">
      <alignment vertical="top" wrapText="1"/>
      <protection/>
    </xf>
    <xf numFmtId="0" fontId="1" fillId="59" borderId="48" xfId="0" applyNumberFormat="1" applyFont="1" applyFill="1" applyBorder="1" applyAlignment="1" applyProtection="1">
      <alignment vertical="top" wrapText="1"/>
      <protection/>
    </xf>
    <xf numFmtId="0" fontId="23" fillId="59" borderId="48" xfId="0" applyFont="1" applyFill="1" applyBorder="1" applyAlignment="1" applyProtection="1">
      <alignment vertical="top" wrapText="1"/>
      <protection/>
    </xf>
    <xf numFmtId="4" fontId="23" fillId="59" borderId="48" xfId="0" applyNumberFormat="1" applyFont="1" applyFill="1" applyBorder="1" applyAlignment="1" applyProtection="1">
      <alignment vertical="top"/>
      <protection/>
    </xf>
    <xf numFmtId="0" fontId="0" fillId="59" borderId="48" xfId="0" applyNumberFormat="1" applyFont="1" applyFill="1" applyBorder="1" applyAlignment="1" applyProtection="1">
      <alignment horizontal="right"/>
      <protection/>
    </xf>
    <xf numFmtId="0" fontId="0" fillId="59" borderId="48" xfId="0" applyNumberFormat="1" applyFont="1" applyFill="1" applyBorder="1" applyAlignment="1" applyProtection="1">
      <alignment wrapText="1"/>
      <protection/>
    </xf>
    <xf numFmtId="4" fontId="0" fillId="59" borderId="48" xfId="0" applyNumberFormat="1" applyFont="1" applyFill="1" applyBorder="1" applyAlignment="1" applyProtection="1">
      <alignment horizontal="right" vertical="center"/>
      <protection/>
    </xf>
    <xf numFmtId="171" fontId="0" fillId="59" borderId="48" xfId="0" applyNumberFormat="1" applyFont="1" applyFill="1" applyBorder="1" applyAlignment="1" applyProtection="1">
      <alignment horizontal="center" vertical="center"/>
      <protection/>
    </xf>
    <xf numFmtId="4" fontId="23" fillId="59" borderId="48" xfId="0" applyNumberFormat="1" applyFont="1" applyFill="1" applyBorder="1" applyAlignment="1" applyProtection="1">
      <alignment vertical="center"/>
      <protection/>
    </xf>
    <xf numFmtId="4" fontId="2" fillId="59" borderId="48" xfId="0" applyNumberFormat="1" applyFont="1" applyFill="1" applyBorder="1" applyAlignment="1" applyProtection="1">
      <alignment horizontal="center" vertical="center"/>
      <protection/>
    </xf>
    <xf numFmtId="0" fontId="23" fillId="59" borderId="48" xfId="0" applyFont="1" applyFill="1" applyBorder="1" applyAlignment="1" applyProtection="1">
      <alignment/>
      <protection/>
    </xf>
    <xf numFmtId="4" fontId="23" fillId="59" borderId="48" xfId="0" applyNumberFormat="1" applyFont="1" applyFill="1" applyBorder="1" applyAlignment="1" applyProtection="1">
      <alignment horizontal="left" vertical="top" wrapText="1"/>
      <protection/>
    </xf>
    <xf numFmtId="4" fontId="23" fillId="59" borderId="48" xfId="0" applyNumberFormat="1" applyFont="1" applyFill="1" applyBorder="1" applyAlignment="1" applyProtection="1">
      <alignment vertical="top" wrapText="1"/>
      <protection/>
    </xf>
    <xf numFmtId="4" fontId="23" fillId="59" borderId="48" xfId="0" applyNumberFormat="1" applyFont="1" applyFill="1" applyBorder="1" applyAlignment="1" applyProtection="1">
      <alignment vertical="center" wrapText="1"/>
      <protection/>
    </xf>
    <xf numFmtId="4" fontId="2" fillId="59" borderId="48" xfId="0" applyNumberFormat="1" applyFont="1" applyFill="1" applyBorder="1" applyAlignment="1" applyProtection="1">
      <alignment horizontal="center" vertical="center" wrapText="1"/>
      <protection/>
    </xf>
    <xf numFmtId="4" fontId="23" fillId="59" borderId="48" xfId="0" applyNumberFormat="1" applyFont="1" applyFill="1" applyBorder="1" applyAlignment="1" applyProtection="1">
      <alignment horizontal="right" vertical="center" wrapText="1"/>
      <protection/>
    </xf>
    <xf numFmtId="2" fontId="23" fillId="59" borderId="48" xfId="0" applyNumberFormat="1" applyFont="1" applyFill="1" applyBorder="1" applyAlignment="1" applyProtection="1">
      <alignment vertical="center" wrapText="1"/>
      <protection/>
    </xf>
    <xf numFmtId="4" fontId="23" fillId="59" borderId="48" xfId="0" applyNumberFormat="1" applyFont="1" applyFill="1" applyBorder="1" applyAlignment="1" applyProtection="1">
      <alignment horizontal="center" vertical="center" wrapText="1"/>
      <protection/>
    </xf>
    <xf numFmtId="2" fontId="23" fillId="59" borderId="48" xfId="0" applyNumberFormat="1" applyFont="1" applyFill="1" applyBorder="1" applyAlignment="1" applyProtection="1">
      <alignment horizontal="right" vertical="center" wrapText="1"/>
      <protection/>
    </xf>
    <xf numFmtId="182" fontId="23" fillId="59" borderId="48" xfId="0" applyNumberFormat="1" applyFont="1" applyFill="1" applyBorder="1" applyAlignment="1" applyProtection="1">
      <alignment vertical="top" wrapText="1"/>
      <protection/>
    </xf>
    <xf numFmtId="4" fontId="22" fillId="59" borderId="48" xfId="0" applyNumberFormat="1" applyFont="1" applyFill="1" applyBorder="1" applyAlignment="1" applyProtection="1">
      <alignment vertical="top"/>
      <protection/>
    </xf>
    <xf numFmtId="0" fontId="2" fillId="59" borderId="48" xfId="0" applyFont="1" applyFill="1" applyBorder="1" applyAlignment="1" applyProtection="1">
      <alignment wrapText="1"/>
      <protection/>
    </xf>
    <xf numFmtId="0" fontId="1" fillId="59" borderId="48" xfId="0" applyFont="1" applyFill="1" applyBorder="1" applyAlignment="1" applyProtection="1">
      <alignment wrapText="1"/>
      <protection/>
    </xf>
    <xf numFmtId="4" fontId="23" fillId="59" borderId="48" xfId="0" applyNumberFormat="1" applyFont="1" applyFill="1" applyBorder="1" applyAlignment="1" applyProtection="1">
      <alignment horizontal="right" vertical="top" wrapText="1"/>
      <protection/>
    </xf>
    <xf numFmtId="4" fontId="23" fillId="59" borderId="48" xfId="0" applyNumberFormat="1" applyFont="1" applyFill="1" applyBorder="1" applyAlignment="1" applyProtection="1">
      <alignment horizontal="center" vertical="top" wrapText="1"/>
      <protection/>
    </xf>
    <xf numFmtId="0" fontId="2" fillId="59" borderId="41" xfId="0" applyFont="1" applyFill="1" applyBorder="1" applyAlignment="1" applyProtection="1">
      <alignment horizontal="right" vertical="top" wrapText="1"/>
      <protection/>
    </xf>
    <xf numFmtId="0" fontId="23" fillId="59" borderId="41" xfId="0" applyFont="1" applyFill="1" applyBorder="1" applyAlignment="1" applyProtection="1">
      <alignment horizontal="left" vertical="top" wrapText="1"/>
      <protection/>
    </xf>
    <xf numFmtId="173" fontId="23" fillId="59" borderId="41" xfId="0" applyNumberFormat="1" applyFont="1" applyFill="1" applyBorder="1" applyAlignment="1" applyProtection="1">
      <alignment horizontal="right" vertical="top" wrapText="1"/>
      <protection/>
    </xf>
    <xf numFmtId="173" fontId="23" fillId="59" borderId="41" xfId="0" applyNumberFormat="1" applyFont="1" applyFill="1" applyBorder="1" applyAlignment="1" applyProtection="1">
      <alignment horizontal="center" vertical="top" wrapText="1"/>
      <protection/>
    </xf>
    <xf numFmtId="0" fontId="2" fillId="59" borderId="48" xfId="0" applyFont="1" applyFill="1" applyBorder="1" applyAlignment="1" applyProtection="1">
      <alignment horizontal="right" vertical="top" wrapText="1"/>
      <protection/>
    </xf>
    <xf numFmtId="0" fontId="23" fillId="59" borderId="48" xfId="0" applyFont="1" applyFill="1" applyBorder="1" applyAlignment="1" applyProtection="1">
      <alignment horizontal="left" wrapText="1"/>
      <protection/>
    </xf>
    <xf numFmtId="173" fontId="23" fillId="59" borderId="48" xfId="0" applyNumberFormat="1" applyFont="1" applyFill="1" applyBorder="1" applyAlignment="1" applyProtection="1">
      <alignment horizontal="right" vertical="center"/>
      <protection/>
    </xf>
    <xf numFmtId="173" fontId="23" fillId="59" borderId="48" xfId="0" applyNumberFormat="1" applyFont="1" applyFill="1" applyBorder="1" applyAlignment="1" applyProtection="1">
      <alignment horizontal="center" vertical="center"/>
      <protection/>
    </xf>
    <xf numFmtId="0" fontId="23" fillId="59" borderId="48" xfId="0" applyFont="1" applyFill="1" applyBorder="1" applyAlignment="1" applyProtection="1">
      <alignment horizontal="left"/>
      <protection/>
    </xf>
    <xf numFmtId="173" fontId="23" fillId="59" borderId="48" xfId="0" applyNumberFormat="1" applyFont="1" applyFill="1" applyBorder="1" applyAlignment="1" applyProtection="1">
      <alignment horizontal="right"/>
      <protection/>
    </xf>
    <xf numFmtId="173" fontId="23" fillId="59" borderId="48" xfId="0" applyNumberFormat="1" applyFont="1" applyFill="1" applyBorder="1" applyAlignment="1" applyProtection="1">
      <alignment horizontal="center"/>
      <protection/>
    </xf>
    <xf numFmtId="0" fontId="2" fillId="59" borderId="48" xfId="0" applyFont="1" applyFill="1" applyBorder="1" applyAlignment="1" applyProtection="1">
      <alignment horizontal="right" vertical="center" wrapText="1"/>
      <protection/>
    </xf>
    <xf numFmtId="0" fontId="23" fillId="59" borderId="48" xfId="0" applyFont="1" applyFill="1" applyBorder="1" applyAlignment="1" applyProtection="1">
      <alignment wrapText="1"/>
      <protection/>
    </xf>
    <xf numFmtId="0" fontId="23" fillId="59" borderId="48" xfId="0" applyFont="1" applyFill="1" applyBorder="1" applyAlignment="1" applyProtection="1">
      <alignment horizontal="left" vertical="top" wrapText="1"/>
      <protection/>
    </xf>
    <xf numFmtId="173" fontId="23" fillId="59" borderId="48" xfId="0" applyNumberFormat="1" applyFont="1" applyFill="1" applyBorder="1" applyAlignment="1" applyProtection="1">
      <alignment horizontal="right" vertical="top" wrapText="1"/>
      <protection/>
    </xf>
    <xf numFmtId="173" fontId="23" fillId="59" borderId="48" xfId="0" applyNumberFormat="1" applyFont="1" applyFill="1" applyBorder="1" applyAlignment="1" applyProtection="1">
      <alignment horizontal="center" vertical="top" wrapText="1"/>
      <protection/>
    </xf>
    <xf numFmtId="195" fontId="22" fillId="59" borderId="48" xfId="187" applyNumberFormat="1" applyFont="1" applyFill="1" applyBorder="1" applyAlignment="1" applyProtection="1">
      <alignment horizontal="right" vertical="top"/>
      <protection/>
    </xf>
    <xf numFmtId="0" fontId="23" fillId="59" borderId="48" xfId="0" applyFont="1" applyFill="1" applyBorder="1" applyAlignment="1" applyProtection="1">
      <alignment horizontal="right"/>
      <protection/>
    </xf>
    <xf numFmtId="0" fontId="23" fillId="59" borderId="48" xfId="0" applyFont="1" applyFill="1" applyBorder="1" applyAlignment="1" applyProtection="1">
      <alignment horizontal="right" vertical="center"/>
      <protection/>
    </xf>
    <xf numFmtId="173" fontId="23" fillId="59" borderId="48" xfId="0" applyNumberFormat="1" applyFont="1" applyFill="1" applyBorder="1" applyAlignment="1" applyProtection="1">
      <alignment horizontal="right" vertical="center" wrapText="1"/>
      <protection/>
    </xf>
    <xf numFmtId="173" fontId="23" fillId="59" borderId="48" xfId="0" applyNumberFormat="1" applyFont="1" applyFill="1" applyBorder="1" applyAlignment="1" applyProtection="1">
      <alignment horizontal="center" vertical="center" wrapText="1"/>
      <protection/>
    </xf>
    <xf numFmtId="0" fontId="23" fillId="59" borderId="41" xfId="0" applyFont="1" applyFill="1" applyBorder="1" applyAlignment="1" applyProtection="1">
      <alignment horizontal="right" vertical="center"/>
      <protection/>
    </xf>
    <xf numFmtId="0" fontId="23" fillId="59" borderId="41" xfId="0" applyFont="1" applyFill="1" applyBorder="1" applyAlignment="1" applyProtection="1">
      <alignment horizontal="left" wrapText="1"/>
      <protection/>
    </xf>
    <xf numFmtId="173" fontId="23" fillId="59" borderId="41" xfId="0" applyNumberFormat="1" applyFont="1" applyFill="1" applyBorder="1" applyAlignment="1" applyProtection="1">
      <alignment horizontal="right" vertical="center" wrapText="1"/>
      <protection/>
    </xf>
    <xf numFmtId="173" fontId="23" fillId="59" borderId="41" xfId="0" applyNumberFormat="1" applyFont="1" applyFill="1" applyBorder="1" applyAlignment="1" applyProtection="1">
      <alignment horizontal="center" vertical="center" wrapText="1"/>
      <protection/>
    </xf>
    <xf numFmtId="4" fontId="2" fillId="59" borderId="48" xfId="0" applyNumberFormat="1" applyFont="1" applyFill="1" applyBorder="1" applyAlignment="1" applyProtection="1">
      <alignment/>
      <protection/>
    </xf>
    <xf numFmtId="4" fontId="2" fillId="59" borderId="48" xfId="0" applyNumberFormat="1" applyFont="1" applyFill="1" applyBorder="1" applyAlignment="1" applyProtection="1">
      <alignment horizontal="center"/>
      <protection/>
    </xf>
    <xf numFmtId="4" fontId="10" fillId="41" borderId="48" xfId="133" applyNumberFormat="1" applyFont="1" applyFill="1" applyBorder="1" applyAlignment="1" applyProtection="1">
      <alignment vertical="top" wrapText="1"/>
      <protection/>
    </xf>
    <xf numFmtId="4" fontId="10" fillId="41" borderId="48" xfId="133" applyNumberFormat="1" applyFont="1" applyFill="1" applyBorder="1" applyAlignment="1" applyProtection="1">
      <alignment horizontal="center" vertical="top" wrapText="1"/>
      <protection/>
    </xf>
    <xf numFmtId="0" fontId="2" fillId="62" borderId="48" xfId="0" applyFont="1" applyFill="1" applyBorder="1" applyAlignment="1" applyProtection="1">
      <alignment vertical="top" wrapText="1"/>
      <protection/>
    </xf>
    <xf numFmtId="0" fontId="1" fillId="62" borderId="48" xfId="0" applyFont="1" applyFill="1" applyBorder="1" applyAlignment="1" applyProtection="1">
      <alignment horizontal="center" vertical="top"/>
      <protection/>
    </xf>
    <xf numFmtId="4" fontId="2" fillId="62" borderId="48" xfId="0" applyNumberFormat="1" applyFont="1" applyFill="1" applyBorder="1" applyAlignment="1" applyProtection="1">
      <alignment vertical="center"/>
      <protection/>
    </xf>
    <xf numFmtId="4" fontId="2" fillId="62" borderId="48" xfId="0" applyNumberFormat="1" applyFont="1" applyFill="1" applyBorder="1" applyAlignment="1" applyProtection="1">
      <alignment horizontal="center"/>
      <protection/>
    </xf>
    <xf numFmtId="0" fontId="1" fillId="59" borderId="48" xfId="0" applyFont="1" applyFill="1" applyBorder="1" applyAlignment="1" applyProtection="1">
      <alignment horizontal="center" vertical="top"/>
      <protection/>
    </xf>
    <xf numFmtId="0" fontId="1" fillId="59" borderId="48" xfId="0" applyFont="1" applyFill="1" applyBorder="1" applyAlignment="1" applyProtection="1">
      <alignment horizontal="left" wrapText="1"/>
      <protection/>
    </xf>
    <xf numFmtId="0" fontId="2" fillId="59" borderId="41" xfId="0" applyFont="1" applyFill="1" applyBorder="1" applyAlignment="1" applyProtection="1">
      <alignment vertical="top" wrapText="1"/>
      <protection/>
    </xf>
    <xf numFmtId="0" fontId="2" fillId="59" borderId="41" xfId="0" applyNumberFormat="1" applyFont="1" applyFill="1" applyBorder="1" applyAlignment="1" applyProtection="1">
      <alignment vertical="top" wrapText="1"/>
      <protection/>
    </xf>
    <xf numFmtId="4" fontId="2" fillId="59" borderId="41" xfId="0" applyNumberFormat="1" applyFont="1" applyFill="1" applyBorder="1" applyAlignment="1" applyProtection="1">
      <alignment vertical="top"/>
      <protection/>
    </xf>
    <xf numFmtId="4" fontId="2" fillId="59" borderId="41" xfId="0" applyNumberFormat="1" applyFont="1" applyFill="1" applyBorder="1" applyAlignment="1" applyProtection="1">
      <alignment horizontal="center" vertical="top"/>
      <protection/>
    </xf>
    <xf numFmtId="0" fontId="2" fillId="59" borderId="48" xfId="0" applyFont="1" applyFill="1" applyBorder="1" applyAlignment="1" applyProtection="1">
      <alignment vertical="center" wrapText="1"/>
      <protection/>
    </xf>
    <xf numFmtId="182" fontId="23" fillId="59" borderId="48" xfId="0" applyNumberFormat="1" applyFont="1" applyFill="1" applyBorder="1" applyAlignment="1" applyProtection="1">
      <alignment horizontal="right" vertical="center"/>
      <protection/>
    </xf>
    <xf numFmtId="2" fontId="23" fillId="59" borderId="48" xfId="0" applyNumberFormat="1" applyFont="1" applyFill="1" applyBorder="1" applyAlignment="1" applyProtection="1">
      <alignment vertical="center"/>
      <protection/>
    </xf>
    <xf numFmtId="4" fontId="94" fillId="59" borderId="48" xfId="0" applyNumberFormat="1" applyFont="1" applyFill="1" applyBorder="1" applyAlignment="1" applyProtection="1">
      <alignment vertical="top"/>
      <protection/>
    </xf>
    <xf numFmtId="4" fontId="94" fillId="59" borderId="48" xfId="0" applyNumberFormat="1" applyFont="1" applyFill="1" applyBorder="1" applyAlignment="1" applyProtection="1">
      <alignment horizontal="center" vertical="top"/>
      <protection/>
    </xf>
    <xf numFmtId="2" fontId="2" fillId="59" borderId="48" xfId="0" applyNumberFormat="1" applyFont="1" applyFill="1" applyBorder="1" applyAlignment="1" applyProtection="1">
      <alignment vertical="center" wrapText="1"/>
      <protection/>
    </xf>
    <xf numFmtId="2" fontId="2" fillId="59" borderId="48" xfId="0" applyNumberFormat="1" applyFont="1" applyFill="1" applyBorder="1" applyAlignment="1" applyProtection="1">
      <alignment vertical="top" wrapText="1"/>
      <protection/>
    </xf>
    <xf numFmtId="0" fontId="23" fillId="59" borderId="48" xfId="0" applyFont="1" applyFill="1" applyBorder="1" applyAlignment="1" applyProtection="1">
      <alignment vertical="center" wrapText="1"/>
      <protection/>
    </xf>
    <xf numFmtId="4" fontId="23" fillId="59" borderId="48" xfId="0" applyNumberFormat="1" applyFont="1" applyFill="1" applyBorder="1" applyAlignment="1" applyProtection="1">
      <alignment horizontal="center" vertical="center"/>
      <protection/>
    </xf>
    <xf numFmtId="2" fontId="2" fillId="59" borderId="41" xfId="0" applyNumberFormat="1" applyFont="1" applyFill="1" applyBorder="1" applyAlignment="1" applyProtection="1">
      <alignment vertical="top" wrapText="1"/>
      <protection/>
    </xf>
    <xf numFmtId="0" fontId="23" fillId="59" borderId="41" xfId="0" applyFont="1" applyFill="1" applyBorder="1" applyAlignment="1" applyProtection="1">
      <alignment vertical="center" wrapText="1"/>
      <protection/>
    </xf>
    <xf numFmtId="4" fontId="23" fillId="59" borderId="41" xfId="0" applyNumberFormat="1" applyFont="1" applyFill="1" applyBorder="1" applyAlignment="1" applyProtection="1">
      <alignment vertical="center"/>
      <protection/>
    </xf>
    <xf numFmtId="4" fontId="2" fillId="59" borderId="41" xfId="0" applyNumberFormat="1" applyFont="1" applyFill="1" applyBorder="1" applyAlignment="1" applyProtection="1">
      <alignment horizontal="center" vertical="center"/>
      <protection/>
    </xf>
    <xf numFmtId="4" fontId="23" fillId="59" borderId="48" xfId="0" applyNumberFormat="1" applyFont="1" applyFill="1" applyBorder="1" applyAlignment="1" applyProtection="1">
      <alignment wrapText="1"/>
      <protection/>
    </xf>
    <xf numFmtId="0" fontId="23" fillId="59" borderId="48" xfId="0" applyFont="1" applyFill="1" applyBorder="1" applyAlignment="1" applyProtection="1">
      <alignment horizontal="center" vertical="center"/>
      <protection/>
    </xf>
    <xf numFmtId="0" fontId="22" fillId="59" borderId="48" xfId="0" applyFont="1" applyFill="1" applyBorder="1" applyAlignment="1" applyProtection="1">
      <alignment horizontal="right" vertical="top" wrapText="1"/>
      <protection/>
    </xf>
    <xf numFmtId="0" fontId="22" fillId="59" borderId="48" xfId="0" applyFont="1" applyFill="1" applyBorder="1" applyAlignment="1" applyProtection="1">
      <alignment horizontal="left" vertical="top" wrapText="1"/>
      <protection/>
    </xf>
    <xf numFmtId="0" fontId="22" fillId="59" borderId="48" xfId="0" applyFont="1" applyFill="1" applyBorder="1" applyAlignment="1" applyProtection="1">
      <alignment horizontal="right" vertical="center"/>
      <protection/>
    </xf>
    <xf numFmtId="0" fontId="23" fillId="59" borderId="41" xfId="0" applyFont="1" applyFill="1" applyBorder="1" applyAlignment="1" applyProtection="1">
      <alignment horizontal="right"/>
      <protection/>
    </xf>
    <xf numFmtId="0" fontId="23" fillId="59" borderId="41" xfId="0" applyFont="1" applyFill="1" applyBorder="1" applyAlignment="1" applyProtection="1">
      <alignment horizontal="left"/>
      <protection/>
    </xf>
    <xf numFmtId="173" fontId="23" fillId="59" borderId="41" xfId="0" applyNumberFormat="1" applyFont="1" applyFill="1" applyBorder="1" applyAlignment="1" applyProtection="1">
      <alignment horizontal="right"/>
      <protection/>
    </xf>
    <xf numFmtId="173" fontId="23" fillId="59" borderId="41" xfId="0" applyNumberFormat="1" applyFont="1" applyFill="1" applyBorder="1" applyAlignment="1" applyProtection="1">
      <alignment horizontal="center"/>
      <protection/>
    </xf>
    <xf numFmtId="0" fontId="22" fillId="59" borderId="48" xfId="0" applyFont="1" applyFill="1" applyBorder="1" applyAlignment="1" applyProtection="1">
      <alignment horizontal="right"/>
      <protection/>
    </xf>
    <xf numFmtId="0" fontId="22" fillId="59" borderId="48" xfId="0" applyFont="1" applyFill="1" applyBorder="1" applyAlignment="1" applyProtection="1">
      <alignment wrapText="1"/>
      <protection/>
    </xf>
    <xf numFmtId="2" fontId="23" fillId="59" borderId="48" xfId="0" applyNumberFormat="1" applyFont="1" applyFill="1" applyBorder="1" applyAlignment="1" applyProtection="1">
      <alignment vertical="top" wrapText="1"/>
      <protection/>
    </xf>
    <xf numFmtId="2" fontId="23" fillId="59" borderId="41" xfId="0" applyNumberFormat="1" applyFont="1" applyFill="1" applyBorder="1" applyAlignment="1" applyProtection="1">
      <alignment vertical="top" wrapText="1"/>
      <protection/>
    </xf>
    <xf numFmtId="182" fontId="22" fillId="59" borderId="48" xfId="0" applyNumberFormat="1" applyFont="1" applyFill="1" applyBorder="1" applyAlignment="1" applyProtection="1">
      <alignment horizontal="right"/>
      <protection/>
    </xf>
    <xf numFmtId="0" fontId="22" fillId="59" borderId="48" xfId="0" applyFont="1" applyFill="1" applyBorder="1" applyAlignment="1" applyProtection="1">
      <alignment horizontal="left"/>
      <protection/>
    </xf>
    <xf numFmtId="0" fontId="23" fillId="59" borderId="48" xfId="0" applyFont="1" applyFill="1" applyBorder="1" applyAlignment="1" applyProtection="1">
      <alignment horizontal="left" vertical="justify"/>
      <protection/>
    </xf>
    <xf numFmtId="0" fontId="23" fillId="59" borderId="48" xfId="0" applyFont="1" applyFill="1" applyBorder="1" applyAlignment="1" applyProtection="1">
      <alignment horizontal="center"/>
      <protection/>
    </xf>
    <xf numFmtId="1" fontId="22" fillId="59" borderId="48" xfId="0" applyNumberFormat="1" applyFont="1" applyFill="1" applyBorder="1" applyAlignment="1" applyProtection="1">
      <alignment horizontal="right" vertical="center"/>
      <protection/>
    </xf>
    <xf numFmtId="0" fontId="22" fillId="59" borderId="48" xfId="0" applyFont="1" applyFill="1" applyBorder="1" applyAlignment="1" applyProtection="1">
      <alignment horizontal="left" wrapText="1"/>
      <protection/>
    </xf>
    <xf numFmtId="182" fontId="22" fillId="59" borderId="48" xfId="0" applyNumberFormat="1" applyFont="1" applyFill="1" applyBorder="1" applyAlignment="1" applyProtection="1">
      <alignment horizontal="right" vertical="center"/>
      <protection/>
    </xf>
    <xf numFmtId="206" fontId="23" fillId="59" borderId="48" xfId="130" applyNumberFormat="1" applyFont="1" applyFill="1" applyBorder="1" applyAlignment="1" applyProtection="1">
      <alignment horizontal="right" vertical="center" wrapText="1"/>
      <protection/>
    </xf>
    <xf numFmtId="195" fontId="23" fillId="64" borderId="48" xfId="187" applyNumberFormat="1" applyFont="1" applyFill="1" applyBorder="1" applyAlignment="1" applyProtection="1">
      <alignment horizontal="right" vertical="top"/>
      <protection/>
    </xf>
    <xf numFmtId="0" fontId="22" fillId="64" borderId="48" xfId="198" applyFont="1" applyFill="1" applyBorder="1" applyAlignment="1" applyProtection="1">
      <alignment horizontal="center"/>
      <protection/>
    </xf>
    <xf numFmtId="4" fontId="23" fillId="64" borderId="48" xfId="0" applyNumberFormat="1" applyFont="1" applyFill="1" applyBorder="1" applyAlignment="1" applyProtection="1">
      <alignment horizontal="right" vertical="top" wrapText="1"/>
      <protection/>
    </xf>
    <xf numFmtId="4" fontId="2" fillId="64" borderId="48" xfId="0" applyNumberFormat="1" applyFont="1" applyFill="1" applyBorder="1" applyAlignment="1" applyProtection="1">
      <alignment horizontal="right" vertical="center"/>
      <protection/>
    </xf>
    <xf numFmtId="182" fontId="22" fillId="59" borderId="48" xfId="0" applyNumberFormat="1" applyFont="1" applyFill="1" applyBorder="1" applyAlignment="1" applyProtection="1">
      <alignment horizontal="center" vertical="center"/>
      <protection/>
    </xf>
    <xf numFmtId="1" fontId="23" fillId="59" borderId="48" xfId="0" applyNumberFormat="1" applyFont="1" applyFill="1" applyBorder="1" applyAlignment="1" applyProtection="1">
      <alignment horizontal="right"/>
      <protection/>
    </xf>
    <xf numFmtId="1" fontId="22" fillId="59" borderId="48" xfId="0" applyNumberFormat="1" applyFont="1" applyFill="1" applyBorder="1" applyAlignment="1" applyProtection="1">
      <alignment horizontal="right"/>
      <protection/>
    </xf>
    <xf numFmtId="182" fontId="23" fillId="59" borderId="48" xfId="0" applyNumberFormat="1" applyFont="1" applyFill="1" applyBorder="1" applyAlignment="1" applyProtection="1">
      <alignment horizontal="right"/>
      <protection/>
    </xf>
    <xf numFmtId="0" fontId="1" fillId="59" borderId="48" xfId="0" applyNumberFormat="1" applyFont="1" applyFill="1" applyBorder="1" applyAlignment="1" applyProtection="1">
      <alignment vertical="center" wrapText="1"/>
      <protection/>
    </xf>
    <xf numFmtId="2" fontId="23" fillId="59" borderId="48" xfId="0" applyNumberFormat="1" applyFont="1" applyFill="1" applyBorder="1" applyAlignment="1" applyProtection="1">
      <alignment horizontal="right"/>
      <protection/>
    </xf>
    <xf numFmtId="1" fontId="98" fillId="59" borderId="48" xfId="0" applyNumberFormat="1" applyFont="1" applyFill="1" applyBorder="1" applyAlignment="1" applyProtection="1">
      <alignment horizontal="right" vertical="center"/>
      <protection/>
    </xf>
    <xf numFmtId="0" fontId="98" fillId="59" borderId="48" xfId="0" applyNumberFormat="1" applyFont="1" applyFill="1" applyBorder="1" applyAlignment="1" applyProtection="1">
      <alignment vertical="top" wrapText="1"/>
      <protection/>
    </xf>
    <xf numFmtId="0" fontId="94" fillId="59" borderId="48" xfId="0" applyFont="1" applyFill="1" applyBorder="1" applyAlignment="1" applyProtection="1">
      <alignment/>
      <protection/>
    </xf>
    <xf numFmtId="182" fontId="94" fillId="59" borderId="48" xfId="0" applyNumberFormat="1" applyFont="1" applyFill="1" applyBorder="1" applyAlignment="1" applyProtection="1">
      <alignment horizontal="right"/>
      <protection/>
    </xf>
    <xf numFmtId="4" fontId="94" fillId="59" borderId="48" xfId="0" applyNumberFormat="1" applyFont="1" applyFill="1" applyBorder="1" applyAlignment="1" applyProtection="1">
      <alignment vertical="top" wrapText="1"/>
      <protection/>
    </xf>
    <xf numFmtId="0" fontId="94" fillId="59" borderId="48" xfId="0" applyFont="1" applyFill="1" applyBorder="1" applyAlignment="1" applyProtection="1">
      <alignment vertical="center" wrapText="1"/>
      <protection/>
    </xf>
    <xf numFmtId="2" fontId="94" fillId="59" borderId="48" xfId="0" applyNumberFormat="1" applyFont="1" applyFill="1" applyBorder="1" applyAlignment="1" applyProtection="1">
      <alignment vertical="center" wrapText="1"/>
      <protection/>
    </xf>
    <xf numFmtId="2" fontId="94" fillId="59" borderId="48" xfId="0" applyNumberFormat="1" applyFont="1" applyFill="1" applyBorder="1" applyAlignment="1" applyProtection="1">
      <alignment horizontal="right"/>
      <protection/>
    </xf>
    <xf numFmtId="2" fontId="94" fillId="59" borderId="48" xfId="0" applyNumberFormat="1" applyFont="1" applyFill="1" applyBorder="1" applyAlignment="1" applyProtection="1">
      <alignment horizontal="right" vertical="center"/>
      <protection/>
    </xf>
    <xf numFmtId="4" fontId="94" fillId="59" borderId="48" xfId="0" applyNumberFormat="1" applyFont="1" applyFill="1" applyBorder="1" applyAlignment="1" applyProtection="1">
      <alignment wrapText="1"/>
      <protection/>
    </xf>
    <xf numFmtId="4" fontId="94" fillId="59" borderId="48" xfId="0" applyNumberFormat="1" applyFont="1" applyFill="1" applyBorder="1" applyAlignment="1" applyProtection="1">
      <alignment vertical="center"/>
      <protection/>
    </xf>
    <xf numFmtId="4" fontId="94" fillId="59" borderId="48" xfId="0" applyNumberFormat="1" applyFont="1" applyFill="1" applyBorder="1" applyAlignment="1" applyProtection="1">
      <alignment horizontal="center" vertical="center"/>
      <protection/>
    </xf>
    <xf numFmtId="2" fontId="94" fillId="59" borderId="41" xfId="0" applyNumberFormat="1" applyFont="1" applyFill="1" applyBorder="1" applyAlignment="1" applyProtection="1">
      <alignment horizontal="right" vertical="center"/>
      <protection/>
    </xf>
    <xf numFmtId="4" fontId="94" fillId="59" borderId="41" xfId="0" applyNumberFormat="1" applyFont="1" applyFill="1" applyBorder="1" applyAlignment="1" applyProtection="1">
      <alignment wrapText="1"/>
      <protection/>
    </xf>
    <xf numFmtId="4" fontId="94" fillId="59" borderId="41" xfId="0" applyNumberFormat="1" applyFont="1" applyFill="1" applyBorder="1" applyAlignment="1" applyProtection="1">
      <alignment vertical="center"/>
      <protection/>
    </xf>
    <xf numFmtId="4" fontId="94" fillId="59" borderId="41" xfId="0" applyNumberFormat="1" applyFont="1" applyFill="1" applyBorder="1" applyAlignment="1" applyProtection="1">
      <alignment horizontal="center" vertical="center"/>
      <protection/>
    </xf>
    <xf numFmtId="1" fontId="98" fillId="59" borderId="48" xfId="0" applyNumberFormat="1" applyFont="1" applyFill="1" applyBorder="1" applyAlignment="1" applyProtection="1">
      <alignment horizontal="right"/>
      <protection/>
    </xf>
    <xf numFmtId="0" fontId="23" fillId="59" borderId="48" xfId="0" applyFont="1" applyFill="1" applyBorder="1" applyAlignment="1" applyProtection="1">
      <alignment vertical="center"/>
      <protection/>
    </xf>
    <xf numFmtId="0" fontId="22" fillId="59" borderId="48" xfId="0" applyFont="1" applyFill="1" applyBorder="1" applyAlignment="1" applyProtection="1">
      <alignment/>
      <protection/>
    </xf>
    <xf numFmtId="197" fontId="2" fillId="59" borderId="48" xfId="0" applyNumberFormat="1" applyFont="1" applyFill="1" applyBorder="1" applyAlignment="1" applyProtection="1">
      <alignment horizontal="right" vertical="top" wrapText="1"/>
      <protection/>
    </xf>
    <xf numFmtId="0" fontId="2" fillId="59" borderId="48" xfId="0" applyFont="1" applyFill="1" applyBorder="1" applyAlignment="1" applyProtection="1">
      <alignment horizontal="center" vertical="top"/>
      <protection/>
    </xf>
    <xf numFmtId="0" fontId="23" fillId="59" borderId="48" xfId="0" applyFont="1" applyFill="1" applyBorder="1" applyAlignment="1" applyProtection="1">
      <alignment vertical="top"/>
      <protection/>
    </xf>
    <xf numFmtId="206" fontId="23" fillId="59" borderId="48" xfId="130" applyNumberFormat="1" applyFont="1" applyFill="1" applyBorder="1" applyAlignment="1" applyProtection="1">
      <alignment horizontal="right" vertical="top" wrapText="1"/>
      <protection/>
    </xf>
    <xf numFmtId="4" fontId="23" fillId="62" borderId="48" xfId="0" applyNumberFormat="1" applyFont="1" applyFill="1" applyBorder="1" applyAlignment="1" applyProtection="1">
      <alignment horizontal="right" vertical="top" wrapText="1"/>
      <protection/>
    </xf>
    <xf numFmtId="0" fontId="22" fillId="62" borderId="48" xfId="198" applyFont="1" applyFill="1" applyBorder="1" applyAlignment="1" applyProtection="1">
      <alignment horizontal="center"/>
      <protection/>
    </xf>
    <xf numFmtId="4" fontId="2" fillId="62" borderId="48" xfId="0" applyNumberFormat="1" applyFont="1" applyFill="1" applyBorder="1" applyAlignment="1" applyProtection="1">
      <alignment horizontal="right" vertical="center"/>
      <protection/>
    </xf>
    <xf numFmtId="182" fontId="22" fillId="59" borderId="48" xfId="0" applyNumberFormat="1" applyFont="1" applyFill="1" applyBorder="1" applyAlignment="1" applyProtection="1">
      <alignment horizontal="center"/>
      <protection/>
    </xf>
    <xf numFmtId="182" fontId="23" fillId="59" borderId="41" xfId="0" applyNumberFormat="1" applyFont="1" applyFill="1" applyBorder="1" applyAlignment="1" applyProtection="1">
      <alignment horizontal="right"/>
      <protection/>
    </xf>
    <xf numFmtId="4" fontId="2" fillId="59" borderId="41" xfId="0" applyNumberFormat="1" applyFont="1" applyFill="1" applyBorder="1" applyAlignment="1" applyProtection="1">
      <alignment vertical="center"/>
      <protection/>
    </xf>
    <xf numFmtId="4" fontId="23" fillId="59" borderId="48" xfId="0" applyNumberFormat="1" applyFont="1" applyFill="1" applyBorder="1" applyAlignment="1" applyProtection="1">
      <alignment horizontal="center" vertical="top"/>
      <protection/>
    </xf>
    <xf numFmtId="174" fontId="23" fillId="59" borderId="48" xfId="0" applyNumberFormat="1" applyFont="1" applyFill="1" applyBorder="1" applyAlignment="1" applyProtection="1">
      <alignment vertical="top"/>
      <protection/>
    </xf>
    <xf numFmtId="182" fontId="94" fillId="59" borderId="48" xfId="0" applyNumberFormat="1" applyFont="1" applyFill="1" applyBorder="1" applyAlignment="1" applyProtection="1">
      <alignment horizontal="right" vertical="center"/>
      <protection/>
    </xf>
    <xf numFmtId="197" fontId="1" fillId="59" borderId="48" xfId="0" applyNumberFormat="1" applyFont="1" applyFill="1" applyBorder="1" applyAlignment="1" applyProtection="1">
      <alignment horizontal="right" vertical="top" wrapText="1"/>
      <protection/>
    </xf>
    <xf numFmtId="197" fontId="23" fillId="59" borderId="48" xfId="0" applyNumberFormat="1" applyFont="1" applyFill="1" applyBorder="1" applyAlignment="1" applyProtection="1">
      <alignment horizontal="right"/>
      <protection/>
    </xf>
    <xf numFmtId="197" fontId="23" fillId="59" borderId="48" xfId="0" applyNumberFormat="1" applyFont="1" applyFill="1" applyBorder="1" applyAlignment="1" applyProtection="1">
      <alignment horizontal="right" vertical="center"/>
      <protection/>
    </xf>
    <xf numFmtId="0" fontId="2" fillId="59" borderId="40" xfId="0" applyFont="1" applyFill="1" applyBorder="1" applyAlignment="1" applyProtection="1">
      <alignment horizontal="center" vertical="top"/>
      <protection/>
    </xf>
    <xf numFmtId="0" fontId="23" fillId="59" borderId="40" xfId="0" applyFont="1" applyFill="1" applyBorder="1" applyAlignment="1" applyProtection="1">
      <alignment horizontal="left"/>
      <protection/>
    </xf>
    <xf numFmtId="2" fontId="23" fillId="59" borderId="40" xfId="0" applyNumberFormat="1" applyFont="1" applyFill="1" applyBorder="1" applyAlignment="1" applyProtection="1">
      <alignment vertical="top" wrapText="1"/>
      <protection/>
    </xf>
    <xf numFmtId="173" fontId="23" fillId="59" borderId="40" xfId="0" applyNumberFormat="1" applyFont="1" applyFill="1" applyBorder="1" applyAlignment="1" applyProtection="1">
      <alignment horizontal="center" vertical="top" wrapText="1"/>
      <protection/>
    </xf>
    <xf numFmtId="4" fontId="23" fillId="64" borderId="41" xfId="0" applyNumberFormat="1" applyFont="1" applyFill="1" applyBorder="1" applyAlignment="1" applyProtection="1">
      <alignment horizontal="right" vertical="top" wrapText="1"/>
      <protection/>
    </xf>
    <xf numFmtId="0" fontId="22" fillId="64" borderId="41" xfId="198" applyFont="1" applyFill="1" applyBorder="1" applyAlignment="1" applyProtection="1">
      <alignment horizontal="center"/>
      <protection/>
    </xf>
    <xf numFmtId="4" fontId="2" fillId="64" borderId="41" xfId="0" applyNumberFormat="1" applyFont="1" applyFill="1" applyBorder="1" applyAlignment="1" applyProtection="1">
      <alignment horizontal="right" vertical="center"/>
      <protection/>
    </xf>
    <xf numFmtId="0" fontId="22" fillId="59" borderId="48" xfId="198" applyFont="1" applyFill="1" applyBorder="1" applyAlignment="1" applyProtection="1">
      <alignment horizontal="center"/>
      <protection/>
    </xf>
    <xf numFmtId="4" fontId="2" fillId="59" borderId="48" xfId="0" applyNumberFormat="1" applyFont="1" applyFill="1" applyBorder="1" applyAlignment="1" applyProtection="1">
      <alignment horizontal="right" vertical="center"/>
      <protection/>
    </xf>
    <xf numFmtId="37" fontId="22" fillId="59" borderId="48" xfId="0" applyNumberFormat="1" applyFont="1" applyFill="1" applyBorder="1" applyAlignment="1" applyProtection="1">
      <alignment horizontal="right" vertical="top"/>
      <protection/>
    </xf>
    <xf numFmtId="39" fontId="22" fillId="59" borderId="48" xfId="0" applyNumberFormat="1" applyFont="1" applyFill="1" applyBorder="1" applyAlignment="1" applyProtection="1">
      <alignment horizontal="left" vertical="top" wrapText="1"/>
      <protection/>
    </xf>
    <xf numFmtId="213" fontId="6" fillId="41" borderId="48" xfId="187" applyNumberFormat="1" applyFont="1" applyFill="1" applyBorder="1" applyAlignment="1" applyProtection="1">
      <alignment horizontal="right" vertical="top" wrapText="1"/>
      <protection/>
    </xf>
    <xf numFmtId="0" fontId="22" fillId="41" borderId="48" xfId="0" applyFont="1" applyFill="1" applyBorder="1" applyAlignment="1" applyProtection="1">
      <alignment vertical="top" wrapText="1"/>
      <protection/>
    </xf>
    <xf numFmtId="4" fontId="27" fillId="41" borderId="48" xfId="133" applyNumberFormat="1" applyFont="1" applyFill="1" applyBorder="1" applyAlignment="1" applyProtection="1">
      <alignment vertical="top" wrapText="1"/>
      <protection/>
    </xf>
    <xf numFmtId="4" fontId="6" fillId="41" borderId="48" xfId="133" applyNumberFormat="1" applyFont="1" applyFill="1" applyBorder="1" applyAlignment="1" applyProtection="1">
      <alignment horizontal="center" vertical="top" wrapText="1"/>
      <protection/>
    </xf>
    <xf numFmtId="197" fontId="0" fillId="41" borderId="48" xfId="0" applyNumberFormat="1" applyFont="1" applyFill="1" applyBorder="1" applyAlignment="1" applyProtection="1">
      <alignment vertical="top" wrapText="1"/>
      <protection/>
    </xf>
    <xf numFmtId="4" fontId="26" fillId="41" borderId="48" xfId="133" applyNumberFormat="1" applyFont="1" applyFill="1" applyBorder="1" applyAlignment="1" applyProtection="1">
      <alignment vertical="top" wrapText="1"/>
      <protection/>
    </xf>
    <xf numFmtId="4" fontId="0" fillId="41" borderId="48" xfId="133" applyNumberFormat="1" applyFont="1" applyFill="1" applyBorder="1" applyAlignment="1" applyProtection="1">
      <alignment horizontal="center" vertical="top" wrapText="1"/>
      <protection/>
    </xf>
    <xf numFmtId="195" fontId="0" fillId="41" borderId="40" xfId="187" applyNumberFormat="1" applyFont="1" applyFill="1" applyBorder="1" applyAlignment="1" applyProtection="1">
      <alignment horizontal="right" vertical="top" wrapText="1"/>
      <protection/>
    </xf>
    <xf numFmtId="4" fontId="26" fillId="41" borderId="40" xfId="133" applyNumberFormat="1" applyFont="1" applyFill="1" applyBorder="1" applyAlignment="1" applyProtection="1">
      <alignment vertical="top" wrapText="1"/>
      <protection/>
    </xf>
    <xf numFmtId="4" fontId="0" fillId="41" borderId="40" xfId="133" applyNumberFormat="1" applyFont="1" applyFill="1" applyBorder="1" applyAlignment="1" applyProtection="1">
      <alignment horizontal="center" vertical="top" wrapText="1"/>
      <protection/>
    </xf>
    <xf numFmtId="206" fontId="6" fillId="41" borderId="48" xfId="133" applyNumberFormat="1" applyFont="1" applyFill="1" applyBorder="1" applyAlignment="1" applyProtection="1">
      <alignment horizontal="right" vertical="top" wrapText="1"/>
      <protection/>
    </xf>
    <xf numFmtId="4" fontId="0" fillId="41" borderId="48" xfId="133" applyNumberFormat="1" applyFont="1" applyFill="1" applyBorder="1" applyAlignment="1" applyProtection="1">
      <alignment vertical="top" wrapText="1"/>
      <protection/>
    </xf>
    <xf numFmtId="0" fontId="6" fillId="41" borderId="48" xfId="0" applyFont="1" applyFill="1" applyBorder="1" applyAlignment="1" applyProtection="1">
      <alignment horizontal="right" wrapText="1"/>
      <protection/>
    </xf>
    <xf numFmtId="4" fontId="0" fillId="0" borderId="48" xfId="0" applyNumberFormat="1" applyFont="1" applyFill="1" applyBorder="1" applyAlignment="1" applyProtection="1">
      <alignment vertical="top" wrapText="1"/>
      <protection/>
    </xf>
    <xf numFmtId="4" fontId="0" fillId="41" borderId="48" xfId="0" applyNumberFormat="1" applyFont="1" applyFill="1" applyBorder="1" applyAlignment="1" applyProtection="1">
      <alignment horizontal="center" vertical="center"/>
      <protection/>
    </xf>
    <xf numFmtId="197" fontId="0" fillId="41" borderId="48" xfId="0" applyNumberFormat="1" applyFont="1" applyFill="1" applyBorder="1" applyAlignment="1" applyProtection="1">
      <alignment horizontal="right" vertical="top" wrapText="1"/>
      <protection/>
    </xf>
    <xf numFmtId="171" fontId="0" fillId="41" borderId="48" xfId="135" applyNumberFormat="1" applyFont="1" applyFill="1" applyBorder="1" applyAlignment="1" applyProtection="1">
      <alignment horizontal="right" vertical="center" wrapText="1"/>
      <protection/>
    </xf>
    <xf numFmtId="171" fontId="0" fillId="41" borderId="48" xfId="135" applyNumberFormat="1" applyFont="1" applyFill="1" applyBorder="1" applyAlignment="1" applyProtection="1">
      <alignment horizontal="right" vertical="top" wrapText="1"/>
      <protection/>
    </xf>
    <xf numFmtId="195" fontId="6" fillId="59" borderId="48" xfId="187" applyNumberFormat="1" applyFont="1" applyFill="1" applyBorder="1" applyAlignment="1" applyProtection="1">
      <alignment horizontal="right" vertical="top"/>
      <protection/>
    </xf>
    <xf numFmtId="195" fontId="0" fillId="41" borderId="48" xfId="187" applyNumberFormat="1" applyFont="1" applyFill="1" applyBorder="1" applyAlignment="1" applyProtection="1">
      <alignment horizontal="right" vertical="top"/>
      <protection/>
    </xf>
    <xf numFmtId="43" fontId="0" fillId="41" borderId="48" xfId="133" applyNumberFormat="1" applyFont="1" applyFill="1" applyBorder="1" applyAlignment="1" applyProtection="1">
      <alignment horizontal="right" vertical="top" wrapText="1"/>
      <protection/>
    </xf>
    <xf numFmtId="0" fontId="0" fillId="59" borderId="48" xfId="0" applyFont="1" applyFill="1" applyBorder="1" applyAlignment="1" applyProtection="1">
      <alignment horizontal="left" vertical="top" wrapText="1"/>
      <protection/>
    </xf>
    <xf numFmtId="2" fontId="1" fillId="59" borderId="48" xfId="146" applyNumberFormat="1" applyFont="1" applyFill="1" applyBorder="1" applyAlignment="1" applyProtection="1">
      <alignment horizontal="right" vertical="center"/>
      <protection/>
    </xf>
    <xf numFmtId="175" fontId="1" fillId="59" borderId="48" xfId="0" applyNumberFormat="1" applyFont="1" applyFill="1" applyBorder="1" applyAlignment="1" applyProtection="1">
      <alignment vertical="center" wrapText="1"/>
      <protection/>
    </xf>
    <xf numFmtId="205" fontId="2" fillId="59" borderId="48" xfId="0" applyNumberFormat="1" applyFont="1" applyFill="1" applyBorder="1" applyAlignment="1" applyProtection="1">
      <alignment horizontal="right" wrapText="1"/>
      <protection/>
    </xf>
    <xf numFmtId="175" fontId="2" fillId="59" borderId="48" xfId="0" applyNumberFormat="1" applyFont="1" applyFill="1" applyBorder="1" applyAlignment="1" applyProtection="1">
      <alignment horizontal="center" wrapText="1"/>
      <protection/>
    </xf>
    <xf numFmtId="1" fontId="2" fillId="59" borderId="48" xfId="146" applyNumberFormat="1" applyFont="1" applyFill="1" applyBorder="1" applyAlignment="1" applyProtection="1">
      <alignment horizontal="right" vertical="top"/>
      <protection/>
    </xf>
    <xf numFmtId="4" fontId="23" fillId="59" borderId="48" xfId="146" applyNumberFormat="1" applyFont="1" applyFill="1" applyBorder="1" applyAlignment="1" applyProtection="1">
      <alignment horizontal="right" vertical="center" wrapText="1"/>
      <protection/>
    </xf>
    <xf numFmtId="4" fontId="23" fillId="59" borderId="48" xfId="146" applyNumberFormat="1" applyFont="1" applyFill="1" applyBorder="1" applyAlignment="1" applyProtection="1">
      <alignment horizontal="center" vertical="center"/>
      <protection/>
    </xf>
    <xf numFmtId="1" fontId="23" fillId="41" borderId="48" xfId="0" applyNumberFormat="1" applyFont="1" applyFill="1" applyBorder="1" applyAlignment="1" applyProtection="1">
      <alignment horizontal="right" vertical="top"/>
      <protection/>
    </xf>
    <xf numFmtId="0" fontId="96" fillId="59" borderId="48" xfId="0" applyNumberFormat="1" applyFont="1" applyFill="1" applyBorder="1" applyAlignment="1" applyProtection="1">
      <alignment vertical="top" wrapText="1"/>
      <protection/>
    </xf>
    <xf numFmtId="4" fontId="23" fillId="41" borderId="48" xfId="0" applyNumberFormat="1" applyFont="1" applyFill="1" applyBorder="1" applyAlignment="1" applyProtection="1">
      <alignment horizontal="right"/>
      <protection/>
    </xf>
    <xf numFmtId="175" fontId="67" fillId="41" borderId="48" xfId="0" applyNumberFormat="1" applyFont="1" applyFill="1" applyBorder="1" applyAlignment="1" applyProtection="1">
      <alignment horizontal="center" wrapText="1"/>
      <protection/>
    </xf>
    <xf numFmtId="0" fontId="23" fillId="41" borderId="74" xfId="0" applyFont="1" applyFill="1" applyBorder="1" applyAlignment="1" applyProtection="1">
      <alignment horizontal="left" vertical="top"/>
      <protection/>
    </xf>
    <xf numFmtId="175" fontId="67" fillId="41" borderId="48" xfId="0" applyNumberFormat="1" applyFont="1" applyFill="1" applyBorder="1" applyAlignment="1" applyProtection="1">
      <alignment horizontal="center" vertical="top" wrapText="1"/>
      <protection/>
    </xf>
    <xf numFmtId="0" fontId="2" fillId="62" borderId="48" xfId="0" applyFont="1" applyFill="1" applyBorder="1" applyAlignment="1" applyProtection="1">
      <alignment horizontal="center" vertical="top"/>
      <protection/>
    </xf>
    <xf numFmtId="0" fontId="22" fillId="62" borderId="74" xfId="198" applyFont="1" applyFill="1" applyBorder="1" applyAlignment="1" applyProtection="1">
      <alignment horizontal="center"/>
      <protection/>
    </xf>
    <xf numFmtId="0" fontId="2" fillId="0" borderId="48" xfId="0" applyFont="1" applyFill="1" applyBorder="1" applyAlignment="1" applyProtection="1">
      <alignment horizontal="center" vertical="top"/>
      <protection/>
    </xf>
    <xf numFmtId="0" fontId="22" fillId="0" borderId="74" xfId="198" applyFont="1" applyFill="1" applyBorder="1" applyAlignment="1" applyProtection="1">
      <alignment horizontal="center"/>
      <protection/>
    </xf>
    <xf numFmtId="0" fontId="2" fillId="62" borderId="41" xfId="0" applyFont="1" applyFill="1" applyBorder="1" applyAlignment="1" applyProtection="1">
      <alignment horizontal="center" vertical="top"/>
      <protection/>
    </xf>
    <xf numFmtId="0" fontId="1" fillId="62" borderId="76" xfId="0" applyFont="1" applyFill="1" applyBorder="1" applyAlignment="1" applyProtection="1">
      <alignment horizontal="center"/>
      <protection/>
    </xf>
    <xf numFmtId="4" fontId="2" fillId="62" borderId="41" xfId="0" applyNumberFormat="1" applyFont="1" applyFill="1" applyBorder="1" applyAlignment="1" applyProtection="1">
      <alignment/>
      <protection/>
    </xf>
    <xf numFmtId="4" fontId="2" fillId="62" borderId="41" xfId="0" applyNumberFormat="1" applyFont="1" applyFill="1" applyBorder="1" applyAlignment="1" applyProtection="1">
      <alignment horizontal="center"/>
      <protection/>
    </xf>
    <xf numFmtId="0" fontId="1" fillId="62" borderId="48" xfId="0" applyFont="1" applyFill="1" applyBorder="1" applyAlignment="1" applyProtection="1">
      <alignment horizontal="center"/>
      <protection/>
    </xf>
    <xf numFmtId="4" fontId="2" fillId="62" borderId="48" xfId="0" applyNumberFormat="1" applyFont="1" applyFill="1" applyBorder="1" applyAlignment="1" applyProtection="1">
      <alignment/>
      <protection/>
    </xf>
    <xf numFmtId="0" fontId="1" fillId="59" borderId="74" xfId="0" applyFont="1" applyFill="1" applyBorder="1" applyAlignment="1" applyProtection="1">
      <alignment horizontal="center"/>
      <protection/>
    </xf>
    <xf numFmtId="4" fontId="2" fillId="59" borderId="48" xfId="0" applyNumberFormat="1" applyFont="1" applyFill="1" applyBorder="1" applyAlignment="1" applyProtection="1">
      <alignment/>
      <protection/>
    </xf>
    <xf numFmtId="0" fontId="1" fillId="59" borderId="74" xfId="0" applyFont="1" applyFill="1" applyBorder="1" applyAlignment="1" applyProtection="1">
      <alignment horizontal="right" vertical="top"/>
      <protection/>
    </xf>
    <xf numFmtId="0" fontId="2" fillId="59" borderId="74" xfId="0" applyFont="1" applyFill="1" applyBorder="1" applyAlignment="1" applyProtection="1">
      <alignment horizontal="right" vertical="top"/>
      <protection/>
    </xf>
    <xf numFmtId="176" fontId="2" fillId="59" borderId="48" xfId="0" applyNumberFormat="1" applyFont="1" applyFill="1" applyBorder="1" applyAlignment="1" applyProtection="1">
      <alignment vertical="top"/>
      <protection/>
    </xf>
    <xf numFmtId="176" fontId="2" fillId="59" borderId="48" xfId="0" applyNumberFormat="1" applyFont="1" applyFill="1" applyBorder="1" applyAlignment="1" applyProtection="1">
      <alignment/>
      <protection/>
    </xf>
    <xf numFmtId="0" fontId="23" fillId="59" borderId="48" xfId="164" applyFont="1" applyFill="1" applyBorder="1" applyAlignment="1" applyProtection="1">
      <alignment horizontal="right" vertical="top"/>
      <protection/>
    </xf>
    <xf numFmtId="10" fontId="23" fillId="59" borderId="48" xfId="164" applyNumberFormat="1" applyFont="1" applyFill="1" applyBorder="1" applyAlignment="1" applyProtection="1">
      <alignment horizontal="right" vertical="top"/>
      <protection/>
    </xf>
    <xf numFmtId="10" fontId="23" fillId="59" borderId="48" xfId="164" applyNumberFormat="1" applyFont="1" applyFill="1" applyBorder="1" applyAlignment="1" applyProtection="1">
      <alignment horizontal="center" vertical="top"/>
      <protection/>
    </xf>
    <xf numFmtId="0" fontId="1" fillId="59" borderId="48" xfId="0" applyFont="1" applyFill="1" applyBorder="1" applyAlignment="1" applyProtection="1">
      <alignment vertical="top"/>
      <protection/>
    </xf>
    <xf numFmtId="176" fontId="1" fillId="59" borderId="48" xfId="0" applyNumberFormat="1" applyFont="1" applyFill="1" applyBorder="1" applyAlignment="1" applyProtection="1">
      <alignment/>
      <protection/>
    </xf>
    <xf numFmtId="0" fontId="2" fillId="59" borderId="48" xfId="0" applyFont="1" applyFill="1" applyBorder="1" applyAlignment="1" applyProtection="1">
      <alignment vertical="top"/>
      <protection/>
    </xf>
    <xf numFmtId="0" fontId="22" fillId="62" borderId="41" xfId="0" applyFont="1" applyFill="1" applyBorder="1" applyAlignment="1" applyProtection="1">
      <alignment/>
      <protection/>
    </xf>
    <xf numFmtId="0" fontId="1" fillId="62" borderId="76" xfId="0" applyFont="1" applyFill="1" applyBorder="1" applyAlignment="1" applyProtection="1">
      <alignment horizontal="right"/>
      <protection/>
    </xf>
    <xf numFmtId="0" fontId="1" fillId="62" borderId="41" xfId="0" applyFont="1" applyFill="1" applyBorder="1" applyAlignment="1" applyProtection="1">
      <alignment/>
      <protection/>
    </xf>
    <xf numFmtId="0" fontId="2" fillId="59" borderId="0" xfId="0" applyFont="1" applyFill="1" applyBorder="1" applyAlignment="1" applyProtection="1">
      <alignment horizontal="left" vertical="top"/>
      <protection/>
    </xf>
    <xf numFmtId="0" fontId="2" fillId="59" borderId="0" xfId="0" applyFont="1" applyFill="1" applyBorder="1" applyAlignment="1" applyProtection="1">
      <alignment horizontal="left"/>
      <protection/>
    </xf>
    <xf numFmtId="0" fontId="23" fillId="59" borderId="0" xfId="0" applyFont="1" applyFill="1" applyBorder="1" applyAlignment="1" applyProtection="1">
      <alignment horizontal="left"/>
      <protection/>
    </xf>
    <xf numFmtId="0" fontId="1" fillId="59" borderId="28" xfId="0" applyFont="1" applyFill="1" applyBorder="1" applyAlignment="1" applyProtection="1">
      <alignment horizontal="center" vertical="top"/>
      <protection/>
    </xf>
    <xf numFmtId="0" fontId="1" fillId="59" borderId="60" xfId="0" applyFont="1" applyFill="1" applyBorder="1" applyAlignment="1" applyProtection="1">
      <alignment horizontal="center" vertical="center"/>
      <protection/>
    </xf>
    <xf numFmtId="4" fontId="1" fillId="59" borderId="28" xfId="0" applyNumberFormat="1" applyFont="1" applyFill="1" applyBorder="1" applyAlignment="1" applyProtection="1">
      <alignment horizontal="center" vertical="center"/>
      <protection/>
    </xf>
    <xf numFmtId="4" fontId="22" fillId="59" borderId="28" xfId="0" applyNumberFormat="1" applyFont="1" applyFill="1" applyBorder="1" applyAlignment="1" applyProtection="1">
      <alignment horizontal="center" vertical="center"/>
      <protection/>
    </xf>
    <xf numFmtId="173" fontId="23" fillId="59" borderId="48" xfId="0" applyNumberFormat="1" applyFont="1" applyFill="1" applyBorder="1" applyAlignment="1" applyProtection="1">
      <alignment vertical="top"/>
      <protection locked="0"/>
    </xf>
    <xf numFmtId="173" fontId="2" fillId="41" borderId="48" xfId="0" applyNumberFormat="1" applyFont="1" applyFill="1" applyBorder="1" applyAlignment="1" applyProtection="1">
      <alignment horizontal="right"/>
      <protection locked="0"/>
    </xf>
    <xf numFmtId="173" fontId="2" fillId="59" borderId="48" xfId="0" applyNumberFormat="1" applyFont="1" applyFill="1" applyBorder="1" applyAlignment="1" applyProtection="1">
      <alignment horizontal="right"/>
      <protection locked="0"/>
    </xf>
    <xf numFmtId="4" fontId="0" fillId="59" borderId="48" xfId="0" applyNumberFormat="1" applyFont="1" applyFill="1" applyBorder="1" applyAlignment="1" applyProtection="1">
      <alignment vertical="center"/>
      <protection locked="0"/>
    </xf>
    <xf numFmtId="4" fontId="0" fillId="59" borderId="48" xfId="0" applyNumberFormat="1" applyFont="1" applyFill="1" applyBorder="1" applyAlignment="1" applyProtection="1">
      <alignment horizontal="right" vertical="center"/>
      <protection locked="0"/>
    </xf>
    <xf numFmtId="173" fontId="23" fillId="59" borderId="48" xfId="0" applyNumberFormat="1" applyFont="1" applyFill="1" applyBorder="1" applyAlignment="1" applyProtection="1">
      <alignment vertical="center"/>
      <protection locked="0"/>
    </xf>
    <xf numFmtId="173" fontId="2" fillId="59" borderId="48" xfId="0" applyNumberFormat="1" applyFont="1" applyFill="1" applyBorder="1" applyAlignment="1" applyProtection="1">
      <alignment horizontal="right" vertical="center"/>
      <protection locked="0"/>
    </xf>
    <xf numFmtId="173" fontId="23" fillId="59" borderId="48" xfId="0" applyNumberFormat="1" applyFont="1" applyFill="1" applyBorder="1" applyAlignment="1" applyProtection="1">
      <alignment vertical="center" wrapText="1"/>
      <protection locked="0"/>
    </xf>
    <xf numFmtId="173" fontId="2" fillId="41" borderId="48" xfId="0" applyNumberFormat="1" applyFont="1" applyFill="1" applyBorder="1" applyAlignment="1" applyProtection="1">
      <alignment horizontal="right" vertical="center" wrapText="1"/>
      <protection locked="0"/>
    </xf>
    <xf numFmtId="173" fontId="23" fillId="59" borderId="48" xfId="0" applyNumberFormat="1" applyFont="1" applyFill="1" applyBorder="1" applyAlignment="1" applyProtection="1">
      <alignment horizontal="right" vertical="center" wrapText="1"/>
      <protection locked="0"/>
    </xf>
    <xf numFmtId="173" fontId="23" fillId="59" borderId="48" xfId="0" applyNumberFormat="1" applyFont="1" applyFill="1" applyBorder="1" applyAlignment="1" applyProtection="1">
      <alignment horizontal="right" vertical="top" wrapText="1"/>
      <protection locked="0"/>
    </xf>
    <xf numFmtId="173" fontId="23" fillId="59" borderId="41" xfId="0" applyNumberFormat="1" applyFont="1" applyFill="1" applyBorder="1" applyAlignment="1" applyProtection="1">
      <alignment horizontal="right" vertical="top" wrapText="1"/>
      <protection locked="0"/>
    </xf>
    <xf numFmtId="173" fontId="2" fillId="41" borderId="41" xfId="0" applyNumberFormat="1" applyFont="1" applyFill="1" applyBorder="1" applyAlignment="1" applyProtection="1">
      <alignment horizontal="right"/>
      <protection locked="0"/>
    </xf>
    <xf numFmtId="173" fontId="23" fillId="59" borderId="48" xfId="0" applyNumberFormat="1" applyFont="1" applyFill="1" applyBorder="1" applyAlignment="1" applyProtection="1">
      <alignment horizontal="right" vertical="center"/>
      <protection locked="0"/>
    </xf>
    <xf numFmtId="173" fontId="23" fillId="59" borderId="48" xfId="0" applyNumberFormat="1" applyFont="1" applyFill="1" applyBorder="1" applyAlignment="1" applyProtection="1">
      <alignment horizontal="right"/>
      <protection locked="0"/>
    </xf>
    <xf numFmtId="173" fontId="2" fillId="59" borderId="48" xfId="0" applyNumberFormat="1" applyFont="1" applyFill="1" applyBorder="1" applyAlignment="1" applyProtection="1">
      <alignment horizontal="right" vertical="center" wrapText="1"/>
      <protection locked="0"/>
    </xf>
    <xf numFmtId="173" fontId="23" fillId="59" borderId="41" xfId="0" applyNumberFormat="1" applyFont="1" applyFill="1" applyBorder="1" applyAlignment="1" applyProtection="1">
      <alignment horizontal="right" vertical="center"/>
      <protection locked="0"/>
    </xf>
    <xf numFmtId="173" fontId="2" fillId="59" borderId="41" xfId="0" applyNumberFormat="1" applyFont="1" applyFill="1" applyBorder="1" applyAlignment="1" applyProtection="1">
      <alignment horizontal="right" vertical="center" wrapText="1"/>
      <protection locked="0"/>
    </xf>
    <xf numFmtId="173" fontId="23" fillId="59" borderId="48" xfId="0" applyNumberFormat="1" applyFont="1" applyFill="1" applyBorder="1" applyAlignment="1" applyProtection="1">
      <alignment/>
      <protection locked="0"/>
    </xf>
    <xf numFmtId="4" fontId="0" fillId="41" borderId="48" xfId="133" applyNumberFormat="1" applyFont="1" applyFill="1" applyBorder="1" applyAlignment="1" applyProtection="1">
      <alignment horizontal="right" vertical="top" wrapText="1"/>
      <protection locked="0"/>
    </xf>
    <xf numFmtId="4" fontId="23" fillId="62" borderId="48" xfId="0" applyNumberFormat="1" applyFont="1" applyFill="1" applyBorder="1" applyAlignment="1" applyProtection="1">
      <alignment vertical="center"/>
      <protection locked="0"/>
    </xf>
    <xf numFmtId="4" fontId="22" fillId="62" borderId="48" xfId="0" applyNumberFormat="1" applyFont="1" applyFill="1" applyBorder="1" applyAlignment="1" applyProtection="1">
      <alignment vertical="top"/>
      <protection locked="0"/>
    </xf>
    <xf numFmtId="4" fontId="23" fillId="59" borderId="48" xfId="0" applyNumberFormat="1" applyFont="1" applyFill="1" applyBorder="1" applyAlignment="1" applyProtection="1">
      <alignment vertical="center"/>
      <protection locked="0"/>
    </xf>
    <xf numFmtId="4" fontId="22" fillId="59" borderId="48" xfId="0" applyNumberFormat="1" applyFont="1" applyFill="1" applyBorder="1" applyAlignment="1" applyProtection="1">
      <alignment vertical="top"/>
      <protection locked="0"/>
    </xf>
    <xf numFmtId="4" fontId="23" fillId="59" borderId="48" xfId="0" applyNumberFormat="1" applyFont="1" applyFill="1" applyBorder="1" applyAlignment="1" applyProtection="1">
      <alignment vertical="top"/>
      <protection locked="0"/>
    </xf>
    <xf numFmtId="173" fontId="23" fillId="59" borderId="41" xfId="0" applyNumberFormat="1" applyFont="1" applyFill="1" applyBorder="1" applyAlignment="1" applyProtection="1">
      <alignment vertical="top"/>
      <protection locked="0"/>
    </xf>
    <xf numFmtId="173" fontId="94" fillId="59" borderId="48" xfId="0" applyNumberFormat="1" applyFont="1" applyFill="1" applyBorder="1" applyAlignment="1" applyProtection="1">
      <alignment vertical="top"/>
      <protection locked="0"/>
    </xf>
    <xf numFmtId="173" fontId="94" fillId="59" borderId="48" xfId="0" applyNumberFormat="1" applyFont="1" applyFill="1" applyBorder="1" applyAlignment="1" applyProtection="1">
      <alignment horizontal="right"/>
      <protection locked="0"/>
    </xf>
    <xf numFmtId="173" fontId="23" fillId="59" borderId="41" xfId="0" applyNumberFormat="1" applyFont="1" applyFill="1" applyBorder="1" applyAlignment="1" applyProtection="1">
      <alignment vertical="center"/>
      <protection locked="0"/>
    </xf>
    <xf numFmtId="173" fontId="2" fillId="59" borderId="41" xfId="0" applyNumberFormat="1" applyFont="1" applyFill="1" applyBorder="1" applyAlignment="1" applyProtection="1">
      <alignment horizontal="right" vertical="center"/>
      <protection locked="0"/>
    </xf>
    <xf numFmtId="173" fontId="22" fillId="59" borderId="48" xfId="0" applyNumberFormat="1" applyFont="1" applyFill="1" applyBorder="1" applyAlignment="1" applyProtection="1">
      <alignment horizontal="right" vertical="top" wrapText="1"/>
      <protection locked="0"/>
    </xf>
    <xf numFmtId="173" fontId="23" fillId="59" borderId="41" xfId="0" applyNumberFormat="1" applyFont="1" applyFill="1" applyBorder="1" applyAlignment="1" applyProtection="1">
      <alignment horizontal="right"/>
      <protection locked="0"/>
    </xf>
    <xf numFmtId="173" fontId="2" fillId="59" borderId="41" xfId="0" applyNumberFormat="1" applyFont="1" applyFill="1" applyBorder="1" applyAlignment="1" applyProtection="1">
      <alignment horizontal="right"/>
      <protection locked="0"/>
    </xf>
    <xf numFmtId="173" fontId="23" fillId="59" borderId="48" xfId="143" applyNumberFormat="1" applyFont="1" applyFill="1" applyBorder="1" applyAlignment="1" applyProtection="1">
      <alignment horizontal="right" vertical="top" wrapText="1"/>
      <protection locked="0"/>
    </xf>
    <xf numFmtId="183" fontId="23" fillId="59" borderId="48" xfId="140" applyFont="1" applyFill="1" applyBorder="1" applyAlignment="1" applyProtection="1">
      <alignment vertical="center"/>
      <protection locked="0"/>
    </xf>
    <xf numFmtId="183" fontId="23" fillId="59" borderId="48" xfId="140" applyFont="1" applyFill="1" applyBorder="1" applyAlignment="1" applyProtection="1">
      <alignment/>
      <protection locked="0"/>
    </xf>
    <xf numFmtId="183" fontId="23" fillId="59" borderId="48" xfId="140" applyFont="1" applyFill="1" applyBorder="1" applyAlignment="1" applyProtection="1">
      <alignment horizontal="right"/>
      <protection locked="0"/>
    </xf>
    <xf numFmtId="173" fontId="2" fillId="59" borderId="48" xfId="0" applyNumberFormat="1" applyFont="1" applyFill="1" applyBorder="1" applyAlignment="1" applyProtection="1">
      <alignment vertical="center"/>
      <protection locked="0"/>
    </xf>
    <xf numFmtId="183" fontId="23" fillId="59" borderId="41" xfId="140" applyFont="1" applyFill="1" applyBorder="1" applyAlignment="1" applyProtection="1">
      <alignment horizontal="right"/>
      <protection locked="0"/>
    </xf>
    <xf numFmtId="173" fontId="23" fillId="59" borderId="48" xfId="143" applyNumberFormat="1" applyFont="1" applyFill="1" applyBorder="1" applyAlignment="1" applyProtection="1">
      <alignment horizontal="right" vertical="center" wrapText="1"/>
      <protection locked="0"/>
    </xf>
    <xf numFmtId="173" fontId="23" fillId="59" borderId="48" xfId="130" applyNumberFormat="1" applyFont="1" applyFill="1" applyBorder="1" applyAlignment="1" applyProtection="1">
      <alignment horizontal="right"/>
      <protection locked="0"/>
    </xf>
    <xf numFmtId="4" fontId="22" fillId="64" borderId="48" xfId="0" applyNumberFormat="1" applyFont="1" applyFill="1" applyBorder="1" applyAlignment="1" applyProtection="1">
      <alignment horizontal="right" vertical="top" wrapText="1"/>
      <protection locked="0"/>
    </xf>
    <xf numFmtId="4" fontId="22" fillId="64" borderId="48" xfId="154" applyNumberFormat="1" applyFont="1" applyFill="1" applyBorder="1" applyAlignment="1" applyProtection="1">
      <alignment horizontal="right" wrapText="1"/>
      <protection locked="0"/>
    </xf>
    <xf numFmtId="0" fontId="23" fillId="59" borderId="48" xfId="0" applyFont="1" applyFill="1" applyBorder="1" applyAlignment="1" applyProtection="1">
      <alignment/>
      <protection locked="0"/>
    </xf>
    <xf numFmtId="0" fontId="23" fillId="59" borderId="48" xfId="0" applyFont="1" applyFill="1" applyBorder="1" applyAlignment="1" applyProtection="1">
      <alignment horizontal="center" vertical="top"/>
      <protection locked="0"/>
    </xf>
    <xf numFmtId="173" fontId="94" fillId="59" borderId="48" xfId="0" applyNumberFormat="1" applyFont="1" applyFill="1" applyBorder="1" applyAlignment="1" applyProtection="1">
      <alignment vertical="center"/>
      <protection locked="0"/>
    </xf>
    <xf numFmtId="173" fontId="94" fillId="59" borderId="48" xfId="0" applyNumberFormat="1" applyFont="1" applyFill="1" applyBorder="1" applyAlignment="1" applyProtection="1">
      <alignment horizontal="right" vertical="center"/>
      <protection locked="0"/>
    </xf>
    <xf numFmtId="173" fontId="94" fillId="59" borderId="41" xfId="0" applyNumberFormat="1" applyFont="1" applyFill="1" applyBorder="1" applyAlignment="1" applyProtection="1">
      <alignment vertical="center"/>
      <protection locked="0"/>
    </xf>
    <xf numFmtId="173" fontId="94" fillId="59" borderId="41" xfId="0" applyNumberFormat="1" applyFont="1" applyFill="1" applyBorder="1" applyAlignment="1" applyProtection="1">
      <alignment horizontal="right" vertical="center"/>
      <protection locked="0"/>
    </xf>
    <xf numFmtId="4" fontId="22" fillId="62" borderId="48" xfId="0" applyNumberFormat="1" applyFont="1" applyFill="1" applyBorder="1" applyAlignment="1" applyProtection="1">
      <alignment horizontal="right" vertical="top" wrapText="1"/>
      <protection locked="0"/>
    </xf>
    <xf numFmtId="171" fontId="23" fillId="59" borderId="48" xfId="130" applyNumberFormat="1" applyFont="1" applyFill="1" applyBorder="1" applyAlignment="1" applyProtection="1">
      <alignment/>
      <protection locked="0"/>
    </xf>
    <xf numFmtId="173" fontId="23" fillId="59" borderId="40" xfId="143" applyNumberFormat="1" applyFont="1" applyFill="1" applyBorder="1" applyAlignment="1" applyProtection="1">
      <alignment horizontal="right" vertical="top" wrapText="1"/>
      <protection locked="0"/>
    </xf>
    <xf numFmtId="173" fontId="2" fillId="59" borderId="40" xfId="0" applyNumberFormat="1" applyFont="1" applyFill="1" applyBorder="1" applyAlignment="1" applyProtection="1">
      <alignment horizontal="right"/>
      <protection locked="0"/>
    </xf>
    <xf numFmtId="4" fontId="22" fillId="64" borderId="41" xfId="0" applyNumberFormat="1" applyFont="1" applyFill="1" applyBorder="1" applyAlignment="1" applyProtection="1">
      <alignment horizontal="right" vertical="top" wrapText="1"/>
      <protection locked="0"/>
    </xf>
    <xf numFmtId="4" fontId="22" fillId="59" borderId="48" xfId="0" applyNumberFormat="1" applyFont="1" applyFill="1" applyBorder="1" applyAlignment="1" applyProtection="1">
      <alignment horizontal="right" vertical="top" wrapText="1"/>
      <protection locked="0"/>
    </xf>
    <xf numFmtId="173" fontId="23" fillId="59" borderId="48" xfId="0" applyNumberFormat="1" applyFont="1" applyFill="1" applyBorder="1" applyAlignment="1" applyProtection="1">
      <alignment horizontal="center" vertical="center"/>
      <protection locked="0"/>
    </xf>
    <xf numFmtId="173" fontId="2" fillId="59" borderId="48" xfId="0" applyNumberFormat="1" applyFont="1" applyFill="1" applyBorder="1" applyAlignment="1" applyProtection="1">
      <alignment horizontal="center" vertical="center"/>
      <protection locked="0"/>
    </xf>
    <xf numFmtId="4" fontId="6" fillId="41" borderId="48" xfId="133" applyNumberFormat="1" applyFont="1" applyFill="1" applyBorder="1" applyAlignment="1" applyProtection="1">
      <alignment horizontal="right" vertical="top" wrapText="1"/>
      <protection locked="0"/>
    </xf>
    <xf numFmtId="4" fontId="0" fillId="41" borderId="40" xfId="133" applyNumberFormat="1" applyFont="1" applyFill="1" applyBorder="1" applyAlignment="1" applyProtection="1">
      <alignment horizontal="right" vertical="top" wrapText="1"/>
      <protection locked="0"/>
    </xf>
    <xf numFmtId="171" fontId="0" fillId="41" borderId="48" xfId="135" applyNumberFormat="1" applyFont="1" applyFill="1" applyBorder="1" applyAlignment="1" applyProtection="1">
      <alignment horizontal="right" vertical="top" wrapText="1"/>
      <protection locked="0"/>
    </xf>
    <xf numFmtId="171" fontId="0" fillId="41" borderId="48" xfId="135" applyNumberFormat="1" applyFont="1" applyFill="1" applyBorder="1" applyAlignment="1" applyProtection="1">
      <alignment horizontal="right" vertical="center" wrapText="1"/>
      <protection locked="0"/>
    </xf>
    <xf numFmtId="205" fontId="2" fillId="59" borderId="48" xfId="0" applyNumberFormat="1" applyFont="1" applyFill="1" applyBorder="1" applyAlignment="1" applyProtection="1">
      <alignment horizontal="right" wrapText="1"/>
      <protection locked="0"/>
    </xf>
    <xf numFmtId="4" fontId="23" fillId="59" borderId="48" xfId="146" applyNumberFormat="1" applyFont="1" applyFill="1" applyBorder="1" applyAlignment="1" applyProtection="1">
      <alignment wrapText="1"/>
      <protection locked="0"/>
    </xf>
    <xf numFmtId="4" fontId="23" fillId="59" borderId="48" xfId="146" applyNumberFormat="1" applyFont="1" applyFill="1" applyBorder="1" applyAlignment="1" applyProtection="1">
      <alignment horizontal="right" vertical="center" wrapText="1"/>
      <protection locked="0"/>
    </xf>
    <xf numFmtId="4" fontId="23" fillId="59" borderId="48" xfId="144" applyNumberFormat="1" applyFont="1" applyFill="1" applyBorder="1" applyAlignment="1" applyProtection="1">
      <alignment horizontal="right" vertical="center" wrapText="1"/>
      <protection locked="0"/>
    </xf>
    <xf numFmtId="4" fontId="94" fillId="59" borderId="48" xfId="0" applyNumberFormat="1" applyFont="1" applyFill="1" applyBorder="1" applyAlignment="1" applyProtection="1">
      <alignment wrapText="1"/>
      <protection locked="0"/>
    </xf>
    <xf numFmtId="4" fontId="94" fillId="59" borderId="48" xfId="0" applyNumberFormat="1" applyFont="1" applyFill="1" applyBorder="1" applyAlignment="1" applyProtection="1">
      <alignment vertical="top" wrapText="1"/>
      <protection locked="0"/>
    </xf>
    <xf numFmtId="0" fontId="2" fillId="62" borderId="48" xfId="0" applyFont="1" applyFill="1" applyBorder="1" applyAlignment="1" applyProtection="1">
      <alignment horizontal="center" vertical="top"/>
      <protection locked="0"/>
    </xf>
    <xf numFmtId="173" fontId="1" fillId="62" borderId="48" xfId="0" applyNumberFormat="1" applyFont="1" applyFill="1" applyBorder="1" applyAlignment="1" applyProtection="1">
      <alignment horizontal="right" vertical="top"/>
      <protection locked="0"/>
    </xf>
    <xf numFmtId="0" fontId="2" fillId="0" borderId="48" xfId="0" applyFont="1" applyFill="1" applyBorder="1" applyAlignment="1" applyProtection="1">
      <alignment horizontal="center" vertical="top"/>
      <protection locked="0"/>
    </xf>
    <xf numFmtId="173" fontId="1" fillId="0" borderId="48" xfId="0" applyNumberFormat="1" applyFont="1" applyFill="1" applyBorder="1" applyAlignment="1" applyProtection="1">
      <alignment horizontal="right" vertical="top"/>
      <protection locked="0"/>
    </xf>
    <xf numFmtId="4" fontId="23" fillId="62" borderId="41" xfId="0" applyNumberFormat="1" applyFont="1" applyFill="1" applyBorder="1" applyAlignment="1" applyProtection="1">
      <alignment/>
      <protection locked="0"/>
    </xf>
    <xf numFmtId="174" fontId="98" fillId="62" borderId="41" xfId="0" applyNumberFormat="1" applyFont="1" applyFill="1" applyBorder="1" applyAlignment="1" applyProtection="1">
      <alignment horizontal="right" vertical="top"/>
      <protection locked="0"/>
    </xf>
    <xf numFmtId="4" fontId="23" fillId="62" borderId="48" xfId="0" applyNumberFormat="1" applyFont="1" applyFill="1" applyBorder="1" applyAlignment="1" applyProtection="1">
      <alignment/>
      <protection locked="0"/>
    </xf>
    <xf numFmtId="4" fontId="98" fillId="62" borderId="48" xfId="0" applyNumberFormat="1" applyFont="1" applyFill="1" applyBorder="1" applyAlignment="1" applyProtection="1">
      <alignment horizontal="right" vertical="top"/>
      <protection locked="0"/>
    </xf>
    <xf numFmtId="4" fontId="23" fillId="59" borderId="48" xfId="0" applyNumberFormat="1" applyFont="1" applyFill="1" applyBorder="1" applyAlignment="1" applyProtection="1">
      <alignment/>
      <protection locked="0"/>
    </xf>
    <xf numFmtId="4" fontId="98" fillId="59" borderId="74" xfId="0" applyNumberFormat="1" applyFont="1" applyFill="1" applyBorder="1" applyAlignment="1" applyProtection="1">
      <alignment horizontal="right" vertical="top"/>
      <protection locked="0"/>
    </xf>
    <xf numFmtId="0" fontId="23" fillId="59" borderId="74" xfId="0" applyFont="1" applyFill="1" applyBorder="1" applyAlignment="1" applyProtection="1">
      <alignment/>
      <protection locked="0"/>
    </xf>
    <xf numFmtId="173" fontId="2" fillId="59" borderId="48" xfId="0" applyNumberFormat="1" applyFont="1" applyFill="1" applyBorder="1" applyAlignment="1" applyProtection="1">
      <alignment horizontal="right" vertical="top"/>
      <protection locked="0"/>
    </xf>
    <xf numFmtId="171" fontId="23" fillId="59" borderId="48" xfId="132" applyFont="1" applyFill="1" applyBorder="1" applyAlignment="1" applyProtection="1">
      <alignment horizontal="right" vertical="top"/>
      <protection locked="0"/>
    </xf>
    <xf numFmtId="4" fontId="22" fillId="59" borderId="48" xfId="0" applyNumberFormat="1" applyFont="1" applyFill="1" applyBorder="1" applyAlignment="1" applyProtection="1">
      <alignment/>
      <protection locked="0"/>
    </xf>
    <xf numFmtId="173" fontId="22" fillId="59" borderId="74" xfId="0" applyNumberFormat="1" applyFont="1" applyFill="1" applyBorder="1" applyAlignment="1" applyProtection="1">
      <alignment/>
      <protection locked="0"/>
    </xf>
    <xf numFmtId="0" fontId="22" fillId="62" borderId="41" xfId="0" applyFont="1" applyFill="1" applyBorder="1" applyAlignment="1" applyProtection="1">
      <alignment/>
      <protection locked="0"/>
    </xf>
    <xf numFmtId="174" fontId="22" fillId="62" borderId="41" xfId="0" applyNumberFormat="1" applyFont="1" applyFill="1" applyBorder="1" applyAlignment="1" applyProtection="1">
      <alignment/>
      <protection locked="0"/>
    </xf>
    <xf numFmtId="0" fontId="23" fillId="59" borderId="48" xfId="0" applyNumberFormat="1" applyFont="1" applyFill="1" applyBorder="1" applyAlignment="1" applyProtection="1">
      <alignment vertical="top" wrapText="1"/>
      <protection/>
    </xf>
    <xf numFmtId="0" fontId="2" fillId="59" borderId="0" xfId="0" applyFont="1" applyFill="1" applyBorder="1" applyAlignment="1" applyProtection="1">
      <alignment horizontal="left" vertical="top" wrapText="1"/>
      <protection/>
    </xf>
    <xf numFmtId="0" fontId="23" fillId="59" borderId="0" xfId="0" applyFont="1" applyFill="1" applyBorder="1" applyAlignment="1">
      <alignment vertical="top" wrapText="1"/>
    </xf>
    <xf numFmtId="0" fontId="1" fillId="59" borderId="0" xfId="0" applyFont="1" applyFill="1" applyBorder="1" applyAlignment="1" applyProtection="1">
      <alignment horizontal="center"/>
      <protection/>
    </xf>
    <xf numFmtId="0" fontId="6" fillId="33" borderId="0" xfId="189" applyFont="1" applyFill="1" applyBorder="1" applyAlignment="1">
      <alignment horizontal="center"/>
      <protection/>
    </xf>
    <xf numFmtId="0" fontId="10" fillId="41" borderId="28" xfId="189" applyFont="1" applyFill="1" applyBorder="1" applyAlignment="1">
      <alignment horizontal="center"/>
      <protection/>
    </xf>
    <xf numFmtId="0" fontId="93" fillId="62" borderId="0" xfId="189" applyFont="1" applyFill="1" applyBorder="1" applyAlignment="1">
      <alignment horizontal="center"/>
      <protection/>
    </xf>
    <xf numFmtId="0" fontId="13" fillId="41" borderId="29" xfId="0" applyFont="1" applyFill="1" applyBorder="1" applyAlignment="1">
      <alignment horizontal="center"/>
    </xf>
    <xf numFmtId="0" fontId="10" fillId="33" borderId="0" xfId="189" applyFont="1" applyFill="1" applyAlignment="1">
      <alignment horizontal="center" vertical="top"/>
      <protection/>
    </xf>
    <xf numFmtId="0" fontId="13" fillId="33" borderId="0" xfId="189" applyFont="1" applyFill="1" applyAlignment="1">
      <alignment horizontal="center"/>
      <protection/>
    </xf>
    <xf numFmtId="0" fontId="13" fillId="33" borderId="0" xfId="189" applyFont="1" applyFill="1" applyAlignment="1" quotePrefix="1">
      <alignment horizontal="center"/>
      <protection/>
    </xf>
    <xf numFmtId="0" fontId="13" fillId="62" borderId="0" xfId="189" applyFont="1" applyFill="1" applyBorder="1" applyAlignment="1">
      <alignment horizontal="center" vertical="top"/>
      <protection/>
    </xf>
    <xf numFmtId="0" fontId="3" fillId="43" borderId="0" xfId="189" applyFont="1" applyFill="1" applyAlignment="1">
      <alignment horizontal="center"/>
      <protection/>
    </xf>
    <xf numFmtId="0" fontId="13" fillId="62" borderId="0" xfId="189" applyFont="1" applyFill="1" applyAlignment="1">
      <alignment horizontal="center"/>
      <protection/>
    </xf>
    <xf numFmtId="0" fontId="13" fillId="62" borderId="22" xfId="189" applyFont="1" applyFill="1" applyBorder="1" applyAlignment="1">
      <alignment horizontal="center" vertical="top"/>
      <protection/>
    </xf>
    <xf numFmtId="0" fontId="6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17" fillId="41" borderId="22" xfId="0" applyFont="1" applyFill="1" applyBorder="1" applyAlignment="1">
      <alignment horizontal="left"/>
    </xf>
    <xf numFmtId="4" fontId="6" fillId="41" borderId="28" xfId="0" applyNumberFormat="1" applyFont="1" applyFill="1" applyBorder="1" applyAlignment="1">
      <alignment horizontal="right"/>
    </xf>
    <xf numFmtId="4" fontId="6" fillId="41" borderId="29" xfId="0" applyNumberFormat="1" applyFont="1" applyFill="1" applyBorder="1" applyAlignment="1">
      <alignment horizontal="right"/>
    </xf>
    <xf numFmtId="0" fontId="14" fillId="43" borderId="0" xfId="189" applyFont="1" applyFill="1" applyAlignment="1">
      <alignment horizontal="center"/>
      <protection/>
    </xf>
    <xf numFmtId="0" fontId="6" fillId="41" borderId="0" xfId="185" applyFont="1" applyFill="1" applyAlignment="1">
      <alignment horizontal="left" vertical="top" wrapText="1"/>
      <protection/>
    </xf>
    <xf numFmtId="190" fontId="6" fillId="9" borderId="68" xfId="151" applyNumberFormat="1" applyFont="1" applyFill="1" applyBorder="1" applyAlignment="1" quotePrefix="1">
      <alignment horizontal="right"/>
    </xf>
    <xf numFmtId="190" fontId="6" fillId="9" borderId="60" xfId="151" applyNumberFormat="1" applyFont="1" applyFill="1" applyBorder="1" applyAlignment="1" quotePrefix="1">
      <alignment horizontal="right"/>
    </xf>
    <xf numFmtId="190" fontId="6" fillId="9" borderId="77" xfId="151" applyNumberFormat="1" applyFont="1" applyFill="1" applyBorder="1" applyAlignment="1" quotePrefix="1">
      <alignment horizontal="right"/>
    </xf>
    <xf numFmtId="190" fontId="6" fillId="9" borderId="62" xfId="151" applyNumberFormat="1" applyFont="1" applyFill="1" applyBorder="1" applyAlignment="1" quotePrefix="1">
      <alignment horizontal="right"/>
    </xf>
    <xf numFmtId="0" fontId="6" fillId="9" borderId="77" xfId="189" applyFont="1" applyFill="1" applyBorder="1" applyAlignment="1">
      <alignment horizontal="right"/>
      <protection/>
    </xf>
    <xf numFmtId="0" fontId="6" fillId="9" borderId="62" xfId="189" applyFont="1" applyFill="1" applyBorder="1" applyAlignment="1">
      <alignment horizontal="right"/>
      <protection/>
    </xf>
    <xf numFmtId="0" fontId="6" fillId="9" borderId="53" xfId="189" applyFont="1" applyFill="1" applyBorder="1" applyAlignment="1">
      <alignment horizontal="right"/>
      <protection/>
    </xf>
    <xf numFmtId="0" fontId="14" fillId="17" borderId="46" xfId="189" applyFont="1" applyFill="1" applyBorder="1" applyAlignment="1">
      <alignment horizontal="center"/>
      <protection/>
    </xf>
    <xf numFmtId="0" fontId="14" fillId="17" borderId="53" xfId="189" applyFont="1" applyFill="1" applyBorder="1" applyAlignment="1">
      <alignment horizontal="center"/>
      <protection/>
    </xf>
    <xf numFmtId="0" fontId="14" fillId="17" borderId="52" xfId="189" applyFont="1" applyFill="1" applyBorder="1" applyAlignment="1">
      <alignment horizontal="center"/>
      <protection/>
    </xf>
    <xf numFmtId="0" fontId="37" fillId="17" borderId="47" xfId="189" applyFont="1" applyFill="1" applyBorder="1" applyAlignment="1">
      <alignment horizontal="center" vertical="top" wrapText="1"/>
      <protection/>
    </xf>
    <xf numFmtId="0" fontId="37" fillId="17" borderId="0" xfId="189" applyFont="1" applyFill="1" applyBorder="1" applyAlignment="1">
      <alignment horizontal="center" vertical="top" wrapText="1"/>
      <protection/>
    </xf>
    <xf numFmtId="0" fontId="37" fillId="17" borderId="55" xfId="189" applyFont="1" applyFill="1" applyBorder="1" applyAlignment="1">
      <alignment horizontal="center" vertical="top" wrapText="1"/>
      <protection/>
    </xf>
    <xf numFmtId="0" fontId="36" fillId="17" borderId="47" xfId="189" applyFont="1" applyFill="1" applyBorder="1" applyAlignment="1">
      <alignment horizontal="center" vertical="top" wrapText="1"/>
      <protection/>
    </xf>
    <xf numFmtId="0" fontId="36" fillId="17" borderId="0" xfId="189" applyFont="1" applyFill="1" applyBorder="1" applyAlignment="1">
      <alignment horizontal="center" vertical="top" wrapText="1"/>
      <protection/>
    </xf>
    <xf numFmtId="0" fontId="36" fillId="17" borderId="55" xfId="189" applyFont="1" applyFill="1" applyBorder="1" applyAlignment="1">
      <alignment horizontal="center" vertical="top" wrapText="1"/>
      <protection/>
    </xf>
    <xf numFmtId="0" fontId="6" fillId="17" borderId="47" xfId="189" applyFont="1" applyFill="1" applyBorder="1" applyAlignment="1">
      <alignment horizontal="left" vertical="top" wrapText="1"/>
      <protection/>
    </xf>
    <xf numFmtId="0" fontId="6" fillId="17" borderId="0" xfId="189" applyFont="1" applyFill="1" applyBorder="1" applyAlignment="1">
      <alignment horizontal="left" vertical="top" wrapText="1"/>
      <protection/>
    </xf>
    <xf numFmtId="0" fontId="1" fillId="59" borderId="48" xfId="0" applyFont="1" applyFill="1" applyBorder="1" applyAlignment="1" applyProtection="1">
      <alignment horizontal="center" vertical="top"/>
      <protection locked="0"/>
    </xf>
    <xf numFmtId="0" fontId="1" fillId="59" borderId="74" xfId="0" applyFont="1" applyFill="1" applyBorder="1" applyAlignment="1" applyProtection="1">
      <alignment horizontal="center" vertical="center"/>
      <protection locked="0"/>
    </xf>
    <xf numFmtId="4" fontId="1" fillId="59" borderId="48" xfId="0" applyNumberFormat="1" applyFont="1" applyFill="1" applyBorder="1" applyAlignment="1" applyProtection="1">
      <alignment horizontal="center" vertical="center"/>
      <protection locked="0"/>
    </xf>
  </cellXfs>
  <cellStyles count="2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1 2" xfId="22"/>
    <cellStyle name="20% - Énfasis2" xfId="23"/>
    <cellStyle name="20% - Énfasis2 2" xfId="24"/>
    <cellStyle name="20% - Énfasis3" xfId="25"/>
    <cellStyle name="20% - Énfasis3 2" xfId="26"/>
    <cellStyle name="20% - Énfasis4" xfId="27"/>
    <cellStyle name="20% - Énfasis4 2" xfId="28"/>
    <cellStyle name="20% - Énfasis5" xfId="29"/>
    <cellStyle name="20% - Énfasis5 2" xfId="30"/>
    <cellStyle name="20% - Énfasis6" xfId="31"/>
    <cellStyle name="20% - Énfasis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Énfasis1" xfId="39"/>
    <cellStyle name="40% - Énfasis1 2" xfId="40"/>
    <cellStyle name="40% - Énfasis2" xfId="41"/>
    <cellStyle name="40% - Énfasis2 2" xfId="42"/>
    <cellStyle name="40% - Énfasis3" xfId="43"/>
    <cellStyle name="40% - Énfasis3 2" xfId="44"/>
    <cellStyle name="40% - Énfasis4" xfId="45"/>
    <cellStyle name="40% - Énfasis4 2" xfId="46"/>
    <cellStyle name="40% - Énfasis5" xfId="47"/>
    <cellStyle name="40% - Énfasis5 2" xfId="48"/>
    <cellStyle name="40% - Énfasis6" xfId="49"/>
    <cellStyle name="40% - Énfasis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Énfasis1" xfId="57"/>
    <cellStyle name="60% - Énfasis1 2" xfId="58"/>
    <cellStyle name="60% - Énfasis2" xfId="59"/>
    <cellStyle name="60% - Énfasis2 2" xfId="60"/>
    <cellStyle name="60% - Énfasis3" xfId="61"/>
    <cellStyle name="60% - Énfasis3 2" xfId="62"/>
    <cellStyle name="60% - Énfasis4" xfId="63"/>
    <cellStyle name="60% - Énfasis4 2" xfId="64"/>
    <cellStyle name="60% - Énfasis5" xfId="65"/>
    <cellStyle name="60% - Énfasis5 2" xfId="66"/>
    <cellStyle name="60% - Énfasis6" xfId="67"/>
    <cellStyle name="60% - Énfasis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uena" xfId="76"/>
    <cellStyle name="Buena 2" xfId="77"/>
    <cellStyle name="Calculation" xfId="78"/>
    <cellStyle name="Cálculo" xfId="79"/>
    <cellStyle name="Cálculo 2" xfId="80"/>
    <cellStyle name="Celda de comprobación" xfId="81"/>
    <cellStyle name="Celda de comprobación 2" xfId="82"/>
    <cellStyle name="Celda vinculada" xfId="83"/>
    <cellStyle name="Celda vinculada 2" xfId="84"/>
    <cellStyle name="Check Cell" xfId="85"/>
    <cellStyle name="Comma 2" xfId="86"/>
    <cellStyle name="Comma 3" xfId="87"/>
    <cellStyle name="Comma_ACUEDUCTO DE  PADRE LAS CASAS" xfId="88"/>
    <cellStyle name="Comma_ANALISIS EL PUERTO" xfId="89"/>
    <cellStyle name="Comma_ANALISIS EL PUERTO_PRES. 62-08 ACUEDUCTO SABANA YEGUA Y TABARA ABAJO, AZUA (desenlazado)" xfId="90"/>
    <cellStyle name="Encabezado 1" xfId="91"/>
    <cellStyle name="Encabezado 4" xfId="92"/>
    <cellStyle name="Encabezado 4 2" xfId="93"/>
    <cellStyle name="Énfasis1" xfId="94"/>
    <cellStyle name="Énfasis1 2" xfId="95"/>
    <cellStyle name="Énfasis2" xfId="96"/>
    <cellStyle name="Énfasis2 2" xfId="97"/>
    <cellStyle name="Énfasis3" xfId="98"/>
    <cellStyle name="Énfasis3 2" xfId="99"/>
    <cellStyle name="Énfasis4" xfId="100"/>
    <cellStyle name="Énfasis4 2" xfId="101"/>
    <cellStyle name="Énfasis5" xfId="102"/>
    <cellStyle name="Énfasis5 2" xfId="103"/>
    <cellStyle name="Énfasis6" xfId="104"/>
    <cellStyle name="Énfasis6 2" xfId="105"/>
    <cellStyle name="Entrada" xfId="106"/>
    <cellStyle name="Entrada 2" xfId="107"/>
    <cellStyle name="Euro" xfId="108"/>
    <cellStyle name="Euro 2" xfId="109"/>
    <cellStyle name="Euro_Copia 2 de Copia de yrma  Pres. elab. Ac. Las Claras 12" xfId="110"/>
    <cellStyle name="Explanatory Text" xfId="111"/>
    <cellStyle name="F2" xfId="112"/>
    <cellStyle name="F3" xfId="113"/>
    <cellStyle name="F4" xfId="114"/>
    <cellStyle name="F5" xfId="115"/>
    <cellStyle name="F6" xfId="116"/>
    <cellStyle name="F7" xfId="117"/>
    <cellStyle name="F8" xfId="118"/>
    <cellStyle name="Good" xfId="119"/>
    <cellStyle name="Heading 1" xfId="120"/>
    <cellStyle name="Heading 2" xfId="121"/>
    <cellStyle name="Heading 3" xfId="122"/>
    <cellStyle name="Heading 4" xfId="123"/>
    <cellStyle name="Hyperlink" xfId="124"/>
    <cellStyle name="Followed Hyperlink" xfId="125"/>
    <cellStyle name="Incorrecto" xfId="126"/>
    <cellStyle name="Incorrecto 2" xfId="127"/>
    <cellStyle name="Input" xfId="128"/>
    <cellStyle name="Linked Cell" xfId="129"/>
    <cellStyle name="Comma" xfId="130"/>
    <cellStyle name="Comma [0]" xfId="131"/>
    <cellStyle name="Millares 10" xfId="132"/>
    <cellStyle name="Millares 11" xfId="133"/>
    <cellStyle name="Millares 2" xfId="134"/>
    <cellStyle name="Millares 2 11" xfId="135"/>
    <cellStyle name="Millares 2 2" xfId="136"/>
    <cellStyle name="Millares 2 3" xfId="137"/>
    <cellStyle name="Millares 2_111-12 ac neyba zona alta" xfId="138"/>
    <cellStyle name="Millares 3" xfId="139"/>
    <cellStyle name="Millares 3 2" xfId="140"/>
    <cellStyle name="Millares 3 3" xfId="141"/>
    <cellStyle name="Millares 3_111-12 ac neyba zona alta" xfId="142"/>
    <cellStyle name="Millares 4" xfId="143"/>
    <cellStyle name="Millares 4 2 2" xfId="144"/>
    <cellStyle name="Millares 5" xfId="145"/>
    <cellStyle name="Millares 5 3" xfId="146"/>
    <cellStyle name="Millares 6" xfId="147"/>
    <cellStyle name="Millares 6 2" xfId="148"/>
    <cellStyle name="Millares 7" xfId="149"/>
    <cellStyle name="Millares_154-05 terminacion carenero villa clara parte b juana vicenta y los cocos" xfId="150"/>
    <cellStyle name="Millares_ALCANTARILLADO SANITARIO - LA DESCUBIERTA -EGB" xfId="151"/>
    <cellStyle name="Millares_ANALISIS  ACUEDUCTO LA CUEVA DE CEVICOS" xfId="152"/>
    <cellStyle name="Millares_analisis el pino junumucú" xfId="153"/>
    <cellStyle name="Millares_NUEVO FORMATO DE PRESUPUESTOS" xfId="154"/>
    <cellStyle name="Millares_PLANTA TRATAMIENTO DE TIREO CONSTANZA" xfId="155"/>
    <cellStyle name="Millares_rec 1#57-06  al 160-05 2da. terminacion ac. carenero, villa clara, juana vicenta y los cocos" xfId="156"/>
    <cellStyle name="Millares_rec. 1 al 314-04 ac. mult. sabana larga-hato viejo-potroso" xfId="157"/>
    <cellStyle name="Currency" xfId="158"/>
    <cellStyle name="Currency [0]" xfId="159"/>
    <cellStyle name="Moneda 2" xfId="160"/>
    <cellStyle name="Neutral" xfId="161"/>
    <cellStyle name="No-definido" xfId="162"/>
    <cellStyle name="Normal - Style1" xfId="163"/>
    <cellStyle name="Normal 10" xfId="164"/>
    <cellStyle name="Normal 14 2" xfId="165"/>
    <cellStyle name="Normal 2" xfId="166"/>
    <cellStyle name="Normal 2 2" xfId="167"/>
    <cellStyle name="Normal 2 2 2" xfId="168"/>
    <cellStyle name="Normal 2 3" xfId="169"/>
    <cellStyle name="Normal 2 3 2" xfId="170"/>
    <cellStyle name="Normal 2 4" xfId="171"/>
    <cellStyle name="Normal 2_07-09 presupu..." xfId="172"/>
    <cellStyle name="Normal 3" xfId="173"/>
    <cellStyle name="Normal 3 2" xfId="174"/>
    <cellStyle name="Normal 31" xfId="175"/>
    <cellStyle name="Normal 4" xfId="176"/>
    <cellStyle name="Normal 4 2" xfId="177"/>
    <cellStyle name="Normal 5" xfId="178"/>
    <cellStyle name="Normal 5 2" xfId="179"/>
    <cellStyle name="Normal 5_Copia 2 de Copia de yrma  Pres. elab. Ac. Las Claras 12" xfId="180"/>
    <cellStyle name="Normal 6" xfId="181"/>
    <cellStyle name="Normal 7" xfId="182"/>
    <cellStyle name="Normal 8" xfId="183"/>
    <cellStyle name="Normal 9" xfId="184"/>
    <cellStyle name="Normal_102-09 const. dique y reh. toma lateral exist. AC. EL CACIQUE" xfId="185"/>
    <cellStyle name="Normal_126-05 terminacion alc. sant. juan dolio y guayacanes parte b" xfId="186"/>
    <cellStyle name="Normal_55-09 Equipamiento Pozos Ac. Rural El Llano" xfId="187"/>
    <cellStyle name="Normal_ACUEDUCTO HATO VIEJO-LOS AMACEYES PARTE A" xfId="188"/>
    <cellStyle name="Normal_ANALISIS EL PUERTO" xfId="189"/>
    <cellStyle name="Normal_ANALISIS EL PUERTO_154-05 terminacion carenero villa clara parte b juana vicenta y los cocos" xfId="190"/>
    <cellStyle name="Normal_ANALISIS EL PUERTO_ANALISIS GENERALES DE MARIO Y JOEL" xfId="191"/>
    <cellStyle name="Normal_Copia de Analisis PARA PRESUPUESTO OBRAS PUBLICA df enero 2004" xfId="192"/>
    <cellStyle name="Normal_Copia de Rec. no.2 294-04 (del pres. modificado)   Ac. santana catalina parte A" xfId="193"/>
    <cellStyle name="Normal_CUB04 F.N. AC.VILLA BAO" xfId="194"/>
    <cellStyle name="Normal_Libro2" xfId="195"/>
    <cellStyle name="Normal_MODIFIC. 1  al pres 01-09  Termin Acueducto de Loma de Cabrera" xfId="196"/>
    <cellStyle name="Normal_PLANTA TRATAMIENTO DE TIREO CONSTANZA" xfId="197"/>
    <cellStyle name="Normal_PRES 059-09 REHABIL. PLANTA DE TRATAMIENTO DE 80 LPS RAPIDA, AC. HATO DEL YAQUE" xfId="198"/>
    <cellStyle name="Notas" xfId="199"/>
    <cellStyle name="Notas 2" xfId="200"/>
    <cellStyle name="Note" xfId="201"/>
    <cellStyle name="Output" xfId="202"/>
    <cellStyle name="Percent 2" xfId="203"/>
    <cellStyle name="Percent" xfId="204"/>
    <cellStyle name="Porcentaje 2" xfId="205"/>
    <cellStyle name="Porcentual 2" xfId="206"/>
    <cellStyle name="Porcentual 3" xfId="207"/>
    <cellStyle name="Porcentual 4" xfId="208"/>
    <cellStyle name="Porcentual 5" xfId="209"/>
    <cellStyle name="Salida" xfId="210"/>
    <cellStyle name="Salida 2" xfId="211"/>
    <cellStyle name="Texto de advertencia" xfId="212"/>
    <cellStyle name="Texto de advertencia 2" xfId="213"/>
    <cellStyle name="Texto explicativo" xfId="214"/>
    <cellStyle name="Texto explicativo 2" xfId="215"/>
    <cellStyle name="Title" xfId="216"/>
    <cellStyle name="Título" xfId="217"/>
    <cellStyle name="Título 1 2" xfId="218"/>
    <cellStyle name="Título 2" xfId="219"/>
    <cellStyle name="Título 2 2" xfId="220"/>
    <cellStyle name="Título 3" xfId="221"/>
    <cellStyle name="Título 3 2" xfId="222"/>
    <cellStyle name="Título 4" xfId="223"/>
    <cellStyle name="Total" xfId="224"/>
    <cellStyle name="Warning Text" xfId="225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externalLink" Target="externalLinks/externalLink32.xml" /><Relationship Id="rId37" Type="http://schemas.openxmlformats.org/officeDocument/2006/relationships/externalLink" Target="externalLinks/externalLink33.xml" /><Relationship Id="rId38" Type="http://schemas.openxmlformats.org/officeDocument/2006/relationships/externalLink" Target="externalLinks/externalLink34.xml" /><Relationship Id="rId39" Type="http://schemas.openxmlformats.org/officeDocument/2006/relationships/externalLink" Target="externalLinks/externalLink35.xml" /><Relationship Id="rId40" Type="http://schemas.openxmlformats.org/officeDocument/2006/relationships/externalLink" Target="externalLinks/externalLink36.xml" /><Relationship Id="rId41" Type="http://schemas.openxmlformats.org/officeDocument/2006/relationships/externalLink" Target="externalLinks/externalLink37.xml" /><Relationship Id="rId42" Type="http://schemas.openxmlformats.org/officeDocument/2006/relationships/externalLink" Target="externalLinks/externalLink38.xml" /><Relationship Id="rId43" Type="http://schemas.openxmlformats.org/officeDocument/2006/relationships/externalLink" Target="externalLinks/externalLink39.xml" /><Relationship Id="rId44" Type="http://schemas.openxmlformats.org/officeDocument/2006/relationships/externalLink" Target="externalLinks/externalLink40.xml" /><Relationship Id="rId4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2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4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5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6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7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8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9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0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1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2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3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4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5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6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7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8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9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20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21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22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23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24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25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26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27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28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29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0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1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2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3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4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5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6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7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8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9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40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41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42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43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44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45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46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47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48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49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50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51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52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53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54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55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56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57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58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59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60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61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62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63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64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65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66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67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68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69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70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71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72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47650"/>
    <xdr:sp fLocksText="0">
      <xdr:nvSpPr>
        <xdr:cNvPr id="73" name="Text Box 8"/>
        <xdr:cNvSpPr txBox="1">
          <a:spLocks noChangeArrowheads="1"/>
        </xdr:cNvSpPr>
      </xdr:nvSpPr>
      <xdr:spPr>
        <a:xfrm>
          <a:off x="1828800" y="1288827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47650"/>
    <xdr:sp fLocksText="0">
      <xdr:nvSpPr>
        <xdr:cNvPr id="74" name="Text Box 9"/>
        <xdr:cNvSpPr txBox="1">
          <a:spLocks noChangeArrowheads="1"/>
        </xdr:cNvSpPr>
      </xdr:nvSpPr>
      <xdr:spPr>
        <a:xfrm>
          <a:off x="1828800" y="1288827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38125"/>
    <xdr:sp fLocksText="0">
      <xdr:nvSpPr>
        <xdr:cNvPr id="75" name="Text Box 8"/>
        <xdr:cNvSpPr txBox="1">
          <a:spLocks noChangeArrowheads="1"/>
        </xdr:cNvSpPr>
      </xdr:nvSpPr>
      <xdr:spPr>
        <a:xfrm>
          <a:off x="1828800" y="1288827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38125"/>
    <xdr:sp fLocksText="0">
      <xdr:nvSpPr>
        <xdr:cNvPr id="76" name="Text Box 9"/>
        <xdr:cNvSpPr txBox="1">
          <a:spLocks noChangeArrowheads="1"/>
        </xdr:cNvSpPr>
      </xdr:nvSpPr>
      <xdr:spPr>
        <a:xfrm>
          <a:off x="1828800" y="1288827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47650"/>
    <xdr:sp fLocksText="0">
      <xdr:nvSpPr>
        <xdr:cNvPr id="77" name="Text Box 8"/>
        <xdr:cNvSpPr txBox="1">
          <a:spLocks noChangeArrowheads="1"/>
        </xdr:cNvSpPr>
      </xdr:nvSpPr>
      <xdr:spPr>
        <a:xfrm>
          <a:off x="1828800" y="1288827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47650"/>
    <xdr:sp fLocksText="0">
      <xdr:nvSpPr>
        <xdr:cNvPr id="78" name="Text Box 9"/>
        <xdr:cNvSpPr txBox="1">
          <a:spLocks noChangeArrowheads="1"/>
        </xdr:cNvSpPr>
      </xdr:nvSpPr>
      <xdr:spPr>
        <a:xfrm>
          <a:off x="1828800" y="1288827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38125"/>
    <xdr:sp fLocksText="0">
      <xdr:nvSpPr>
        <xdr:cNvPr id="79" name="Text Box 8"/>
        <xdr:cNvSpPr txBox="1">
          <a:spLocks noChangeArrowheads="1"/>
        </xdr:cNvSpPr>
      </xdr:nvSpPr>
      <xdr:spPr>
        <a:xfrm>
          <a:off x="1828800" y="1288827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38125"/>
    <xdr:sp fLocksText="0">
      <xdr:nvSpPr>
        <xdr:cNvPr id="80" name="Text Box 9"/>
        <xdr:cNvSpPr txBox="1">
          <a:spLocks noChangeArrowheads="1"/>
        </xdr:cNvSpPr>
      </xdr:nvSpPr>
      <xdr:spPr>
        <a:xfrm>
          <a:off x="1828800" y="1288827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28600"/>
    <xdr:sp fLocksText="0">
      <xdr:nvSpPr>
        <xdr:cNvPr id="81" name="Text Box 8"/>
        <xdr:cNvSpPr txBox="1">
          <a:spLocks noChangeArrowheads="1"/>
        </xdr:cNvSpPr>
      </xdr:nvSpPr>
      <xdr:spPr>
        <a:xfrm>
          <a:off x="1828800" y="12888277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28600"/>
    <xdr:sp fLocksText="0">
      <xdr:nvSpPr>
        <xdr:cNvPr id="82" name="Text Box 9"/>
        <xdr:cNvSpPr txBox="1">
          <a:spLocks noChangeArrowheads="1"/>
        </xdr:cNvSpPr>
      </xdr:nvSpPr>
      <xdr:spPr>
        <a:xfrm>
          <a:off x="1828800" y="12888277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19075"/>
    <xdr:sp fLocksText="0">
      <xdr:nvSpPr>
        <xdr:cNvPr id="83" name="Text Box 8"/>
        <xdr:cNvSpPr txBox="1">
          <a:spLocks noChangeArrowheads="1"/>
        </xdr:cNvSpPr>
      </xdr:nvSpPr>
      <xdr:spPr>
        <a:xfrm>
          <a:off x="1828800" y="1288827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19075"/>
    <xdr:sp fLocksText="0">
      <xdr:nvSpPr>
        <xdr:cNvPr id="84" name="Text Box 9"/>
        <xdr:cNvSpPr txBox="1">
          <a:spLocks noChangeArrowheads="1"/>
        </xdr:cNvSpPr>
      </xdr:nvSpPr>
      <xdr:spPr>
        <a:xfrm>
          <a:off x="1828800" y="1288827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47650"/>
    <xdr:sp fLocksText="0">
      <xdr:nvSpPr>
        <xdr:cNvPr id="85" name="Text Box 8"/>
        <xdr:cNvSpPr txBox="1">
          <a:spLocks noChangeArrowheads="1"/>
        </xdr:cNvSpPr>
      </xdr:nvSpPr>
      <xdr:spPr>
        <a:xfrm>
          <a:off x="1828800" y="1288827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47650"/>
    <xdr:sp fLocksText="0">
      <xdr:nvSpPr>
        <xdr:cNvPr id="86" name="Text Box 9"/>
        <xdr:cNvSpPr txBox="1">
          <a:spLocks noChangeArrowheads="1"/>
        </xdr:cNvSpPr>
      </xdr:nvSpPr>
      <xdr:spPr>
        <a:xfrm>
          <a:off x="1828800" y="1288827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38125"/>
    <xdr:sp fLocksText="0">
      <xdr:nvSpPr>
        <xdr:cNvPr id="87" name="Text Box 8"/>
        <xdr:cNvSpPr txBox="1">
          <a:spLocks noChangeArrowheads="1"/>
        </xdr:cNvSpPr>
      </xdr:nvSpPr>
      <xdr:spPr>
        <a:xfrm>
          <a:off x="1828800" y="1288827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38125"/>
    <xdr:sp fLocksText="0">
      <xdr:nvSpPr>
        <xdr:cNvPr id="88" name="Text Box 9"/>
        <xdr:cNvSpPr txBox="1">
          <a:spLocks noChangeArrowheads="1"/>
        </xdr:cNvSpPr>
      </xdr:nvSpPr>
      <xdr:spPr>
        <a:xfrm>
          <a:off x="1828800" y="1288827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47650"/>
    <xdr:sp fLocksText="0">
      <xdr:nvSpPr>
        <xdr:cNvPr id="89" name="Text Box 8"/>
        <xdr:cNvSpPr txBox="1">
          <a:spLocks noChangeArrowheads="1"/>
        </xdr:cNvSpPr>
      </xdr:nvSpPr>
      <xdr:spPr>
        <a:xfrm>
          <a:off x="1828800" y="1288827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47650"/>
    <xdr:sp fLocksText="0">
      <xdr:nvSpPr>
        <xdr:cNvPr id="90" name="Text Box 9"/>
        <xdr:cNvSpPr txBox="1">
          <a:spLocks noChangeArrowheads="1"/>
        </xdr:cNvSpPr>
      </xdr:nvSpPr>
      <xdr:spPr>
        <a:xfrm>
          <a:off x="1828800" y="1288827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38125"/>
    <xdr:sp fLocksText="0">
      <xdr:nvSpPr>
        <xdr:cNvPr id="91" name="Text Box 8"/>
        <xdr:cNvSpPr txBox="1">
          <a:spLocks noChangeArrowheads="1"/>
        </xdr:cNvSpPr>
      </xdr:nvSpPr>
      <xdr:spPr>
        <a:xfrm>
          <a:off x="1828800" y="1288827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38125"/>
    <xdr:sp fLocksText="0">
      <xdr:nvSpPr>
        <xdr:cNvPr id="92" name="Text Box 9"/>
        <xdr:cNvSpPr txBox="1">
          <a:spLocks noChangeArrowheads="1"/>
        </xdr:cNvSpPr>
      </xdr:nvSpPr>
      <xdr:spPr>
        <a:xfrm>
          <a:off x="1828800" y="1288827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28600"/>
    <xdr:sp fLocksText="0">
      <xdr:nvSpPr>
        <xdr:cNvPr id="93" name="Text Box 8"/>
        <xdr:cNvSpPr txBox="1">
          <a:spLocks noChangeArrowheads="1"/>
        </xdr:cNvSpPr>
      </xdr:nvSpPr>
      <xdr:spPr>
        <a:xfrm>
          <a:off x="1828800" y="12888277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28600"/>
    <xdr:sp fLocksText="0">
      <xdr:nvSpPr>
        <xdr:cNvPr id="94" name="Text Box 9"/>
        <xdr:cNvSpPr txBox="1">
          <a:spLocks noChangeArrowheads="1"/>
        </xdr:cNvSpPr>
      </xdr:nvSpPr>
      <xdr:spPr>
        <a:xfrm>
          <a:off x="1828800" y="12888277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19075"/>
    <xdr:sp fLocksText="0">
      <xdr:nvSpPr>
        <xdr:cNvPr id="95" name="Text Box 8"/>
        <xdr:cNvSpPr txBox="1">
          <a:spLocks noChangeArrowheads="1"/>
        </xdr:cNvSpPr>
      </xdr:nvSpPr>
      <xdr:spPr>
        <a:xfrm>
          <a:off x="1828800" y="1288827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19075"/>
    <xdr:sp fLocksText="0">
      <xdr:nvSpPr>
        <xdr:cNvPr id="96" name="Text Box 9"/>
        <xdr:cNvSpPr txBox="1">
          <a:spLocks noChangeArrowheads="1"/>
        </xdr:cNvSpPr>
      </xdr:nvSpPr>
      <xdr:spPr>
        <a:xfrm>
          <a:off x="1828800" y="1288827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76225"/>
    <xdr:sp fLocksText="0">
      <xdr:nvSpPr>
        <xdr:cNvPr id="97" name="Text Box 8"/>
        <xdr:cNvSpPr txBox="1">
          <a:spLocks noChangeArrowheads="1"/>
        </xdr:cNvSpPr>
      </xdr:nvSpPr>
      <xdr:spPr>
        <a:xfrm>
          <a:off x="1828800" y="1288827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76225"/>
    <xdr:sp fLocksText="0">
      <xdr:nvSpPr>
        <xdr:cNvPr id="98" name="Text Box 9"/>
        <xdr:cNvSpPr txBox="1">
          <a:spLocks noChangeArrowheads="1"/>
        </xdr:cNvSpPr>
      </xdr:nvSpPr>
      <xdr:spPr>
        <a:xfrm>
          <a:off x="1828800" y="1288827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66700"/>
    <xdr:sp fLocksText="0">
      <xdr:nvSpPr>
        <xdr:cNvPr id="99" name="Text Box 8"/>
        <xdr:cNvSpPr txBox="1">
          <a:spLocks noChangeArrowheads="1"/>
        </xdr:cNvSpPr>
      </xdr:nvSpPr>
      <xdr:spPr>
        <a:xfrm>
          <a:off x="1828800" y="1288827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66700"/>
    <xdr:sp fLocksText="0">
      <xdr:nvSpPr>
        <xdr:cNvPr id="100" name="Text Box 9"/>
        <xdr:cNvSpPr txBox="1">
          <a:spLocks noChangeArrowheads="1"/>
        </xdr:cNvSpPr>
      </xdr:nvSpPr>
      <xdr:spPr>
        <a:xfrm>
          <a:off x="1828800" y="1288827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47650"/>
    <xdr:sp fLocksText="0">
      <xdr:nvSpPr>
        <xdr:cNvPr id="101" name="Text Box 8"/>
        <xdr:cNvSpPr txBox="1">
          <a:spLocks noChangeArrowheads="1"/>
        </xdr:cNvSpPr>
      </xdr:nvSpPr>
      <xdr:spPr>
        <a:xfrm>
          <a:off x="1828800" y="1288827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47650"/>
    <xdr:sp fLocksText="0">
      <xdr:nvSpPr>
        <xdr:cNvPr id="102" name="Text Box 9"/>
        <xdr:cNvSpPr txBox="1">
          <a:spLocks noChangeArrowheads="1"/>
        </xdr:cNvSpPr>
      </xdr:nvSpPr>
      <xdr:spPr>
        <a:xfrm>
          <a:off x="1828800" y="1288827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38125"/>
    <xdr:sp fLocksText="0">
      <xdr:nvSpPr>
        <xdr:cNvPr id="103" name="Text Box 8"/>
        <xdr:cNvSpPr txBox="1">
          <a:spLocks noChangeArrowheads="1"/>
        </xdr:cNvSpPr>
      </xdr:nvSpPr>
      <xdr:spPr>
        <a:xfrm>
          <a:off x="1828800" y="1288827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38125"/>
    <xdr:sp fLocksText="0">
      <xdr:nvSpPr>
        <xdr:cNvPr id="104" name="Text Box 9"/>
        <xdr:cNvSpPr txBox="1">
          <a:spLocks noChangeArrowheads="1"/>
        </xdr:cNvSpPr>
      </xdr:nvSpPr>
      <xdr:spPr>
        <a:xfrm>
          <a:off x="1828800" y="1288827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28600"/>
    <xdr:sp fLocksText="0">
      <xdr:nvSpPr>
        <xdr:cNvPr id="105" name="Text Box 8"/>
        <xdr:cNvSpPr txBox="1">
          <a:spLocks noChangeArrowheads="1"/>
        </xdr:cNvSpPr>
      </xdr:nvSpPr>
      <xdr:spPr>
        <a:xfrm>
          <a:off x="1828800" y="12888277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28600"/>
    <xdr:sp fLocksText="0">
      <xdr:nvSpPr>
        <xdr:cNvPr id="106" name="Text Box 9"/>
        <xdr:cNvSpPr txBox="1">
          <a:spLocks noChangeArrowheads="1"/>
        </xdr:cNvSpPr>
      </xdr:nvSpPr>
      <xdr:spPr>
        <a:xfrm>
          <a:off x="1828800" y="12888277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19075"/>
    <xdr:sp fLocksText="0">
      <xdr:nvSpPr>
        <xdr:cNvPr id="107" name="Text Box 8"/>
        <xdr:cNvSpPr txBox="1">
          <a:spLocks noChangeArrowheads="1"/>
        </xdr:cNvSpPr>
      </xdr:nvSpPr>
      <xdr:spPr>
        <a:xfrm>
          <a:off x="1828800" y="1288827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19075"/>
    <xdr:sp fLocksText="0">
      <xdr:nvSpPr>
        <xdr:cNvPr id="108" name="Text Box 9"/>
        <xdr:cNvSpPr txBox="1">
          <a:spLocks noChangeArrowheads="1"/>
        </xdr:cNvSpPr>
      </xdr:nvSpPr>
      <xdr:spPr>
        <a:xfrm>
          <a:off x="1828800" y="1288827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47650"/>
    <xdr:sp fLocksText="0">
      <xdr:nvSpPr>
        <xdr:cNvPr id="109" name="Text Box 8"/>
        <xdr:cNvSpPr txBox="1">
          <a:spLocks noChangeArrowheads="1"/>
        </xdr:cNvSpPr>
      </xdr:nvSpPr>
      <xdr:spPr>
        <a:xfrm>
          <a:off x="1828800" y="1288827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47650"/>
    <xdr:sp fLocksText="0">
      <xdr:nvSpPr>
        <xdr:cNvPr id="110" name="Text Box 9"/>
        <xdr:cNvSpPr txBox="1">
          <a:spLocks noChangeArrowheads="1"/>
        </xdr:cNvSpPr>
      </xdr:nvSpPr>
      <xdr:spPr>
        <a:xfrm>
          <a:off x="1828800" y="1288827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38125"/>
    <xdr:sp fLocksText="0">
      <xdr:nvSpPr>
        <xdr:cNvPr id="111" name="Text Box 8"/>
        <xdr:cNvSpPr txBox="1">
          <a:spLocks noChangeArrowheads="1"/>
        </xdr:cNvSpPr>
      </xdr:nvSpPr>
      <xdr:spPr>
        <a:xfrm>
          <a:off x="1828800" y="1288827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38125"/>
    <xdr:sp fLocksText="0">
      <xdr:nvSpPr>
        <xdr:cNvPr id="112" name="Text Box 9"/>
        <xdr:cNvSpPr txBox="1">
          <a:spLocks noChangeArrowheads="1"/>
        </xdr:cNvSpPr>
      </xdr:nvSpPr>
      <xdr:spPr>
        <a:xfrm>
          <a:off x="1828800" y="1288827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47650"/>
    <xdr:sp fLocksText="0">
      <xdr:nvSpPr>
        <xdr:cNvPr id="113" name="Text Box 8"/>
        <xdr:cNvSpPr txBox="1">
          <a:spLocks noChangeArrowheads="1"/>
        </xdr:cNvSpPr>
      </xdr:nvSpPr>
      <xdr:spPr>
        <a:xfrm>
          <a:off x="1828800" y="1288827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47650"/>
    <xdr:sp fLocksText="0">
      <xdr:nvSpPr>
        <xdr:cNvPr id="114" name="Text Box 9"/>
        <xdr:cNvSpPr txBox="1">
          <a:spLocks noChangeArrowheads="1"/>
        </xdr:cNvSpPr>
      </xdr:nvSpPr>
      <xdr:spPr>
        <a:xfrm>
          <a:off x="1828800" y="1288827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38125"/>
    <xdr:sp fLocksText="0">
      <xdr:nvSpPr>
        <xdr:cNvPr id="115" name="Text Box 8"/>
        <xdr:cNvSpPr txBox="1">
          <a:spLocks noChangeArrowheads="1"/>
        </xdr:cNvSpPr>
      </xdr:nvSpPr>
      <xdr:spPr>
        <a:xfrm>
          <a:off x="1828800" y="1288827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38125"/>
    <xdr:sp fLocksText="0">
      <xdr:nvSpPr>
        <xdr:cNvPr id="116" name="Text Box 9"/>
        <xdr:cNvSpPr txBox="1">
          <a:spLocks noChangeArrowheads="1"/>
        </xdr:cNvSpPr>
      </xdr:nvSpPr>
      <xdr:spPr>
        <a:xfrm>
          <a:off x="1828800" y="1288827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28600"/>
    <xdr:sp fLocksText="0">
      <xdr:nvSpPr>
        <xdr:cNvPr id="117" name="Text Box 8"/>
        <xdr:cNvSpPr txBox="1">
          <a:spLocks noChangeArrowheads="1"/>
        </xdr:cNvSpPr>
      </xdr:nvSpPr>
      <xdr:spPr>
        <a:xfrm>
          <a:off x="1828800" y="12888277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28600"/>
    <xdr:sp fLocksText="0">
      <xdr:nvSpPr>
        <xdr:cNvPr id="118" name="Text Box 9"/>
        <xdr:cNvSpPr txBox="1">
          <a:spLocks noChangeArrowheads="1"/>
        </xdr:cNvSpPr>
      </xdr:nvSpPr>
      <xdr:spPr>
        <a:xfrm>
          <a:off x="1828800" y="12888277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19075"/>
    <xdr:sp fLocksText="0">
      <xdr:nvSpPr>
        <xdr:cNvPr id="119" name="Text Box 8"/>
        <xdr:cNvSpPr txBox="1">
          <a:spLocks noChangeArrowheads="1"/>
        </xdr:cNvSpPr>
      </xdr:nvSpPr>
      <xdr:spPr>
        <a:xfrm>
          <a:off x="1828800" y="1288827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19075"/>
    <xdr:sp fLocksText="0">
      <xdr:nvSpPr>
        <xdr:cNvPr id="120" name="Text Box 9"/>
        <xdr:cNvSpPr txBox="1">
          <a:spLocks noChangeArrowheads="1"/>
        </xdr:cNvSpPr>
      </xdr:nvSpPr>
      <xdr:spPr>
        <a:xfrm>
          <a:off x="1828800" y="1288827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47650"/>
    <xdr:sp fLocksText="0">
      <xdr:nvSpPr>
        <xdr:cNvPr id="121" name="Text Box 8"/>
        <xdr:cNvSpPr txBox="1">
          <a:spLocks noChangeArrowheads="1"/>
        </xdr:cNvSpPr>
      </xdr:nvSpPr>
      <xdr:spPr>
        <a:xfrm>
          <a:off x="1828800" y="1288827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47650"/>
    <xdr:sp fLocksText="0">
      <xdr:nvSpPr>
        <xdr:cNvPr id="122" name="Text Box 9"/>
        <xdr:cNvSpPr txBox="1">
          <a:spLocks noChangeArrowheads="1"/>
        </xdr:cNvSpPr>
      </xdr:nvSpPr>
      <xdr:spPr>
        <a:xfrm>
          <a:off x="1828800" y="1288827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38125"/>
    <xdr:sp fLocksText="0">
      <xdr:nvSpPr>
        <xdr:cNvPr id="123" name="Text Box 8"/>
        <xdr:cNvSpPr txBox="1">
          <a:spLocks noChangeArrowheads="1"/>
        </xdr:cNvSpPr>
      </xdr:nvSpPr>
      <xdr:spPr>
        <a:xfrm>
          <a:off x="1828800" y="1288827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38125"/>
    <xdr:sp fLocksText="0">
      <xdr:nvSpPr>
        <xdr:cNvPr id="124" name="Text Box 9"/>
        <xdr:cNvSpPr txBox="1">
          <a:spLocks noChangeArrowheads="1"/>
        </xdr:cNvSpPr>
      </xdr:nvSpPr>
      <xdr:spPr>
        <a:xfrm>
          <a:off x="1828800" y="1288827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47650"/>
    <xdr:sp fLocksText="0">
      <xdr:nvSpPr>
        <xdr:cNvPr id="125" name="Text Box 8"/>
        <xdr:cNvSpPr txBox="1">
          <a:spLocks noChangeArrowheads="1"/>
        </xdr:cNvSpPr>
      </xdr:nvSpPr>
      <xdr:spPr>
        <a:xfrm>
          <a:off x="1828800" y="1288827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47650"/>
    <xdr:sp fLocksText="0">
      <xdr:nvSpPr>
        <xdr:cNvPr id="126" name="Text Box 9"/>
        <xdr:cNvSpPr txBox="1">
          <a:spLocks noChangeArrowheads="1"/>
        </xdr:cNvSpPr>
      </xdr:nvSpPr>
      <xdr:spPr>
        <a:xfrm>
          <a:off x="1828800" y="1288827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38125"/>
    <xdr:sp fLocksText="0">
      <xdr:nvSpPr>
        <xdr:cNvPr id="127" name="Text Box 8"/>
        <xdr:cNvSpPr txBox="1">
          <a:spLocks noChangeArrowheads="1"/>
        </xdr:cNvSpPr>
      </xdr:nvSpPr>
      <xdr:spPr>
        <a:xfrm>
          <a:off x="1828800" y="1288827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38125"/>
    <xdr:sp fLocksText="0">
      <xdr:nvSpPr>
        <xdr:cNvPr id="128" name="Text Box 9"/>
        <xdr:cNvSpPr txBox="1">
          <a:spLocks noChangeArrowheads="1"/>
        </xdr:cNvSpPr>
      </xdr:nvSpPr>
      <xdr:spPr>
        <a:xfrm>
          <a:off x="1828800" y="1288827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28600"/>
    <xdr:sp fLocksText="0">
      <xdr:nvSpPr>
        <xdr:cNvPr id="129" name="Text Box 8"/>
        <xdr:cNvSpPr txBox="1">
          <a:spLocks noChangeArrowheads="1"/>
        </xdr:cNvSpPr>
      </xdr:nvSpPr>
      <xdr:spPr>
        <a:xfrm>
          <a:off x="1828800" y="12888277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28600"/>
    <xdr:sp fLocksText="0">
      <xdr:nvSpPr>
        <xdr:cNvPr id="130" name="Text Box 9"/>
        <xdr:cNvSpPr txBox="1">
          <a:spLocks noChangeArrowheads="1"/>
        </xdr:cNvSpPr>
      </xdr:nvSpPr>
      <xdr:spPr>
        <a:xfrm>
          <a:off x="1828800" y="12888277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19075"/>
    <xdr:sp fLocksText="0">
      <xdr:nvSpPr>
        <xdr:cNvPr id="131" name="Text Box 8"/>
        <xdr:cNvSpPr txBox="1">
          <a:spLocks noChangeArrowheads="1"/>
        </xdr:cNvSpPr>
      </xdr:nvSpPr>
      <xdr:spPr>
        <a:xfrm>
          <a:off x="1828800" y="1288827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19075"/>
    <xdr:sp fLocksText="0">
      <xdr:nvSpPr>
        <xdr:cNvPr id="132" name="Text Box 9"/>
        <xdr:cNvSpPr txBox="1">
          <a:spLocks noChangeArrowheads="1"/>
        </xdr:cNvSpPr>
      </xdr:nvSpPr>
      <xdr:spPr>
        <a:xfrm>
          <a:off x="1828800" y="1288827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76225"/>
    <xdr:sp fLocksText="0">
      <xdr:nvSpPr>
        <xdr:cNvPr id="133" name="Text Box 8"/>
        <xdr:cNvSpPr txBox="1">
          <a:spLocks noChangeArrowheads="1"/>
        </xdr:cNvSpPr>
      </xdr:nvSpPr>
      <xdr:spPr>
        <a:xfrm>
          <a:off x="1828800" y="1288827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76225"/>
    <xdr:sp fLocksText="0">
      <xdr:nvSpPr>
        <xdr:cNvPr id="134" name="Text Box 9"/>
        <xdr:cNvSpPr txBox="1">
          <a:spLocks noChangeArrowheads="1"/>
        </xdr:cNvSpPr>
      </xdr:nvSpPr>
      <xdr:spPr>
        <a:xfrm>
          <a:off x="1828800" y="1288827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66700"/>
    <xdr:sp fLocksText="0">
      <xdr:nvSpPr>
        <xdr:cNvPr id="135" name="Text Box 8"/>
        <xdr:cNvSpPr txBox="1">
          <a:spLocks noChangeArrowheads="1"/>
        </xdr:cNvSpPr>
      </xdr:nvSpPr>
      <xdr:spPr>
        <a:xfrm>
          <a:off x="1828800" y="1288827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66700"/>
    <xdr:sp fLocksText="0">
      <xdr:nvSpPr>
        <xdr:cNvPr id="136" name="Text Box 9"/>
        <xdr:cNvSpPr txBox="1">
          <a:spLocks noChangeArrowheads="1"/>
        </xdr:cNvSpPr>
      </xdr:nvSpPr>
      <xdr:spPr>
        <a:xfrm>
          <a:off x="1828800" y="1288827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47650"/>
    <xdr:sp fLocksText="0">
      <xdr:nvSpPr>
        <xdr:cNvPr id="137" name="Text Box 8"/>
        <xdr:cNvSpPr txBox="1">
          <a:spLocks noChangeArrowheads="1"/>
        </xdr:cNvSpPr>
      </xdr:nvSpPr>
      <xdr:spPr>
        <a:xfrm>
          <a:off x="1828800" y="1288827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47650"/>
    <xdr:sp fLocksText="0">
      <xdr:nvSpPr>
        <xdr:cNvPr id="138" name="Text Box 9"/>
        <xdr:cNvSpPr txBox="1">
          <a:spLocks noChangeArrowheads="1"/>
        </xdr:cNvSpPr>
      </xdr:nvSpPr>
      <xdr:spPr>
        <a:xfrm>
          <a:off x="1828800" y="1288827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38125"/>
    <xdr:sp fLocksText="0">
      <xdr:nvSpPr>
        <xdr:cNvPr id="139" name="Text Box 8"/>
        <xdr:cNvSpPr txBox="1">
          <a:spLocks noChangeArrowheads="1"/>
        </xdr:cNvSpPr>
      </xdr:nvSpPr>
      <xdr:spPr>
        <a:xfrm>
          <a:off x="1828800" y="1288827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38125"/>
    <xdr:sp fLocksText="0">
      <xdr:nvSpPr>
        <xdr:cNvPr id="140" name="Text Box 9"/>
        <xdr:cNvSpPr txBox="1">
          <a:spLocks noChangeArrowheads="1"/>
        </xdr:cNvSpPr>
      </xdr:nvSpPr>
      <xdr:spPr>
        <a:xfrm>
          <a:off x="1828800" y="1288827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28600"/>
    <xdr:sp fLocksText="0">
      <xdr:nvSpPr>
        <xdr:cNvPr id="141" name="Text Box 8"/>
        <xdr:cNvSpPr txBox="1">
          <a:spLocks noChangeArrowheads="1"/>
        </xdr:cNvSpPr>
      </xdr:nvSpPr>
      <xdr:spPr>
        <a:xfrm>
          <a:off x="1828800" y="12888277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28600"/>
    <xdr:sp fLocksText="0">
      <xdr:nvSpPr>
        <xdr:cNvPr id="142" name="Text Box 9"/>
        <xdr:cNvSpPr txBox="1">
          <a:spLocks noChangeArrowheads="1"/>
        </xdr:cNvSpPr>
      </xdr:nvSpPr>
      <xdr:spPr>
        <a:xfrm>
          <a:off x="1828800" y="12888277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19075"/>
    <xdr:sp fLocksText="0">
      <xdr:nvSpPr>
        <xdr:cNvPr id="143" name="Text Box 8"/>
        <xdr:cNvSpPr txBox="1">
          <a:spLocks noChangeArrowheads="1"/>
        </xdr:cNvSpPr>
      </xdr:nvSpPr>
      <xdr:spPr>
        <a:xfrm>
          <a:off x="1828800" y="1288827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219075"/>
    <xdr:sp fLocksText="0">
      <xdr:nvSpPr>
        <xdr:cNvPr id="144" name="Text Box 9"/>
        <xdr:cNvSpPr txBox="1">
          <a:spLocks noChangeArrowheads="1"/>
        </xdr:cNvSpPr>
      </xdr:nvSpPr>
      <xdr:spPr>
        <a:xfrm>
          <a:off x="1828800" y="1288827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45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46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47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48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49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50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51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52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53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54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55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56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57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58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59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60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61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62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63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64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65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66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67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68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69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70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71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72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73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74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75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76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77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78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79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80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81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82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83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84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85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86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87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88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89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90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91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92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93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94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95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96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97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98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199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200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201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202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203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204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205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206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207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208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209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210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211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212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213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214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215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216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17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18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19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20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21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22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23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24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25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26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27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28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29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30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31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32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33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34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35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36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37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38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39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40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41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42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43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44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45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46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47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48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49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50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51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52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53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54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55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56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57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58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59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60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61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62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63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64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65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66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67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68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69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70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71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72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73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74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75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76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77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78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79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80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81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82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83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84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85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86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87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288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289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290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291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292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293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294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295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296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297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298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299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00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01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02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03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04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05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06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07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08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09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10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11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12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13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14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15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16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17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18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19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20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21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22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23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24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25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26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27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28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29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30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31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32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33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34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35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36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37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38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39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40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41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42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43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44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45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46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47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48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49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50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51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52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53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54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55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56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57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58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59" name="Text Box 8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800100"/>
    <xdr:sp fLocksText="0">
      <xdr:nvSpPr>
        <xdr:cNvPr id="360" name="Text Box 9"/>
        <xdr:cNvSpPr txBox="1">
          <a:spLocks noChangeArrowheads="1"/>
        </xdr:cNvSpPr>
      </xdr:nvSpPr>
      <xdr:spPr>
        <a:xfrm>
          <a:off x="1828800" y="128882775"/>
          <a:ext cx="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361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362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363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364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365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366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367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368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369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370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371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372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373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374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375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376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377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378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379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380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381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382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383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384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385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386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387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388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389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390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391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392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393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394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395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396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397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398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399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400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401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402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403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404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405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406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407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408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409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410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411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412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413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414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415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416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417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418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419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420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421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422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423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424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425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426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427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428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429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430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431" name="Text Box 8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680</xdr:row>
      <xdr:rowOff>0</xdr:rowOff>
    </xdr:from>
    <xdr:ext cx="0" cy="981075"/>
    <xdr:sp fLocksText="0">
      <xdr:nvSpPr>
        <xdr:cNvPr id="432" name="Text Box 9"/>
        <xdr:cNvSpPr txBox="1">
          <a:spLocks noChangeArrowheads="1"/>
        </xdr:cNvSpPr>
      </xdr:nvSpPr>
      <xdr:spPr>
        <a:xfrm>
          <a:off x="1828800" y="12888277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apa-fs02\red%20costo\JOHANNY%20MERCEDES\yrma%20-%20teresaPRES.%20223-13ACUEDUCTO%20MULTIPLE%20%20DUVEAUX-EL%20LIMON,%20SAN%20CRISTOBA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apa-fs02\red%20costo\CARPETA%20MEYVER%20PUJOLS\CASETAS%20DE%20CLORO\JARABACOA\AC.%20JARABACOA\30-06%20TERMINACION%20REHAB.Y%20AMP.AC.JARABACOA%20PARTE%20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os01\Mis%20Documentos%20(Costos)\ADDENDAS%20ABRIL%202004\143-04%20%20ADDENDA%20NO.%201%20AC.%20%20EL%20LIMON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b-02\D\PROYECTO%20TERMINACION%20SOFTBALL%20COJPD\CUBICACION\CUBICACION-NUEVA-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vita\c\backup%20costos%2003\RECLAMACIONES%202005\ZONA%20II\Documents%20and%20Settings\CLAUDIA\Mis%20documentos\TRABAJO%20CLAUDIA\Garibaldy%20Bautista%20(actualizaciones)\analisis%20el%20pino%20junumuc&#25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BRIAN\D\My%20Documents\Documentos%20En%20Uso\Resort%20Bahia%20Estela%20Caribe\My%20Documents\Brian's%20Documents\RESIDENCIAL%20APARTAMENTOS\ROMANA%20DEL%20OESTE\Plaza%20Columbus\WINPROJ\Cespedes\Fiesta\Fiesta%20Area%20de%20Espectaculo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PROYECTO%20PUCMM\BASE%20DATOS%20PARA%20ANALISIS\BASE%20DATOS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b-02\D\Documents%20and%20Settings\FRED\Mis%20documentos\ARCHIVOS%20PERSONALES\FRED\FRANCISCO\PRESUPUESTO%20MELLIZAS_2_NIVELES_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apa-fs02\red%20costo\CARPETA%20MEYVER%20PUJOLS\CASETAS%20DE%20CLORO\CASETA%20DE%20CLORADORES%20150%20lb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rian\c\Mis%20Documentos\Mis%20archivos%20recibidos\VillaVinicioCastillo(1)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BRIAN\D\My%20Documents\Documentos%20En%20Uso\Escuelas%20Publicas\Escuelas%20Armenteros%20Tony%20Hernandez\LOLIN%20NAVE%20PTA%20CANA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b-02\D\PROYECTO%20TERMINACION%20SOFTBALL%20COJPD\CUBICACION\TRABAJOS\Transfer\Costos\Proyectos\Galerias\presu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IS%20DOCUMENTOS\PROYECTO%20TERMINACION%20SOFTBALL%20COJPD\PRESUPUESTO%20MODIFICADO\PRESUPUESTO_FEDOSA_14NOV2005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apa-fs02\Red%20Costo\ROSA%20SOLANO\2014\SAN%20CRISTOBAL\PRES.%20NO.%201917-14%20%20LINEA%20DE%20IMPULSION%20AC.%20HATO%20NUEVO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c-costos-14\pc%20elvita\Carpeta%20de%20trabajo%20Jenny\PUERTA%20DE%20MALLA%20CICLONIOCA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os3\C\Documents%20and%20Settings\costos\Mis%20documentos\claudia\Garibaldy%20Bautista%20(Costos)\analisis%20el%20pino%20junumuc&#250;%20(version%201)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c-costos-14\pc%20elvita\Documents%20and%20Settings\dell2\Escritorio\ING.%20MARIA%20MORALES\desmonte,%20corte,%20cargio,%20empuje,%20ingenieria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vita\c\Carpeta%20de%20Trabajo%20German\TRABAJANDO\rec.%20No.2%20al%20306-04%20Terminacion%20Acueducto%20Castillo%20Hostos%20(2DA%20ETAPA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c-costos-14\pc%20elvita\Mis%20Documentos\P.%20ELABORADOS%202010\ZONA%20IV\presup.elab.no.98-10%20ACUEDUCTO%20CA&#209;AFISTO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ntrolproyecto\FORTUNA%20(E)\backup\DATOS\Zona4-B\Monte%20Plata\Ac.%20Las%20Guazumas%20Parte%20A-ING.%20INOCENCIO%20GUZMAN%20PEREZ\CUB01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rec%202%20desp%20addenda%202%20SABANA%20DE%20LA%20MAR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c-costos-14\PC%20Elvita\Documents%20and%20Settings\GERMAN%20NOVA\My%20Documents\Intec\MAESTRIA\Costos\Proyecto%20Final%20(SC)\Documents%20and%20Settings\Lurdes\Desktop\Samuel\Propuesta-Auditorias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ODIFIC.%202%20%20al%20pres%2001-09%20%20Termin%20Acueducto%20de%20Loma%20de%20Cabrera%20ucr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os3\C\Documents%20and%20Settings\CLAUDIA\Mis%20documentos\TRABAJO%20CLAUDIA\analisis%20seopc\Copia%20de%20Analisis%20PARA%20PRESUPUESTO%20OBRAS%20PUBLICA%20df%20enero%202004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nalisis\LOMA%20DE%20CABRERA\PROYECTO\IMBERT_PEAD_21abr06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c-costos-14\pc%20elvita\Mis%20Documentos\CARPETA%202010\OPERACIONES%202010\PRES055-201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s-costos-01\reclamaciones%20ucr\1%20REVISIONES%202008%202009\DUARTE,%20s\NUEVO%20CASTILLO%20JOSE%20GOMEZ\RECL%201%20final%20PRESUPUESTO%20UCR-39%20TERMINACION%20Y%20REACONDIC%20AC.%20CASTILL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ll%20Users\Escritorio\My%20Documents\27-09%20AC.%20AZUA,%20VERJA%20E%20INSTALACIONES%20TANQUE%20ACERO,%20recl%201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os01\Mis%20Documentos%20(Costos)\Presupuestos%20en%20obra%202004\ZONA%20IV\357-04%20remod.%20y%20ampliacion%20acueducto%20de%20sombrero%20el%20llan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LAS%20GUARANAS%20FINAL2\Documents%20and%20Settings\dell2\Escritorio\Mis%20documentos\presupuestos%202006\85-06%20Reh.%20y%20Ampl.%20Ac.%20Imbert%20(2da.%20alternativa)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c-costos-14\pc%20elvita\Carpeta%20de%20Trabajo%20German\2010\ANALISIS\ANALISIS%20VERJAS%20PERIMETRAL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RIAN\C\BASE%20DATOS%20PARA%20ANALISIS\BASE%20DATOS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apa-fs02\red%20costo\CARPETA%20MEYVER%20PUJOLS\CASETAS%20DE%20CLORO\PROYECTO\IMBERT_PEAD_21abr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158\pc%20elvita\Documents%20and%20Settings\Costos_01\Desktop\LOMA%20CABRRERA\MOD.%20223-09%20TRABAJOS%20faltantes%20AC.%20LOMA%20DE%20CABRER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LAS%20GUARANAS%20FINAL2\Documents%20and%20Settings\dell2\Escritorio\ING.%20MARIA%20MORALES\desmonte,%20corte,%20cargio,%20empuje,%20ingenieri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vit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ANALISIS"/>
      <sheetName val="MOV. TIERRA"/>
      <sheetName val="CONTEO"/>
    </sheetNames>
    <sheetDataSet>
      <sheetData sheetId="1">
        <row r="275">
          <cell r="E275">
            <v>2645.66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BASE"/>
      <sheetName val="PRESUPUESTO PARTE A"/>
      <sheetName val="INSUMOS  (2)"/>
      <sheetName val="Analisis 2006"/>
      <sheetName val="Módulo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  <sheetDataSet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</sheetNames>
    <sheetDataSet>
      <sheetData sheetId="0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34.42622950819673</v>
          </cell>
        </row>
        <row r="104">
          <cell r="B104">
            <v>7</v>
          </cell>
        </row>
      </sheetData>
      <sheetData sheetId="1">
        <row r="11">
          <cell r="B11">
            <v>1140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</sheetNames>
    <sheetDataSet>
      <sheetData sheetId="0">
        <row r="9">
          <cell r="C9">
            <v>1525</v>
          </cell>
        </row>
        <row r="12">
          <cell r="C12">
            <v>356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.O."/>
      <sheetName val="ANA"/>
      <sheetName val="Analisis (2)"/>
      <sheetName val="1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13">
        <row r="29">
          <cell r="I29">
            <v>277.119009009009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</sheetNames>
    <sheetDataSet>
      <sheetData sheetId="0">
        <row r="767">
          <cell r="D767">
            <v>20</v>
          </cell>
        </row>
        <row r="770">
          <cell r="D770">
            <v>45.14</v>
          </cell>
        </row>
      </sheetData>
      <sheetData sheetId="1">
        <row r="10">
          <cell r="C10">
            <v>350</v>
          </cell>
        </row>
      </sheetData>
      <sheetData sheetId="3">
        <row r="212">
          <cell r="H212">
            <v>2563.429546981596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S. DE TERM. 2010"/>
      <sheetName val="ANALISIS 2010 "/>
      <sheetName val="ACCESORIOS "/>
      <sheetName val="Módulo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5.02</v>
          </cell>
          <cell r="F78">
            <v>5.02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8.37</v>
          </cell>
          <cell r="F180">
            <v>9.04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18.4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4.1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17.15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0.57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0.57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0.57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8.95</v>
          </cell>
          <cell r="F250">
            <v>8.95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8.95</v>
          </cell>
          <cell r="F251">
            <v>8.95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17.74</v>
          </cell>
          <cell r="F268">
            <v>17.74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1047.6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1101.6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1128.6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1290.6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40.3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</v>
          </cell>
          <cell r="F382">
            <v>68.4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19.9</v>
          </cell>
          <cell r="F385">
            <v>19.9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</v>
          </cell>
          <cell r="F415">
            <v>16.1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38.55</v>
          </cell>
          <cell r="F419">
            <v>38.55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8.7</v>
          </cell>
          <cell r="F432">
            <v>8.7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</v>
          </cell>
          <cell r="F516">
            <v>4.4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</v>
          </cell>
          <cell r="F522">
            <v>2.2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130.98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34.55</v>
          </cell>
          <cell r="F727">
            <v>34.55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0.57</v>
          </cell>
          <cell r="F798">
            <v>0.57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1.14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5.1</v>
          </cell>
          <cell r="F819">
            <v>5.1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</v>
          </cell>
          <cell r="F897">
            <v>2.2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81.46</v>
          </cell>
          <cell r="F921">
            <v>81.46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99.204</v>
          </cell>
          <cell r="B933" t="str">
            <v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99.205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Hoja1 (2)"/>
      <sheetName val="Analisis"/>
      <sheetName val="Movimiento"/>
      <sheetName val="PRESUPUESTO"/>
      <sheetName val="PRES. ACT. 1 (2)"/>
      <sheetName val="Hoja1"/>
      <sheetName val="Verja Malla Ciclónica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Verja Malla Ciclonica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 MOVIMIENTO DE TIERRA EQUIPO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Analisis"/>
      <sheetName val="PRESUPUESTO MODIFICADO"/>
      <sheetName val="reclamacion 1"/>
      <sheetName val="Hoja1"/>
      <sheetName val="rec. 2"/>
      <sheetName val="an rec. 1"/>
      <sheetName val="an mov. tierra"/>
      <sheetName val="TRANSPORTE INTER"/>
      <sheetName val="VOLUMETRIA"/>
      <sheetName val="An Rec. 2 d.r. circular"/>
      <sheetName val="An Rec. 2 (d.r. final)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basicos"/>
      <sheetName val="ANALISIS "/>
      <sheetName val="MOVIMIENTO DE TIERRA"/>
      <sheetName val="Analisis Complementarios "/>
      <sheetName val="pres. base "/>
      <sheetName val="pres. base  definitivo"/>
      <sheetName val="ANALISIS 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CUB02"/>
      <sheetName val="Módulo1"/>
    </sheetNames>
    <sheetDataSet>
      <sheetData sheetId="1">
        <row r="1">
          <cell r="U1" t="str">
            <v>/OFHYQQ~</v>
          </cell>
          <cell r="W1" t="str">
            <v>/OFHYQQ~</v>
          </cell>
        </row>
        <row r="2">
          <cell r="U2" t="str">
            <v>/PBA15..N96~</v>
          </cell>
          <cell r="W2" t="str">
            <v>/PBA15..N96~</v>
          </cell>
        </row>
        <row r="3">
          <cell r="U3" t="str">
            <v>HTA1..N14~</v>
          </cell>
          <cell r="W3" t="str">
            <v>HTA1..N14~</v>
          </cell>
        </row>
        <row r="4">
          <cell r="U4" t="str">
            <v>LH{ESC}FECHA DE IMP.@|PAG. -#-~Q</v>
          </cell>
          <cell r="W4" t="str">
            <v>LH{ESC}FECHA DE IMP.@|PAG. -#-~Q</v>
          </cell>
        </row>
        <row r="5">
          <cell r="U5" t="str">
            <v>AA</v>
          </cell>
          <cell r="W5" t="str">
            <v>AA</v>
          </cell>
        </row>
        <row r="6">
          <cell r="S6" t="str">
            <v>{goto}G15~</v>
          </cell>
          <cell r="U6" t="str">
            <v>C2~</v>
          </cell>
          <cell r="W6" t="str">
            <v>C1~</v>
          </cell>
        </row>
        <row r="7">
          <cell r="U7" t="str">
            <v>S</v>
          </cell>
          <cell r="W7" t="str">
            <v>S</v>
          </cell>
        </row>
        <row r="8">
          <cell r="U8" t="str">
            <v>Q</v>
          </cell>
          <cell r="W8" t="str">
            <v>Q</v>
          </cell>
        </row>
        <row r="11">
          <cell r="U11" t="str">
            <v>/PBA98..N132~</v>
          </cell>
          <cell r="W11" t="str">
            <v>/PBA98..N132~</v>
          </cell>
        </row>
        <row r="12">
          <cell r="U12" t="str">
            <v>HTA1..M11~</v>
          </cell>
          <cell r="W12" t="str">
            <v>HTA1..M11~</v>
          </cell>
        </row>
        <row r="13">
          <cell r="U13" t="str">
            <v>LH{ESC}FECHA DE IMP.@|PAG. -5-~Q</v>
          </cell>
          <cell r="W13" t="str">
            <v>LH{ESC}FECHA DE IMP.@|PAG. -5-~Q</v>
          </cell>
        </row>
        <row r="14">
          <cell r="U14" t="str">
            <v>AA</v>
          </cell>
          <cell r="W14" t="str">
            <v>AF</v>
          </cell>
        </row>
        <row r="15">
          <cell r="U15" t="str">
            <v>C2~</v>
          </cell>
          <cell r="W15" t="str">
            <v>AA</v>
          </cell>
        </row>
        <row r="16">
          <cell r="U16" t="str">
            <v>S</v>
          </cell>
          <cell r="W16" t="str">
            <v>C1~</v>
          </cell>
        </row>
        <row r="17">
          <cell r="U17" t="str">
            <v>Q</v>
          </cell>
          <cell r="W17" t="str">
            <v>S</v>
          </cell>
        </row>
        <row r="18">
          <cell r="W18" t="str">
            <v>AF</v>
          </cell>
        </row>
        <row r="244">
          <cell r="W244" t="str">
            <v>Q</v>
          </cell>
        </row>
        <row r="378">
          <cell r="S378" t="str">
            <v>ING. LEANDRO JIMENEZ</v>
          </cell>
          <cell r="U378" t="str">
            <v>ARQ. ESTHER REYES</v>
          </cell>
        </row>
        <row r="379">
          <cell r="S379" t="str">
            <v>ING. MANUEL FELIZ</v>
          </cell>
          <cell r="U379" t="str">
            <v>ING. JOSELINE ACOSTA</v>
          </cell>
        </row>
        <row r="380">
          <cell r="S380" t="str">
            <v>ING. PEDRO MENDOZA REGALADO</v>
          </cell>
          <cell r="U380" t="str">
            <v>ING. EMILIANO MARTINEZ</v>
          </cell>
        </row>
        <row r="381">
          <cell r="S381" t="str">
            <v>ING. IGNACIO SORIANO III-B</v>
          </cell>
          <cell r="U381" t="str">
            <v>AUX. ING. YDELKY AMARANTE</v>
          </cell>
        </row>
        <row r="382">
          <cell r="S382" t="str">
            <v>ING. JUAN RAMON CRUZ</v>
          </cell>
          <cell r="U382" t="str">
            <v>ING. AMELIA SILVERIO</v>
          </cell>
        </row>
        <row r="383">
          <cell r="S383" t="str">
            <v>ING. JESUS DANIEL</v>
          </cell>
          <cell r="U383" t="str">
            <v>ING. MINERVA CABRERA</v>
          </cell>
        </row>
        <row r="384">
          <cell r="S384" t="str">
            <v>ING. LUIS RAMIREZ</v>
          </cell>
          <cell r="U384" t="str">
            <v>ARQ. IRIS CUETO</v>
          </cell>
        </row>
        <row r="385">
          <cell r="S385" t="str">
            <v>ING. GUILLERMO JIMENEZ</v>
          </cell>
          <cell r="U385" t="str">
            <v>ING. ZAIDA MAURICIO</v>
          </cell>
        </row>
        <row r="386">
          <cell r="S386" t="str">
            <v>ING. RAMON CRUZ</v>
          </cell>
          <cell r="U386" t="str">
            <v>ING. FELIX PEREZ</v>
          </cell>
        </row>
        <row r="387">
          <cell r="S387" t="str">
            <v>ING. PEDRO  MARTE</v>
          </cell>
          <cell r="U387" t="str">
            <v>ING. MARCOS PANIAGUA</v>
          </cell>
        </row>
        <row r="388">
          <cell r="S388" t="str">
            <v>ING. ROMAN RAMIREZ</v>
          </cell>
          <cell r="U388" t="str">
            <v>ING. DARWIN MEDOS</v>
          </cell>
        </row>
        <row r="389">
          <cell r="S389" t="str">
            <v>ING. VIRGILIO SANTANA</v>
          </cell>
          <cell r="U389" t="str">
            <v>ING. VILMA ALVAREZ</v>
          </cell>
        </row>
        <row r="390">
          <cell r="S390" t="str">
            <v>ING.  FEDERICO TERRERO</v>
          </cell>
          <cell r="U390" t="str">
            <v>ING. WENDYS NOVAS</v>
          </cell>
        </row>
        <row r="391">
          <cell r="S391" t="str">
            <v>ING. CIRIACO LOPEZ</v>
          </cell>
          <cell r="U391" t="str">
            <v>ING. KATHERYS CRUZ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AN REC 8"/>
      <sheetName val="viejo form rec 8 "/>
      <sheetName val="mov. tierra"/>
      <sheetName val="presupuesto actualizado No 3"/>
      <sheetName val="PRES. RECLASIF."/>
      <sheetName val="REV 1 D. ADDENDA"/>
      <sheetName val="REC 2 DESP ADDENDA 2"/>
      <sheetName val="ANAL REC 22 "/>
      <sheetName val="ANAL REC 2 2"/>
      <sheetName val="Verja Blocks y Blocks Calados"/>
      <sheetName val="Verja Blocks y Blocks 2010 "/>
      <sheetName val="ANAL REC  3 2010"/>
      <sheetName val="presupuesto actualizado No 3 fi"/>
      <sheetName val="Verja Blocks y Blocks Calad (2)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actualizado joel"/>
      <sheetName val="RELACION DE PARTIDAS"/>
      <sheetName val="Presupuesto modificado No.2 ucr"/>
      <sheetName val="Presupuesto"/>
      <sheetName val="Hoja1 (2)"/>
      <sheetName val="ANALISIS DESARENADOR"/>
      <sheetName val="Presupuesto actualizado "/>
      <sheetName val="ANALISIS 2008 "/>
      <sheetName val="RELACION PARTIDAS"/>
      <sheetName val="ANALISIS 2009"/>
      <sheetName val="LISTADO"/>
      <sheetName val="ANCLAJE (Tubo centro)"/>
      <sheetName val="Presupuesto cristian "/>
      <sheetName val="ANALISIS DEL 2009"/>
      <sheetName val="#¡REF"/>
      <sheetName val="#REF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</sheetNames>
    <sheetDataSet>
      <sheetData sheetId="0">
        <row r="9">
          <cell r="O9" t="str">
            <v>HTA1..M11~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1">
        <row r="561">
          <cell r="D561">
            <v>36.01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>
        <row r="133">
          <cell r="D133">
            <v>1350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promas (2)"/>
      <sheetName val="pres. elab."/>
      <sheetName val="AVERIAS"/>
      <sheetName val="Analisis"/>
      <sheetName val="ANALISIS  1 "/>
      <sheetName val="PRESUPUESTO"/>
      <sheetName val="Hoja2"/>
      <sheetName val="Hoja3"/>
      <sheetName val="EXCAVACIONES"/>
      <sheetName val="pres. elab. (2)"/>
      <sheetName val="VOL."/>
      <sheetName val="#¡REF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IMPERMEABILIZ"/>
      <sheetName val="modificado HOSTOS  RECL 3"/>
      <sheetName val="modificado HOSTOS  RECL 2"/>
      <sheetName val="nuevos adicionales"/>
      <sheetName val="RELACION DE PARTIDAS"/>
      <sheetName val="terminacion UCR MODIF"/>
      <sheetName val="ACTUALIZADO HOSTOS  RECL 1"/>
      <sheetName val="anal.d.r. OCT(09)"/>
      <sheetName val="an mov. tierra"/>
      <sheetName val="anal.d.r  "/>
      <sheetName val="MOVIM TIERRA FASE N"/>
      <sheetName val="ANCLAJE (Tubo centro)"/>
      <sheetName val="REGISTROS 1.2"/>
      <sheetName val="REGISTROS"/>
      <sheetName val="TRANSPORTE INTER"/>
      <sheetName val="ANAL MOV 2006"/>
      <sheetName val="ANAL. MOV 2008"/>
      <sheetName val="ANALISIS ANCLAJE"/>
      <sheetName val="MOVIM TIERRA L.I. MAR.09"/>
      <sheetName val="MOVIM TIERRA FASE N (2)"/>
      <sheetName val="rec. 6 UCR MODIF  (2)"/>
      <sheetName val="An Rec. 7 (d.r. final) (2)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rec. 4"/>
      <sheetName val="ANAL PRESUP"/>
      <sheetName val=" MOVIMIENTO DE TIERRA EQUIPO"/>
      <sheetName val="transporte interno en pvc"/>
      <sheetName val="compactacion rec 3"/>
      <sheetName val="LISTADO"/>
      <sheetName val="OSCAR"/>
      <sheetName val="EXTRACCCION"/>
      <sheetName val="MOVIM TIERRA "/>
      <sheetName val="RELAC. PART MODIFIC 1 "/>
      <sheetName val="ANALIS PRES MOD"/>
      <sheetName val="PRESUPUESTO "/>
      <sheetName val="PRESUPUESTO MODIFIC 1"/>
      <sheetName val="ANALISIS  PRECIO OCT 2009"/>
      <sheetName val="ANALISIS OCTUBRE"/>
      <sheetName val="ANALISIS JULIO(2009)"/>
      <sheetName val="EXCAVACION "/>
      <sheetName val="RELACION DE PARTIDAS"/>
      <sheetName val="RECLAM. SEPTIEMBRE"/>
      <sheetName val="PARTIDAS R SEPT..09 (2)"/>
      <sheetName val="Hoja1"/>
      <sheetName val="ANALISIS OCTUBRE (2)"/>
      <sheetName val="ANALISIS OCTUBRE (3)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Analisis (rec)"/>
      <sheetName val="Presupuesto modificad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Verja Malla Ciclonica"/>
      <sheetName val="Verja Blocks y Blocks Calados"/>
      <sheetName val="Puerta de Malla Ciclonic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13">
        <row r="29">
          <cell r="I29">
            <v>277.119009009009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 MOVIMIENTO DE TIERRA EQUIPO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>
        <row r="10">
          <cell r="C10">
            <v>578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IV1074"/>
  <sheetViews>
    <sheetView showZeros="0" tabSelected="1" view="pageBreakPreview" zoomScale="91" zoomScaleSheetLayoutView="91" zoomScalePageLayoutView="0" workbookViewId="0" topLeftCell="A650">
      <selection activeCell="B665" sqref="B665"/>
    </sheetView>
  </sheetViews>
  <sheetFormatPr defaultColWidth="11.421875" defaultRowHeight="12.75"/>
  <cols>
    <col min="1" max="1" width="7.8515625" style="1083" customWidth="1"/>
    <col min="2" max="2" width="48.28125" style="1032" customWidth="1"/>
    <col min="3" max="3" width="12.7109375" style="1032" customWidth="1"/>
    <col min="4" max="4" width="7.421875" style="1084" customWidth="1"/>
    <col min="5" max="5" width="11.140625" style="1032" customWidth="1"/>
    <col min="6" max="6" width="14.57421875" style="1032" customWidth="1"/>
    <col min="7" max="7" width="12.7109375" style="1032" customWidth="1"/>
    <col min="8" max="8" width="11.8515625" style="1032" bestFit="1" customWidth="1"/>
    <col min="9" max="9" width="18.57421875" style="1032" customWidth="1"/>
    <col min="10" max="16384" width="11.421875" style="1032" customWidth="1"/>
  </cols>
  <sheetData>
    <row r="1" ht="12"/>
    <row r="2" ht="12"/>
    <row r="3" spans="1:6" ht="25.5" customHeight="1">
      <c r="A3" s="1435" t="s">
        <v>1045</v>
      </c>
      <c r="B3" s="1435"/>
      <c r="C3" s="1435"/>
      <c r="D3" s="1435"/>
      <c r="E3" s="1435"/>
      <c r="F3" s="1435"/>
    </row>
    <row r="4" spans="1:6" s="1033" customFormat="1" ht="12">
      <c r="A4" s="1343" t="s">
        <v>596</v>
      </c>
      <c r="B4" s="1344"/>
      <c r="C4" s="1344" t="s">
        <v>597</v>
      </c>
      <c r="D4" s="1344"/>
      <c r="E4" s="1345"/>
      <c r="F4" s="1344"/>
    </row>
    <row r="5" spans="1:6" ht="6.75" customHeight="1">
      <c r="A5" s="1437"/>
      <c r="B5" s="1437"/>
      <c r="C5" s="1437"/>
      <c r="D5" s="1437"/>
      <c r="E5" s="1437"/>
      <c r="F5" s="1437"/>
    </row>
    <row r="6" spans="1:6" ht="12">
      <c r="A6" s="1346" t="s">
        <v>237</v>
      </c>
      <c r="B6" s="1347" t="s">
        <v>25</v>
      </c>
      <c r="C6" s="1348" t="s">
        <v>26</v>
      </c>
      <c r="D6" s="1348" t="s">
        <v>17</v>
      </c>
      <c r="E6" s="1349" t="s">
        <v>13</v>
      </c>
      <c r="F6" s="1348" t="s">
        <v>27</v>
      </c>
    </row>
    <row r="7" spans="1:6" ht="3.75" customHeight="1">
      <c r="A7" s="1474"/>
      <c r="B7" s="1475"/>
      <c r="C7" s="1476"/>
      <c r="D7" s="1476"/>
      <c r="E7" s="1035"/>
      <c r="F7" s="1034"/>
    </row>
    <row r="8" spans="1:6" s="1038" customFormat="1" ht="39" customHeight="1">
      <c r="A8" s="1119" t="s">
        <v>441</v>
      </c>
      <c r="B8" s="1120" t="s">
        <v>906</v>
      </c>
      <c r="C8" s="1121"/>
      <c r="D8" s="1122"/>
      <c r="E8" s="1036"/>
      <c r="F8" s="1037"/>
    </row>
    <row r="9" spans="1:6" s="1038" customFormat="1" ht="3.75" customHeight="1">
      <c r="A9" s="1119"/>
      <c r="B9" s="1120"/>
      <c r="C9" s="1121"/>
      <c r="D9" s="1122"/>
      <c r="E9" s="1036"/>
      <c r="F9" s="1037"/>
    </row>
    <row r="10" spans="1:7" s="538" customFormat="1" ht="12">
      <c r="A10" s="1123">
        <v>1</v>
      </c>
      <c r="B10" s="1124" t="s">
        <v>667</v>
      </c>
      <c r="C10" s="1121"/>
      <c r="D10" s="1122"/>
      <c r="E10" s="1036"/>
      <c r="F10" s="1039">
        <f>ROUND(E10*C10,2)</f>
        <v>0</v>
      </c>
      <c r="G10" s="1040"/>
    </row>
    <row r="11" spans="1:7" s="538" customFormat="1" ht="12.75" customHeight="1">
      <c r="A11" s="1125">
        <v>1.1</v>
      </c>
      <c r="B11" s="1126" t="s">
        <v>0</v>
      </c>
      <c r="C11" s="1127">
        <v>3587.13</v>
      </c>
      <c r="D11" s="1128" t="s">
        <v>28</v>
      </c>
      <c r="E11" s="1350"/>
      <c r="F11" s="1351">
        <f>ROUND(E11*C11,2)</f>
        <v>0</v>
      </c>
      <c r="G11" s="1041"/>
    </row>
    <row r="12" spans="1:6" s="538" customFormat="1" ht="5.25" customHeight="1">
      <c r="A12" s="1123"/>
      <c r="B12" s="1126"/>
      <c r="C12" s="1127"/>
      <c r="D12" s="1128"/>
      <c r="E12" s="1350"/>
      <c r="F12" s="1351">
        <f>ROUND(E12*C12,2)</f>
        <v>0</v>
      </c>
    </row>
    <row r="13" spans="1:6" s="538" customFormat="1" ht="5.25" customHeight="1">
      <c r="A13" s="1123"/>
      <c r="B13" s="1129"/>
      <c r="C13" s="1127"/>
      <c r="D13" s="1128"/>
      <c r="E13" s="1350"/>
      <c r="F13" s="1351"/>
    </row>
    <row r="14" spans="1:6" s="538" customFormat="1" ht="12.75" customHeight="1">
      <c r="A14" s="1123">
        <v>2</v>
      </c>
      <c r="B14" s="1130" t="s">
        <v>20</v>
      </c>
      <c r="C14" s="1127"/>
      <c r="D14" s="1128"/>
      <c r="E14" s="1350"/>
      <c r="F14" s="1351">
        <f aca="true" t="shared" si="0" ref="F14:F21">ROUND(E14*C14,2)</f>
        <v>0</v>
      </c>
    </row>
    <row r="15" spans="1:9" s="538" customFormat="1" ht="14.25" customHeight="1">
      <c r="A15" s="1125">
        <v>2.1</v>
      </c>
      <c r="B15" s="1131" t="s">
        <v>357</v>
      </c>
      <c r="C15" s="1132">
        <v>2905.58</v>
      </c>
      <c r="D15" s="1128" t="s">
        <v>15</v>
      </c>
      <c r="E15" s="1350"/>
      <c r="F15" s="1352">
        <f>ROUND(E15*C15,2)</f>
        <v>0</v>
      </c>
      <c r="G15" s="1041"/>
      <c r="I15" s="1042"/>
    </row>
    <row r="16" spans="1:9" s="538" customFormat="1" ht="14.25" customHeight="1">
      <c r="A16" s="1125">
        <v>2.2</v>
      </c>
      <c r="B16" s="1131" t="s">
        <v>779</v>
      </c>
      <c r="C16" s="1132">
        <v>1099</v>
      </c>
      <c r="D16" s="1128" t="s">
        <v>16</v>
      </c>
      <c r="E16" s="1350"/>
      <c r="F16" s="1352">
        <f t="shared" si="0"/>
        <v>0</v>
      </c>
      <c r="G16" s="1041"/>
      <c r="H16" s="1042"/>
      <c r="I16" s="1042"/>
    </row>
    <row r="17" spans="1:9" s="538" customFormat="1" ht="12.75" customHeight="1">
      <c r="A17" s="1125">
        <v>2.3</v>
      </c>
      <c r="B17" s="1131" t="s">
        <v>360</v>
      </c>
      <c r="C17" s="1132">
        <v>251.1</v>
      </c>
      <c r="D17" s="1128" t="s">
        <v>15</v>
      </c>
      <c r="E17" s="1350"/>
      <c r="F17" s="1352">
        <f>ROUND(E17*C17,2)</f>
        <v>0</v>
      </c>
      <c r="G17" s="1115"/>
      <c r="I17" s="1042"/>
    </row>
    <row r="18" spans="1:9" s="1114" customFormat="1" ht="39" customHeight="1">
      <c r="A18" s="1133">
        <v>2.4</v>
      </c>
      <c r="B18" s="1134" t="s">
        <v>1037</v>
      </c>
      <c r="C18" s="1135">
        <v>875.74</v>
      </c>
      <c r="D18" s="1136" t="s">
        <v>15</v>
      </c>
      <c r="E18" s="1353"/>
      <c r="F18" s="1354">
        <f>ROUND(C18*E18,2)</f>
        <v>0</v>
      </c>
      <c r="G18" s="1116"/>
      <c r="H18" s="1113"/>
      <c r="I18" s="1113"/>
    </row>
    <row r="19" spans="1:8" s="538" customFormat="1" ht="24">
      <c r="A19" s="1125">
        <v>2.5</v>
      </c>
      <c r="B19" s="1131" t="s">
        <v>743</v>
      </c>
      <c r="C19" s="1137">
        <v>2432.6</v>
      </c>
      <c r="D19" s="1138" t="s">
        <v>15</v>
      </c>
      <c r="E19" s="1355"/>
      <c r="F19" s="1356">
        <f t="shared" si="0"/>
        <v>0</v>
      </c>
      <c r="G19" s="1041"/>
      <c r="H19" s="1043"/>
    </row>
    <row r="20" spans="1:7" s="538" customFormat="1" ht="12.75" customHeight="1">
      <c r="A20" s="1125">
        <v>2.6</v>
      </c>
      <c r="B20" s="1131" t="s">
        <v>935</v>
      </c>
      <c r="C20" s="1132">
        <v>599.62</v>
      </c>
      <c r="D20" s="1128" t="s">
        <v>15</v>
      </c>
      <c r="E20" s="1350"/>
      <c r="F20" s="1352">
        <f t="shared" si="0"/>
        <v>0</v>
      </c>
      <c r="G20" s="1041"/>
    </row>
    <row r="21" spans="1:6" s="538" customFormat="1" ht="10.5" customHeight="1">
      <c r="A21" s="1125"/>
      <c r="B21" s="1129"/>
      <c r="C21" s="1127"/>
      <c r="D21" s="1128"/>
      <c r="E21" s="1350"/>
      <c r="F21" s="1352">
        <f t="shared" si="0"/>
        <v>0</v>
      </c>
    </row>
    <row r="22" spans="1:6" s="538" customFormat="1" ht="12.75" customHeight="1">
      <c r="A22" s="1123">
        <v>4</v>
      </c>
      <c r="B22" s="1130" t="s">
        <v>358</v>
      </c>
      <c r="C22" s="1127"/>
      <c r="D22" s="1128"/>
      <c r="E22" s="1350"/>
      <c r="F22" s="1352">
        <f aca="true" t="shared" si="1" ref="F22:F45">ROUND(E22*C22,2)</f>
        <v>0</v>
      </c>
    </row>
    <row r="23" spans="1:7" s="1044" customFormat="1" ht="12.75" customHeight="1">
      <c r="A23" s="1125">
        <v>4.1</v>
      </c>
      <c r="B23" s="1129" t="s">
        <v>778</v>
      </c>
      <c r="C23" s="1121">
        <v>3741.84</v>
      </c>
      <c r="D23" s="1138" t="s">
        <v>28</v>
      </c>
      <c r="E23" s="1355"/>
      <c r="F23" s="1356">
        <f>ROUND(E23*C23,2)</f>
        <v>0</v>
      </c>
      <c r="G23" s="1041"/>
    </row>
    <row r="24" spans="1:6" s="538" customFormat="1" ht="6" customHeight="1">
      <c r="A24" s="1123"/>
      <c r="B24" s="1129"/>
      <c r="C24" s="1127"/>
      <c r="D24" s="1128"/>
      <c r="E24" s="1350"/>
      <c r="F24" s="1352">
        <f t="shared" si="1"/>
        <v>0</v>
      </c>
    </row>
    <row r="25" spans="1:6" s="538" customFormat="1" ht="12.75" customHeight="1">
      <c r="A25" s="1123">
        <v>5</v>
      </c>
      <c r="B25" s="1130" t="s">
        <v>359</v>
      </c>
      <c r="C25" s="1127"/>
      <c r="D25" s="1128"/>
      <c r="E25" s="1350"/>
      <c r="F25" s="1352">
        <f>ROUND(E25*C25,2)</f>
        <v>0</v>
      </c>
    </row>
    <row r="26" spans="1:7" s="538" customFormat="1" ht="12.75" customHeight="1">
      <c r="A26" s="1125">
        <v>5.1</v>
      </c>
      <c r="B26" s="1129" t="s">
        <v>778</v>
      </c>
      <c r="C26" s="1121">
        <v>3741.84</v>
      </c>
      <c r="D26" s="1138" t="s">
        <v>28</v>
      </c>
      <c r="E26" s="1355"/>
      <c r="F26" s="1356">
        <f>ROUND(E26*C26,2)</f>
        <v>0</v>
      </c>
      <c r="G26" s="1041"/>
    </row>
    <row r="27" spans="1:6" s="538" customFormat="1" ht="4.5" customHeight="1">
      <c r="A27" s="1123"/>
      <c r="B27" s="1129"/>
      <c r="C27" s="1127"/>
      <c r="D27" s="1128"/>
      <c r="E27" s="1350"/>
      <c r="F27" s="1352">
        <f t="shared" si="1"/>
        <v>0</v>
      </c>
    </row>
    <row r="28" spans="1:6" s="538" customFormat="1" ht="12.75" customHeight="1">
      <c r="A28" s="1123">
        <v>6</v>
      </c>
      <c r="B28" s="1130" t="s">
        <v>362</v>
      </c>
      <c r="C28" s="1139"/>
      <c r="D28" s="1128"/>
      <c r="E28" s="1350"/>
      <c r="F28" s="1352">
        <f t="shared" si="1"/>
        <v>0</v>
      </c>
    </row>
    <row r="29" spans="1:7" s="538" customFormat="1" ht="24" customHeight="1">
      <c r="A29" s="1125">
        <v>6.1</v>
      </c>
      <c r="B29" s="1140" t="s">
        <v>606</v>
      </c>
      <c r="C29" s="1137">
        <v>8</v>
      </c>
      <c r="D29" s="1138" t="s">
        <v>132</v>
      </c>
      <c r="E29" s="1355"/>
      <c r="F29" s="1356">
        <f t="shared" si="1"/>
        <v>0</v>
      </c>
      <c r="G29" s="1042"/>
    </row>
    <row r="30" spans="1:7" s="1046" customFormat="1" ht="25.5" customHeight="1">
      <c r="A30" s="1125">
        <v>6.2</v>
      </c>
      <c r="B30" s="1141" t="s">
        <v>607</v>
      </c>
      <c r="C30" s="1142">
        <v>12</v>
      </c>
      <c r="D30" s="1143" t="s">
        <v>132</v>
      </c>
      <c r="E30" s="1357"/>
      <c r="F30" s="1358">
        <f t="shared" si="1"/>
        <v>0</v>
      </c>
      <c r="G30" s="1045"/>
    </row>
    <row r="31" spans="1:7" s="1046" customFormat="1" ht="25.5" customHeight="1">
      <c r="A31" s="1125">
        <v>6.3</v>
      </c>
      <c r="B31" s="1141" t="s">
        <v>608</v>
      </c>
      <c r="C31" s="1142">
        <v>7</v>
      </c>
      <c r="D31" s="1143" t="s">
        <v>132</v>
      </c>
      <c r="E31" s="1357"/>
      <c r="F31" s="1358">
        <f t="shared" si="1"/>
        <v>0</v>
      </c>
      <c r="G31" s="1045"/>
    </row>
    <row r="32" spans="1:7" s="1048" customFormat="1" ht="27" customHeight="1">
      <c r="A32" s="1125">
        <v>6.4</v>
      </c>
      <c r="B32" s="1140" t="s">
        <v>609</v>
      </c>
      <c r="C32" s="1144">
        <v>12</v>
      </c>
      <c r="D32" s="1138" t="s">
        <v>132</v>
      </c>
      <c r="E32" s="1359"/>
      <c r="F32" s="1358">
        <f t="shared" si="1"/>
        <v>0</v>
      </c>
      <c r="G32" s="1047"/>
    </row>
    <row r="33" spans="1:7" s="1046" customFormat="1" ht="27" customHeight="1">
      <c r="A33" s="1125">
        <v>6.5</v>
      </c>
      <c r="B33" s="1141" t="s">
        <v>610</v>
      </c>
      <c r="C33" s="1142">
        <v>2</v>
      </c>
      <c r="D33" s="1143" t="s">
        <v>132</v>
      </c>
      <c r="E33" s="1357"/>
      <c r="F33" s="1358">
        <f t="shared" si="1"/>
        <v>0</v>
      </c>
      <c r="G33" s="1045"/>
    </row>
    <row r="34" spans="1:7" s="1046" customFormat="1" ht="25.5" customHeight="1">
      <c r="A34" s="1131">
        <v>6.6</v>
      </c>
      <c r="B34" s="1141" t="s">
        <v>611</v>
      </c>
      <c r="C34" s="1145">
        <v>2</v>
      </c>
      <c r="D34" s="1146" t="s">
        <v>132</v>
      </c>
      <c r="E34" s="1357"/>
      <c r="F34" s="1359">
        <f t="shared" si="1"/>
        <v>0</v>
      </c>
      <c r="G34" s="1045"/>
    </row>
    <row r="35" spans="1:8" s="1048" customFormat="1" ht="25.5" customHeight="1">
      <c r="A35" s="1125">
        <v>6.7</v>
      </c>
      <c r="B35" s="1140" t="s">
        <v>836</v>
      </c>
      <c r="C35" s="1147">
        <v>4</v>
      </c>
      <c r="D35" s="1143" t="s">
        <v>132</v>
      </c>
      <c r="E35" s="1359"/>
      <c r="F35" s="1358">
        <f t="shared" si="1"/>
        <v>0</v>
      </c>
      <c r="G35" s="1047"/>
      <c r="H35" s="1047"/>
    </row>
    <row r="36" spans="1:6" s="1048" customFormat="1" ht="24">
      <c r="A36" s="1148">
        <v>6.8</v>
      </c>
      <c r="B36" s="1140" t="s">
        <v>961</v>
      </c>
      <c r="C36" s="1147">
        <v>4</v>
      </c>
      <c r="D36" s="1146" t="s">
        <v>132</v>
      </c>
      <c r="E36" s="1359"/>
      <c r="F36" s="1359">
        <f t="shared" si="1"/>
        <v>0</v>
      </c>
    </row>
    <row r="37" spans="1:7" s="1048" customFormat="1" ht="24">
      <c r="A37" s="1125">
        <v>6.9</v>
      </c>
      <c r="B37" s="1140" t="s">
        <v>659</v>
      </c>
      <c r="C37" s="1147">
        <v>1</v>
      </c>
      <c r="D37" s="1143" t="s">
        <v>132</v>
      </c>
      <c r="E37" s="1359"/>
      <c r="F37" s="1358">
        <f t="shared" si="1"/>
        <v>0</v>
      </c>
      <c r="G37" s="1047"/>
    </row>
    <row r="38" spans="1:6" s="538" customFormat="1" ht="24">
      <c r="A38" s="1132">
        <v>6.1</v>
      </c>
      <c r="B38" s="1140" t="s">
        <v>959</v>
      </c>
      <c r="C38" s="1137">
        <v>48</v>
      </c>
      <c r="D38" s="1138" t="s">
        <v>132</v>
      </c>
      <c r="E38" s="1355"/>
      <c r="F38" s="1356">
        <f t="shared" si="1"/>
        <v>0</v>
      </c>
    </row>
    <row r="39" spans="1:6" s="538" customFormat="1" ht="24">
      <c r="A39" s="1132">
        <v>6.11</v>
      </c>
      <c r="B39" s="1140" t="s">
        <v>960</v>
      </c>
      <c r="C39" s="1137">
        <v>4</v>
      </c>
      <c r="D39" s="1138" t="s">
        <v>132</v>
      </c>
      <c r="E39" s="1355"/>
      <c r="F39" s="1356">
        <f t="shared" si="1"/>
        <v>0</v>
      </c>
    </row>
    <row r="40" spans="1:6" s="538" customFormat="1" ht="6.75" customHeight="1">
      <c r="A40" s="1125"/>
      <c r="B40" s="1132"/>
      <c r="C40" s="1132"/>
      <c r="D40" s="1128"/>
      <c r="E40" s="1350"/>
      <c r="F40" s="1351">
        <f t="shared" si="1"/>
        <v>0</v>
      </c>
    </row>
    <row r="41" spans="1:6" s="538" customFormat="1" ht="14.25" customHeight="1">
      <c r="A41" s="1123">
        <v>7</v>
      </c>
      <c r="B41" s="1149" t="s">
        <v>638</v>
      </c>
      <c r="C41" s="1132"/>
      <c r="D41" s="1128"/>
      <c r="E41" s="1350"/>
      <c r="F41" s="1351">
        <f t="shared" si="1"/>
        <v>0</v>
      </c>
    </row>
    <row r="42" spans="1:7" s="538" customFormat="1" ht="12.75" customHeight="1">
      <c r="A42" s="1125">
        <v>7.1</v>
      </c>
      <c r="B42" s="1150" t="s">
        <v>907</v>
      </c>
      <c r="C42" s="1132">
        <v>121</v>
      </c>
      <c r="D42" s="1128" t="s">
        <v>132</v>
      </c>
      <c r="E42" s="1350"/>
      <c r="F42" s="1351">
        <f t="shared" si="1"/>
        <v>0</v>
      </c>
      <c r="G42" s="1042"/>
    </row>
    <row r="43" spans="1:7" s="538" customFormat="1" ht="12.75" customHeight="1">
      <c r="A43" s="1125">
        <v>7.2</v>
      </c>
      <c r="B43" s="1150" t="s">
        <v>908</v>
      </c>
      <c r="C43" s="1132">
        <v>6</v>
      </c>
      <c r="D43" s="1128" t="s">
        <v>132</v>
      </c>
      <c r="E43" s="1350"/>
      <c r="F43" s="1351">
        <f t="shared" si="1"/>
        <v>0</v>
      </c>
      <c r="G43" s="1042"/>
    </row>
    <row r="44" spans="1:6" s="538" customFormat="1" ht="7.5" customHeight="1">
      <c r="A44" s="1125"/>
      <c r="B44" s="1150"/>
      <c r="C44" s="1132"/>
      <c r="D44" s="1128"/>
      <c r="E44" s="1350"/>
      <c r="F44" s="1351">
        <f t="shared" si="1"/>
        <v>0</v>
      </c>
    </row>
    <row r="45" spans="1:6" s="538" customFormat="1" ht="12.75" customHeight="1">
      <c r="A45" s="1125">
        <v>8</v>
      </c>
      <c r="B45" s="1151" t="s">
        <v>837</v>
      </c>
      <c r="C45" s="1132"/>
      <c r="D45" s="1128"/>
      <c r="E45" s="1350"/>
      <c r="F45" s="1351">
        <f t="shared" si="1"/>
        <v>0</v>
      </c>
    </row>
    <row r="46" spans="1:6" s="538" customFormat="1" ht="5.25" customHeight="1">
      <c r="A46" s="1125"/>
      <c r="B46" s="1151"/>
      <c r="C46" s="1132"/>
      <c r="D46" s="1128"/>
      <c r="E46" s="1350"/>
      <c r="F46" s="1352"/>
    </row>
    <row r="47" spans="1:6" s="538" customFormat="1" ht="24">
      <c r="A47" s="1123">
        <v>8.1</v>
      </c>
      <c r="B47" s="1151" t="s">
        <v>839</v>
      </c>
      <c r="C47" s="1152"/>
      <c r="D47" s="1153"/>
      <c r="E47" s="1360"/>
      <c r="F47" s="1352">
        <f aca="true" t="shared" si="2" ref="F47:F76">ROUND(E47*C47,2)</f>
        <v>0</v>
      </c>
    </row>
    <row r="48" spans="1:6" s="538" customFormat="1" ht="12.75" customHeight="1">
      <c r="A48" s="1154" t="s">
        <v>745</v>
      </c>
      <c r="B48" s="1155" t="s">
        <v>0</v>
      </c>
      <c r="C48" s="1156">
        <v>1</v>
      </c>
      <c r="D48" s="1157" t="s">
        <v>132</v>
      </c>
      <c r="E48" s="1361"/>
      <c r="F48" s="1362">
        <f t="shared" si="2"/>
        <v>0</v>
      </c>
    </row>
    <row r="49" spans="1:6" s="538" customFormat="1" ht="25.5" customHeight="1">
      <c r="A49" s="1158" t="s">
        <v>746</v>
      </c>
      <c r="B49" s="1159" t="s">
        <v>612</v>
      </c>
      <c r="C49" s="1160">
        <v>9</v>
      </c>
      <c r="D49" s="1161" t="s">
        <v>28</v>
      </c>
      <c r="E49" s="1357"/>
      <c r="F49" s="1356">
        <f t="shared" si="2"/>
        <v>0</v>
      </c>
    </row>
    <row r="50" spans="1:7" s="538" customFormat="1" ht="24" customHeight="1">
      <c r="A50" s="1158" t="s">
        <v>747</v>
      </c>
      <c r="B50" s="1159" t="s">
        <v>613</v>
      </c>
      <c r="C50" s="1160">
        <v>4</v>
      </c>
      <c r="D50" s="1161" t="s">
        <v>132</v>
      </c>
      <c r="E50" s="1363"/>
      <c r="F50" s="1356">
        <f t="shared" si="2"/>
        <v>0</v>
      </c>
      <c r="G50" s="1042"/>
    </row>
    <row r="51" spans="1:6" s="538" customFormat="1" ht="12.75" customHeight="1">
      <c r="A51" s="1158" t="s">
        <v>748</v>
      </c>
      <c r="B51" s="1162" t="s">
        <v>914</v>
      </c>
      <c r="C51" s="1163">
        <v>2</v>
      </c>
      <c r="D51" s="1164" t="s">
        <v>132</v>
      </c>
      <c r="E51" s="1364"/>
      <c r="F51" s="1351">
        <f t="shared" si="2"/>
        <v>0</v>
      </c>
    </row>
    <row r="52" spans="1:6" s="538" customFormat="1" ht="12.75" customHeight="1">
      <c r="A52" s="1158" t="s">
        <v>749</v>
      </c>
      <c r="B52" s="1162" t="s">
        <v>909</v>
      </c>
      <c r="C52" s="1163">
        <v>4</v>
      </c>
      <c r="D52" s="1164" t="s">
        <v>132</v>
      </c>
      <c r="E52" s="1364"/>
      <c r="F52" s="1351">
        <f t="shared" si="2"/>
        <v>0</v>
      </c>
    </row>
    <row r="53" spans="1:6" s="538" customFormat="1" ht="12.75" customHeight="1">
      <c r="A53" s="1158" t="s">
        <v>750</v>
      </c>
      <c r="B53" s="1162" t="s">
        <v>445</v>
      </c>
      <c r="C53" s="1163">
        <v>7.29</v>
      </c>
      <c r="D53" s="1164" t="s">
        <v>15</v>
      </c>
      <c r="E53" s="1364"/>
      <c r="F53" s="1351">
        <f t="shared" si="2"/>
        <v>0</v>
      </c>
    </row>
    <row r="54" spans="1:6" s="538" customFormat="1" ht="24">
      <c r="A54" s="1165" t="s">
        <v>751</v>
      </c>
      <c r="B54" s="1159" t="s">
        <v>945</v>
      </c>
      <c r="C54" s="1160">
        <v>5.36</v>
      </c>
      <c r="D54" s="1161" t="s">
        <v>15</v>
      </c>
      <c r="E54" s="1363"/>
      <c r="F54" s="1356">
        <f t="shared" si="2"/>
        <v>0</v>
      </c>
    </row>
    <row r="55" spans="1:6" s="538" customFormat="1" ht="12.75" customHeight="1">
      <c r="A55" s="1158" t="s">
        <v>752</v>
      </c>
      <c r="B55" s="1166" t="s">
        <v>910</v>
      </c>
      <c r="C55" s="1163">
        <v>1.92</v>
      </c>
      <c r="D55" s="1164" t="s">
        <v>15</v>
      </c>
      <c r="E55" s="1364"/>
      <c r="F55" s="1351">
        <f t="shared" si="2"/>
        <v>0</v>
      </c>
    </row>
    <row r="56" spans="1:6" s="538" customFormat="1" ht="12.75" customHeight="1">
      <c r="A56" s="1158" t="s">
        <v>753</v>
      </c>
      <c r="B56" s="1162" t="s">
        <v>911</v>
      </c>
      <c r="C56" s="1163">
        <v>1</v>
      </c>
      <c r="D56" s="1164" t="s">
        <v>132</v>
      </c>
      <c r="E56" s="1364"/>
      <c r="F56" s="1351">
        <f t="shared" si="2"/>
        <v>0</v>
      </c>
    </row>
    <row r="57" spans="1:6" s="538" customFormat="1" ht="12.75" customHeight="1">
      <c r="A57" s="1125" t="s">
        <v>603</v>
      </c>
      <c r="B57" s="1150"/>
      <c r="C57" s="1132"/>
      <c r="D57" s="1128"/>
      <c r="E57" s="1350"/>
      <c r="F57" s="1351">
        <f t="shared" si="2"/>
        <v>0</v>
      </c>
    </row>
    <row r="58" spans="1:6" s="538" customFormat="1" ht="12.75" customHeight="1">
      <c r="A58" s="1123">
        <v>8.2</v>
      </c>
      <c r="B58" s="1151" t="s">
        <v>838</v>
      </c>
      <c r="C58" s="1152"/>
      <c r="D58" s="1153"/>
      <c r="E58" s="1364"/>
      <c r="F58" s="1351">
        <f t="shared" si="2"/>
        <v>0</v>
      </c>
    </row>
    <row r="59" spans="1:6" s="538" customFormat="1" ht="12.75" customHeight="1">
      <c r="A59" s="1158" t="s">
        <v>754</v>
      </c>
      <c r="B59" s="1167" t="s">
        <v>0</v>
      </c>
      <c r="C59" s="1168">
        <v>3</v>
      </c>
      <c r="D59" s="1169" t="s">
        <v>132</v>
      </c>
      <c r="E59" s="1360"/>
      <c r="F59" s="1351">
        <f t="shared" si="2"/>
        <v>0</v>
      </c>
    </row>
    <row r="60" spans="1:6" s="538" customFormat="1" ht="12.75" customHeight="1">
      <c r="A60" s="1158" t="s">
        <v>755</v>
      </c>
      <c r="B60" s="1159" t="s">
        <v>612</v>
      </c>
      <c r="C60" s="1163">
        <v>15</v>
      </c>
      <c r="D60" s="1164" t="s">
        <v>28</v>
      </c>
      <c r="E60" s="1360"/>
      <c r="F60" s="1351">
        <f t="shared" si="2"/>
        <v>0</v>
      </c>
    </row>
    <row r="61" spans="1:6" s="538" customFormat="1" ht="12.75" customHeight="1">
      <c r="A61" s="1158" t="s">
        <v>756</v>
      </c>
      <c r="B61" s="1162" t="s">
        <v>914</v>
      </c>
      <c r="C61" s="1163">
        <v>6</v>
      </c>
      <c r="D61" s="1164" t="s">
        <v>132</v>
      </c>
      <c r="E61" s="1364"/>
      <c r="F61" s="1351">
        <f t="shared" si="2"/>
        <v>0</v>
      </c>
    </row>
    <row r="62" spans="1:6" s="538" customFormat="1" ht="12.75" customHeight="1">
      <c r="A62" s="1158" t="s">
        <v>757</v>
      </c>
      <c r="B62" s="1162" t="s">
        <v>445</v>
      </c>
      <c r="C62" s="1163">
        <v>12.15</v>
      </c>
      <c r="D62" s="1164" t="s">
        <v>15</v>
      </c>
      <c r="E62" s="1364"/>
      <c r="F62" s="1351">
        <f t="shared" si="2"/>
        <v>0</v>
      </c>
    </row>
    <row r="63" spans="1:6" s="538" customFormat="1" ht="24">
      <c r="A63" s="1165" t="s">
        <v>758</v>
      </c>
      <c r="B63" s="1159" t="s">
        <v>945</v>
      </c>
      <c r="C63" s="1160">
        <v>8.94</v>
      </c>
      <c r="D63" s="1161" t="s">
        <v>15</v>
      </c>
      <c r="E63" s="1363"/>
      <c r="F63" s="1356">
        <f t="shared" si="2"/>
        <v>0</v>
      </c>
    </row>
    <row r="64" spans="1:6" s="538" customFormat="1" ht="12.75" customHeight="1">
      <c r="A64" s="1158" t="s">
        <v>759</v>
      </c>
      <c r="B64" s="1166" t="s">
        <v>912</v>
      </c>
      <c r="C64" s="1163">
        <v>3.2</v>
      </c>
      <c r="D64" s="1164" t="s">
        <v>15</v>
      </c>
      <c r="E64" s="1364"/>
      <c r="F64" s="1351">
        <f t="shared" si="2"/>
        <v>0</v>
      </c>
    </row>
    <row r="65" spans="1:6" s="538" customFormat="1" ht="12">
      <c r="A65" s="1158" t="s">
        <v>760</v>
      </c>
      <c r="B65" s="1162" t="s">
        <v>911</v>
      </c>
      <c r="C65" s="1163">
        <v>1</v>
      </c>
      <c r="D65" s="1164" t="s">
        <v>132</v>
      </c>
      <c r="E65" s="1364"/>
      <c r="F65" s="1351">
        <f t="shared" si="2"/>
        <v>0</v>
      </c>
    </row>
    <row r="66" spans="1:6" s="538" customFormat="1" ht="6.75" customHeight="1">
      <c r="A66" s="1125"/>
      <c r="B66" s="1132"/>
      <c r="C66" s="1132"/>
      <c r="D66" s="1128"/>
      <c r="E66" s="1350"/>
      <c r="F66" s="1351">
        <f t="shared" si="2"/>
        <v>0</v>
      </c>
    </row>
    <row r="67" spans="1:6" s="538" customFormat="1" ht="27" customHeight="1">
      <c r="A67" s="1170">
        <v>8.3</v>
      </c>
      <c r="B67" s="1151" t="s">
        <v>840</v>
      </c>
      <c r="C67" s="1152"/>
      <c r="D67" s="1153"/>
      <c r="E67" s="1360"/>
      <c r="F67" s="1352">
        <f t="shared" si="2"/>
        <v>0</v>
      </c>
    </row>
    <row r="68" spans="1:6" s="538" customFormat="1" ht="12.75" customHeight="1">
      <c r="A68" s="1171" t="s">
        <v>761</v>
      </c>
      <c r="B68" s="1167" t="s">
        <v>0</v>
      </c>
      <c r="C68" s="1168">
        <v>5</v>
      </c>
      <c r="D68" s="1169" t="s">
        <v>132</v>
      </c>
      <c r="E68" s="1360"/>
      <c r="F68" s="1352">
        <f t="shared" si="2"/>
        <v>0</v>
      </c>
    </row>
    <row r="69" spans="1:6" s="538" customFormat="1" ht="24">
      <c r="A69" s="1172" t="s">
        <v>762</v>
      </c>
      <c r="B69" s="1159" t="s">
        <v>616</v>
      </c>
      <c r="C69" s="1173">
        <v>40</v>
      </c>
      <c r="D69" s="1174" t="s">
        <v>28</v>
      </c>
      <c r="E69" s="1357"/>
      <c r="F69" s="1365">
        <f t="shared" si="2"/>
        <v>0</v>
      </c>
    </row>
    <row r="70" spans="1:6" s="538" customFormat="1" ht="24">
      <c r="A70" s="1172" t="s">
        <v>763</v>
      </c>
      <c r="B70" s="1159" t="s">
        <v>617</v>
      </c>
      <c r="C70" s="1173">
        <v>20</v>
      </c>
      <c r="D70" s="1174" t="s">
        <v>132</v>
      </c>
      <c r="E70" s="1363"/>
      <c r="F70" s="1365">
        <f t="shared" si="2"/>
        <v>0</v>
      </c>
    </row>
    <row r="71" spans="1:6" s="538" customFormat="1" ht="12">
      <c r="A71" s="1171" t="s">
        <v>764</v>
      </c>
      <c r="B71" s="1162" t="s">
        <v>914</v>
      </c>
      <c r="C71" s="1160">
        <v>10</v>
      </c>
      <c r="D71" s="1161" t="s">
        <v>132</v>
      </c>
      <c r="E71" s="1363"/>
      <c r="F71" s="1356">
        <f t="shared" si="2"/>
        <v>0</v>
      </c>
    </row>
    <row r="72" spans="1:6" s="538" customFormat="1" ht="12.75" customHeight="1">
      <c r="A72" s="1171" t="s">
        <v>765</v>
      </c>
      <c r="B72" s="1162" t="s">
        <v>909</v>
      </c>
      <c r="C72" s="1163">
        <v>10</v>
      </c>
      <c r="D72" s="1164" t="s">
        <v>132</v>
      </c>
      <c r="E72" s="1364"/>
      <c r="F72" s="1352">
        <f t="shared" si="2"/>
        <v>0</v>
      </c>
    </row>
    <row r="73" spans="1:6" s="538" customFormat="1" ht="12.75" customHeight="1">
      <c r="A73" s="1171" t="s">
        <v>766</v>
      </c>
      <c r="B73" s="1162" t="s">
        <v>445</v>
      </c>
      <c r="C73" s="1163">
        <v>32.4</v>
      </c>
      <c r="D73" s="1164" t="s">
        <v>15</v>
      </c>
      <c r="E73" s="1364"/>
      <c r="F73" s="1352">
        <f t="shared" si="2"/>
        <v>0</v>
      </c>
    </row>
    <row r="74" spans="1:6" s="538" customFormat="1" ht="24">
      <c r="A74" s="1172" t="s">
        <v>767</v>
      </c>
      <c r="B74" s="1159" t="s">
        <v>945</v>
      </c>
      <c r="C74" s="1160">
        <v>23.87</v>
      </c>
      <c r="D74" s="1161" t="s">
        <v>15</v>
      </c>
      <c r="E74" s="1363"/>
      <c r="F74" s="1356">
        <f t="shared" si="2"/>
        <v>0</v>
      </c>
    </row>
    <row r="75" spans="1:6" s="538" customFormat="1" ht="12.75" customHeight="1">
      <c r="A75" s="1171" t="s">
        <v>768</v>
      </c>
      <c r="B75" s="1166" t="s">
        <v>912</v>
      </c>
      <c r="C75" s="1163">
        <v>8.53</v>
      </c>
      <c r="D75" s="1164" t="s">
        <v>15</v>
      </c>
      <c r="E75" s="1364"/>
      <c r="F75" s="1352">
        <f t="shared" si="2"/>
        <v>0</v>
      </c>
    </row>
    <row r="76" spans="1:6" s="538" customFormat="1" ht="12.75" customHeight="1">
      <c r="A76" s="1171" t="s">
        <v>769</v>
      </c>
      <c r="B76" s="1162" t="s">
        <v>911</v>
      </c>
      <c r="C76" s="1163">
        <v>1</v>
      </c>
      <c r="D76" s="1164" t="s">
        <v>132</v>
      </c>
      <c r="E76" s="1364"/>
      <c r="F76" s="1352">
        <f t="shared" si="2"/>
        <v>0</v>
      </c>
    </row>
    <row r="77" spans="1:6" s="538" customFormat="1" ht="4.5" customHeight="1">
      <c r="A77" s="1125"/>
      <c r="B77" s="1132"/>
      <c r="C77" s="1132"/>
      <c r="D77" s="1128"/>
      <c r="E77" s="1350"/>
      <c r="F77" s="1351"/>
    </row>
    <row r="78" spans="1:6" s="538" customFormat="1" ht="24.75" customHeight="1">
      <c r="A78" s="1170">
        <v>8.4</v>
      </c>
      <c r="B78" s="1151" t="s">
        <v>841</v>
      </c>
      <c r="C78" s="1152"/>
      <c r="D78" s="1153"/>
      <c r="E78" s="1360"/>
      <c r="F78" s="1352">
        <f aca="true" t="shared" si="3" ref="F78:F87">ROUND(E78*C78,2)</f>
        <v>0</v>
      </c>
    </row>
    <row r="79" spans="1:6" s="538" customFormat="1" ht="12.75" customHeight="1">
      <c r="A79" s="1171" t="s">
        <v>842</v>
      </c>
      <c r="B79" s="1167" t="s">
        <v>0</v>
      </c>
      <c r="C79" s="1168">
        <v>6</v>
      </c>
      <c r="D79" s="1169" t="s">
        <v>132</v>
      </c>
      <c r="E79" s="1360"/>
      <c r="F79" s="1352">
        <f t="shared" si="3"/>
        <v>0</v>
      </c>
    </row>
    <row r="80" spans="1:6" s="538" customFormat="1" ht="24">
      <c r="A80" s="1172" t="s">
        <v>843</v>
      </c>
      <c r="B80" s="1159" t="s">
        <v>616</v>
      </c>
      <c r="C80" s="1173">
        <v>10</v>
      </c>
      <c r="D80" s="1174" t="s">
        <v>28</v>
      </c>
      <c r="E80" s="1357"/>
      <c r="F80" s="1365">
        <f t="shared" si="3"/>
        <v>0</v>
      </c>
    </row>
    <row r="81" spans="1:6" s="538" customFormat="1" ht="24">
      <c r="A81" s="1171" t="s">
        <v>844</v>
      </c>
      <c r="B81" s="1159" t="s">
        <v>617</v>
      </c>
      <c r="C81" s="1173">
        <v>4</v>
      </c>
      <c r="D81" s="1174" t="s">
        <v>132</v>
      </c>
      <c r="E81" s="1363"/>
      <c r="F81" s="1365">
        <f t="shared" si="3"/>
        <v>0</v>
      </c>
    </row>
    <row r="82" spans="1:6" s="538" customFormat="1" ht="12.75" customHeight="1">
      <c r="A82" s="1171" t="s">
        <v>845</v>
      </c>
      <c r="B82" s="1162" t="s">
        <v>914</v>
      </c>
      <c r="C82" s="1160">
        <v>2</v>
      </c>
      <c r="D82" s="1161" t="s">
        <v>132</v>
      </c>
      <c r="E82" s="1363"/>
      <c r="F82" s="1356">
        <f t="shared" si="3"/>
        <v>0</v>
      </c>
    </row>
    <row r="83" spans="1:6" s="538" customFormat="1" ht="12.75" customHeight="1">
      <c r="A83" s="1171" t="s">
        <v>846</v>
      </c>
      <c r="B83" s="1162" t="s">
        <v>909</v>
      </c>
      <c r="C83" s="1163">
        <v>2</v>
      </c>
      <c r="D83" s="1164" t="s">
        <v>132</v>
      </c>
      <c r="E83" s="1364"/>
      <c r="F83" s="1352">
        <f t="shared" si="3"/>
        <v>0</v>
      </c>
    </row>
    <row r="84" spans="1:6" s="538" customFormat="1" ht="12.75" customHeight="1">
      <c r="A84" s="1171" t="s">
        <v>847</v>
      </c>
      <c r="B84" s="1162" t="s">
        <v>445</v>
      </c>
      <c r="C84" s="1163">
        <v>8.1</v>
      </c>
      <c r="D84" s="1164" t="s">
        <v>15</v>
      </c>
      <c r="E84" s="1364"/>
      <c r="F84" s="1352">
        <f t="shared" si="3"/>
        <v>0</v>
      </c>
    </row>
    <row r="85" spans="1:6" s="538" customFormat="1" ht="24">
      <c r="A85" s="1172" t="s">
        <v>848</v>
      </c>
      <c r="B85" s="1159" t="s">
        <v>945</v>
      </c>
      <c r="C85" s="1160">
        <v>5.97</v>
      </c>
      <c r="D85" s="1161" t="s">
        <v>15</v>
      </c>
      <c r="E85" s="1363"/>
      <c r="F85" s="1356">
        <f t="shared" si="3"/>
        <v>0</v>
      </c>
    </row>
    <row r="86" spans="1:6" s="538" customFormat="1" ht="12.75" customHeight="1">
      <c r="A86" s="1171" t="s">
        <v>849</v>
      </c>
      <c r="B86" s="1166" t="s">
        <v>913</v>
      </c>
      <c r="C86" s="1163">
        <v>2.13</v>
      </c>
      <c r="D86" s="1164" t="s">
        <v>15</v>
      </c>
      <c r="E86" s="1364"/>
      <c r="F86" s="1352">
        <f t="shared" si="3"/>
        <v>0</v>
      </c>
    </row>
    <row r="87" spans="1:6" s="538" customFormat="1" ht="12.75" customHeight="1">
      <c r="A87" s="1171" t="s">
        <v>850</v>
      </c>
      <c r="B87" s="1162" t="s">
        <v>911</v>
      </c>
      <c r="C87" s="1163">
        <v>1</v>
      </c>
      <c r="D87" s="1164" t="s">
        <v>132</v>
      </c>
      <c r="E87" s="1364"/>
      <c r="F87" s="1352">
        <f t="shared" si="3"/>
        <v>0</v>
      </c>
    </row>
    <row r="88" spans="1:6" s="538" customFormat="1" ht="3.75" customHeight="1">
      <c r="A88" s="1125"/>
      <c r="B88" s="1132"/>
      <c r="C88" s="1132"/>
      <c r="D88" s="1128"/>
      <c r="E88" s="1350"/>
      <c r="F88" s="1352"/>
    </row>
    <row r="89" spans="1:6" s="538" customFormat="1" ht="24">
      <c r="A89" s="1170">
        <v>8.5</v>
      </c>
      <c r="B89" s="1151" t="s">
        <v>982</v>
      </c>
      <c r="C89" s="1152"/>
      <c r="D89" s="1153"/>
      <c r="E89" s="1360"/>
      <c r="F89" s="1352">
        <f aca="true" t="shared" si="4" ref="F89:F98">ROUND(E89*C89,2)</f>
        <v>0</v>
      </c>
    </row>
    <row r="90" spans="1:6" s="538" customFormat="1" ht="12.75" customHeight="1">
      <c r="A90" s="1171" t="s">
        <v>851</v>
      </c>
      <c r="B90" s="1167" t="s">
        <v>0</v>
      </c>
      <c r="C90" s="1168">
        <v>6</v>
      </c>
      <c r="D90" s="1169" t="s">
        <v>132</v>
      </c>
      <c r="E90" s="1360"/>
      <c r="F90" s="1352">
        <f t="shared" si="4"/>
        <v>0</v>
      </c>
    </row>
    <row r="91" spans="1:6" s="538" customFormat="1" ht="24">
      <c r="A91" s="1171" t="s">
        <v>852</v>
      </c>
      <c r="B91" s="1159" t="s">
        <v>616</v>
      </c>
      <c r="C91" s="1173">
        <v>44</v>
      </c>
      <c r="D91" s="1174" t="s">
        <v>28</v>
      </c>
      <c r="E91" s="1357"/>
      <c r="F91" s="1365">
        <f t="shared" si="4"/>
        <v>0</v>
      </c>
    </row>
    <row r="92" spans="1:6" s="538" customFormat="1" ht="24">
      <c r="A92" s="1175" t="s">
        <v>853</v>
      </c>
      <c r="B92" s="1176" t="s">
        <v>617</v>
      </c>
      <c r="C92" s="1177">
        <v>8</v>
      </c>
      <c r="D92" s="1178" t="s">
        <v>132</v>
      </c>
      <c r="E92" s="1366"/>
      <c r="F92" s="1367">
        <f t="shared" si="4"/>
        <v>0</v>
      </c>
    </row>
    <row r="93" spans="1:6" s="538" customFormat="1" ht="12.75" customHeight="1">
      <c r="A93" s="1171" t="s">
        <v>854</v>
      </c>
      <c r="B93" s="1162" t="s">
        <v>914</v>
      </c>
      <c r="C93" s="1160">
        <v>4</v>
      </c>
      <c r="D93" s="1161" t="s">
        <v>132</v>
      </c>
      <c r="E93" s="1363"/>
      <c r="F93" s="1356">
        <f t="shared" si="4"/>
        <v>0</v>
      </c>
    </row>
    <row r="94" spans="1:6" s="538" customFormat="1" ht="12.75" customHeight="1">
      <c r="A94" s="1171" t="s">
        <v>855</v>
      </c>
      <c r="B94" s="1162" t="s">
        <v>909</v>
      </c>
      <c r="C94" s="1163">
        <v>4</v>
      </c>
      <c r="D94" s="1164" t="s">
        <v>132</v>
      </c>
      <c r="E94" s="1364"/>
      <c r="F94" s="1352">
        <f t="shared" si="4"/>
        <v>0</v>
      </c>
    </row>
    <row r="95" spans="1:6" s="538" customFormat="1" ht="12.75" customHeight="1">
      <c r="A95" s="1171" t="s">
        <v>856</v>
      </c>
      <c r="B95" s="1162" t="s">
        <v>445</v>
      </c>
      <c r="C95" s="1163">
        <v>35.64</v>
      </c>
      <c r="D95" s="1164" t="s">
        <v>15</v>
      </c>
      <c r="E95" s="1364"/>
      <c r="F95" s="1352">
        <f t="shared" si="4"/>
        <v>0</v>
      </c>
    </row>
    <row r="96" spans="1:6" s="538" customFormat="1" ht="24">
      <c r="A96" s="1172" t="s">
        <v>857</v>
      </c>
      <c r="B96" s="1159" t="s">
        <v>945</v>
      </c>
      <c r="C96" s="1160">
        <v>26.25</v>
      </c>
      <c r="D96" s="1161" t="s">
        <v>15</v>
      </c>
      <c r="E96" s="1363"/>
      <c r="F96" s="1356">
        <f t="shared" si="4"/>
        <v>0</v>
      </c>
    </row>
    <row r="97" spans="1:6" s="538" customFormat="1" ht="12.75" customHeight="1">
      <c r="A97" s="1171" t="s">
        <v>858</v>
      </c>
      <c r="B97" s="1166" t="s">
        <v>913</v>
      </c>
      <c r="C97" s="1163">
        <v>9.39</v>
      </c>
      <c r="D97" s="1164" t="s">
        <v>15</v>
      </c>
      <c r="E97" s="1364"/>
      <c r="F97" s="1352">
        <f t="shared" si="4"/>
        <v>0</v>
      </c>
    </row>
    <row r="98" spans="1:6" s="538" customFormat="1" ht="12.75" customHeight="1">
      <c r="A98" s="1171" t="s">
        <v>859</v>
      </c>
      <c r="B98" s="1162" t="s">
        <v>911</v>
      </c>
      <c r="C98" s="1163">
        <v>1</v>
      </c>
      <c r="D98" s="1164" t="s">
        <v>132</v>
      </c>
      <c r="E98" s="1364"/>
      <c r="F98" s="1352">
        <f t="shared" si="4"/>
        <v>0</v>
      </c>
    </row>
    <row r="99" spans="1:6" s="538" customFormat="1" ht="3.75" customHeight="1">
      <c r="A99" s="1125"/>
      <c r="B99" s="1132"/>
      <c r="C99" s="1132"/>
      <c r="D99" s="1128"/>
      <c r="E99" s="1350"/>
      <c r="F99" s="1351"/>
    </row>
    <row r="100" spans="1:6" s="538" customFormat="1" ht="24" customHeight="1">
      <c r="A100" s="1170">
        <v>8.6</v>
      </c>
      <c r="B100" s="1151" t="s">
        <v>860</v>
      </c>
      <c r="C100" s="1152"/>
      <c r="D100" s="1153"/>
      <c r="E100" s="1360"/>
      <c r="F100" s="1352">
        <f aca="true" t="shared" si="5" ref="F100:F109">ROUND(E100*C100,2)</f>
        <v>0</v>
      </c>
    </row>
    <row r="101" spans="1:6" s="538" customFormat="1" ht="12.75" customHeight="1">
      <c r="A101" s="1171" t="s">
        <v>861</v>
      </c>
      <c r="B101" s="1167" t="s">
        <v>0</v>
      </c>
      <c r="C101" s="1168">
        <v>1</v>
      </c>
      <c r="D101" s="1169" t="s">
        <v>132</v>
      </c>
      <c r="E101" s="1360"/>
      <c r="F101" s="1352">
        <f t="shared" si="5"/>
        <v>0</v>
      </c>
    </row>
    <row r="102" spans="1:6" s="538" customFormat="1" ht="24">
      <c r="A102" s="1171" t="s">
        <v>862</v>
      </c>
      <c r="B102" s="1159" t="s">
        <v>616</v>
      </c>
      <c r="C102" s="1173">
        <v>17</v>
      </c>
      <c r="D102" s="1174" t="s">
        <v>28</v>
      </c>
      <c r="E102" s="1357"/>
      <c r="F102" s="1365">
        <f t="shared" si="5"/>
        <v>0</v>
      </c>
    </row>
    <row r="103" spans="1:6" s="538" customFormat="1" ht="24">
      <c r="A103" s="1171" t="s">
        <v>863</v>
      </c>
      <c r="B103" s="1159" t="s">
        <v>617</v>
      </c>
      <c r="C103" s="1173">
        <v>4</v>
      </c>
      <c r="D103" s="1174" t="s">
        <v>132</v>
      </c>
      <c r="E103" s="1363"/>
      <c r="F103" s="1365">
        <f t="shared" si="5"/>
        <v>0</v>
      </c>
    </row>
    <row r="104" spans="1:6" s="538" customFormat="1" ht="12.75" customHeight="1">
      <c r="A104" s="1171" t="s">
        <v>864</v>
      </c>
      <c r="B104" s="1162" t="s">
        <v>914</v>
      </c>
      <c r="C104" s="1160">
        <v>2</v>
      </c>
      <c r="D104" s="1161" t="s">
        <v>132</v>
      </c>
      <c r="E104" s="1363"/>
      <c r="F104" s="1356">
        <f t="shared" si="5"/>
        <v>0</v>
      </c>
    </row>
    <row r="105" spans="1:6" s="538" customFormat="1" ht="12.75" customHeight="1">
      <c r="A105" s="1171" t="s">
        <v>865</v>
      </c>
      <c r="B105" s="1162" t="s">
        <v>909</v>
      </c>
      <c r="C105" s="1163">
        <v>2</v>
      </c>
      <c r="D105" s="1164" t="s">
        <v>132</v>
      </c>
      <c r="E105" s="1364"/>
      <c r="F105" s="1352">
        <f t="shared" si="5"/>
        <v>0</v>
      </c>
    </row>
    <row r="106" spans="1:6" s="538" customFormat="1" ht="12.75" customHeight="1">
      <c r="A106" s="1171" t="s">
        <v>866</v>
      </c>
      <c r="B106" s="1162" t="s">
        <v>445</v>
      </c>
      <c r="C106" s="1163">
        <v>13.77</v>
      </c>
      <c r="D106" s="1164" t="s">
        <v>15</v>
      </c>
      <c r="E106" s="1364"/>
      <c r="F106" s="1352">
        <f t="shared" si="5"/>
        <v>0</v>
      </c>
    </row>
    <row r="107" spans="1:6" s="538" customFormat="1" ht="24">
      <c r="A107" s="1172" t="s">
        <v>867</v>
      </c>
      <c r="B107" s="1159" t="s">
        <v>945</v>
      </c>
      <c r="C107" s="1160">
        <v>10.14</v>
      </c>
      <c r="D107" s="1161" t="s">
        <v>15</v>
      </c>
      <c r="E107" s="1363"/>
      <c r="F107" s="1356">
        <f t="shared" si="5"/>
        <v>0</v>
      </c>
    </row>
    <row r="108" spans="1:6" s="538" customFormat="1" ht="12.75" customHeight="1">
      <c r="A108" s="1171" t="s">
        <v>868</v>
      </c>
      <c r="B108" s="1166" t="s">
        <v>913</v>
      </c>
      <c r="C108" s="1163">
        <v>3.63</v>
      </c>
      <c r="D108" s="1164" t="s">
        <v>15</v>
      </c>
      <c r="E108" s="1364"/>
      <c r="F108" s="1352">
        <f t="shared" si="5"/>
        <v>0</v>
      </c>
    </row>
    <row r="109" spans="1:6" s="538" customFormat="1" ht="12.75" customHeight="1">
      <c r="A109" s="1171" t="s">
        <v>869</v>
      </c>
      <c r="B109" s="1162" t="s">
        <v>911</v>
      </c>
      <c r="C109" s="1163">
        <v>1</v>
      </c>
      <c r="D109" s="1164" t="s">
        <v>132</v>
      </c>
      <c r="E109" s="1364"/>
      <c r="F109" s="1352">
        <f t="shared" si="5"/>
        <v>0</v>
      </c>
    </row>
    <row r="110" spans="1:6" s="538" customFormat="1" ht="12.75" customHeight="1">
      <c r="A110" s="1125"/>
      <c r="B110" s="1132"/>
      <c r="C110" s="1132"/>
      <c r="D110" s="1128"/>
      <c r="E110" s="1350"/>
      <c r="F110" s="1351"/>
    </row>
    <row r="111" spans="1:6" s="538" customFormat="1" ht="12.75" customHeight="1">
      <c r="A111" s="1123">
        <v>9</v>
      </c>
      <c r="B111" s="1130" t="s">
        <v>361</v>
      </c>
      <c r="C111" s="1127"/>
      <c r="D111" s="1128"/>
      <c r="E111" s="1350"/>
      <c r="F111" s="1351">
        <f aca="true" t="shared" si="6" ref="F111:F116">ROUND(E111*C111,2)</f>
        <v>0</v>
      </c>
    </row>
    <row r="112" spans="1:6" s="538" customFormat="1" ht="15" customHeight="1">
      <c r="A112" s="1125">
        <v>9.1</v>
      </c>
      <c r="B112" s="1129" t="s">
        <v>656</v>
      </c>
      <c r="C112" s="1127">
        <v>8</v>
      </c>
      <c r="D112" s="1128" t="s">
        <v>132</v>
      </c>
      <c r="E112" s="1350"/>
      <c r="F112" s="1352">
        <f t="shared" si="6"/>
        <v>0</v>
      </c>
    </row>
    <row r="113" spans="1:6" s="538" customFormat="1" ht="24">
      <c r="A113" s="1125">
        <v>9.2</v>
      </c>
      <c r="B113" s="1129" t="s">
        <v>657</v>
      </c>
      <c r="C113" s="1121">
        <v>11</v>
      </c>
      <c r="D113" s="1138" t="s">
        <v>132</v>
      </c>
      <c r="E113" s="1355"/>
      <c r="F113" s="1356">
        <f t="shared" si="6"/>
        <v>0</v>
      </c>
    </row>
    <row r="114" spans="1:6" s="538" customFormat="1" ht="24">
      <c r="A114" s="1125">
        <v>9.3</v>
      </c>
      <c r="B114" s="1129" t="s">
        <v>658</v>
      </c>
      <c r="C114" s="1121">
        <v>9</v>
      </c>
      <c r="D114" s="1138" t="s">
        <v>132</v>
      </c>
      <c r="E114" s="1355"/>
      <c r="F114" s="1356">
        <f t="shared" si="6"/>
        <v>0</v>
      </c>
    </row>
    <row r="115" spans="1:6" s="538" customFormat="1" ht="24">
      <c r="A115" s="1125">
        <v>9.4</v>
      </c>
      <c r="B115" s="1129" t="s">
        <v>946</v>
      </c>
      <c r="C115" s="1121">
        <v>8</v>
      </c>
      <c r="D115" s="1138" t="s">
        <v>132</v>
      </c>
      <c r="E115" s="1355"/>
      <c r="F115" s="1356">
        <f t="shared" si="6"/>
        <v>0</v>
      </c>
    </row>
    <row r="116" spans="1:6" s="538" customFormat="1" ht="12.75" customHeight="1">
      <c r="A116" s="1125">
        <v>9.5</v>
      </c>
      <c r="B116" s="1129" t="s">
        <v>465</v>
      </c>
      <c r="C116" s="1121">
        <v>19</v>
      </c>
      <c r="D116" s="1138" t="s">
        <v>132</v>
      </c>
      <c r="E116" s="1355"/>
      <c r="F116" s="1356">
        <f t="shared" si="6"/>
        <v>0</v>
      </c>
    </row>
    <row r="117" spans="1:6" s="538" customFormat="1" ht="12.75" customHeight="1">
      <c r="A117" s="1125"/>
      <c r="B117" s="1129"/>
      <c r="C117" s="1127"/>
      <c r="D117" s="1128"/>
      <c r="E117" s="1350"/>
      <c r="F117" s="1351"/>
    </row>
    <row r="118" spans="1:6" s="538" customFormat="1" ht="48">
      <c r="A118" s="1123">
        <v>10</v>
      </c>
      <c r="B118" s="1130" t="s">
        <v>880</v>
      </c>
      <c r="C118" s="1127"/>
      <c r="D118" s="1128"/>
      <c r="E118" s="1350"/>
      <c r="F118" s="1351">
        <f>ROUND(E118*C118,2)</f>
        <v>0</v>
      </c>
    </row>
    <row r="119" spans="1:7" s="538" customFormat="1" ht="12.75" customHeight="1">
      <c r="A119" s="1125">
        <v>10.1</v>
      </c>
      <c r="B119" s="1129" t="s">
        <v>923</v>
      </c>
      <c r="C119" s="1127">
        <v>1</v>
      </c>
      <c r="D119" s="1128" t="s">
        <v>132</v>
      </c>
      <c r="E119" s="1350"/>
      <c r="F119" s="1352">
        <f>ROUND(E119*C119,2)</f>
        <v>0</v>
      </c>
      <c r="G119" s="1042"/>
    </row>
    <row r="120" spans="1:6" s="538" customFormat="1" ht="12.75" customHeight="1">
      <c r="A120" s="1125"/>
      <c r="B120" s="1129"/>
      <c r="C120" s="1127"/>
      <c r="D120" s="1128"/>
      <c r="E120" s="1350"/>
      <c r="F120" s="1351"/>
    </row>
    <row r="121" spans="1:6" s="538" customFormat="1" ht="12.75" customHeight="1">
      <c r="A121" s="1123">
        <v>11</v>
      </c>
      <c r="B121" s="1130" t="s">
        <v>632</v>
      </c>
      <c r="C121" s="1127"/>
      <c r="D121" s="1128"/>
      <c r="E121" s="1350"/>
      <c r="F121" s="1351"/>
    </row>
    <row r="122" spans="1:6" s="1044" customFormat="1" ht="14.25" customHeight="1">
      <c r="A122" s="1125">
        <v>11.1</v>
      </c>
      <c r="B122" s="1129" t="s">
        <v>780</v>
      </c>
      <c r="C122" s="1179">
        <v>3587.13</v>
      </c>
      <c r="D122" s="1180" t="s">
        <v>28</v>
      </c>
      <c r="E122" s="1368"/>
      <c r="F122" s="1352">
        <f>ROUND(E122*C122,2)</f>
        <v>0</v>
      </c>
    </row>
    <row r="123" spans="1:6" s="1044" customFormat="1" ht="14.25" customHeight="1">
      <c r="A123" s="1125"/>
      <c r="B123" s="1129"/>
      <c r="C123" s="1179"/>
      <c r="D123" s="1180"/>
      <c r="E123" s="1368"/>
      <c r="F123" s="1352"/>
    </row>
    <row r="124" spans="1:9" s="1089" customFormat="1" ht="24.75" customHeight="1">
      <c r="A124" s="1117">
        <v>12</v>
      </c>
      <c r="B124" s="1129" t="s">
        <v>981</v>
      </c>
      <c r="C124" s="1181">
        <v>3587.13</v>
      </c>
      <c r="D124" s="1182" t="s">
        <v>28</v>
      </c>
      <c r="E124" s="1369"/>
      <c r="F124" s="1369">
        <f>ROUND(C124*E124,2)</f>
        <v>0</v>
      </c>
      <c r="G124" s="1105"/>
      <c r="H124" s="1106"/>
      <c r="I124" s="1031"/>
    </row>
    <row r="125" spans="1:6" s="1044" customFormat="1" ht="12.75" customHeight="1">
      <c r="A125" s="1125">
        <v>13</v>
      </c>
      <c r="B125" s="1129" t="s">
        <v>660</v>
      </c>
      <c r="C125" s="1179">
        <v>1</v>
      </c>
      <c r="D125" s="1180" t="s">
        <v>132</v>
      </c>
      <c r="E125" s="1368"/>
      <c r="F125" s="1352">
        <f>ROUND(E125*C125,2)</f>
        <v>0</v>
      </c>
    </row>
    <row r="126" spans="1:6" s="1044" customFormat="1" ht="12.75" customHeight="1">
      <c r="A126" s="1125"/>
      <c r="B126" s="1129"/>
      <c r="C126" s="1179"/>
      <c r="D126" s="1180"/>
      <c r="E126" s="1368"/>
      <c r="F126" s="1352"/>
    </row>
    <row r="127" spans="1:8" s="1050" customFormat="1" ht="12.75" customHeight="1">
      <c r="A127" s="1183"/>
      <c r="B127" s="1184" t="s">
        <v>605</v>
      </c>
      <c r="C127" s="1185"/>
      <c r="D127" s="1186"/>
      <c r="E127" s="1370"/>
      <c r="F127" s="1371">
        <f>SUM(F10:F125)</f>
        <v>0</v>
      </c>
      <c r="H127" s="538"/>
    </row>
    <row r="128" spans="1:6" s="538" customFormat="1" ht="12.75" customHeight="1">
      <c r="A128" s="1125"/>
      <c r="B128" s="1187"/>
      <c r="C128" s="1121"/>
      <c r="D128" s="1180"/>
      <c r="E128" s="1372"/>
      <c r="F128" s="1373"/>
    </row>
    <row r="129" spans="1:8" s="1038" customFormat="1" ht="45.75" customHeight="1">
      <c r="A129" s="1119" t="s">
        <v>443</v>
      </c>
      <c r="B129" s="1188" t="s">
        <v>661</v>
      </c>
      <c r="C129" s="1127"/>
      <c r="D129" s="1128"/>
      <c r="E129" s="1374"/>
      <c r="F129" s="1374"/>
      <c r="H129" s="538"/>
    </row>
    <row r="130" spans="1:8" s="1038" customFormat="1" ht="12">
      <c r="A130" s="1119"/>
      <c r="B130" s="1188"/>
      <c r="C130" s="1127"/>
      <c r="D130" s="1128"/>
      <c r="E130" s="1374"/>
      <c r="F130" s="1374"/>
      <c r="H130" s="538"/>
    </row>
    <row r="131" spans="1:6" s="538" customFormat="1" ht="12">
      <c r="A131" s="1123">
        <v>1</v>
      </c>
      <c r="B131" s="1130" t="s">
        <v>667</v>
      </c>
      <c r="C131" s="1127"/>
      <c r="D131" s="1128"/>
      <c r="E131" s="1374"/>
      <c r="F131" s="1374"/>
    </row>
    <row r="132" spans="1:9" s="1051" customFormat="1" ht="12.75" customHeight="1">
      <c r="A132" s="1189">
        <v>1.1</v>
      </c>
      <c r="B132" s="1190" t="s">
        <v>0</v>
      </c>
      <c r="C132" s="1191">
        <v>5106.08</v>
      </c>
      <c r="D132" s="1192" t="s">
        <v>28</v>
      </c>
      <c r="E132" s="1375"/>
      <c r="F132" s="1362">
        <f>ROUND(E132*C132,2)</f>
        <v>0</v>
      </c>
      <c r="G132" s="1041"/>
      <c r="H132" s="538"/>
      <c r="I132" s="538"/>
    </row>
    <row r="133" spans="1:6" s="538" customFormat="1" ht="12.75" customHeight="1">
      <c r="A133" s="1123"/>
      <c r="B133" s="1129"/>
      <c r="C133" s="1127"/>
      <c r="D133" s="1128"/>
      <c r="E133" s="1350"/>
      <c r="F133" s="1352">
        <f>ROUND(E133*C133,2)</f>
        <v>0</v>
      </c>
    </row>
    <row r="134" spans="1:11" s="538" customFormat="1" ht="48">
      <c r="A134" s="1123">
        <v>2</v>
      </c>
      <c r="B134" s="1130" t="s">
        <v>744</v>
      </c>
      <c r="C134" s="1127"/>
      <c r="D134" s="1128"/>
      <c r="E134" s="1374"/>
      <c r="F134" s="1374"/>
      <c r="K134" s="1052">
        <f>200*48.9</f>
        <v>9780</v>
      </c>
    </row>
    <row r="135" spans="1:8" s="538" customFormat="1" ht="12.75" customHeight="1">
      <c r="A135" s="1125">
        <v>2.1</v>
      </c>
      <c r="B135" s="1129" t="s">
        <v>915</v>
      </c>
      <c r="C135" s="1127">
        <v>3967.76</v>
      </c>
      <c r="D135" s="1128" t="s">
        <v>28</v>
      </c>
      <c r="E135" s="1350"/>
      <c r="F135" s="1352">
        <f>ROUND(E135*C135,2)</f>
        <v>0</v>
      </c>
      <c r="H135" s="1049"/>
    </row>
    <row r="136" spans="1:8" s="538" customFormat="1" ht="12.75" customHeight="1">
      <c r="A136" s="1125">
        <v>2.2</v>
      </c>
      <c r="B136" s="1129" t="s">
        <v>668</v>
      </c>
      <c r="C136" s="1127">
        <v>1280.26</v>
      </c>
      <c r="D136" s="1128" t="s">
        <v>16</v>
      </c>
      <c r="E136" s="1350"/>
      <c r="F136" s="1351">
        <f>ROUND(E136*C136,2)</f>
        <v>0</v>
      </c>
      <c r="H136" s="1049"/>
    </row>
    <row r="137" spans="1:6" s="538" customFormat="1" ht="12.75" customHeight="1">
      <c r="A137" s="1125">
        <v>2.3</v>
      </c>
      <c r="B137" s="1129" t="s">
        <v>916</v>
      </c>
      <c r="C137" s="1127">
        <v>86.42</v>
      </c>
      <c r="D137" s="1128" t="s">
        <v>15</v>
      </c>
      <c r="E137" s="1350"/>
      <c r="F137" s="1351">
        <f>ROUND(E137*C137,2)</f>
        <v>0</v>
      </c>
    </row>
    <row r="138" spans="1:6" s="538" customFormat="1" ht="12.75" customHeight="1">
      <c r="A138" s="1123"/>
      <c r="B138" s="1129"/>
      <c r="C138" s="1127"/>
      <c r="D138" s="1128"/>
      <c r="E138" s="1350"/>
      <c r="F138" s="1352"/>
    </row>
    <row r="139" spans="1:6" s="538" customFormat="1" ht="12.75" customHeight="1">
      <c r="A139" s="1123">
        <v>3</v>
      </c>
      <c r="B139" s="1130" t="s">
        <v>20</v>
      </c>
      <c r="C139" s="1127"/>
      <c r="D139" s="1128"/>
      <c r="E139" s="1350"/>
      <c r="F139" s="1352">
        <f aca="true" t="shared" si="7" ref="F139:F174">ROUND(E139*C139,2)</f>
        <v>0</v>
      </c>
    </row>
    <row r="140" spans="1:9" s="1044" customFormat="1" ht="12.75" customHeight="1">
      <c r="A140" s="1125">
        <v>3.1</v>
      </c>
      <c r="B140" s="1131" t="s">
        <v>357</v>
      </c>
      <c r="C140" s="1127">
        <v>3476.61</v>
      </c>
      <c r="D140" s="1128" t="s">
        <v>15</v>
      </c>
      <c r="E140" s="1350"/>
      <c r="F140" s="1352">
        <f t="shared" si="7"/>
        <v>0</v>
      </c>
      <c r="G140" s="1041"/>
      <c r="H140" s="538"/>
      <c r="I140" s="538"/>
    </row>
    <row r="141" spans="1:9" s="1044" customFormat="1" ht="12.75" customHeight="1">
      <c r="A141" s="1125">
        <v>3.2</v>
      </c>
      <c r="B141" s="1131" t="s">
        <v>360</v>
      </c>
      <c r="C141" s="1127">
        <v>316.33</v>
      </c>
      <c r="D141" s="1128" t="s">
        <v>15</v>
      </c>
      <c r="E141" s="1350"/>
      <c r="F141" s="1352">
        <f t="shared" si="7"/>
        <v>0</v>
      </c>
      <c r="G141" s="1041"/>
      <c r="H141" s="538"/>
      <c r="I141" s="1049"/>
    </row>
    <row r="142" spans="1:9" s="1044" customFormat="1" ht="12.75" customHeight="1">
      <c r="A142" s="1125">
        <v>3.3</v>
      </c>
      <c r="B142" s="1131" t="s">
        <v>779</v>
      </c>
      <c r="C142" s="1127">
        <v>3163.2</v>
      </c>
      <c r="D142" s="1128" t="s">
        <v>16</v>
      </c>
      <c r="E142" s="1350"/>
      <c r="F142" s="1352">
        <f t="shared" si="7"/>
        <v>0</v>
      </c>
      <c r="G142" s="1041"/>
      <c r="H142" s="538"/>
      <c r="I142" s="1049"/>
    </row>
    <row r="143" spans="1:9" s="1114" customFormat="1" ht="39" customHeight="1">
      <c r="A143" s="1133">
        <v>3.4</v>
      </c>
      <c r="B143" s="1134" t="s">
        <v>1037</v>
      </c>
      <c r="C143" s="1135">
        <f>C144*0.3*1.2</f>
        <v>1068.1</v>
      </c>
      <c r="D143" s="1136" t="s">
        <v>15</v>
      </c>
      <c r="E143" s="1353"/>
      <c r="F143" s="1354">
        <f>ROUND(C143*E143,2)</f>
        <v>0</v>
      </c>
      <c r="G143" s="1112"/>
      <c r="H143" s="1113"/>
      <c r="I143" s="1113"/>
    </row>
    <row r="144" spans="1:9" s="1053" customFormat="1" ht="27" customHeight="1">
      <c r="A144" s="1193">
        <v>3.5</v>
      </c>
      <c r="B144" s="1131" t="s">
        <v>743</v>
      </c>
      <c r="C144" s="1121">
        <v>2966.94</v>
      </c>
      <c r="D144" s="1138" t="s">
        <v>15</v>
      </c>
      <c r="E144" s="1355"/>
      <c r="F144" s="1356">
        <f t="shared" si="7"/>
        <v>0</v>
      </c>
      <c r="G144" s="1041"/>
      <c r="H144" s="538"/>
      <c r="I144" s="1049"/>
    </row>
    <row r="145" spans="1:11" s="1044" customFormat="1" ht="12.75" customHeight="1">
      <c r="A145" s="1125">
        <v>3.6</v>
      </c>
      <c r="B145" s="1131" t="s">
        <v>917</v>
      </c>
      <c r="C145" s="1127">
        <v>637.09</v>
      </c>
      <c r="D145" s="1128" t="s">
        <v>15</v>
      </c>
      <c r="E145" s="1350"/>
      <c r="F145" s="1352">
        <f t="shared" si="7"/>
        <v>0</v>
      </c>
      <c r="G145" s="1041"/>
      <c r="H145" s="538"/>
      <c r="I145" s="538"/>
      <c r="K145" s="1053">
        <f>7.98+38.92+48.38+42.65+43.83+6.77+19.66+30.37+21.69+29.15+23.96+30.39+67.52+68.67+5.64+23.31+42.8+20.45+26.88+43.35+29.28+34.03+17.87+25.29+43.39+50.34+38.6-12</f>
        <v>869.17</v>
      </c>
    </row>
    <row r="146" spans="1:6" s="538" customFormat="1" ht="9" customHeight="1">
      <c r="A146" s="1125"/>
      <c r="B146" s="1129"/>
      <c r="C146" s="1127"/>
      <c r="D146" s="1128"/>
      <c r="E146" s="1350"/>
      <c r="F146" s="1352">
        <f t="shared" si="7"/>
        <v>0</v>
      </c>
    </row>
    <row r="147" spans="1:9" s="1044" customFormat="1" ht="12.75" customHeight="1">
      <c r="A147" s="1123">
        <v>4</v>
      </c>
      <c r="B147" s="1130" t="s">
        <v>358</v>
      </c>
      <c r="C147" s="1127"/>
      <c r="D147" s="1128"/>
      <c r="E147" s="1350"/>
      <c r="F147" s="1352">
        <f t="shared" si="7"/>
        <v>0</v>
      </c>
      <c r="G147" s="538"/>
      <c r="H147" s="538"/>
      <c r="I147" s="538"/>
    </row>
    <row r="148" spans="1:7" s="1044" customFormat="1" ht="13.5" customHeight="1">
      <c r="A148" s="1125">
        <v>4.1</v>
      </c>
      <c r="B148" s="1129" t="s">
        <v>623</v>
      </c>
      <c r="C148" s="1121">
        <v>913.98</v>
      </c>
      <c r="D148" s="1138" t="s">
        <v>28</v>
      </c>
      <c r="E148" s="1355"/>
      <c r="F148" s="1356">
        <f t="shared" si="7"/>
        <v>0</v>
      </c>
      <c r="G148" s="1054"/>
    </row>
    <row r="149" spans="1:8" s="1044" customFormat="1" ht="13.5" customHeight="1">
      <c r="A149" s="1125">
        <v>4.2</v>
      </c>
      <c r="B149" s="1129" t="s">
        <v>624</v>
      </c>
      <c r="C149" s="1121">
        <v>393.68</v>
      </c>
      <c r="D149" s="1138" t="s">
        <v>28</v>
      </c>
      <c r="E149" s="1355"/>
      <c r="F149" s="1356">
        <f t="shared" si="7"/>
        <v>0</v>
      </c>
      <c r="G149" s="1054"/>
      <c r="H149" s="1053"/>
    </row>
    <row r="150" spans="1:9" s="1044" customFormat="1" ht="12.75" customHeight="1">
      <c r="A150" s="1125">
        <v>4.3</v>
      </c>
      <c r="B150" s="1129" t="s">
        <v>625</v>
      </c>
      <c r="C150" s="1121">
        <v>3928.25</v>
      </c>
      <c r="D150" s="1138" t="s">
        <v>28</v>
      </c>
      <c r="E150" s="1355"/>
      <c r="F150" s="1356">
        <f t="shared" si="7"/>
        <v>0</v>
      </c>
      <c r="G150" s="1052"/>
      <c r="H150" s="1052"/>
      <c r="I150" s="538"/>
    </row>
    <row r="151" spans="1:7" s="538" customFormat="1" ht="11.25" customHeight="1">
      <c r="A151" s="1125"/>
      <c r="B151" s="1129"/>
      <c r="C151" s="1121"/>
      <c r="D151" s="1138"/>
      <c r="E151" s="1355"/>
      <c r="F151" s="1356">
        <f t="shared" si="7"/>
        <v>0</v>
      </c>
      <c r="G151" s="1054"/>
    </row>
    <row r="152" spans="1:7" s="538" customFormat="1" ht="12.75" customHeight="1">
      <c r="A152" s="1123">
        <v>5</v>
      </c>
      <c r="B152" s="1130" t="s">
        <v>359</v>
      </c>
      <c r="C152" s="1121"/>
      <c r="D152" s="1138"/>
      <c r="E152" s="1355"/>
      <c r="F152" s="1356">
        <f t="shared" si="7"/>
        <v>0</v>
      </c>
      <c r="G152" s="1052"/>
    </row>
    <row r="153" spans="1:7" s="1044" customFormat="1" ht="16.5" customHeight="1">
      <c r="A153" s="1193">
        <v>5.1</v>
      </c>
      <c r="B153" s="1129" t="s">
        <v>623</v>
      </c>
      <c r="C153" s="1121">
        <v>913.98</v>
      </c>
      <c r="D153" s="1138" t="s">
        <v>28</v>
      </c>
      <c r="E153" s="1355"/>
      <c r="F153" s="1356">
        <f t="shared" si="7"/>
        <v>0</v>
      </c>
      <c r="G153" s="1054"/>
    </row>
    <row r="154" spans="1:7" s="1044" customFormat="1" ht="15.75" customHeight="1">
      <c r="A154" s="1194">
        <v>5.2</v>
      </c>
      <c r="B154" s="1129" t="s">
        <v>624</v>
      </c>
      <c r="C154" s="1121">
        <v>393.68</v>
      </c>
      <c r="D154" s="1138" t="s">
        <v>28</v>
      </c>
      <c r="E154" s="1355"/>
      <c r="F154" s="1356">
        <f t="shared" si="7"/>
        <v>0</v>
      </c>
      <c r="G154" s="1054"/>
    </row>
    <row r="155" spans="1:7" s="1044" customFormat="1" ht="14.25" customHeight="1">
      <c r="A155" s="1193">
        <v>5.3</v>
      </c>
      <c r="B155" s="1129" t="s">
        <v>625</v>
      </c>
      <c r="C155" s="1121">
        <v>3928.25</v>
      </c>
      <c r="D155" s="1138" t="s">
        <v>28</v>
      </c>
      <c r="E155" s="1355"/>
      <c r="F155" s="1356">
        <f t="shared" si="7"/>
        <v>0</v>
      </c>
      <c r="G155" s="1053"/>
    </row>
    <row r="156" spans="1:6" s="538" customFormat="1" ht="11.25" customHeight="1">
      <c r="A156" s="1125"/>
      <c r="B156" s="1129"/>
      <c r="C156" s="1127"/>
      <c r="D156" s="1128"/>
      <c r="E156" s="1350"/>
      <c r="F156" s="1352">
        <f t="shared" si="7"/>
        <v>0</v>
      </c>
    </row>
    <row r="157" spans="1:6" s="538" customFormat="1" ht="12.75" customHeight="1">
      <c r="A157" s="1123">
        <v>6</v>
      </c>
      <c r="B157" s="1130" t="s">
        <v>600</v>
      </c>
      <c r="C157" s="1139"/>
      <c r="D157" s="1128"/>
      <c r="E157" s="1350"/>
      <c r="F157" s="1352">
        <f t="shared" si="7"/>
        <v>0</v>
      </c>
    </row>
    <row r="158" spans="1:7" s="538" customFormat="1" ht="24">
      <c r="A158" s="1125">
        <v>6.1</v>
      </c>
      <c r="B158" s="1141" t="s">
        <v>662</v>
      </c>
      <c r="C158" s="1195">
        <v>1</v>
      </c>
      <c r="D158" s="1138" t="s">
        <v>132</v>
      </c>
      <c r="E158" s="1355"/>
      <c r="F158" s="1356">
        <f t="shared" si="7"/>
        <v>0</v>
      </c>
      <c r="G158" s="1049"/>
    </row>
    <row r="159" spans="1:6" s="538" customFormat="1" ht="27" customHeight="1">
      <c r="A159" s="1193">
        <v>6.2</v>
      </c>
      <c r="B159" s="1141" t="s">
        <v>607</v>
      </c>
      <c r="C159" s="1195">
        <v>1</v>
      </c>
      <c r="D159" s="1138" t="s">
        <v>132</v>
      </c>
      <c r="E159" s="1355"/>
      <c r="F159" s="1356">
        <f t="shared" si="7"/>
        <v>0</v>
      </c>
    </row>
    <row r="160" spans="1:6" s="538" customFormat="1" ht="27" customHeight="1">
      <c r="A160" s="1125">
        <v>6.3</v>
      </c>
      <c r="B160" s="1141" t="s">
        <v>871</v>
      </c>
      <c r="C160" s="1195">
        <v>1</v>
      </c>
      <c r="D160" s="1138" t="s">
        <v>132</v>
      </c>
      <c r="E160" s="1355"/>
      <c r="F160" s="1356">
        <f t="shared" si="7"/>
        <v>0</v>
      </c>
    </row>
    <row r="161" spans="1:6" s="1055" customFormat="1" ht="12.75" customHeight="1">
      <c r="A161" s="1193">
        <v>6.4</v>
      </c>
      <c r="B161" s="1196" t="s">
        <v>448</v>
      </c>
      <c r="C161" s="1196">
        <v>8</v>
      </c>
      <c r="D161" s="1197" t="s">
        <v>132</v>
      </c>
      <c r="E161" s="1376"/>
      <c r="F161" s="1377">
        <f t="shared" si="7"/>
        <v>0</v>
      </c>
    </row>
    <row r="162" spans="1:6" s="1055" customFormat="1" ht="12.75" customHeight="1">
      <c r="A162" s="1125">
        <v>6.5</v>
      </c>
      <c r="B162" s="1196" t="s">
        <v>590</v>
      </c>
      <c r="C162" s="1196">
        <v>5</v>
      </c>
      <c r="D162" s="1197" t="s">
        <v>132</v>
      </c>
      <c r="E162" s="1376"/>
      <c r="F162" s="1377">
        <f t="shared" si="7"/>
        <v>0</v>
      </c>
    </row>
    <row r="163" spans="1:6" s="538" customFormat="1" ht="24.75" customHeight="1">
      <c r="A163" s="1193">
        <v>6.6</v>
      </c>
      <c r="B163" s="1166" t="s">
        <v>614</v>
      </c>
      <c r="C163" s="1195">
        <v>14</v>
      </c>
      <c r="D163" s="1138" t="s">
        <v>132</v>
      </c>
      <c r="E163" s="1355"/>
      <c r="F163" s="1356">
        <f t="shared" si="7"/>
        <v>0</v>
      </c>
    </row>
    <row r="164" spans="1:6" s="538" customFormat="1" ht="12">
      <c r="A164" s="1125">
        <v>6.7</v>
      </c>
      <c r="B164" s="1132" t="s">
        <v>872</v>
      </c>
      <c r="C164" s="1137">
        <v>2</v>
      </c>
      <c r="D164" s="1138" t="s">
        <v>132</v>
      </c>
      <c r="E164" s="1355"/>
      <c r="F164" s="1356">
        <f t="shared" si="7"/>
        <v>0</v>
      </c>
    </row>
    <row r="165" spans="1:6" s="1044" customFormat="1" ht="12.75" customHeight="1">
      <c r="A165" s="1193">
        <v>6.8</v>
      </c>
      <c r="B165" s="1132" t="s">
        <v>622</v>
      </c>
      <c r="C165" s="1137">
        <v>14</v>
      </c>
      <c r="D165" s="1138" t="s">
        <v>132</v>
      </c>
      <c r="E165" s="1355"/>
      <c r="F165" s="1356">
        <f t="shared" si="7"/>
        <v>0</v>
      </c>
    </row>
    <row r="166" spans="1:8" s="1057" customFormat="1" ht="24">
      <c r="A166" s="1125">
        <v>6.9</v>
      </c>
      <c r="B166" s="1141" t="s">
        <v>781</v>
      </c>
      <c r="C166" s="1137">
        <v>1</v>
      </c>
      <c r="D166" s="1138" t="s">
        <v>132</v>
      </c>
      <c r="E166" s="1355"/>
      <c r="F166" s="1356">
        <f t="shared" si="7"/>
        <v>0</v>
      </c>
      <c r="G166" s="1056"/>
      <c r="H166" s="1044"/>
    </row>
    <row r="167" spans="1:7" s="1044" customFormat="1" ht="12">
      <c r="A167" s="1198">
        <v>6.1</v>
      </c>
      <c r="B167" s="1141" t="s">
        <v>874</v>
      </c>
      <c r="C167" s="1137">
        <v>1</v>
      </c>
      <c r="D167" s="1138" t="s">
        <v>132</v>
      </c>
      <c r="E167" s="1355"/>
      <c r="F167" s="1356">
        <f t="shared" si="7"/>
        <v>0</v>
      </c>
      <c r="G167" s="1058"/>
    </row>
    <row r="168" spans="1:6" s="1044" customFormat="1" ht="24">
      <c r="A168" s="1199">
        <v>6.11</v>
      </c>
      <c r="B168" s="1200" t="s">
        <v>615</v>
      </c>
      <c r="C168" s="1145">
        <v>2</v>
      </c>
      <c r="D168" s="1201" t="s">
        <v>132</v>
      </c>
      <c r="E168" s="1355"/>
      <c r="F168" s="1356">
        <f t="shared" si="7"/>
        <v>0</v>
      </c>
    </row>
    <row r="169" spans="1:6" s="538" customFormat="1" ht="24">
      <c r="A169" s="1198">
        <v>6.12</v>
      </c>
      <c r="B169" s="1200" t="s">
        <v>663</v>
      </c>
      <c r="C169" s="1145">
        <v>1</v>
      </c>
      <c r="D169" s="1201" t="s">
        <v>132</v>
      </c>
      <c r="E169" s="1355"/>
      <c r="F169" s="1356">
        <f t="shared" si="7"/>
        <v>0</v>
      </c>
    </row>
    <row r="170" spans="1:6" s="538" customFormat="1" ht="12">
      <c r="A170" s="1199">
        <v>6.13</v>
      </c>
      <c r="B170" s="1200" t="s">
        <v>873</v>
      </c>
      <c r="C170" s="1145">
        <v>1</v>
      </c>
      <c r="D170" s="1201" t="s">
        <v>132</v>
      </c>
      <c r="E170" s="1355"/>
      <c r="F170" s="1356">
        <f t="shared" si="7"/>
        <v>0</v>
      </c>
    </row>
    <row r="171" spans="1:8" s="1057" customFormat="1" ht="12.75" customHeight="1">
      <c r="A171" s="1198">
        <v>6.14</v>
      </c>
      <c r="B171" s="1132" t="s">
        <v>449</v>
      </c>
      <c r="C171" s="1137">
        <v>13</v>
      </c>
      <c r="D171" s="1138" t="s">
        <v>132</v>
      </c>
      <c r="E171" s="1355"/>
      <c r="F171" s="1356">
        <f t="shared" si="7"/>
        <v>0</v>
      </c>
      <c r="H171" s="1044"/>
    </row>
    <row r="172" spans="1:6" s="538" customFormat="1" ht="24">
      <c r="A172" s="1202">
        <v>6.15</v>
      </c>
      <c r="B172" s="1203" t="s">
        <v>947</v>
      </c>
      <c r="C172" s="1204">
        <v>21</v>
      </c>
      <c r="D172" s="1205" t="s">
        <v>132</v>
      </c>
      <c r="E172" s="1378"/>
      <c r="F172" s="1379">
        <f t="shared" si="7"/>
        <v>0</v>
      </c>
    </row>
    <row r="173" spans="1:6" s="538" customFormat="1" ht="24">
      <c r="A173" s="1198">
        <v>6.16</v>
      </c>
      <c r="B173" s="1200" t="s">
        <v>948</v>
      </c>
      <c r="C173" s="1137">
        <v>31</v>
      </c>
      <c r="D173" s="1138" t="s">
        <v>132</v>
      </c>
      <c r="E173" s="1355"/>
      <c r="F173" s="1356">
        <f t="shared" si="7"/>
        <v>0</v>
      </c>
    </row>
    <row r="174" spans="1:6" s="538" customFormat="1" ht="24">
      <c r="A174" s="1199">
        <v>6.17</v>
      </c>
      <c r="B174" s="1206" t="s">
        <v>918</v>
      </c>
      <c r="C174" s="1137">
        <v>13</v>
      </c>
      <c r="D174" s="1138" t="s">
        <v>132</v>
      </c>
      <c r="E174" s="1355"/>
      <c r="F174" s="1356">
        <f t="shared" si="7"/>
        <v>0</v>
      </c>
    </row>
    <row r="175" spans="1:6" s="538" customFormat="1" ht="6.75" customHeight="1">
      <c r="A175" s="1125"/>
      <c r="B175" s="1132"/>
      <c r="C175" s="1132"/>
      <c r="D175" s="1128"/>
      <c r="E175" s="1350"/>
      <c r="F175" s="1351"/>
    </row>
    <row r="176" spans="1:6" s="538" customFormat="1" ht="12.75" customHeight="1">
      <c r="A176" s="1123">
        <v>7</v>
      </c>
      <c r="B176" s="1149" t="s">
        <v>442</v>
      </c>
      <c r="C176" s="1132"/>
      <c r="D176" s="1128"/>
      <c r="E176" s="1350"/>
      <c r="F176" s="1351">
        <f>ROUND(E176*C176,2)</f>
        <v>0</v>
      </c>
    </row>
    <row r="177" spans="1:6" s="538" customFormat="1" ht="12.75" customHeight="1">
      <c r="A177" s="1125">
        <v>7.1</v>
      </c>
      <c r="B177" s="1150" t="s">
        <v>919</v>
      </c>
      <c r="C177" s="1132">
        <v>29</v>
      </c>
      <c r="D177" s="1128" t="s">
        <v>132</v>
      </c>
      <c r="E177" s="1350"/>
      <c r="F177" s="1352">
        <f>ROUND(E177*C177,2)</f>
        <v>0</v>
      </c>
    </row>
    <row r="178" spans="1:6" s="1057" customFormat="1" ht="12.75" customHeight="1">
      <c r="A178" s="1125">
        <v>7.2</v>
      </c>
      <c r="B178" s="1150" t="s">
        <v>920</v>
      </c>
      <c r="C178" s="1132">
        <v>4</v>
      </c>
      <c r="D178" s="1128" t="s">
        <v>132</v>
      </c>
      <c r="E178" s="1350"/>
      <c r="F178" s="1351">
        <f>ROUND(E178*C178,2)</f>
        <v>0</v>
      </c>
    </row>
    <row r="179" spans="1:6" s="1044" customFormat="1" ht="12.75" customHeight="1">
      <c r="A179" s="1125">
        <v>7.3</v>
      </c>
      <c r="B179" s="1150" t="s">
        <v>921</v>
      </c>
      <c r="C179" s="1132">
        <v>12</v>
      </c>
      <c r="D179" s="1128" t="s">
        <v>132</v>
      </c>
      <c r="E179" s="1350"/>
      <c r="F179" s="1351">
        <f>ROUND(E179*C179,2)</f>
        <v>0</v>
      </c>
    </row>
    <row r="180" spans="1:6" s="1044" customFormat="1" ht="7.5" customHeight="1">
      <c r="A180" s="1125"/>
      <c r="B180" s="1150"/>
      <c r="C180" s="1132"/>
      <c r="D180" s="1128"/>
      <c r="E180" s="1350"/>
      <c r="F180" s="1351"/>
    </row>
    <row r="181" spans="1:6" s="538" customFormat="1" ht="12.75" customHeight="1">
      <c r="A181" s="1123">
        <v>8</v>
      </c>
      <c r="B181" s="1130" t="s">
        <v>361</v>
      </c>
      <c r="C181" s="1127"/>
      <c r="D181" s="1128"/>
      <c r="E181" s="1350"/>
      <c r="F181" s="1352">
        <f aca="true" t="shared" si="8" ref="F181:F192">ROUND(E181*C181,2)</f>
        <v>0</v>
      </c>
    </row>
    <row r="182" spans="1:6" s="1044" customFormat="1" ht="25.5" customHeight="1">
      <c r="A182" s="1125">
        <v>8.1</v>
      </c>
      <c r="B182" s="1150" t="s">
        <v>633</v>
      </c>
      <c r="C182" s="1121">
        <v>1</v>
      </c>
      <c r="D182" s="1207" t="s">
        <v>132</v>
      </c>
      <c r="E182" s="1355"/>
      <c r="F182" s="1356">
        <f t="shared" si="8"/>
        <v>0</v>
      </c>
    </row>
    <row r="183" spans="1:6" s="1044" customFormat="1" ht="25.5" customHeight="1">
      <c r="A183" s="1125">
        <v>8.2</v>
      </c>
      <c r="B183" s="1150" t="s">
        <v>875</v>
      </c>
      <c r="C183" s="1121">
        <v>1</v>
      </c>
      <c r="D183" s="1207" t="s">
        <v>132</v>
      </c>
      <c r="E183" s="1355"/>
      <c r="F183" s="1356">
        <f t="shared" si="8"/>
        <v>0</v>
      </c>
    </row>
    <row r="184" spans="1:6" s="1044" customFormat="1" ht="24.75" customHeight="1">
      <c r="A184" s="1125">
        <v>8.3</v>
      </c>
      <c r="B184" s="1150" t="s">
        <v>634</v>
      </c>
      <c r="C184" s="1121">
        <v>6</v>
      </c>
      <c r="D184" s="1138" t="s">
        <v>132</v>
      </c>
      <c r="E184" s="1355"/>
      <c r="F184" s="1356">
        <f t="shared" si="8"/>
        <v>0</v>
      </c>
    </row>
    <row r="185" spans="1:6" s="1044" customFormat="1" ht="12.75" customHeight="1">
      <c r="A185" s="1125">
        <v>8.4</v>
      </c>
      <c r="B185" s="1150" t="s">
        <v>664</v>
      </c>
      <c r="C185" s="1121">
        <v>1</v>
      </c>
      <c r="D185" s="1138" t="s">
        <v>132</v>
      </c>
      <c r="E185" s="1355"/>
      <c r="F185" s="1356">
        <f t="shared" si="8"/>
        <v>0</v>
      </c>
    </row>
    <row r="186" spans="1:6" s="1044" customFormat="1" ht="12.75" customHeight="1">
      <c r="A186" s="1125">
        <v>8.5</v>
      </c>
      <c r="B186" s="1129" t="s">
        <v>466</v>
      </c>
      <c r="C186" s="1121">
        <v>7</v>
      </c>
      <c r="D186" s="1138" t="s">
        <v>132</v>
      </c>
      <c r="E186" s="1355"/>
      <c r="F186" s="1356">
        <f t="shared" si="8"/>
        <v>0</v>
      </c>
    </row>
    <row r="187" spans="1:6" s="1044" customFormat="1" ht="24">
      <c r="A187" s="1125">
        <v>8.6</v>
      </c>
      <c r="B187" s="1129" t="s">
        <v>922</v>
      </c>
      <c r="C187" s="1121">
        <v>1</v>
      </c>
      <c r="D187" s="1138" t="s">
        <v>132</v>
      </c>
      <c r="E187" s="1355"/>
      <c r="F187" s="1356">
        <f t="shared" si="8"/>
        <v>0</v>
      </c>
    </row>
    <row r="188" spans="1:6" s="538" customFormat="1" ht="6.75" customHeight="1">
      <c r="A188" s="1125"/>
      <c r="B188" s="1129"/>
      <c r="C188" s="1127"/>
      <c r="D188" s="1128"/>
      <c r="E188" s="1350"/>
      <c r="F188" s="1352">
        <f t="shared" si="8"/>
        <v>0</v>
      </c>
    </row>
    <row r="189" spans="1:6" s="1059" customFormat="1" ht="48">
      <c r="A189" s="1123">
        <v>9</v>
      </c>
      <c r="B189" s="1130" t="s">
        <v>880</v>
      </c>
      <c r="C189" s="1127"/>
      <c r="D189" s="1128"/>
      <c r="E189" s="1350"/>
      <c r="F189" s="1352">
        <f t="shared" si="8"/>
        <v>0</v>
      </c>
    </row>
    <row r="190" spans="1:7" s="1059" customFormat="1" ht="12.75" customHeight="1">
      <c r="A190" s="1125">
        <v>9.1</v>
      </c>
      <c r="B190" s="1129" t="s">
        <v>923</v>
      </c>
      <c r="C190" s="1127">
        <v>1</v>
      </c>
      <c r="D190" s="1128" t="s">
        <v>132</v>
      </c>
      <c r="E190" s="1350"/>
      <c r="F190" s="1352">
        <f t="shared" si="8"/>
        <v>0</v>
      </c>
      <c r="G190" s="1060"/>
    </row>
    <row r="191" spans="1:6" s="538" customFormat="1" ht="6.75" customHeight="1">
      <c r="A191" s="1125"/>
      <c r="B191" s="1129"/>
      <c r="C191" s="1127"/>
      <c r="D191" s="1128"/>
      <c r="E191" s="1350"/>
      <c r="F191" s="1352">
        <f t="shared" si="8"/>
        <v>0</v>
      </c>
    </row>
    <row r="192" spans="1:8" s="1061" customFormat="1" ht="12">
      <c r="A192" s="1208">
        <v>10</v>
      </c>
      <c r="B192" s="1209" t="s">
        <v>665</v>
      </c>
      <c r="C192" s="1152"/>
      <c r="D192" s="1138"/>
      <c r="E192" s="1380"/>
      <c r="F192" s="1352">
        <f t="shared" si="8"/>
        <v>0</v>
      </c>
      <c r="H192" s="1044"/>
    </row>
    <row r="193" spans="1:8" s="1061" customFormat="1" ht="6" customHeight="1">
      <c r="A193" s="1208"/>
      <c r="B193" s="1209"/>
      <c r="C193" s="1152"/>
      <c r="D193" s="1138"/>
      <c r="E193" s="1380"/>
      <c r="F193" s="1352"/>
      <c r="H193" s="1044"/>
    </row>
    <row r="194" spans="1:6" s="1044" customFormat="1" ht="24">
      <c r="A194" s="1210">
        <v>10.1</v>
      </c>
      <c r="B194" s="1151" t="s">
        <v>876</v>
      </c>
      <c r="C194" s="1152"/>
      <c r="D194" s="1153"/>
      <c r="E194" s="1360"/>
      <c r="F194" s="1352">
        <f aca="true" t="shared" si="9" ref="F194:F226">ROUND(E194*C194,2)</f>
        <v>0</v>
      </c>
    </row>
    <row r="195" spans="1:6" s="1044" customFormat="1" ht="12.75" customHeight="1">
      <c r="A195" s="1171" t="s">
        <v>669</v>
      </c>
      <c r="B195" s="1167" t="s">
        <v>0</v>
      </c>
      <c r="C195" s="1168">
        <v>2</v>
      </c>
      <c r="D195" s="1169" t="s">
        <v>132</v>
      </c>
      <c r="E195" s="1360"/>
      <c r="F195" s="1352">
        <f t="shared" si="9"/>
        <v>0</v>
      </c>
    </row>
    <row r="196" spans="1:6" s="1044" customFormat="1" ht="24.75" customHeight="1">
      <c r="A196" s="1172" t="s">
        <v>670</v>
      </c>
      <c r="B196" s="1159" t="s">
        <v>635</v>
      </c>
      <c r="C196" s="1160">
        <v>14</v>
      </c>
      <c r="D196" s="1161" t="s">
        <v>28</v>
      </c>
      <c r="E196" s="1363"/>
      <c r="F196" s="1356">
        <f t="shared" si="9"/>
        <v>0</v>
      </c>
    </row>
    <row r="197" spans="1:6" s="1044" customFormat="1" ht="26.25" customHeight="1">
      <c r="A197" s="1172" t="s">
        <v>671</v>
      </c>
      <c r="B197" s="1159" t="s">
        <v>636</v>
      </c>
      <c r="C197" s="1160">
        <v>8</v>
      </c>
      <c r="D197" s="1161" t="s">
        <v>132</v>
      </c>
      <c r="E197" s="1363"/>
      <c r="F197" s="1356">
        <f t="shared" si="9"/>
        <v>0</v>
      </c>
    </row>
    <row r="198" spans="1:6" s="1044" customFormat="1" ht="12.75" customHeight="1">
      <c r="A198" s="1171" t="s">
        <v>672</v>
      </c>
      <c r="B198" s="1162" t="s">
        <v>1007</v>
      </c>
      <c r="C198" s="1163">
        <v>4</v>
      </c>
      <c r="D198" s="1164" t="s">
        <v>132</v>
      </c>
      <c r="E198" s="1364"/>
      <c r="F198" s="1352">
        <f t="shared" si="9"/>
        <v>0</v>
      </c>
    </row>
    <row r="199" spans="1:6" s="1044" customFormat="1" ht="12.75" customHeight="1">
      <c r="A199" s="1171" t="s">
        <v>673</v>
      </c>
      <c r="B199" s="1162" t="s">
        <v>926</v>
      </c>
      <c r="C199" s="1163">
        <v>8</v>
      </c>
      <c r="D199" s="1164" t="s">
        <v>132</v>
      </c>
      <c r="E199" s="1364"/>
      <c r="F199" s="1352">
        <f t="shared" si="9"/>
        <v>0</v>
      </c>
    </row>
    <row r="200" spans="1:7" s="1044" customFormat="1" ht="12.75" customHeight="1">
      <c r="A200" s="1171" t="s">
        <v>674</v>
      </c>
      <c r="B200" s="1162" t="s">
        <v>445</v>
      </c>
      <c r="C200" s="1163">
        <v>7.8</v>
      </c>
      <c r="D200" s="1164" t="s">
        <v>15</v>
      </c>
      <c r="E200" s="1364"/>
      <c r="F200" s="1352">
        <f t="shared" si="9"/>
        <v>0</v>
      </c>
      <c r="G200" s="1062"/>
    </row>
    <row r="201" spans="1:6" s="1044" customFormat="1" ht="24">
      <c r="A201" s="1172" t="s">
        <v>675</v>
      </c>
      <c r="B201" s="1159" t="s">
        <v>949</v>
      </c>
      <c r="C201" s="1160">
        <v>6.67</v>
      </c>
      <c r="D201" s="1161" t="s">
        <v>15</v>
      </c>
      <c r="E201" s="1363"/>
      <c r="F201" s="1356">
        <f t="shared" si="9"/>
        <v>0</v>
      </c>
    </row>
    <row r="202" spans="1:6" s="1044" customFormat="1" ht="12.75" customHeight="1">
      <c r="A202" s="1171" t="s">
        <v>676</v>
      </c>
      <c r="B202" s="1166" t="s">
        <v>924</v>
      </c>
      <c r="C202" s="1163">
        <v>1.41</v>
      </c>
      <c r="D202" s="1164" t="s">
        <v>15</v>
      </c>
      <c r="E202" s="1364"/>
      <c r="F202" s="1352">
        <f t="shared" si="9"/>
        <v>0</v>
      </c>
    </row>
    <row r="203" spans="1:7" s="1044" customFormat="1" ht="12.75" customHeight="1">
      <c r="A203" s="1171" t="s">
        <v>677</v>
      </c>
      <c r="B203" s="1162" t="s">
        <v>911</v>
      </c>
      <c r="C203" s="1163">
        <v>1</v>
      </c>
      <c r="D203" s="1164" t="s">
        <v>132</v>
      </c>
      <c r="E203" s="1364"/>
      <c r="F203" s="1352">
        <f t="shared" si="9"/>
        <v>0</v>
      </c>
      <c r="G203" s="538"/>
    </row>
    <row r="204" spans="1:6" s="538" customFormat="1" ht="12.75" customHeight="1">
      <c r="A204" s="1171"/>
      <c r="B204" s="1162"/>
      <c r="C204" s="1163"/>
      <c r="D204" s="1164"/>
      <c r="E204" s="1364"/>
      <c r="F204" s="1352">
        <f t="shared" si="9"/>
        <v>0</v>
      </c>
    </row>
    <row r="205" spans="1:6" s="1044" customFormat="1" ht="24">
      <c r="A205" s="1170">
        <v>10.2</v>
      </c>
      <c r="B205" s="1151" t="s">
        <v>877</v>
      </c>
      <c r="C205" s="1152"/>
      <c r="D205" s="1153"/>
      <c r="E205" s="1360"/>
      <c r="F205" s="1352">
        <f t="shared" si="9"/>
        <v>0</v>
      </c>
    </row>
    <row r="206" spans="1:6" s="1044" customFormat="1" ht="12.75" customHeight="1">
      <c r="A206" s="1171" t="s">
        <v>678</v>
      </c>
      <c r="B206" s="1167" t="s">
        <v>0</v>
      </c>
      <c r="C206" s="1168">
        <v>2</v>
      </c>
      <c r="D206" s="1169" t="s">
        <v>132</v>
      </c>
      <c r="E206" s="1360"/>
      <c r="F206" s="1352">
        <f t="shared" si="9"/>
        <v>0</v>
      </c>
    </row>
    <row r="207" spans="1:7" s="1064" customFormat="1" ht="26.25" customHeight="1">
      <c r="A207" s="1171" t="s">
        <v>679</v>
      </c>
      <c r="B207" s="1159" t="s">
        <v>616</v>
      </c>
      <c r="C207" s="1173">
        <v>14</v>
      </c>
      <c r="D207" s="1174" t="s">
        <v>28</v>
      </c>
      <c r="E207" s="1359"/>
      <c r="F207" s="1365">
        <f t="shared" si="9"/>
        <v>0</v>
      </c>
      <c r="G207" s="1063"/>
    </row>
    <row r="208" spans="1:6" s="1064" customFormat="1" ht="27.75" customHeight="1">
      <c r="A208" s="1171" t="s">
        <v>680</v>
      </c>
      <c r="B208" s="1159" t="s">
        <v>617</v>
      </c>
      <c r="C208" s="1173">
        <v>8</v>
      </c>
      <c r="D208" s="1174" t="s">
        <v>132</v>
      </c>
      <c r="E208" s="1357"/>
      <c r="F208" s="1365">
        <f t="shared" si="9"/>
        <v>0</v>
      </c>
    </row>
    <row r="209" spans="1:6" s="1044" customFormat="1" ht="12.75" customHeight="1">
      <c r="A209" s="1171" t="s">
        <v>681</v>
      </c>
      <c r="B209" s="1162" t="s">
        <v>925</v>
      </c>
      <c r="C209" s="1163">
        <v>4</v>
      </c>
      <c r="D209" s="1164" t="s">
        <v>132</v>
      </c>
      <c r="E209" s="1364"/>
      <c r="F209" s="1352">
        <f t="shared" si="9"/>
        <v>0</v>
      </c>
    </row>
    <row r="210" spans="1:6" s="1044" customFormat="1" ht="12.75" customHeight="1">
      <c r="A210" s="1171" t="s">
        <v>682</v>
      </c>
      <c r="B210" s="1162" t="s">
        <v>926</v>
      </c>
      <c r="C210" s="1163">
        <v>4</v>
      </c>
      <c r="D210" s="1164" t="s">
        <v>132</v>
      </c>
      <c r="E210" s="1364"/>
      <c r="F210" s="1352">
        <f t="shared" si="9"/>
        <v>0</v>
      </c>
    </row>
    <row r="211" spans="1:6" s="1044" customFormat="1" ht="12.75" customHeight="1">
      <c r="A211" s="1171" t="s">
        <v>683</v>
      </c>
      <c r="B211" s="1162" t="s">
        <v>445</v>
      </c>
      <c r="C211" s="1163">
        <v>11.34</v>
      </c>
      <c r="D211" s="1164" t="s">
        <v>15</v>
      </c>
      <c r="E211" s="1364"/>
      <c r="F211" s="1352">
        <f t="shared" si="9"/>
        <v>0</v>
      </c>
    </row>
    <row r="212" spans="1:6" s="1044" customFormat="1" ht="24">
      <c r="A212" s="1172" t="s">
        <v>684</v>
      </c>
      <c r="B212" s="1159" t="s">
        <v>949</v>
      </c>
      <c r="C212" s="1160">
        <v>10.53</v>
      </c>
      <c r="D212" s="1161" t="s">
        <v>15</v>
      </c>
      <c r="E212" s="1363"/>
      <c r="F212" s="1356">
        <f t="shared" si="9"/>
        <v>0</v>
      </c>
    </row>
    <row r="213" spans="1:6" s="1044" customFormat="1" ht="12.75" customHeight="1">
      <c r="A213" s="1171" t="s">
        <v>685</v>
      </c>
      <c r="B213" s="1166" t="s">
        <v>927</v>
      </c>
      <c r="C213" s="1163">
        <v>1.01</v>
      </c>
      <c r="D213" s="1164" t="s">
        <v>15</v>
      </c>
      <c r="E213" s="1364"/>
      <c r="F213" s="1352">
        <f t="shared" si="9"/>
        <v>0</v>
      </c>
    </row>
    <row r="214" spans="1:7" s="1044" customFormat="1" ht="12.75" customHeight="1">
      <c r="A214" s="1211" t="s">
        <v>686</v>
      </c>
      <c r="B214" s="1212" t="s">
        <v>911</v>
      </c>
      <c r="C214" s="1213">
        <v>1</v>
      </c>
      <c r="D214" s="1214" t="s">
        <v>132</v>
      </c>
      <c r="E214" s="1381"/>
      <c r="F214" s="1382">
        <f t="shared" si="9"/>
        <v>0</v>
      </c>
      <c r="G214" s="538"/>
    </row>
    <row r="215" spans="1:6" s="1044" customFormat="1" ht="12.75" customHeight="1">
      <c r="A215" s="1171"/>
      <c r="B215" s="1162"/>
      <c r="C215" s="1163"/>
      <c r="D215" s="1164"/>
      <c r="E215" s="1364"/>
      <c r="F215" s="1352">
        <f t="shared" si="9"/>
        <v>0</v>
      </c>
    </row>
    <row r="216" spans="1:6" s="1059" customFormat="1" ht="26.25" customHeight="1">
      <c r="A216" s="1210">
        <v>10.3</v>
      </c>
      <c r="B216" s="1151" t="s">
        <v>878</v>
      </c>
      <c r="C216" s="1152"/>
      <c r="D216" s="1153"/>
      <c r="E216" s="1364"/>
      <c r="F216" s="1352">
        <f t="shared" si="9"/>
        <v>0</v>
      </c>
    </row>
    <row r="217" spans="1:6" s="1059" customFormat="1" ht="12.75" customHeight="1">
      <c r="A217" s="1171" t="s">
        <v>687</v>
      </c>
      <c r="B217" s="1167" t="s">
        <v>0</v>
      </c>
      <c r="C217" s="1163">
        <v>1</v>
      </c>
      <c r="D217" s="1164" t="s">
        <v>132</v>
      </c>
      <c r="E217" s="1364"/>
      <c r="F217" s="1352">
        <f t="shared" si="9"/>
        <v>0</v>
      </c>
    </row>
    <row r="218" spans="1:6" s="1059" customFormat="1" ht="24" customHeight="1">
      <c r="A218" s="1172" t="s">
        <v>688</v>
      </c>
      <c r="B218" s="1167" t="s">
        <v>618</v>
      </c>
      <c r="C218" s="1160">
        <v>9.5</v>
      </c>
      <c r="D218" s="1161" t="s">
        <v>28</v>
      </c>
      <c r="E218" s="1363"/>
      <c r="F218" s="1356">
        <f t="shared" si="9"/>
        <v>0</v>
      </c>
    </row>
    <row r="219" spans="1:6" s="1059" customFormat="1" ht="26.25" customHeight="1">
      <c r="A219" s="1172" t="s">
        <v>689</v>
      </c>
      <c r="B219" s="1167" t="s">
        <v>619</v>
      </c>
      <c r="C219" s="1160">
        <v>4</v>
      </c>
      <c r="D219" s="1161" t="s">
        <v>132</v>
      </c>
      <c r="E219" s="1363"/>
      <c r="F219" s="1356">
        <f t="shared" si="9"/>
        <v>0</v>
      </c>
    </row>
    <row r="220" spans="1:6" s="1059" customFormat="1" ht="12.75" customHeight="1">
      <c r="A220" s="1171" t="s">
        <v>690</v>
      </c>
      <c r="B220" s="1167" t="s">
        <v>928</v>
      </c>
      <c r="C220" s="1163">
        <v>2</v>
      </c>
      <c r="D220" s="1164" t="s">
        <v>132</v>
      </c>
      <c r="E220" s="1364"/>
      <c r="F220" s="1352">
        <f t="shared" si="9"/>
        <v>0</v>
      </c>
    </row>
    <row r="221" spans="1:6" s="1059" customFormat="1" ht="12.75" customHeight="1">
      <c r="A221" s="1171" t="s">
        <v>691</v>
      </c>
      <c r="B221" s="1167" t="s">
        <v>926</v>
      </c>
      <c r="C221" s="1163">
        <v>4</v>
      </c>
      <c r="D221" s="1164" t="s">
        <v>132</v>
      </c>
      <c r="E221" s="1364"/>
      <c r="F221" s="1352">
        <f t="shared" si="9"/>
        <v>0</v>
      </c>
    </row>
    <row r="222" spans="1:8" s="1059" customFormat="1" ht="12.75" customHeight="1">
      <c r="A222" s="1171" t="s">
        <v>692</v>
      </c>
      <c r="B222" s="1167" t="s">
        <v>445</v>
      </c>
      <c r="C222" s="1163">
        <v>6.18</v>
      </c>
      <c r="D222" s="1164" t="s">
        <v>15</v>
      </c>
      <c r="E222" s="1364"/>
      <c r="F222" s="1352">
        <f t="shared" si="9"/>
        <v>0</v>
      </c>
      <c r="G222" s="1044"/>
      <c r="H222" s="1044"/>
    </row>
    <row r="223" spans="1:8" s="1059" customFormat="1" ht="24">
      <c r="A223" s="1172" t="s">
        <v>693</v>
      </c>
      <c r="B223" s="1159" t="s">
        <v>949</v>
      </c>
      <c r="C223" s="1160">
        <v>5.82</v>
      </c>
      <c r="D223" s="1161" t="s">
        <v>15</v>
      </c>
      <c r="E223" s="1363"/>
      <c r="F223" s="1356">
        <f t="shared" si="9"/>
        <v>0</v>
      </c>
      <c r="G223" s="1044"/>
      <c r="H223" s="1044"/>
    </row>
    <row r="224" spans="1:8" s="1059" customFormat="1" ht="12.75" customHeight="1">
      <c r="A224" s="1171" t="s">
        <v>694</v>
      </c>
      <c r="B224" s="1167" t="s">
        <v>924</v>
      </c>
      <c r="C224" s="1163">
        <v>0.44</v>
      </c>
      <c r="D224" s="1164" t="s">
        <v>15</v>
      </c>
      <c r="E224" s="1364"/>
      <c r="F224" s="1352">
        <f t="shared" si="9"/>
        <v>0</v>
      </c>
      <c r="G224" s="1044"/>
      <c r="H224" s="1044"/>
    </row>
    <row r="225" spans="1:7" s="1059" customFormat="1" ht="12.75" customHeight="1">
      <c r="A225" s="1171" t="s">
        <v>695</v>
      </c>
      <c r="B225" s="1167" t="s">
        <v>911</v>
      </c>
      <c r="C225" s="1163">
        <v>1</v>
      </c>
      <c r="D225" s="1164" t="s">
        <v>132</v>
      </c>
      <c r="E225" s="1364"/>
      <c r="F225" s="1352">
        <f t="shared" si="9"/>
        <v>0</v>
      </c>
      <c r="G225" s="538"/>
    </row>
    <row r="226" spans="1:6" s="1059" customFormat="1" ht="12.75" customHeight="1">
      <c r="A226" s="1171"/>
      <c r="B226" s="1167"/>
      <c r="C226" s="1163"/>
      <c r="D226" s="1164"/>
      <c r="E226" s="1364"/>
      <c r="F226" s="1352">
        <f t="shared" si="9"/>
        <v>0</v>
      </c>
    </row>
    <row r="227" spans="1:6" s="1059" customFormat="1" ht="12.75" customHeight="1">
      <c r="A227" s="1215">
        <v>11</v>
      </c>
      <c r="B227" s="1216" t="s">
        <v>741</v>
      </c>
      <c r="C227" s="1163"/>
      <c r="D227" s="1164"/>
      <c r="E227" s="1364"/>
      <c r="F227" s="1352"/>
    </row>
    <row r="228" spans="1:6" s="1059" customFormat="1" ht="12.75" customHeight="1">
      <c r="A228" s="1171"/>
      <c r="B228" s="1167"/>
      <c r="C228" s="1163"/>
      <c r="D228" s="1164"/>
      <c r="E228" s="1364"/>
      <c r="F228" s="1352"/>
    </row>
    <row r="229" spans="1:6" s="1059" customFormat="1" ht="16.5" customHeight="1">
      <c r="A229" s="1215">
        <v>11.1</v>
      </c>
      <c r="B229" s="1216" t="s">
        <v>738</v>
      </c>
      <c r="C229" s="1217"/>
      <c r="D229" s="1169"/>
      <c r="E229" s="1383"/>
      <c r="F229" s="1352">
        <f aca="true" t="shared" si="10" ref="F229:F242">ROUND(E229*C229,2)</f>
        <v>0</v>
      </c>
    </row>
    <row r="230" spans="1:6" s="1059" customFormat="1" ht="12.75" customHeight="1">
      <c r="A230" s="1171" t="s">
        <v>696</v>
      </c>
      <c r="B230" s="1125" t="s">
        <v>666</v>
      </c>
      <c r="C230" s="1217">
        <v>82</v>
      </c>
      <c r="D230" s="1169" t="s">
        <v>132</v>
      </c>
      <c r="E230" s="1383"/>
      <c r="F230" s="1352">
        <f t="shared" si="10"/>
        <v>0</v>
      </c>
    </row>
    <row r="231" spans="1:6" s="1059" customFormat="1" ht="24">
      <c r="A231" s="1172" t="s">
        <v>697</v>
      </c>
      <c r="B231" s="1125" t="s">
        <v>640</v>
      </c>
      <c r="C231" s="1145">
        <v>492</v>
      </c>
      <c r="D231" s="1174" t="s">
        <v>28</v>
      </c>
      <c r="E231" s="1384"/>
      <c r="F231" s="1356">
        <f t="shared" si="10"/>
        <v>0</v>
      </c>
    </row>
    <row r="232" spans="1:6" s="1059" customFormat="1" ht="12.75" customHeight="1">
      <c r="A232" s="1171" t="s">
        <v>698</v>
      </c>
      <c r="B232" s="1125" t="s">
        <v>641</v>
      </c>
      <c r="C232" s="1217">
        <v>82</v>
      </c>
      <c r="D232" s="1169" t="s">
        <v>132</v>
      </c>
      <c r="E232" s="1385"/>
      <c r="F232" s="1352">
        <f t="shared" si="10"/>
        <v>0</v>
      </c>
    </row>
    <row r="233" spans="1:6" s="1059" customFormat="1" ht="12.75" customHeight="1">
      <c r="A233" s="1171" t="s">
        <v>652</v>
      </c>
      <c r="B233" s="1125" t="s">
        <v>642</v>
      </c>
      <c r="C233" s="1217">
        <v>82</v>
      </c>
      <c r="D233" s="1169" t="s">
        <v>132</v>
      </c>
      <c r="E233" s="1385"/>
      <c r="F233" s="1352">
        <f t="shared" si="10"/>
        <v>0</v>
      </c>
    </row>
    <row r="234" spans="1:6" s="1059" customFormat="1" ht="12.75" customHeight="1">
      <c r="A234" s="1171" t="s">
        <v>699</v>
      </c>
      <c r="B234" s="1125" t="s">
        <v>643</v>
      </c>
      <c r="C234" s="1217">
        <v>164</v>
      </c>
      <c r="D234" s="1169" t="s">
        <v>132</v>
      </c>
      <c r="E234" s="1386"/>
      <c r="F234" s="1352">
        <f t="shared" si="10"/>
        <v>0</v>
      </c>
    </row>
    <row r="235" spans="1:6" s="1059" customFormat="1" ht="12.75" customHeight="1">
      <c r="A235" s="1171" t="s">
        <v>700</v>
      </c>
      <c r="B235" s="1125" t="s">
        <v>644</v>
      </c>
      <c r="C235" s="1217">
        <v>82</v>
      </c>
      <c r="D235" s="1169" t="s">
        <v>132</v>
      </c>
      <c r="E235" s="1386"/>
      <c r="F235" s="1352">
        <f t="shared" si="10"/>
        <v>0</v>
      </c>
    </row>
    <row r="236" spans="1:6" s="1059" customFormat="1" ht="12.75" customHeight="1">
      <c r="A236" s="1171" t="s">
        <v>701</v>
      </c>
      <c r="B236" s="1125" t="s">
        <v>645</v>
      </c>
      <c r="C236" s="1217">
        <v>82</v>
      </c>
      <c r="D236" s="1169" t="s">
        <v>28</v>
      </c>
      <c r="E236" s="1385"/>
      <c r="F236" s="1352">
        <f t="shared" si="10"/>
        <v>0</v>
      </c>
    </row>
    <row r="237" spans="1:256" s="1088" customFormat="1" ht="12.75">
      <c r="A237" s="1171" t="s">
        <v>702</v>
      </c>
      <c r="B237" s="1125" t="s">
        <v>1048</v>
      </c>
      <c r="C237" s="1217">
        <v>82</v>
      </c>
      <c r="D237" s="1169" t="s">
        <v>132</v>
      </c>
      <c r="E237" s="1386"/>
      <c r="F237" s="1386">
        <f>ROUND(C237*E237,2)</f>
        <v>0</v>
      </c>
      <c r="G237" s="1086"/>
      <c r="H237" s="368"/>
      <c r="I237" s="1087"/>
      <c r="J237" s="368"/>
      <c r="K237" s="368"/>
      <c r="L237" s="368"/>
      <c r="M237" s="368"/>
      <c r="N237" s="368"/>
      <c r="O237" s="368"/>
      <c r="P237" s="368"/>
      <c r="Q237" s="368"/>
      <c r="R237" s="368"/>
      <c r="S237" s="368"/>
      <c r="T237" s="368"/>
      <c r="U237" s="368"/>
      <c r="V237" s="368"/>
      <c r="W237" s="368"/>
      <c r="X237" s="368"/>
      <c r="Y237" s="368"/>
      <c r="Z237" s="368"/>
      <c r="AA237" s="368"/>
      <c r="AB237" s="368"/>
      <c r="AC237" s="368"/>
      <c r="AD237" s="368"/>
      <c r="AE237" s="368"/>
      <c r="AF237" s="368"/>
      <c r="AG237" s="368"/>
      <c r="AH237" s="368"/>
      <c r="AI237" s="368"/>
      <c r="AJ237" s="368"/>
      <c r="AK237" s="368"/>
      <c r="AL237" s="368"/>
      <c r="AM237" s="368"/>
      <c r="AN237" s="368"/>
      <c r="AO237" s="368"/>
      <c r="AP237" s="368"/>
      <c r="AQ237" s="368"/>
      <c r="AR237" s="368"/>
      <c r="AS237" s="368"/>
      <c r="AT237" s="368"/>
      <c r="AU237" s="368"/>
      <c r="AV237" s="368"/>
      <c r="AW237" s="368"/>
      <c r="AX237" s="368"/>
      <c r="AY237" s="368"/>
      <c r="AZ237" s="368"/>
      <c r="BA237" s="368"/>
      <c r="BB237" s="368"/>
      <c r="BC237" s="368"/>
      <c r="BD237" s="368"/>
      <c r="BE237" s="368"/>
      <c r="BF237" s="368"/>
      <c r="BG237" s="368"/>
      <c r="BH237" s="368"/>
      <c r="BI237" s="368"/>
      <c r="BJ237" s="368"/>
      <c r="BK237" s="368"/>
      <c r="BL237" s="368"/>
      <c r="BM237" s="368"/>
      <c r="BN237" s="368"/>
      <c r="BO237" s="368"/>
      <c r="BP237" s="368"/>
      <c r="BQ237" s="368"/>
      <c r="BR237" s="368"/>
      <c r="BS237" s="368"/>
      <c r="BT237" s="368"/>
      <c r="BU237" s="368"/>
      <c r="BV237" s="368"/>
      <c r="BW237" s="368"/>
      <c r="BX237" s="368"/>
      <c r="BY237" s="368"/>
      <c r="BZ237" s="368"/>
      <c r="CA237" s="368"/>
      <c r="CB237" s="368"/>
      <c r="CC237" s="368"/>
      <c r="CD237" s="368"/>
      <c r="CE237" s="368"/>
      <c r="CF237" s="368"/>
      <c r="CG237" s="368"/>
      <c r="CH237" s="368"/>
      <c r="CI237" s="368"/>
      <c r="CJ237" s="368"/>
      <c r="CK237" s="368"/>
      <c r="CL237" s="368"/>
      <c r="CM237" s="368"/>
      <c r="CN237" s="368"/>
      <c r="CO237" s="368"/>
      <c r="CP237" s="368"/>
      <c r="CQ237" s="368"/>
      <c r="CR237" s="368"/>
      <c r="CS237" s="368"/>
      <c r="CT237" s="368"/>
      <c r="CU237" s="368"/>
      <c r="CV237" s="368"/>
      <c r="CW237" s="368"/>
      <c r="CX237" s="368"/>
      <c r="CY237" s="368"/>
      <c r="CZ237" s="368"/>
      <c r="DA237" s="368"/>
      <c r="DB237" s="368"/>
      <c r="DC237" s="368"/>
      <c r="DD237" s="368"/>
      <c r="DE237" s="368"/>
      <c r="DF237" s="368"/>
      <c r="DG237" s="368"/>
      <c r="DH237" s="368"/>
      <c r="DI237" s="368"/>
      <c r="DJ237" s="368"/>
      <c r="DK237" s="368"/>
      <c r="DL237" s="368"/>
      <c r="DM237" s="368"/>
      <c r="DN237" s="368"/>
      <c r="DO237" s="368"/>
      <c r="DP237" s="368"/>
      <c r="DQ237" s="368"/>
      <c r="DR237" s="368"/>
      <c r="DS237" s="368"/>
      <c r="DT237" s="368"/>
      <c r="DU237" s="368"/>
      <c r="DV237" s="368"/>
      <c r="DW237" s="368"/>
      <c r="DX237" s="368"/>
      <c r="DY237" s="368"/>
      <c r="DZ237" s="368"/>
      <c r="EA237" s="368"/>
      <c r="EB237" s="368"/>
      <c r="EC237" s="368"/>
      <c r="ED237" s="368"/>
      <c r="EE237" s="368"/>
      <c r="EF237" s="368"/>
      <c r="EG237" s="368"/>
      <c r="EH237" s="368"/>
      <c r="EI237" s="368"/>
      <c r="EJ237" s="368"/>
      <c r="EK237" s="368"/>
      <c r="EL237" s="368"/>
      <c r="EM237" s="368"/>
      <c r="EN237" s="368"/>
      <c r="EO237" s="368"/>
      <c r="EP237" s="368"/>
      <c r="EQ237" s="368"/>
      <c r="ER237" s="368"/>
      <c r="ES237" s="368"/>
      <c r="ET237" s="368"/>
      <c r="EU237" s="368"/>
      <c r="EV237" s="368"/>
      <c r="EW237" s="368"/>
      <c r="EX237" s="368"/>
      <c r="EY237" s="368"/>
      <c r="EZ237" s="368"/>
      <c r="FA237" s="368"/>
      <c r="FB237" s="368"/>
      <c r="FC237" s="368"/>
      <c r="FD237" s="368"/>
      <c r="FE237" s="368"/>
      <c r="FF237" s="368"/>
      <c r="FG237" s="368"/>
      <c r="FH237" s="368"/>
      <c r="FI237" s="368"/>
      <c r="FJ237" s="368"/>
      <c r="FK237" s="368"/>
      <c r="FL237" s="368"/>
      <c r="FM237" s="368"/>
      <c r="FN237" s="368"/>
      <c r="FO237" s="368"/>
      <c r="FP237" s="368"/>
      <c r="FQ237" s="368"/>
      <c r="FR237" s="368"/>
      <c r="FS237" s="368"/>
      <c r="FT237" s="368"/>
      <c r="FU237" s="368"/>
      <c r="FV237" s="368"/>
      <c r="FW237" s="368"/>
      <c r="FX237" s="368"/>
      <c r="FY237" s="368"/>
      <c r="FZ237" s="368"/>
      <c r="GA237" s="368"/>
      <c r="GB237" s="368"/>
      <c r="GC237" s="368"/>
      <c r="GD237" s="368"/>
      <c r="GE237" s="368"/>
      <c r="GF237" s="368"/>
      <c r="GG237" s="368"/>
      <c r="GH237" s="368"/>
      <c r="GI237" s="368"/>
      <c r="GJ237" s="368"/>
      <c r="GK237" s="368"/>
      <c r="GL237" s="368"/>
      <c r="GM237" s="368"/>
      <c r="GN237" s="368"/>
      <c r="GO237" s="368"/>
      <c r="GP237" s="368"/>
      <c r="GQ237" s="368"/>
      <c r="GR237" s="368"/>
      <c r="GS237" s="368"/>
      <c r="GT237" s="368"/>
      <c r="GU237" s="368"/>
      <c r="GV237" s="368"/>
      <c r="GW237" s="368"/>
      <c r="GX237" s="368"/>
      <c r="GY237" s="368"/>
      <c r="GZ237" s="368"/>
      <c r="HA237" s="368"/>
      <c r="HB237" s="368"/>
      <c r="HC237" s="368"/>
      <c r="HD237" s="368"/>
      <c r="HE237" s="368"/>
      <c r="HF237" s="368"/>
      <c r="HG237" s="368"/>
      <c r="HH237" s="368"/>
      <c r="HI237" s="368"/>
      <c r="HJ237" s="368"/>
      <c r="HK237" s="368"/>
      <c r="HL237" s="368"/>
      <c r="HM237" s="368"/>
      <c r="HN237" s="368"/>
      <c r="HO237" s="368"/>
      <c r="HP237" s="368"/>
      <c r="HQ237" s="368"/>
      <c r="HR237" s="368"/>
      <c r="HS237" s="368"/>
      <c r="HT237" s="368"/>
      <c r="HU237" s="368"/>
      <c r="HV237" s="368"/>
      <c r="HW237" s="368"/>
      <c r="HX237" s="368"/>
      <c r="HY237" s="368"/>
      <c r="HZ237" s="368"/>
      <c r="IA237" s="368"/>
      <c r="IB237" s="368"/>
      <c r="IC237" s="368"/>
      <c r="ID237" s="368"/>
      <c r="IE237" s="368"/>
      <c r="IF237" s="368"/>
      <c r="IG237" s="368"/>
      <c r="IH237" s="368"/>
      <c r="II237" s="368"/>
      <c r="IJ237" s="368"/>
      <c r="IK237" s="368"/>
      <c r="IL237" s="368"/>
      <c r="IM237" s="368"/>
      <c r="IN237" s="368"/>
      <c r="IO237" s="368"/>
      <c r="IP237" s="368"/>
      <c r="IQ237" s="368"/>
      <c r="IR237" s="368"/>
      <c r="IS237" s="368"/>
      <c r="IT237" s="368"/>
      <c r="IU237" s="368"/>
      <c r="IV237" s="368"/>
    </row>
    <row r="238" spans="1:6" s="1059" customFormat="1" ht="12.75" customHeight="1">
      <c r="A238" s="1171" t="s">
        <v>703</v>
      </c>
      <c r="B238" s="1125" t="s">
        <v>646</v>
      </c>
      <c r="C238" s="1217">
        <v>82</v>
      </c>
      <c r="D238" s="1169" t="s">
        <v>132</v>
      </c>
      <c r="E238" s="1386"/>
      <c r="F238" s="1352">
        <f t="shared" si="10"/>
        <v>0</v>
      </c>
    </row>
    <row r="239" spans="1:6" s="1059" customFormat="1" ht="12.75" customHeight="1">
      <c r="A239" s="1171" t="s">
        <v>704</v>
      </c>
      <c r="B239" s="1125" t="s">
        <v>647</v>
      </c>
      <c r="C239" s="1217">
        <v>82</v>
      </c>
      <c r="D239" s="1169" t="s">
        <v>132</v>
      </c>
      <c r="E239" s="1386"/>
      <c r="F239" s="1352">
        <f t="shared" si="10"/>
        <v>0</v>
      </c>
    </row>
    <row r="240" spans="1:6" s="1059" customFormat="1" ht="12.75" customHeight="1">
      <c r="A240" s="1171" t="s">
        <v>705</v>
      </c>
      <c r="B240" s="1125" t="s">
        <v>648</v>
      </c>
      <c r="C240" s="1217">
        <v>82</v>
      </c>
      <c r="D240" s="1169" t="s">
        <v>132</v>
      </c>
      <c r="E240" s="1386"/>
      <c r="F240" s="1352">
        <f t="shared" si="10"/>
        <v>0</v>
      </c>
    </row>
    <row r="241" spans="1:6" s="1059" customFormat="1" ht="12.75" customHeight="1">
      <c r="A241" s="1171" t="s">
        <v>706</v>
      </c>
      <c r="B241" s="1125" t="s">
        <v>450</v>
      </c>
      <c r="C241" s="1217">
        <v>162.36</v>
      </c>
      <c r="D241" s="1169" t="s">
        <v>15</v>
      </c>
      <c r="E241" s="1383"/>
      <c r="F241" s="1352">
        <f t="shared" si="10"/>
        <v>0</v>
      </c>
    </row>
    <row r="242" spans="1:6" s="1059" customFormat="1" ht="12.75" customHeight="1">
      <c r="A242" s="1171" t="s">
        <v>1051</v>
      </c>
      <c r="B242" s="1125" t="s">
        <v>649</v>
      </c>
      <c r="C242" s="1217">
        <v>82</v>
      </c>
      <c r="D242" s="1169" t="s">
        <v>132</v>
      </c>
      <c r="E242" s="1386"/>
      <c r="F242" s="1352">
        <f t="shared" si="10"/>
        <v>0</v>
      </c>
    </row>
    <row r="243" spans="1:6" s="1044" customFormat="1" ht="12.75" customHeight="1">
      <c r="A243" s="1171"/>
      <c r="B243" s="1162"/>
      <c r="C243" s="1217"/>
      <c r="D243" s="1169"/>
      <c r="E243" s="1386"/>
      <c r="F243" s="1352"/>
    </row>
    <row r="244" spans="1:6" s="1044" customFormat="1" ht="12.75" customHeight="1">
      <c r="A244" s="1215">
        <v>11.2</v>
      </c>
      <c r="B244" s="1216" t="s">
        <v>737</v>
      </c>
      <c r="C244" s="1217"/>
      <c r="D244" s="1169"/>
      <c r="E244" s="1383"/>
      <c r="F244" s="1352">
        <f aca="true" t="shared" si="11" ref="F244:F257">ROUND(E244*C244,2)</f>
        <v>0</v>
      </c>
    </row>
    <row r="245" spans="1:6" s="1044" customFormat="1" ht="12.75" customHeight="1">
      <c r="A245" s="1171" t="s">
        <v>653</v>
      </c>
      <c r="B245" s="1125" t="s">
        <v>742</v>
      </c>
      <c r="C245" s="1217">
        <v>47</v>
      </c>
      <c r="D245" s="1169" t="s">
        <v>132</v>
      </c>
      <c r="E245" s="1383"/>
      <c r="F245" s="1352">
        <f t="shared" si="11"/>
        <v>0</v>
      </c>
    </row>
    <row r="246" spans="1:6" s="1044" customFormat="1" ht="24">
      <c r="A246" s="1172" t="s">
        <v>654</v>
      </c>
      <c r="B246" s="1125" t="s">
        <v>640</v>
      </c>
      <c r="C246" s="1145">
        <f>47*6</f>
        <v>282</v>
      </c>
      <c r="D246" s="1174" t="s">
        <v>28</v>
      </c>
      <c r="E246" s="1384"/>
      <c r="F246" s="1387">
        <f t="shared" si="11"/>
        <v>0</v>
      </c>
    </row>
    <row r="247" spans="1:6" s="1044" customFormat="1" ht="12.75" customHeight="1">
      <c r="A247" s="1171" t="s">
        <v>655</v>
      </c>
      <c r="B247" s="1125" t="s">
        <v>641</v>
      </c>
      <c r="C247" s="1217">
        <v>47</v>
      </c>
      <c r="D247" s="1169" t="s">
        <v>132</v>
      </c>
      <c r="E247" s="1385"/>
      <c r="F247" s="1352">
        <f t="shared" si="11"/>
        <v>0</v>
      </c>
    </row>
    <row r="248" spans="1:6" s="1044" customFormat="1" ht="12.75" customHeight="1">
      <c r="A248" s="1171" t="s">
        <v>707</v>
      </c>
      <c r="B248" s="1125" t="s">
        <v>642</v>
      </c>
      <c r="C248" s="1217">
        <v>47</v>
      </c>
      <c r="D248" s="1169" t="s">
        <v>132</v>
      </c>
      <c r="E248" s="1385"/>
      <c r="F248" s="1352">
        <f t="shared" si="11"/>
        <v>0</v>
      </c>
    </row>
    <row r="249" spans="1:6" s="1044" customFormat="1" ht="12.75" customHeight="1">
      <c r="A249" s="1171" t="s">
        <v>708</v>
      </c>
      <c r="B249" s="1125" t="s">
        <v>643</v>
      </c>
      <c r="C249" s="1217">
        <v>94</v>
      </c>
      <c r="D249" s="1169" t="s">
        <v>132</v>
      </c>
      <c r="E249" s="1386"/>
      <c r="F249" s="1352">
        <f t="shared" si="11"/>
        <v>0</v>
      </c>
    </row>
    <row r="250" spans="1:6" s="1044" customFormat="1" ht="12.75" customHeight="1">
      <c r="A250" s="1171" t="s">
        <v>709</v>
      </c>
      <c r="B250" s="1125" t="s">
        <v>644</v>
      </c>
      <c r="C250" s="1217">
        <v>47</v>
      </c>
      <c r="D250" s="1169" t="s">
        <v>132</v>
      </c>
      <c r="E250" s="1386"/>
      <c r="F250" s="1352">
        <f t="shared" si="11"/>
        <v>0</v>
      </c>
    </row>
    <row r="251" spans="1:6" s="1044" customFormat="1" ht="12.75" customHeight="1">
      <c r="A251" s="1171" t="s">
        <v>710</v>
      </c>
      <c r="B251" s="1125" t="s">
        <v>645</v>
      </c>
      <c r="C251" s="1217">
        <v>47</v>
      </c>
      <c r="D251" s="1169" t="s">
        <v>28</v>
      </c>
      <c r="E251" s="1385"/>
      <c r="F251" s="1352">
        <f t="shared" si="11"/>
        <v>0</v>
      </c>
    </row>
    <row r="252" spans="1:6" s="1044" customFormat="1" ht="12.75" customHeight="1">
      <c r="A252" s="1171" t="s">
        <v>711</v>
      </c>
      <c r="B252" s="1125" t="s">
        <v>646</v>
      </c>
      <c r="C252" s="1217">
        <v>47</v>
      </c>
      <c r="D252" s="1169" t="s">
        <v>132</v>
      </c>
      <c r="E252" s="1386"/>
      <c r="F252" s="1352">
        <f t="shared" si="11"/>
        <v>0</v>
      </c>
    </row>
    <row r="253" spans="1:256" s="1088" customFormat="1" ht="12.75">
      <c r="A253" s="1171" t="s">
        <v>712</v>
      </c>
      <c r="B253" s="1125" t="s">
        <v>1048</v>
      </c>
      <c r="C253" s="1217">
        <v>47</v>
      </c>
      <c r="D253" s="1169" t="s">
        <v>132</v>
      </c>
      <c r="E253" s="1386"/>
      <c r="F253" s="1386">
        <f>ROUND(C253*E253,2)</f>
        <v>0</v>
      </c>
      <c r="G253" s="1086"/>
      <c r="H253" s="368"/>
      <c r="I253" s="1087"/>
      <c r="J253" s="368"/>
      <c r="K253" s="368"/>
      <c r="L253" s="368"/>
      <c r="M253" s="368"/>
      <c r="N253" s="368"/>
      <c r="O253" s="368"/>
      <c r="P253" s="368"/>
      <c r="Q253" s="368"/>
      <c r="R253" s="368"/>
      <c r="S253" s="368"/>
      <c r="T253" s="368"/>
      <c r="U253" s="368"/>
      <c r="V253" s="368"/>
      <c r="W253" s="368"/>
      <c r="X253" s="368"/>
      <c r="Y253" s="368"/>
      <c r="Z253" s="368"/>
      <c r="AA253" s="368"/>
      <c r="AB253" s="368"/>
      <c r="AC253" s="368"/>
      <c r="AD253" s="368"/>
      <c r="AE253" s="368"/>
      <c r="AF253" s="368"/>
      <c r="AG253" s="368"/>
      <c r="AH253" s="368"/>
      <c r="AI253" s="368"/>
      <c r="AJ253" s="368"/>
      <c r="AK253" s="368"/>
      <c r="AL253" s="368"/>
      <c r="AM253" s="368"/>
      <c r="AN253" s="368"/>
      <c r="AO253" s="368"/>
      <c r="AP253" s="368"/>
      <c r="AQ253" s="368"/>
      <c r="AR253" s="368"/>
      <c r="AS253" s="368"/>
      <c r="AT253" s="368"/>
      <c r="AU253" s="368"/>
      <c r="AV253" s="368"/>
      <c r="AW253" s="368"/>
      <c r="AX253" s="368"/>
      <c r="AY253" s="368"/>
      <c r="AZ253" s="368"/>
      <c r="BA253" s="368"/>
      <c r="BB253" s="368"/>
      <c r="BC253" s="368"/>
      <c r="BD253" s="368"/>
      <c r="BE253" s="368"/>
      <c r="BF253" s="368"/>
      <c r="BG253" s="368"/>
      <c r="BH253" s="368"/>
      <c r="BI253" s="368"/>
      <c r="BJ253" s="368"/>
      <c r="BK253" s="368"/>
      <c r="BL253" s="368"/>
      <c r="BM253" s="368"/>
      <c r="BN253" s="368"/>
      <c r="BO253" s="368"/>
      <c r="BP253" s="368"/>
      <c r="BQ253" s="368"/>
      <c r="BR253" s="368"/>
      <c r="BS253" s="368"/>
      <c r="BT253" s="368"/>
      <c r="BU253" s="368"/>
      <c r="BV253" s="368"/>
      <c r="BW253" s="368"/>
      <c r="BX253" s="368"/>
      <c r="BY253" s="368"/>
      <c r="BZ253" s="368"/>
      <c r="CA253" s="368"/>
      <c r="CB253" s="368"/>
      <c r="CC253" s="368"/>
      <c r="CD253" s="368"/>
      <c r="CE253" s="368"/>
      <c r="CF253" s="368"/>
      <c r="CG253" s="368"/>
      <c r="CH253" s="368"/>
      <c r="CI253" s="368"/>
      <c r="CJ253" s="368"/>
      <c r="CK253" s="368"/>
      <c r="CL253" s="368"/>
      <c r="CM253" s="368"/>
      <c r="CN253" s="368"/>
      <c r="CO253" s="368"/>
      <c r="CP253" s="368"/>
      <c r="CQ253" s="368"/>
      <c r="CR253" s="368"/>
      <c r="CS253" s="368"/>
      <c r="CT253" s="368"/>
      <c r="CU253" s="368"/>
      <c r="CV253" s="368"/>
      <c r="CW253" s="368"/>
      <c r="CX253" s="368"/>
      <c r="CY253" s="368"/>
      <c r="CZ253" s="368"/>
      <c r="DA253" s="368"/>
      <c r="DB253" s="368"/>
      <c r="DC253" s="368"/>
      <c r="DD253" s="368"/>
      <c r="DE253" s="368"/>
      <c r="DF253" s="368"/>
      <c r="DG253" s="368"/>
      <c r="DH253" s="368"/>
      <c r="DI253" s="368"/>
      <c r="DJ253" s="368"/>
      <c r="DK253" s="368"/>
      <c r="DL253" s="368"/>
      <c r="DM253" s="368"/>
      <c r="DN253" s="368"/>
      <c r="DO253" s="368"/>
      <c r="DP253" s="368"/>
      <c r="DQ253" s="368"/>
      <c r="DR253" s="368"/>
      <c r="DS253" s="368"/>
      <c r="DT253" s="368"/>
      <c r="DU253" s="368"/>
      <c r="DV253" s="368"/>
      <c r="DW253" s="368"/>
      <c r="DX253" s="368"/>
      <c r="DY253" s="368"/>
      <c r="DZ253" s="368"/>
      <c r="EA253" s="368"/>
      <c r="EB253" s="368"/>
      <c r="EC253" s="368"/>
      <c r="ED253" s="368"/>
      <c r="EE253" s="368"/>
      <c r="EF253" s="368"/>
      <c r="EG253" s="368"/>
      <c r="EH253" s="368"/>
      <c r="EI253" s="368"/>
      <c r="EJ253" s="368"/>
      <c r="EK253" s="368"/>
      <c r="EL253" s="368"/>
      <c r="EM253" s="368"/>
      <c r="EN253" s="368"/>
      <c r="EO253" s="368"/>
      <c r="EP253" s="368"/>
      <c r="EQ253" s="368"/>
      <c r="ER253" s="368"/>
      <c r="ES253" s="368"/>
      <c r="ET253" s="368"/>
      <c r="EU253" s="368"/>
      <c r="EV253" s="368"/>
      <c r="EW253" s="368"/>
      <c r="EX253" s="368"/>
      <c r="EY253" s="368"/>
      <c r="EZ253" s="368"/>
      <c r="FA253" s="368"/>
      <c r="FB253" s="368"/>
      <c r="FC253" s="368"/>
      <c r="FD253" s="368"/>
      <c r="FE253" s="368"/>
      <c r="FF253" s="368"/>
      <c r="FG253" s="368"/>
      <c r="FH253" s="368"/>
      <c r="FI253" s="368"/>
      <c r="FJ253" s="368"/>
      <c r="FK253" s="368"/>
      <c r="FL253" s="368"/>
      <c r="FM253" s="368"/>
      <c r="FN253" s="368"/>
      <c r="FO253" s="368"/>
      <c r="FP253" s="368"/>
      <c r="FQ253" s="368"/>
      <c r="FR253" s="368"/>
      <c r="FS253" s="368"/>
      <c r="FT253" s="368"/>
      <c r="FU253" s="368"/>
      <c r="FV253" s="368"/>
      <c r="FW253" s="368"/>
      <c r="FX253" s="368"/>
      <c r="FY253" s="368"/>
      <c r="FZ253" s="368"/>
      <c r="GA253" s="368"/>
      <c r="GB253" s="368"/>
      <c r="GC253" s="368"/>
      <c r="GD253" s="368"/>
      <c r="GE253" s="368"/>
      <c r="GF253" s="368"/>
      <c r="GG253" s="368"/>
      <c r="GH253" s="368"/>
      <c r="GI253" s="368"/>
      <c r="GJ253" s="368"/>
      <c r="GK253" s="368"/>
      <c r="GL253" s="368"/>
      <c r="GM253" s="368"/>
      <c r="GN253" s="368"/>
      <c r="GO253" s="368"/>
      <c r="GP253" s="368"/>
      <c r="GQ253" s="368"/>
      <c r="GR253" s="368"/>
      <c r="GS253" s="368"/>
      <c r="GT253" s="368"/>
      <c r="GU253" s="368"/>
      <c r="GV253" s="368"/>
      <c r="GW253" s="368"/>
      <c r="GX253" s="368"/>
      <c r="GY253" s="368"/>
      <c r="GZ253" s="368"/>
      <c r="HA253" s="368"/>
      <c r="HB253" s="368"/>
      <c r="HC253" s="368"/>
      <c r="HD253" s="368"/>
      <c r="HE253" s="368"/>
      <c r="HF253" s="368"/>
      <c r="HG253" s="368"/>
      <c r="HH253" s="368"/>
      <c r="HI253" s="368"/>
      <c r="HJ253" s="368"/>
      <c r="HK253" s="368"/>
      <c r="HL253" s="368"/>
      <c r="HM253" s="368"/>
      <c r="HN253" s="368"/>
      <c r="HO253" s="368"/>
      <c r="HP253" s="368"/>
      <c r="HQ253" s="368"/>
      <c r="HR253" s="368"/>
      <c r="HS253" s="368"/>
      <c r="HT253" s="368"/>
      <c r="HU253" s="368"/>
      <c r="HV253" s="368"/>
      <c r="HW253" s="368"/>
      <c r="HX253" s="368"/>
      <c r="HY253" s="368"/>
      <c r="HZ253" s="368"/>
      <c r="IA253" s="368"/>
      <c r="IB253" s="368"/>
      <c r="IC253" s="368"/>
      <c r="ID253" s="368"/>
      <c r="IE253" s="368"/>
      <c r="IF253" s="368"/>
      <c r="IG253" s="368"/>
      <c r="IH253" s="368"/>
      <c r="II253" s="368"/>
      <c r="IJ253" s="368"/>
      <c r="IK253" s="368"/>
      <c r="IL253" s="368"/>
      <c r="IM253" s="368"/>
      <c r="IN253" s="368"/>
      <c r="IO253" s="368"/>
      <c r="IP253" s="368"/>
      <c r="IQ253" s="368"/>
      <c r="IR253" s="368"/>
      <c r="IS253" s="368"/>
      <c r="IT253" s="368"/>
      <c r="IU253" s="368"/>
      <c r="IV253" s="368"/>
    </row>
    <row r="254" spans="1:6" s="1044" customFormat="1" ht="12.75" customHeight="1">
      <c r="A254" s="1171" t="s">
        <v>713</v>
      </c>
      <c r="B254" s="1125" t="s">
        <v>647</v>
      </c>
      <c r="C254" s="1217">
        <v>47</v>
      </c>
      <c r="D254" s="1169" t="s">
        <v>132</v>
      </c>
      <c r="E254" s="1386"/>
      <c r="F254" s="1352">
        <f t="shared" si="11"/>
        <v>0</v>
      </c>
    </row>
    <row r="255" spans="1:6" s="1044" customFormat="1" ht="12.75" customHeight="1">
      <c r="A255" s="1171" t="s">
        <v>714</v>
      </c>
      <c r="B255" s="1125" t="s">
        <v>648</v>
      </c>
      <c r="C255" s="1217">
        <v>47</v>
      </c>
      <c r="D255" s="1169" t="s">
        <v>132</v>
      </c>
      <c r="E255" s="1386"/>
      <c r="F255" s="1352">
        <f t="shared" si="11"/>
        <v>0</v>
      </c>
    </row>
    <row r="256" spans="1:6" s="1044" customFormat="1" ht="12.75" customHeight="1">
      <c r="A256" s="1171" t="s">
        <v>715</v>
      </c>
      <c r="B256" s="1125" t="s">
        <v>450</v>
      </c>
      <c r="C256" s="1217">
        <v>93.06</v>
      </c>
      <c r="D256" s="1169" t="s">
        <v>15</v>
      </c>
      <c r="E256" s="1383"/>
      <c r="F256" s="1352">
        <f t="shared" si="11"/>
        <v>0</v>
      </c>
    </row>
    <row r="257" spans="1:6" s="1044" customFormat="1" ht="12.75" customHeight="1">
      <c r="A257" s="1171" t="s">
        <v>1050</v>
      </c>
      <c r="B257" s="1125" t="s">
        <v>649</v>
      </c>
      <c r="C257" s="1217">
        <v>47</v>
      </c>
      <c r="D257" s="1169" t="s">
        <v>132</v>
      </c>
      <c r="E257" s="1386"/>
      <c r="F257" s="1352">
        <f t="shared" si="11"/>
        <v>0</v>
      </c>
    </row>
    <row r="258" spans="1:6" s="1044" customFormat="1" ht="12.75" customHeight="1">
      <c r="A258" s="1171"/>
      <c r="B258" s="1162"/>
      <c r="C258" s="1217"/>
      <c r="D258" s="1169"/>
      <c r="E258" s="1386"/>
      <c r="F258" s="1352"/>
    </row>
    <row r="259" spans="1:6" s="1044" customFormat="1" ht="12.75" customHeight="1">
      <c r="A259" s="1215">
        <v>11.3</v>
      </c>
      <c r="B259" s="1216" t="s">
        <v>739</v>
      </c>
      <c r="C259" s="1217"/>
      <c r="D259" s="1169"/>
      <c r="E259" s="1383"/>
      <c r="F259" s="1352">
        <f aca="true" t="shared" si="12" ref="F259:F272">ROUND(E259*C259,2)</f>
        <v>0</v>
      </c>
    </row>
    <row r="260" spans="1:6" s="1044" customFormat="1" ht="12.75" customHeight="1">
      <c r="A260" s="1171" t="s">
        <v>716</v>
      </c>
      <c r="B260" s="1125" t="s">
        <v>639</v>
      </c>
      <c r="C260" s="1217">
        <v>136</v>
      </c>
      <c r="D260" s="1169" t="s">
        <v>132</v>
      </c>
      <c r="E260" s="1383"/>
      <c r="F260" s="1352">
        <f t="shared" si="12"/>
        <v>0</v>
      </c>
    </row>
    <row r="261" spans="1:6" s="1044" customFormat="1" ht="24">
      <c r="A261" s="1172" t="s">
        <v>717</v>
      </c>
      <c r="B261" s="1125" t="s">
        <v>640</v>
      </c>
      <c r="C261" s="1145">
        <v>816</v>
      </c>
      <c r="D261" s="1174" t="s">
        <v>28</v>
      </c>
      <c r="E261" s="1384"/>
      <c r="F261" s="1356">
        <f t="shared" si="12"/>
        <v>0</v>
      </c>
    </row>
    <row r="262" spans="1:6" s="1044" customFormat="1" ht="12.75" customHeight="1">
      <c r="A262" s="1171" t="s">
        <v>718</v>
      </c>
      <c r="B262" s="1125" t="s">
        <v>641</v>
      </c>
      <c r="C262" s="1217">
        <v>136</v>
      </c>
      <c r="D262" s="1169" t="s">
        <v>132</v>
      </c>
      <c r="E262" s="1385"/>
      <c r="F262" s="1352">
        <f t="shared" si="12"/>
        <v>0</v>
      </c>
    </row>
    <row r="263" spans="1:6" s="1044" customFormat="1" ht="12.75" customHeight="1">
      <c r="A263" s="1171" t="s">
        <v>719</v>
      </c>
      <c r="B263" s="1125" t="s">
        <v>642</v>
      </c>
      <c r="C263" s="1217">
        <v>136</v>
      </c>
      <c r="D263" s="1169" t="s">
        <v>132</v>
      </c>
      <c r="E263" s="1385"/>
      <c r="F263" s="1352">
        <f t="shared" si="12"/>
        <v>0</v>
      </c>
    </row>
    <row r="264" spans="1:6" s="1044" customFormat="1" ht="12.75" customHeight="1">
      <c r="A264" s="1171" t="s">
        <v>720</v>
      </c>
      <c r="B264" s="1125" t="s">
        <v>643</v>
      </c>
      <c r="C264" s="1217">
        <v>272</v>
      </c>
      <c r="D264" s="1169" t="s">
        <v>132</v>
      </c>
      <c r="E264" s="1386"/>
      <c r="F264" s="1352">
        <f t="shared" si="12"/>
        <v>0</v>
      </c>
    </row>
    <row r="265" spans="1:6" s="1044" customFormat="1" ht="12.75" customHeight="1">
      <c r="A265" s="1211" t="s">
        <v>721</v>
      </c>
      <c r="B265" s="1189" t="s">
        <v>644</v>
      </c>
      <c r="C265" s="1218">
        <v>136</v>
      </c>
      <c r="D265" s="1157" t="s">
        <v>132</v>
      </c>
      <c r="E265" s="1388"/>
      <c r="F265" s="1382">
        <f t="shared" si="12"/>
        <v>0</v>
      </c>
    </row>
    <row r="266" spans="1:6" s="1044" customFormat="1" ht="12.75" customHeight="1">
      <c r="A266" s="1171" t="s">
        <v>722</v>
      </c>
      <c r="B266" s="1125" t="s">
        <v>645</v>
      </c>
      <c r="C266" s="1217">
        <v>136</v>
      </c>
      <c r="D266" s="1169" t="s">
        <v>28</v>
      </c>
      <c r="E266" s="1385"/>
      <c r="F266" s="1352">
        <f t="shared" si="12"/>
        <v>0</v>
      </c>
    </row>
    <row r="267" spans="1:6" s="1044" customFormat="1" ht="12.75" customHeight="1">
      <c r="A267" s="1171" t="s">
        <v>723</v>
      </c>
      <c r="B267" s="1125" t="s">
        <v>646</v>
      </c>
      <c r="C267" s="1217">
        <v>136</v>
      </c>
      <c r="D267" s="1169" t="s">
        <v>132</v>
      </c>
      <c r="E267" s="1386"/>
      <c r="F267" s="1352">
        <f t="shared" si="12"/>
        <v>0</v>
      </c>
    </row>
    <row r="268" spans="1:256" s="1088" customFormat="1" ht="12.75">
      <c r="A268" s="1171" t="s">
        <v>724</v>
      </c>
      <c r="B268" s="1125" t="s">
        <v>1048</v>
      </c>
      <c r="C268" s="1217">
        <v>136</v>
      </c>
      <c r="D268" s="1169" t="s">
        <v>132</v>
      </c>
      <c r="E268" s="1386"/>
      <c r="F268" s="1386">
        <f>ROUND(C268*E268,2)</f>
        <v>0</v>
      </c>
      <c r="G268" s="1086"/>
      <c r="H268" s="368"/>
      <c r="I268" s="1087"/>
      <c r="J268" s="368"/>
      <c r="K268" s="368"/>
      <c r="L268" s="368"/>
      <c r="M268" s="368"/>
      <c r="N268" s="368"/>
      <c r="O268" s="368"/>
      <c r="P268" s="368"/>
      <c r="Q268" s="368"/>
      <c r="R268" s="368"/>
      <c r="S268" s="368"/>
      <c r="T268" s="368"/>
      <c r="U268" s="368"/>
      <c r="V268" s="368"/>
      <c r="W268" s="368"/>
      <c r="X268" s="368"/>
      <c r="Y268" s="368"/>
      <c r="Z268" s="368"/>
      <c r="AA268" s="368"/>
      <c r="AB268" s="368"/>
      <c r="AC268" s="368"/>
      <c r="AD268" s="368"/>
      <c r="AE268" s="368"/>
      <c r="AF268" s="368"/>
      <c r="AG268" s="368"/>
      <c r="AH268" s="368"/>
      <c r="AI268" s="368"/>
      <c r="AJ268" s="368"/>
      <c r="AK268" s="368"/>
      <c r="AL268" s="368"/>
      <c r="AM268" s="368"/>
      <c r="AN268" s="368"/>
      <c r="AO268" s="368"/>
      <c r="AP268" s="368"/>
      <c r="AQ268" s="368"/>
      <c r="AR268" s="368"/>
      <c r="AS268" s="368"/>
      <c r="AT268" s="368"/>
      <c r="AU268" s="368"/>
      <c r="AV268" s="368"/>
      <c r="AW268" s="368"/>
      <c r="AX268" s="368"/>
      <c r="AY268" s="368"/>
      <c r="AZ268" s="368"/>
      <c r="BA268" s="368"/>
      <c r="BB268" s="368"/>
      <c r="BC268" s="368"/>
      <c r="BD268" s="368"/>
      <c r="BE268" s="368"/>
      <c r="BF268" s="368"/>
      <c r="BG268" s="368"/>
      <c r="BH268" s="368"/>
      <c r="BI268" s="368"/>
      <c r="BJ268" s="368"/>
      <c r="BK268" s="368"/>
      <c r="BL268" s="368"/>
      <c r="BM268" s="368"/>
      <c r="BN268" s="368"/>
      <c r="BO268" s="368"/>
      <c r="BP268" s="368"/>
      <c r="BQ268" s="368"/>
      <c r="BR268" s="368"/>
      <c r="BS268" s="368"/>
      <c r="BT268" s="368"/>
      <c r="BU268" s="368"/>
      <c r="BV268" s="368"/>
      <c r="BW268" s="368"/>
      <c r="BX268" s="368"/>
      <c r="BY268" s="368"/>
      <c r="BZ268" s="368"/>
      <c r="CA268" s="368"/>
      <c r="CB268" s="368"/>
      <c r="CC268" s="368"/>
      <c r="CD268" s="368"/>
      <c r="CE268" s="368"/>
      <c r="CF268" s="368"/>
      <c r="CG268" s="368"/>
      <c r="CH268" s="368"/>
      <c r="CI268" s="368"/>
      <c r="CJ268" s="368"/>
      <c r="CK268" s="368"/>
      <c r="CL268" s="368"/>
      <c r="CM268" s="368"/>
      <c r="CN268" s="368"/>
      <c r="CO268" s="368"/>
      <c r="CP268" s="368"/>
      <c r="CQ268" s="368"/>
      <c r="CR268" s="368"/>
      <c r="CS268" s="368"/>
      <c r="CT268" s="368"/>
      <c r="CU268" s="368"/>
      <c r="CV268" s="368"/>
      <c r="CW268" s="368"/>
      <c r="CX268" s="368"/>
      <c r="CY268" s="368"/>
      <c r="CZ268" s="368"/>
      <c r="DA268" s="368"/>
      <c r="DB268" s="368"/>
      <c r="DC268" s="368"/>
      <c r="DD268" s="368"/>
      <c r="DE268" s="368"/>
      <c r="DF268" s="368"/>
      <c r="DG268" s="368"/>
      <c r="DH268" s="368"/>
      <c r="DI268" s="368"/>
      <c r="DJ268" s="368"/>
      <c r="DK268" s="368"/>
      <c r="DL268" s="368"/>
      <c r="DM268" s="368"/>
      <c r="DN268" s="368"/>
      <c r="DO268" s="368"/>
      <c r="DP268" s="368"/>
      <c r="DQ268" s="368"/>
      <c r="DR268" s="368"/>
      <c r="DS268" s="368"/>
      <c r="DT268" s="368"/>
      <c r="DU268" s="368"/>
      <c r="DV268" s="368"/>
      <c r="DW268" s="368"/>
      <c r="DX268" s="368"/>
      <c r="DY268" s="368"/>
      <c r="DZ268" s="368"/>
      <c r="EA268" s="368"/>
      <c r="EB268" s="368"/>
      <c r="EC268" s="368"/>
      <c r="ED268" s="368"/>
      <c r="EE268" s="368"/>
      <c r="EF268" s="368"/>
      <c r="EG268" s="368"/>
      <c r="EH268" s="368"/>
      <c r="EI268" s="368"/>
      <c r="EJ268" s="368"/>
      <c r="EK268" s="368"/>
      <c r="EL268" s="368"/>
      <c r="EM268" s="368"/>
      <c r="EN268" s="368"/>
      <c r="EO268" s="368"/>
      <c r="EP268" s="368"/>
      <c r="EQ268" s="368"/>
      <c r="ER268" s="368"/>
      <c r="ES268" s="368"/>
      <c r="ET268" s="368"/>
      <c r="EU268" s="368"/>
      <c r="EV268" s="368"/>
      <c r="EW268" s="368"/>
      <c r="EX268" s="368"/>
      <c r="EY268" s="368"/>
      <c r="EZ268" s="368"/>
      <c r="FA268" s="368"/>
      <c r="FB268" s="368"/>
      <c r="FC268" s="368"/>
      <c r="FD268" s="368"/>
      <c r="FE268" s="368"/>
      <c r="FF268" s="368"/>
      <c r="FG268" s="368"/>
      <c r="FH268" s="368"/>
      <c r="FI268" s="368"/>
      <c r="FJ268" s="368"/>
      <c r="FK268" s="368"/>
      <c r="FL268" s="368"/>
      <c r="FM268" s="368"/>
      <c r="FN268" s="368"/>
      <c r="FO268" s="368"/>
      <c r="FP268" s="368"/>
      <c r="FQ268" s="368"/>
      <c r="FR268" s="368"/>
      <c r="FS268" s="368"/>
      <c r="FT268" s="368"/>
      <c r="FU268" s="368"/>
      <c r="FV268" s="368"/>
      <c r="FW268" s="368"/>
      <c r="FX268" s="368"/>
      <c r="FY268" s="368"/>
      <c r="FZ268" s="368"/>
      <c r="GA268" s="368"/>
      <c r="GB268" s="368"/>
      <c r="GC268" s="368"/>
      <c r="GD268" s="368"/>
      <c r="GE268" s="368"/>
      <c r="GF268" s="368"/>
      <c r="GG268" s="368"/>
      <c r="GH268" s="368"/>
      <c r="GI268" s="368"/>
      <c r="GJ268" s="368"/>
      <c r="GK268" s="368"/>
      <c r="GL268" s="368"/>
      <c r="GM268" s="368"/>
      <c r="GN268" s="368"/>
      <c r="GO268" s="368"/>
      <c r="GP268" s="368"/>
      <c r="GQ268" s="368"/>
      <c r="GR268" s="368"/>
      <c r="GS268" s="368"/>
      <c r="GT268" s="368"/>
      <c r="GU268" s="368"/>
      <c r="GV268" s="368"/>
      <c r="GW268" s="368"/>
      <c r="GX268" s="368"/>
      <c r="GY268" s="368"/>
      <c r="GZ268" s="368"/>
      <c r="HA268" s="368"/>
      <c r="HB268" s="368"/>
      <c r="HC268" s="368"/>
      <c r="HD268" s="368"/>
      <c r="HE268" s="368"/>
      <c r="HF268" s="368"/>
      <c r="HG268" s="368"/>
      <c r="HH268" s="368"/>
      <c r="HI268" s="368"/>
      <c r="HJ268" s="368"/>
      <c r="HK268" s="368"/>
      <c r="HL268" s="368"/>
      <c r="HM268" s="368"/>
      <c r="HN268" s="368"/>
      <c r="HO268" s="368"/>
      <c r="HP268" s="368"/>
      <c r="HQ268" s="368"/>
      <c r="HR268" s="368"/>
      <c r="HS268" s="368"/>
      <c r="HT268" s="368"/>
      <c r="HU268" s="368"/>
      <c r="HV268" s="368"/>
      <c r="HW268" s="368"/>
      <c r="HX268" s="368"/>
      <c r="HY268" s="368"/>
      <c r="HZ268" s="368"/>
      <c r="IA268" s="368"/>
      <c r="IB268" s="368"/>
      <c r="IC268" s="368"/>
      <c r="ID268" s="368"/>
      <c r="IE268" s="368"/>
      <c r="IF268" s="368"/>
      <c r="IG268" s="368"/>
      <c r="IH268" s="368"/>
      <c r="II268" s="368"/>
      <c r="IJ268" s="368"/>
      <c r="IK268" s="368"/>
      <c r="IL268" s="368"/>
      <c r="IM268" s="368"/>
      <c r="IN268" s="368"/>
      <c r="IO268" s="368"/>
      <c r="IP268" s="368"/>
      <c r="IQ268" s="368"/>
      <c r="IR268" s="368"/>
      <c r="IS268" s="368"/>
      <c r="IT268" s="368"/>
      <c r="IU268" s="368"/>
      <c r="IV268" s="368"/>
    </row>
    <row r="269" spans="1:6" s="1044" customFormat="1" ht="12.75" customHeight="1">
      <c r="A269" s="1171" t="s">
        <v>725</v>
      </c>
      <c r="B269" s="1125" t="s">
        <v>647</v>
      </c>
      <c r="C269" s="1217">
        <v>136</v>
      </c>
      <c r="D269" s="1169" t="s">
        <v>132</v>
      </c>
      <c r="E269" s="1386"/>
      <c r="F269" s="1352">
        <f t="shared" si="12"/>
        <v>0</v>
      </c>
    </row>
    <row r="270" spans="1:6" s="1044" customFormat="1" ht="12.75" customHeight="1">
      <c r="A270" s="1171" t="s">
        <v>726</v>
      </c>
      <c r="B270" s="1125" t="s">
        <v>648</v>
      </c>
      <c r="C270" s="1217">
        <v>136</v>
      </c>
      <c r="D270" s="1169" t="s">
        <v>132</v>
      </c>
      <c r="E270" s="1386"/>
      <c r="F270" s="1352">
        <f t="shared" si="12"/>
        <v>0</v>
      </c>
    </row>
    <row r="271" spans="1:6" s="1044" customFormat="1" ht="12.75" customHeight="1">
      <c r="A271" s="1171" t="s">
        <v>727</v>
      </c>
      <c r="B271" s="1125" t="s">
        <v>450</v>
      </c>
      <c r="C271" s="1217">
        <v>269.28</v>
      </c>
      <c r="D271" s="1169" t="s">
        <v>15</v>
      </c>
      <c r="E271" s="1383"/>
      <c r="F271" s="1352">
        <f t="shared" si="12"/>
        <v>0</v>
      </c>
    </row>
    <row r="272" spans="1:6" s="1044" customFormat="1" ht="12.75" customHeight="1">
      <c r="A272" s="1171" t="s">
        <v>1049</v>
      </c>
      <c r="B272" s="1125" t="s">
        <v>649</v>
      </c>
      <c r="C272" s="1217">
        <v>136</v>
      </c>
      <c r="D272" s="1169" t="s">
        <v>132</v>
      </c>
      <c r="E272" s="1386"/>
      <c r="F272" s="1352">
        <f t="shared" si="12"/>
        <v>0</v>
      </c>
    </row>
    <row r="273" spans="1:6" s="1044" customFormat="1" ht="12.75" customHeight="1">
      <c r="A273" s="1171"/>
      <c r="B273" s="1162"/>
      <c r="C273" s="1217"/>
      <c r="D273" s="1169"/>
      <c r="E273" s="1386"/>
      <c r="F273" s="1352"/>
    </row>
    <row r="274" spans="1:6" s="1044" customFormat="1" ht="12.75" customHeight="1">
      <c r="A274" s="1219">
        <v>11.4</v>
      </c>
      <c r="B274" s="1220" t="s">
        <v>740</v>
      </c>
      <c r="C274" s="1163"/>
      <c r="D274" s="1164"/>
      <c r="E274" s="1364"/>
      <c r="F274" s="1352">
        <f aca="true" t="shared" si="13" ref="F274:F287">ROUND(E274*C274,2)</f>
        <v>0</v>
      </c>
    </row>
    <row r="275" spans="1:6" s="1044" customFormat="1" ht="12.75" customHeight="1">
      <c r="A275" s="1171" t="s">
        <v>782</v>
      </c>
      <c r="B275" s="1162" t="s">
        <v>888</v>
      </c>
      <c r="C275" s="1217">
        <v>24</v>
      </c>
      <c r="D275" s="1169" t="s">
        <v>132</v>
      </c>
      <c r="E275" s="1383"/>
      <c r="F275" s="1352">
        <f t="shared" si="13"/>
        <v>0</v>
      </c>
    </row>
    <row r="276" spans="1:6" s="1044" customFormat="1" ht="24">
      <c r="A276" s="1172" t="s">
        <v>783</v>
      </c>
      <c r="B276" s="1221" t="s">
        <v>576</v>
      </c>
      <c r="C276" s="1145">
        <v>288</v>
      </c>
      <c r="D276" s="1174" t="s">
        <v>28</v>
      </c>
      <c r="E276" s="1389"/>
      <c r="F276" s="1356">
        <f t="shared" si="13"/>
        <v>0</v>
      </c>
    </row>
    <row r="277" spans="1:6" s="1044" customFormat="1" ht="12.75" customHeight="1">
      <c r="A277" s="1171" t="s">
        <v>784</v>
      </c>
      <c r="B277" s="1159" t="s">
        <v>577</v>
      </c>
      <c r="C277" s="1217">
        <v>48</v>
      </c>
      <c r="D277" s="1169" t="s">
        <v>132</v>
      </c>
      <c r="E277" s="1383"/>
      <c r="F277" s="1352">
        <f t="shared" si="13"/>
        <v>0</v>
      </c>
    </row>
    <row r="278" spans="1:6" s="1044" customFormat="1" ht="12.75" customHeight="1">
      <c r="A278" s="1171" t="s">
        <v>785</v>
      </c>
      <c r="B278" s="1162" t="s">
        <v>578</v>
      </c>
      <c r="C278" s="1217">
        <v>48</v>
      </c>
      <c r="D278" s="1169" t="s">
        <v>132</v>
      </c>
      <c r="E278" s="1383"/>
      <c r="F278" s="1352">
        <f t="shared" si="13"/>
        <v>0</v>
      </c>
    </row>
    <row r="279" spans="1:6" s="1044" customFormat="1" ht="12.75" customHeight="1">
      <c r="A279" s="1171" t="s">
        <v>786</v>
      </c>
      <c r="B279" s="1159" t="s">
        <v>579</v>
      </c>
      <c r="C279" s="1217">
        <v>36</v>
      </c>
      <c r="D279" s="1169" t="s">
        <v>28</v>
      </c>
      <c r="E279" s="1383"/>
      <c r="F279" s="1352">
        <f t="shared" si="13"/>
        <v>0</v>
      </c>
    </row>
    <row r="280" spans="1:6" s="1044" customFormat="1" ht="12.75" customHeight="1">
      <c r="A280" s="1171" t="s">
        <v>787</v>
      </c>
      <c r="B280" s="1162" t="s">
        <v>580</v>
      </c>
      <c r="C280" s="1217">
        <v>24</v>
      </c>
      <c r="D280" s="1169" t="s">
        <v>132</v>
      </c>
      <c r="E280" s="1383"/>
      <c r="F280" s="1352">
        <f t="shared" si="13"/>
        <v>0</v>
      </c>
    </row>
    <row r="281" spans="1:6" s="1044" customFormat="1" ht="12.75" customHeight="1">
      <c r="A281" s="1171" t="s">
        <v>788</v>
      </c>
      <c r="B281" s="1162" t="s">
        <v>581</v>
      </c>
      <c r="C281" s="1217">
        <v>24</v>
      </c>
      <c r="D281" s="1169" t="s">
        <v>132</v>
      </c>
      <c r="E281" s="1383"/>
      <c r="F281" s="1352">
        <f t="shared" si="13"/>
        <v>0</v>
      </c>
    </row>
    <row r="282" spans="1:6" s="1044" customFormat="1" ht="12.75" customHeight="1">
      <c r="A282" s="1171" t="s">
        <v>789</v>
      </c>
      <c r="B282" s="1162" t="s">
        <v>582</v>
      </c>
      <c r="C282" s="1217">
        <v>24</v>
      </c>
      <c r="D282" s="1169" t="s">
        <v>132</v>
      </c>
      <c r="E282" s="1383"/>
      <c r="F282" s="1352">
        <f t="shared" si="13"/>
        <v>0</v>
      </c>
    </row>
    <row r="283" spans="1:6" s="1044" customFormat="1" ht="12.75" customHeight="1">
      <c r="A283" s="1171"/>
      <c r="B283" s="1162"/>
      <c r="C283" s="1217"/>
      <c r="D283" s="1169"/>
      <c r="E283" s="1383"/>
      <c r="F283" s="1352"/>
    </row>
    <row r="284" spans="1:6" s="1044" customFormat="1" ht="12.75" customHeight="1">
      <c r="A284" s="1171" t="s">
        <v>790</v>
      </c>
      <c r="B284" s="1139" t="s">
        <v>583</v>
      </c>
      <c r="C284" s="1217">
        <v>24</v>
      </c>
      <c r="D284" s="1222" t="s">
        <v>132</v>
      </c>
      <c r="E284" s="1390"/>
      <c r="F284" s="1352">
        <f t="shared" si="13"/>
        <v>0</v>
      </c>
    </row>
    <row r="285" spans="1:6" s="1044" customFormat="1" ht="12.75" customHeight="1">
      <c r="A285" s="1171" t="s">
        <v>791</v>
      </c>
      <c r="B285" s="1162" t="s">
        <v>584</v>
      </c>
      <c r="C285" s="1217">
        <v>24</v>
      </c>
      <c r="D285" s="1169" t="s">
        <v>132</v>
      </c>
      <c r="E285" s="1383"/>
      <c r="F285" s="1352">
        <f t="shared" si="13"/>
        <v>0</v>
      </c>
    </row>
    <row r="286" spans="1:6" s="1044" customFormat="1" ht="12.75" customHeight="1">
      <c r="A286" s="1171" t="s">
        <v>792</v>
      </c>
      <c r="B286" s="1162" t="s">
        <v>450</v>
      </c>
      <c r="C286" s="1217">
        <v>47.52</v>
      </c>
      <c r="D286" s="1169" t="s">
        <v>15</v>
      </c>
      <c r="E286" s="1383"/>
      <c r="F286" s="1352">
        <f t="shared" si="13"/>
        <v>0</v>
      </c>
    </row>
    <row r="287" spans="1:6" s="1044" customFormat="1" ht="12.75" customHeight="1">
      <c r="A287" s="1171" t="s">
        <v>793</v>
      </c>
      <c r="B287" s="1162" t="s">
        <v>585</v>
      </c>
      <c r="C287" s="1217">
        <v>24</v>
      </c>
      <c r="D287" s="1169" t="s">
        <v>132</v>
      </c>
      <c r="E287" s="1383"/>
      <c r="F287" s="1352">
        <f t="shared" si="13"/>
        <v>0</v>
      </c>
    </row>
    <row r="288" spans="1:6" s="1044" customFormat="1" ht="12.75" customHeight="1">
      <c r="A288" s="1171"/>
      <c r="B288" s="1162"/>
      <c r="C288" s="1217"/>
      <c r="D288" s="1169"/>
      <c r="E288" s="1386"/>
      <c r="F288" s="1352"/>
    </row>
    <row r="289" spans="1:6" s="1059" customFormat="1" ht="12.75" customHeight="1">
      <c r="A289" s="1215">
        <v>12</v>
      </c>
      <c r="B289" s="1220" t="s">
        <v>626</v>
      </c>
      <c r="C289" s="1217"/>
      <c r="D289" s="1169"/>
      <c r="E289" s="1386"/>
      <c r="F289" s="1352"/>
    </row>
    <row r="290" spans="1:7" s="1059" customFormat="1" ht="13.5" customHeight="1">
      <c r="A290" s="1125">
        <v>12.1</v>
      </c>
      <c r="B290" s="1129" t="s">
        <v>628</v>
      </c>
      <c r="C290" s="1121">
        <v>895.25</v>
      </c>
      <c r="D290" s="1128" t="s">
        <v>28</v>
      </c>
      <c r="E290" s="1350"/>
      <c r="F290" s="1352">
        <f>ROUND(E290*C290,2)</f>
        <v>0</v>
      </c>
      <c r="G290" s="1065"/>
    </row>
    <row r="291" spans="1:7" s="1059" customFormat="1" ht="13.5" customHeight="1">
      <c r="A291" s="1125">
        <v>12.2</v>
      </c>
      <c r="B291" s="1129" t="s">
        <v>629</v>
      </c>
      <c r="C291" s="1121">
        <v>393.68</v>
      </c>
      <c r="D291" s="1128" t="s">
        <v>28</v>
      </c>
      <c r="E291" s="1350"/>
      <c r="F291" s="1352">
        <f>ROUND(E291*C291,2)</f>
        <v>0</v>
      </c>
      <c r="G291" s="1065"/>
    </row>
    <row r="292" spans="1:7" s="1059" customFormat="1" ht="14.25" customHeight="1">
      <c r="A292" s="1125">
        <v>12.2</v>
      </c>
      <c r="B292" s="1129" t="s">
        <v>627</v>
      </c>
      <c r="C292" s="1121">
        <v>3928.25</v>
      </c>
      <c r="D292" s="1128" t="s">
        <v>28</v>
      </c>
      <c r="E292" s="1350"/>
      <c r="F292" s="1352">
        <f>ROUND(E292*C292,2)</f>
        <v>0</v>
      </c>
      <c r="G292" s="1065"/>
    </row>
    <row r="293" spans="1:7" s="1059" customFormat="1" ht="14.25" customHeight="1">
      <c r="A293" s="1125"/>
      <c r="B293" s="1129"/>
      <c r="C293" s="1127"/>
      <c r="D293" s="1128"/>
      <c r="E293" s="1350"/>
      <c r="F293" s="1352"/>
      <c r="G293" s="1065"/>
    </row>
    <row r="294" spans="1:6" s="1044" customFormat="1" ht="11.25" customHeight="1">
      <c r="A294" s="1223">
        <v>13</v>
      </c>
      <c r="B294" s="1224" t="s">
        <v>729</v>
      </c>
      <c r="C294" s="1217"/>
      <c r="D294" s="1169"/>
      <c r="E294" s="1386"/>
      <c r="F294" s="1352"/>
    </row>
    <row r="295" spans="1:6" s="1044" customFormat="1" ht="12">
      <c r="A295" s="1223"/>
      <c r="B295" s="1224"/>
      <c r="C295" s="1217"/>
      <c r="D295" s="1169"/>
      <c r="E295" s="1386"/>
      <c r="F295" s="1352"/>
    </row>
    <row r="296" spans="1:6" s="1044" customFormat="1" ht="12">
      <c r="A296" s="1225">
        <v>13.1</v>
      </c>
      <c r="B296" s="1224" t="s">
        <v>20</v>
      </c>
      <c r="C296" s="1163"/>
      <c r="D296" s="1164"/>
      <c r="E296" s="1364"/>
      <c r="F296" s="1352">
        <f>ROUND(E296*C296,2)</f>
        <v>0</v>
      </c>
    </row>
    <row r="297" spans="1:7" s="1044" customFormat="1" ht="12.75" customHeight="1">
      <c r="A297" s="1158" t="s">
        <v>730</v>
      </c>
      <c r="B297" s="1131" t="s">
        <v>728</v>
      </c>
      <c r="C297" s="1127">
        <v>629.92</v>
      </c>
      <c r="D297" s="1128" t="s">
        <v>15</v>
      </c>
      <c r="E297" s="1350"/>
      <c r="F297" s="1352">
        <f>ROUND(E297*C297,2)</f>
        <v>0</v>
      </c>
      <c r="G297" s="1066"/>
    </row>
    <row r="298" spans="1:7" s="1044" customFormat="1" ht="12.75" customHeight="1">
      <c r="A298" s="1158" t="s">
        <v>731</v>
      </c>
      <c r="B298" s="1131" t="s">
        <v>935</v>
      </c>
      <c r="C298" s="1127">
        <v>787.4</v>
      </c>
      <c r="D298" s="1128" t="s">
        <v>15</v>
      </c>
      <c r="E298" s="1350"/>
      <c r="F298" s="1352">
        <f>ROUND(E298*C298,2)</f>
        <v>0</v>
      </c>
      <c r="G298" s="1066"/>
    </row>
    <row r="299" spans="1:6" s="1044" customFormat="1" ht="7.5" customHeight="1">
      <c r="A299" s="1171"/>
      <c r="B299" s="1162"/>
      <c r="C299" s="1217"/>
      <c r="D299" s="1169"/>
      <c r="E299" s="1386"/>
      <c r="F299" s="1352"/>
    </row>
    <row r="300" spans="1:6" s="1044" customFormat="1" ht="12.75" customHeight="1">
      <c r="A300" s="1225">
        <v>13.2</v>
      </c>
      <c r="B300" s="1224" t="s">
        <v>733</v>
      </c>
      <c r="C300" s="1163"/>
      <c r="D300" s="1164"/>
      <c r="E300" s="1364"/>
      <c r="F300" s="1352">
        <f>ROUND(E300*C300,2)</f>
        <v>0</v>
      </c>
    </row>
    <row r="301" spans="1:6" s="1044" customFormat="1" ht="12.75" customHeight="1">
      <c r="A301" s="1158" t="s">
        <v>732</v>
      </c>
      <c r="B301" s="1131" t="s">
        <v>934</v>
      </c>
      <c r="C301" s="1127">
        <v>787.4</v>
      </c>
      <c r="D301" s="1128" t="s">
        <v>15</v>
      </c>
      <c r="E301" s="1350"/>
      <c r="F301" s="1352">
        <f>ROUND(E301*C301,2)</f>
        <v>0</v>
      </c>
    </row>
    <row r="302" spans="1:6" s="1044" customFormat="1" ht="6.75" customHeight="1">
      <c r="A302" s="1171"/>
      <c r="B302" s="1162"/>
      <c r="C302" s="1217"/>
      <c r="D302" s="1169"/>
      <c r="E302" s="1386"/>
      <c r="F302" s="1352"/>
    </row>
    <row r="303" spans="1:6" s="1044" customFormat="1" ht="26.25" customHeight="1">
      <c r="A303" s="1194">
        <v>13.3</v>
      </c>
      <c r="B303" s="1159" t="s">
        <v>734</v>
      </c>
      <c r="C303" s="1121">
        <v>748.03</v>
      </c>
      <c r="D303" s="1138" t="s">
        <v>15</v>
      </c>
      <c r="E303" s="1355"/>
      <c r="F303" s="1356">
        <f>ROUND(E303*C303,2)</f>
        <v>0</v>
      </c>
    </row>
    <row r="304" spans="1:6" s="1044" customFormat="1" ht="12.75" customHeight="1">
      <c r="A304" s="1171"/>
      <c r="B304" s="1162"/>
      <c r="C304" s="1217"/>
      <c r="D304" s="1169"/>
      <c r="E304" s="1386"/>
      <c r="F304" s="1352"/>
    </row>
    <row r="305" spans="1:8" s="1044" customFormat="1" ht="12">
      <c r="A305" s="1194">
        <v>13.4</v>
      </c>
      <c r="B305" s="1159" t="s">
        <v>736</v>
      </c>
      <c r="C305" s="1121">
        <v>3149.62</v>
      </c>
      <c r="D305" s="1138" t="s">
        <v>16</v>
      </c>
      <c r="E305" s="1355"/>
      <c r="F305" s="1356">
        <f>ROUND(E305*C305,2)</f>
        <v>0</v>
      </c>
      <c r="H305" s="1058"/>
    </row>
    <row r="306" spans="1:6" s="1044" customFormat="1" ht="12.75" customHeight="1">
      <c r="A306" s="1194">
        <v>13.5</v>
      </c>
      <c r="B306" s="1159" t="s">
        <v>950</v>
      </c>
      <c r="C306" s="1121">
        <v>22834</v>
      </c>
      <c r="D306" s="1138" t="s">
        <v>735</v>
      </c>
      <c r="E306" s="1355"/>
      <c r="F306" s="1356">
        <f>ROUND(E306*C306,2)</f>
        <v>0</v>
      </c>
    </row>
    <row r="307" spans="1:6" s="1044" customFormat="1" ht="6.75" customHeight="1">
      <c r="A307" s="1171"/>
      <c r="B307" s="1162"/>
      <c r="C307" s="1217"/>
      <c r="D307" s="1169"/>
      <c r="E307" s="1386"/>
      <c r="F307" s="1352"/>
    </row>
    <row r="308" spans="1:6" s="1044" customFormat="1" ht="72">
      <c r="A308" s="1226">
        <v>14</v>
      </c>
      <c r="B308" s="1150" t="s">
        <v>1044</v>
      </c>
      <c r="C308" s="1121">
        <f>C132</f>
        <v>5106.08</v>
      </c>
      <c r="D308" s="1138" t="s">
        <v>28</v>
      </c>
      <c r="E308" s="1355"/>
      <c r="F308" s="1356">
        <f>ROUND(E308*C308,2)</f>
        <v>0</v>
      </c>
    </row>
    <row r="309" spans="1:6" s="1044" customFormat="1" ht="12">
      <c r="A309" s="1226"/>
      <c r="B309" s="1150"/>
      <c r="C309" s="1121"/>
      <c r="D309" s="1138"/>
      <c r="E309" s="1355"/>
      <c r="F309" s="1356"/>
    </row>
    <row r="310" spans="1:6" s="1044" customFormat="1" ht="12.75" customHeight="1">
      <c r="A310" s="1171"/>
      <c r="B310" s="1162"/>
      <c r="C310" s="1217"/>
      <c r="D310" s="1169"/>
      <c r="E310" s="1386"/>
      <c r="F310" s="1352"/>
    </row>
    <row r="311" spans="1:6" s="1044" customFormat="1" ht="12.75" customHeight="1">
      <c r="A311" s="1125">
        <v>15</v>
      </c>
      <c r="B311" s="1129" t="s">
        <v>660</v>
      </c>
      <c r="C311" s="1179">
        <v>1</v>
      </c>
      <c r="D311" s="1180" t="s">
        <v>132</v>
      </c>
      <c r="E311" s="1368"/>
      <c r="F311" s="1352">
        <f>ROUND(E311*C311,2)</f>
        <v>0</v>
      </c>
    </row>
    <row r="312" spans="1:6" s="1044" customFormat="1" ht="12.75" customHeight="1">
      <c r="A312" s="1171"/>
      <c r="B312" s="1162"/>
      <c r="C312" s="1217"/>
      <c r="D312" s="1169"/>
      <c r="E312" s="1386"/>
      <c r="F312" s="1352"/>
    </row>
    <row r="313" spans="1:8" s="1067" customFormat="1" ht="12.75" customHeight="1">
      <c r="A313" s="1227"/>
      <c r="B313" s="1228" t="s">
        <v>870</v>
      </c>
      <c r="C313" s="1229"/>
      <c r="D313" s="1230"/>
      <c r="E313" s="1391"/>
      <c r="F313" s="1392">
        <f>SUM(F132:F311)</f>
        <v>0</v>
      </c>
      <c r="H313" s="1068"/>
    </row>
    <row r="314" spans="1:6" ht="12">
      <c r="A314" s="1125"/>
      <c r="B314" s="1129"/>
      <c r="C314" s="1127"/>
      <c r="D314" s="1128"/>
      <c r="E314" s="1374"/>
      <c r="F314" s="1393"/>
    </row>
    <row r="315" spans="1:6" ht="24">
      <c r="A315" s="1231" t="s">
        <v>444</v>
      </c>
      <c r="B315" s="1188" t="s">
        <v>594</v>
      </c>
      <c r="C315" s="1127"/>
      <c r="D315" s="1128"/>
      <c r="E315" s="1374"/>
      <c r="F315" s="1394"/>
    </row>
    <row r="316" spans="1:6" ht="12">
      <c r="A316" s="1219"/>
      <c r="B316" s="1129"/>
      <c r="C316" s="1127"/>
      <c r="D316" s="1128"/>
      <c r="E316" s="1374"/>
      <c r="F316" s="1352">
        <f>ROUND(E316*C316,2)</f>
        <v>0</v>
      </c>
    </row>
    <row r="317" spans="1:6" ht="12">
      <c r="A317" s="1123">
        <v>1</v>
      </c>
      <c r="B317" s="1130" t="s">
        <v>667</v>
      </c>
      <c r="C317" s="1127"/>
      <c r="D317" s="1128"/>
      <c r="E317" s="1374"/>
      <c r="F317" s="1352"/>
    </row>
    <row r="318" spans="1:6" ht="12">
      <c r="A318" s="1232">
        <v>1</v>
      </c>
      <c r="B318" s="1129" t="s">
        <v>0</v>
      </c>
      <c r="C318" s="1127">
        <v>4273.65</v>
      </c>
      <c r="D318" s="1128" t="s">
        <v>28</v>
      </c>
      <c r="E318" s="1350"/>
      <c r="F318" s="1352">
        <f>ROUND(E318*C318,2)</f>
        <v>0</v>
      </c>
    </row>
    <row r="319" spans="1:6" ht="12">
      <c r="A319" s="1219"/>
      <c r="B319" s="1129"/>
      <c r="C319" s="1127"/>
      <c r="D319" s="1128"/>
      <c r="E319" s="1350"/>
      <c r="F319" s="1352">
        <f>ROUND(E319*C319,2)</f>
        <v>0</v>
      </c>
    </row>
    <row r="320" spans="1:6" ht="36">
      <c r="A320" s="1123">
        <v>2</v>
      </c>
      <c r="B320" s="1130" t="s">
        <v>777</v>
      </c>
      <c r="C320" s="1127"/>
      <c r="D320" s="1128"/>
      <c r="E320" s="1374"/>
      <c r="F320" s="1374"/>
    </row>
    <row r="321" spans="1:8" ht="12">
      <c r="A321" s="1125">
        <v>2.1</v>
      </c>
      <c r="B321" s="1129" t="s">
        <v>929</v>
      </c>
      <c r="C321" s="1127">
        <v>1245.8</v>
      </c>
      <c r="D321" s="1128" t="s">
        <v>28</v>
      </c>
      <c r="E321" s="1350"/>
      <c r="F321" s="1351">
        <f>ROUND(E321*C321,2)</f>
        <v>0</v>
      </c>
      <c r="H321" s="1069"/>
    </row>
    <row r="322" spans="1:8" ht="12">
      <c r="A322" s="1125">
        <v>2.2</v>
      </c>
      <c r="B322" s="1129" t="s">
        <v>668</v>
      </c>
      <c r="C322" s="1127">
        <v>373.74</v>
      </c>
      <c r="D322" s="1128" t="s">
        <v>16</v>
      </c>
      <c r="E322" s="1350"/>
      <c r="F322" s="1351">
        <f>ROUND(E322*C322,2)</f>
        <v>0</v>
      </c>
      <c r="H322" s="1069"/>
    </row>
    <row r="323" spans="1:6" ht="12">
      <c r="A323" s="1125">
        <v>2.3</v>
      </c>
      <c r="B323" s="1129" t="s">
        <v>930</v>
      </c>
      <c r="C323" s="1127">
        <v>504.55</v>
      </c>
      <c r="D323" s="1128" t="s">
        <v>15</v>
      </c>
      <c r="E323" s="1350"/>
      <c r="F323" s="1351">
        <f>ROUND(E323*C323,2)</f>
        <v>0</v>
      </c>
    </row>
    <row r="324" spans="1:6" ht="12">
      <c r="A324" s="1219"/>
      <c r="B324" s="1129"/>
      <c r="C324" s="1127"/>
      <c r="D324" s="1128"/>
      <c r="E324" s="1350"/>
      <c r="F324" s="1352"/>
    </row>
    <row r="325" spans="1:6" ht="12">
      <c r="A325" s="1233">
        <v>3</v>
      </c>
      <c r="B325" s="1130" t="s">
        <v>20</v>
      </c>
      <c r="C325" s="1127"/>
      <c r="D325" s="1128"/>
      <c r="E325" s="1350"/>
      <c r="F325" s="1352">
        <f aca="true" t="shared" si="14" ref="F325:F358">ROUND(E325*C325,2)</f>
        <v>0</v>
      </c>
    </row>
    <row r="326" spans="1:7" ht="12">
      <c r="A326" s="1234">
        <v>3.1</v>
      </c>
      <c r="B326" s="1129" t="s">
        <v>357</v>
      </c>
      <c r="C326" s="1127">
        <v>2805.71</v>
      </c>
      <c r="D326" s="1128" t="s">
        <v>15</v>
      </c>
      <c r="E326" s="1350"/>
      <c r="F326" s="1352">
        <f t="shared" si="14"/>
        <v>0</v>
      </c>
      <c r="G326" s="1070"/>
    </row>
    <row r="327" spans="1:7" ht="12">
      <c r="A327" s="1125">
        <v>3.2</v>
      </c>
      <c r="B327" s="1131" t="s">
        <v>779</v>
      </c>
      <c r="C327" s="1127">
        <v>2564.19</v>
      </c>
      <c r="D327" s="1128" t="s">
        <v>16</v>
      </c>
      <c r="E327" s="1350"/>
      <c r="F327" s="1352">
        <f t="shared" si="14"/>
        <v>0</v>
      </c>
      <c r="G327" s="1070"/>
    </row>
    <row r="328" spans="1:9" ht="12">
      <c r="A328" s="1234">
        <v>3.3</v>
      </c>
      <c r="B328" s="1129" t="s">
        <v>360</v>
      </c>
      <c r="C328" s="1127">
        <v>256.42</v>
      </c>
      <c r="D328" s="1128" t="s">
        <v>15</v>
      </c>
      <c r="E328" s="1350"/>
      <c r="F328" s="1352">
        <f t="shared" si="14"/>
        <v>0</v>
      </c>
      <c r="G328" s="1070"/>
      <c r="I328" s="1069"/>
    </row>
    <row r="329" spans="1:9" s="1114" customFormat="1" ht="39" customHeight="1">
      <c r="A329" s="1133">
        <v>3.4</v>
      </c>
      <c r="B329" s="1134" t="s">
        <v>1037</v>
      </c>
      <c r="C329" s="1135">
        <f>C330*0.3*1.2</f>
        <v>861.33</v>
      </c>
      <c r="D329" s="1136" t="s">
        <v>15</v>
      </c>
      <c r="E329" s="1353"/>
      <c r="F329" s="1354">
        <f>ROUND(C329*E329,2)</f>
        <v>0</v>
      </c>
      <c r="G329" s="1112"/>
      <c r="H329" s="1113"/>
      <c r="I329" s="1113"/>
    </row>
    <row r="330" spans="1:7" ht="25.5" customHeight="1">
      <c r="A330" s="1194">
        <v>3.5</v>
      </c>
      <c r="B330" s="1131" t="s">
        <v>743</v>
      </c>
      <c r="C330" s="1121">
        <v>2392.57</v>
      </c>
      <c r="D330" s="1138" t="s">
        <v>15</v>
      </c>
      <c r="E330" s="1355"/>
      <c r="F330" s="1356">
        <f t="shared" si="14"/>
        <v>0</v>
      </c>
      <c r="G330" s="1071"/>
    </row>
    <row r="331" spans="1:7" ht="12">
      <c r="A331" s="1234">
        <v>3.6</v>
      </c>
      <c r="B331" s="1129" t="s">
        <v>931</v>
      </c>
      <c r="C331" s="1127">
        <v>516.42</v>
      </c>
      <c r="D331" s="1128" t="s">
        <v>15</v>
      </c>
      <c r="E331" s="1350"/>
      <c r="F331" s="1352">
        <f t="shared" si="14"/>
        <v>0</v>
      </c>
      <c r="G331" s="1070"/>
    </row>
    <row r="332" spans="1:6" ht="12">
      <c r="A332" s="1234"/>
      <c r="B332" s="1129"/>
      <c r="C332" s="1127"/>
      <c r="D332" s="1128"/>
      <c r="E332" s="1350"/>
      <c r="F332" s="1352">
        <f t="shared" si="14"/>
        <v>0</v>
      </c>
    </row>
    <row r="333" spans="1:6" ht="12">
      <c r="A333" s="1233">
        <v>4</v>
      </c>
      <c r="B333" s="1130" t="s">
        <v>601</v>
      </c>
      <c r="C333" s="1127"/>
      <c r="D333" s="1128"/>
      <c r="E333" s="1350"/>
      <c r="F333" s="1352">
        <f t="shared" si="14"/>
        <v>0</v>
      </c>
    </row>
    <row r="334" spans="1:7" ht="13.5" customHeight="1">
      <c r="A334" s="1234">
        <v>4.1</v>
      </c>
      <c r="B334" s="1129" t="s">
        <v>624</v>
      </c>
      <c r="C334" s="1121">
        <v>2839.09</v>
      </c>
      <c r="D334" s="1138" t="s">
        <v>28</v>
      </c>
      <c r="E334" s="1355"/>
      <c r="F334" s="1356">
        <f t="shared" si="14"/>
        <v>0</v>
      </c>
      <c r="G334" s="1072"/>
    </row>
    <row r="335" spans="1:7" ht="12.75" customHeight="1">
      <c r="A335" s="1234">
        <v>4.2</v>
      </c>
      <c r="B335" s="1129" t="s">
        <v>625</v>
      </c>
      <c r="C335" s="1121">
        <v>1520.02</v>
      </c>
      <c r="D335" s="1138" t="s">
        <v>28</v>
      </c>
      <c r="E335" s="1355"/>
      <c r="F335" s="1356">
        <f t="shared" si="14"/>
        <v>0</v>
      </c>
      <c r="G335" s="1052"/>
    </row>
    <row r="336" spans="1:7" ht="6" customHeight="1">
      <c r="A336" s="1234"/>
      <c r="B336" s="1129"/>
      <c r="C336" s="1127"/>
      <c r="D336" s="1128"/>
      <c r="E336" s="1350"/>
      <c r="F336" s="1352">
        <f t="shared" si="14"/>
        <v>0</v>
      </c>
      <c r="G336" s="538"/>
    </row>
    <row r="337" spans="1:7" ht="12">
      <c r="A337" s="1223">
        <v>5</v>
      </c>
      <c r="B337" s="1235" t="s">
        <v>359</v>
      </c>
      <c r="C337" s="1121"/>
      <c r="D337" s="1138"/>
      <c r="E337" s="1355"/>
      <c r="F337" s="1352">
        <f t="shared" si="14"/>
        <v>0</v>
      </c>
      <c r="G337" s="538"/>
    </row>
    <row r="338" spans="1:7" ht="14.25" customHeight="1">
      <c r="A338" s="1234">
        <v>5.1</v>
      </c>
      <c r="B338" s="1129" t="s">
        <v>624</v>
      </c>
      <c r="C338" s="1121">
        <v>2839.09</v>
      </c>
      <c r="D338" s="1138" t="s">
        <v>28</v>
      </c>
      <c r="E338" s="1355"/>
      <c r="F338" s="1356">
        <f t="shared" si="14"/>
        <v>0</v>
      </c>
      <c r="G338" s="1052"/>
    </row>
    <row r="339" spans="1:7" ht="13.5" customHeight="1">
      <c r="A339" s="1234">
        <v>5.2</v>
      </c>
      <c r="B339" s="1129" t="s">
        <v>625</v>
      </c>
      <c r="C339" s="1121">
        <v>1520.02</v>
      </c>
      <c r="D339" s="1138" t="s">
        <v>28</v>
      </c>
      <c r="E339" s="1355"/>
      <c r="F339" s="1356">
        <f t="shared" si="14"/>
        <v>0</v>
      </c>
      <c r="G339" s="1052"/>
    </row>
    <row r="340" spans="1:7" ht="6.75" customHeight="1">
      <c r="A340" s="1236"/>
      <c r="B340" s="1129"/>
      <c r="C340" s="1127"/>
      <c r="D340" s="1128"/>
      <c r="E340" s="1350"/>
      <c r="F340" s="1352">
        <f t="shared" si="14"/>
        <v>0</v>
      </c>
      <c r="G340" s="538"/>
    </row>
    <row r="341" spans="1:7" s="1109" customFormat="1" ht="12">
      <c r="A341" s="1237">
        <v>6</v>
      </c>
      <c r="B341" s="1238" t="s">
        <v>600</v>
      </c>
      <c r="C341" s="1239"/>
      <c r="D341" s="1197"/>
      <c r="E341" s="1376"/>
      <c r="F341" s="1377">
        <f t="shared" si="14"/>
        <v>0</v>
      </c>
      <c r="G341" s="1118"/>
    </row>
    <row r="342" spans="1:7" s="1109" customFormat="1" ht="24">
      <c r="A342" s="1240">
        <v>6.1</v>
      </c>
      <c r="B342" s="1241" t="s">
        <v>997</v>
      </c>
      <c r="C342" s="1196">
        <v>2</v>
      </c>
      <c r="D342" s="1197" t="s">
        <v>132</v>
      </c>
      <c r="E342" s="1376"/>
      <c r="F342" s="1377">
        <f t="shared" si="14"/>
        <v>0</v>
      </c>
      <c r="G342" s="1118"/>
    </row>
    <row r="343" spans="1:7" s="1109" customFormat="1" ht="24">
      <c r="A343" s="1240">
        <v>6.2</v>
      </c>
      <c r="B343" s="1241" t="s">
        <v>998</v>
      </c>
      <c r="C343" s="1196">
        <v>2</v>
      </c>
      <c r="D343" s="1197" t="s">
        <v>132</v>
      </c>
      <c r="E343" s="1376"/>
      <c r="F343" s="1377">
        <f t="shared" si="14"/>
        <v>0</v>
      </c>
      <c r="G343" s="1118"/>
    </row>
    <row r="344" spans="1:6" s="1109" customFormat="1" ht="24">
      <c r="A344" s="1240">
        <v>6.3</v>
      </c>
      <c r="B344" s="1241" t="s">
        <v>999</v>
      </c>
      <c r="C344" s="1196">
        <v>6</v>
      </c>
      <c r="D344" s="1197" t="s">
        <v>132</v>
      </c>
      <c r="E344" s="1376"/>
      <c r="F344" s="1377">
        <f t="shared" si="14"/>
        <v>0</v>
      </c>
    </row>
    <row r="345" spans="1:6" s="1109" customFormat="1" ht="24">
      <c r="A345" s="1240">
        <v>6.4</v>
      </c>
      <c r="B345" s="1241" t="s">
        <v>1000</v>
      </c>
      <c r="C345" s="1196">
        <v>1</v>
      </c>
      <c r="D345" s="1197" t="s">
        <v>132</v>
      </c>
      <c r="E345" s="1376"/>
      <c r="F345" s="1377">
        <f t="shared" si="14"/>
        <v>0</v>
      </c>
    </row>
    <row r="346" spans="1:6" s="1109" customFormat="1" ht="24">
      <c r="A346" s="1240">
        <v>6.5</v>
      </c>
      <c r="B346" s="1241" t="s">
        <v>1001</v>
      </c>
      <c r="C346" s="1196">
        <v>4</v>
      </c>
      <c r="D346" s="1197" t="s">
        <v>132</v>
      </c>
      <c r="E346" s="1376"/>
      <c r="F346" s="1377">
        <f t="shared" si="14"/>
        <v>0</v>
      </c>
    </row>
    <row r="347" spans="1:9" s="1109" customFormat="1" ht="24">
      <c r="A347" s="1240">
        <v>6.6</v>
      </c>
      <c r="B347" s="1241" t="s">
        <v>1002</v>
      </c>
      <c r="C347" s="1196">
        <v>3</v>
      </c>
      <c r="D347" s="1197" t="s">
        <v>132</v>
      </c>
      <c r="E347" s="1376"/>
      <c r="F347" s="1377">
        <f t="shared" si="14"/>
        <v>0</v>
      </c>
      <c r="I347" s="1111"/>
    </row>
    <row r="348" spans="1:6" s="1109" customFormat="1" ht="24">
      <c r="A348" s="1240">
        <v>6.7</v>
      </c>
      <c r="B348" s="1241" t="s">
        <v>1003</v>
      </c>
      <c r="C348" s="1196">
        <v>1</v>
      </c>
      <c r="D348" s="1197" t="s">
        <v>132</v>
      </c>
      <c r="E348" s="1355"/>
      <c r="F348" s="1377">
        <f t="shared" si="14"/>
        <v>0</v>
      </c>
    </row>
    <row r="349" spans="1:6" s="1109" customFormat="1" ht="24">
      <c r="A349" s="1240">
        <v>6.8</v>
      </c>
      <c r="B349" s="1242" t="s">
        <v>1004</v>
      </c>
      <c r="C349" s="1243">
        <v>3</v>
      </c>
      <c r="D349" s="1197" t="s">
        <v>132</v>
      </c>
      <c r="E349" s="1376"/>
      <c r="F349" s="1377">
        <f t="shared" si="14"/>
        <v>0</v>
      </c>
    </row>
    <row r="350" spans="1:6" s="1109" customFormat="1" ht="24">
      <c r="A350" s="1240">
        <v>6.9</v>
      </c>
      <c r="B350" s="1241" t="s">
        <v>1005</v>
      </c>
      <c r="C350" s="1243">
        <v>1</v>
      </c>
      <c r="D350" s="1197" t="s">
        <v>132</v>
      </c>
      <c r="E350" s="1376"/>
      <c r="F350" s="1377">
        <f t="shared" si="14"/>
        <v>0</v>
      </c>
    </row>
    <row r="351" spans="1:6" s="1109" customFormat="1" ht="24">
      <c r="A351" s="1244">
        <v>6.1</v>
      </c>
      <c r="B351" s="1241" t="s">
        <v>1006</v>
      </c>
      <c r="C351" s="1196">
        <v>11</v>
      </c>
      <c r="D351" s="1197" t="s">
        <v>132</v>
      </c>
      <c r="E351" s="1376"/>
      <c r="F351" s="1377">
        <f t="shared" si="14"/>
        <v>0</v>
      </c>
    </row>
    <row r="352" spans="1:6" ht="24">
      <c r="A352" s="1245">
        <v>6.11</v>
      </c>
      <c r="B352" s="1246" t="s">
        <v>952</v>
      </c>
      <c r="C352" s="1247">
        <v>11</v>
      </c>
      <c r="D352" s="1248" t="s">
        <v>132</v>
      </c>
      <c r="E352" s="1395"/>
      <c r="F352" s="1396">
        <f t="shared" si="14"/>
        <v>0</v>
      </c>
    </row>
    <row r="353" spans="1:6" ht="24">
      <c r="A353" s="1249">
        <v>6.12</v>
      </c>
      <c r="B353" s="1250" t="s">
        <v>953</v>
      </c>
      <c r="C353" s="1251">
        <v>23</v>
      </c>
      <c r="D353" s="1252" t="s">
        <v>132</v>
      </c>
      <c r="E353" s="1397"/>
      <c r="F353" s="1398">
        <f t="shared" si="14"/>
        <v>0</v>
      </c>
    </row>
    <row r="354" spans="1:6" ht="12">
      <c r="A354" s="1245"/>
      <c r="B354" s="1246"/>
      <c r="C354" s="1247"/>
      <c r="D354" s="1248"/>
      <c r="E354" s="1395"/>
      <c r="F354" s="1396"/>
    </row>
    <row r="355" spans="1:6" s="538" customFormat="1" ht="14.25" customHeight="1">
      <c r="A355" s="1123">
        <v>7</v>
      </c>
      <c r="B355" s="1149" t="s">
        <v>638</v>
      </c>
      <c r="C355" s="1132"/>
      <c r="D355" s="1128"/>
      <c r="E355" s="1350"/>
      <c r="F355" s="1351">
        <f t="shared" si="14"/>
        <v>0</v>
      </c>
    </row>
    <row r="356" spans="1:7" s="538" customFormat="1" ht="12.75" customHeight="1">
      <c r="A356" s="1125">
        <v>7.1</v>
      </c>
      <c r="B356" s="1150" t="s">
        <v>944</v>
      </c>
      <c r="C356" s="1132">
        <v>36</v>
      </c>
      <c r="D356" s="1128" t="s">
        <v>132</v>
      </c>
      <c r="E356" s="1350"/>
      <c r="F356" s="1351">
        <f t="shared" si="14"/>
        <v>0</v>
      </c>
      <c r="G356" s="1042"/>
    </row>
    <row r="357" spans="1:7" s="538" customFormat="1" ht="12.75" customHeight="1">
      <c r="A357" s="1125">
        <v>7.2</v>
      </c>
      <c r="B357" s="1150" t="s">
        <v>908</v>
      </c>
      <c r="C357" s="1132">
        <v>16</v>
      </c>
      <c r="D357" s="1128" t="s">
        <v>132</v>
      </c>
      <c r="E357" s="1350"/>
      <c r="F357" s="1351">
        <f t="shared" si="14"/>
        <v>0</v>
      </c>
      <c r="G357" s="1042"/>
    </row>
    <row r="358" spans="1:6" s="538" customFormat="1" ht="7.5" customHeight="1">
      <c r="A358" s="1125"/>
      <c r="B358" s="1150"/>
      <c r="C358" s="1132"/>
      <c r="D358" s="1128"/>
      <c r="E358" s="1350"/>
      <c r="F358" s="1351">
        <f t="shared" si="14"/>
        <v>0</v>
      </c>
    </row>
    <row r="359" spans="1:6" ht="12">
      <c r="A359" s="1253"/>
      <c r="B359" s="1196"/>
      <c r="C359" s="1196"/>
      <c r="D359" s="1197"/>
      <c r="E359" s="1376"/>
      <c r="F359" s="1377"/>
    </row>
    <row r="360" spans="1:6" ht="12">
      <c r="A360" s="1233">
        <v>8</v>
      </c>
      <c r="B360" s="1130" t="s">
        <v>361</v>
      </c>
      <c r="C360" s="1127"/>
      <c r="D360" s="1128"/>
      <c r="E360" s="1350"/>
      <c r="F360" s="1352">
        <f>ROUND(E360*C360,2)</f>
        <v>0</v>
      </c>
    </row>
    <row r="361" spans="1:6" ht="24">
      <c r="A361" s="1254">
        <v>8.1</v>
      </c>
      <c r="B361" s="1129" t="s">
        <v>932</v>
      </c>
      <c r="C361" s="1121">
        <v>2</v>
      </c>
      <c r="D361" s="1138" t="s">
        <v>132</v>
      </c>
      <c r="E361" s="1355"/>
      <c r="F361" s="1356">
        <f>ROUND(E361*C361,2)</f>
        <v>0</v>
      </c>
    </row>
    <row r="362" spans="1:6" ht="12">
      <c r="A362" s="1139">
        <v>8.2</v>
      </c>
      <c r="B362" s="1129" t="s">
        <v>466</v>
      </c>
      <c r="C362" s="1127">
        <v>2</v>
      </c>
      <c r="D362" s="1128" t="s">
        <v>132</v>
      </c>
      <c r="E362" s="1350"/>
      <c r="F362" s="1352">
        <f>ROUND(E362*C362,2)</f>
        <v>0</v>
      </c>
    </row>
    <row r="363" spans="1:6" ht="12">
      <c r="A363" s="1139"/>
      <c r="B363" s="1129"/>
      <c r="C363" s="1127"/>
      <c r="D363" s="1128"/>
      <c r="E363" s="1350"/>
      <c r="F363" s="1352">
        <f>ROUND(E363*C363,2)</f>
        <v>0</v>
      </c>
    </row>
    <row r="364" spans="1:6" ht="12">
      <c r="A364" s="1233">
        <v>9</v>
      </c>
      <c r="B364" s="1209" t="s">
        <v>772</v>
      </c>
      <c r="C364" s="1163"/>
      <c r="D364" s="1164"/>
      <c r="E364" s="1364"/>
      <c r="F364" s="1352">
        <f>ROUND(E364*C364,2)</f>
        <v>0</v>
      </c>
    </row>
    <row r="365" spans="1:6" ht="6.75" customHeight="1">
      <c r="A365" s="1233"/>
      <c r="B365" s="1209"/>
      <c r="C365" s="1163"/>
      <c r="D365" s="1164"/>
      <c r="E365" s="1364"/>
      <c r="F365" s="1352"/>
    </row>
    <row r="366" spans="1:6" ht="12">
      <c r="A366" s="1255">
        <v>9.1</v>
      </c>
      <c r="B366" s="1151" t="s">
        <v>595</v>
      </c>
      <c r="C366" s="1152"/>
      <c r="D366" s="1153"/>
      <c r="E366" s="1360"/>
      <c r="F366" s="1352">
        <f aca="true" t="shared" si="15" ref="F366:F386">ROUND(E366*C366,2)</f>
        <v>0</v>
      </c>
    </row>
    <row r="367" spans="1:6" ht="12">
      <c r="A367" s="1171" t="s">
        <v>794</v>
      </c>
      <c r="B367" s="1167" t="s">
        <v>0</v>
      </c>
      <c r="C367" s="1168">
        <v>1</v>
      </c>
      <c r="D367" s="1169" t="s">
        <v>132</v>
      </c>
      <c r="E367" s="1360"/>
      <c r="F367" s="1352">
        <f t="shared" si="15"/>
        <v>0</v>
      </c>
    </row>
    <row r="368" spans="1:6" ht="24">
      <c r="A368" s="1172" t="s">
        <v>795</v>
      </c>
      <c r="B368" s="1159" t="s">
        <v>650</v>
      </c>
      <c r="C368" s="1160">
        <v>18</v>
      </c>
      <c r="D368" s="1161" t="s">
        <v>28</v>
      </c>
      <c r="E368" s="1363"/>
      <c r="F368" s="1356">
        <f t="shared" si="15"/>
        <v>0</v>
      </c>
    </row>
    <row r="369" spans="1:6" ht="24">
      <c r="A369" s="1171" t="s">
        <v>796</v>
      </c>
      <c r="B369" s="1159" t="s">
        <v>620</v>
      </c>
      <c r="C369" s="1160">
        <v>4</v>
      </c>
      <c r="D369" s="1161" t="s">
        <v>132</v>
      </c>
      <c r="E369" s="1363"/>
      <c r="F369" s="1356">
        <f t="shared" si="15"/>
        <v>0</v>
      </c>
    </row>
    <row r="370" spans="1:6" ht="12">
      <c r="A370" s="1172" t="s">
        <v>797</v>
      </c>
      <c r="B370" s="1162" t="s">
        <v>621</v>
      </c>
      <c r="C370" s="1163">
        <v>2</v>
      </c>
      <c r="D370" s="1164" t="s">
        <v>132</v>
      </c>
      <c r="E370" s="1364"/>
      <c r="F370" s="1352">
        <f t="shared" si="15"/>
        <v>0</v>
      </c>
    </row>
    <row r="371" spans="1:6" ht="12">
      <c r="A371" s="1171" t="s">
        <v>798</v>
      </c>
      <c r="B371" s="1162" t="s">
        <v>933</v>
      </c>
      <c r="C371" s="1163">
        <v>2</v>
      </c>
      <c r="D371" s="1164" t="s">
        <v>132</v>
      </c>
      <c r="E371" s="1364"/>
      <c r="F371" s="1352">
        <f t="shared" si="15"/>
        <v>0</v>
      </c>
    </row>
    <row r="372" spans="1:6" ht="12">
      <c r="A372" s="1172" t="s">
        <v>799</v>
      </c>
      <c r="B372" s="1162" t="s">
        <v>445</v>
      </c>
      <c r="C372" s="1163">
        <v>11.88</v>
      </c>
      <c r="D372" s="1164" t="s">
        <v>15</v>
      </c>
      <c r="E372" s="1364"/>
      <c r="F372" s="1352">
        <f t="shared" si="15"/>
        <v>0</v>
      </c>
    </row>
    <row r="373" spans="1:6" ht="24">
      <c r="A373" s="1171" t="s">
        <v>800</v>
      </c>
      <c r="B373" s="1159" t="s">
        <v>954</v>
      </c>
      <c r="C373" s="1160">
        <v>11.14</v>
      </c>
      <c r="D373" s="1161" t="s">
        <v>15</v>
      </c>
      <c r="E373" s="1363"/>
      <c r="F373" s="1356">
        <f t="shared" si="15"/>
        <v>0</v>
      </c>
    </row>
    <row r="374" spans="1:7" ht="12">
      <c r="A374" s="1172" t="s">
        <v>801</v>
      </c>
      <c r="B374" s="1159" t="s">
        <v>924</v>
      </c>
      <c r="C374" s="1163">
        <v>0.93</v>
      </c>
      <c r="D374" s="1164" t="s">
        <v>15</v>
      </c>
      <c r="E374" s="1364"/>
      <c r="F374" s="1352">
        <f t="shared" si="15"/>
        <v>0</v>
      </c>
      <c r="G374" s="1069"/>
    </row>
    <row r="375" spans="1:7" ht="12">
      <c r="A375" s="1171" t="s">
        <v>802</v>
      </c>
      <c r="B375" s="1162" t="s">
        <v>911</v>
      </c>
      <c r="C375" s="1163">
        <v>1</v>
      </c>
      <c r="D375" s="1164" t="s">
        <v>132</v>
      </c>
      <c r="E375" s="1364"/>
      <c r="F375" s="1352">
        <f t="shared" si="15"/>
        <v>0</v>
      </c>
      <c r="G375" s="538"/>
    </row>
    <row r="376" spans="1:7" ht="12">
      <c r="A376" s="1256"/>
      <c r="B376" s="1167"/>
      <c r="C376" s="1163"/>
      <c r="D376" s="1164"/>
      <c r="E376" s="1364"/>
      <c r="F376" s="1352">
        <f t="shared" si="15"/>
        <v>0</v>
      </c>
      <c r="G376" s="538"/>
    </row>
    <row r="377" spans="1:7" ht="24">
      <c r="A377" s="1215">
        <v>9.2</v>
      </c>
      <c r="B377" s="1151" t="s">
        <v>881</v>
      </c>
      <c r="C377" s="1152"/>
      <c r="D377" s="1153"/>
      <c r="E377" s="1360"/>
      <c r="F377" s="1352">
        <f t="shared" si="15"/>
        <v>0</v>
      </c>
      <c r="G377" s="538"/>
    </row>
    <row r="378" spans="1:7" ht="12">
      <c r="A378" s="1171" t="s">
        <v>806</v>
      </c>
      <c r="B378" s="1167" t="s">
        <v>0</v>
      </c>
      <c r="C378" s="1168">
        <v>1</v>
      </c>
      <c r="D378" s="1169" t="s">
        <v>132</v>
      </c>
      <c r="E378" s="1360"/>
      <c r="F378" s="1352">
        <f t="shared" si="15"/>
        <v>0</v>
      </c>
      <c r="G378" s="538"/>
    </row>
    <row r="379" spans="1:7" ht="24">
      <c r="A379" s="1172" t="s">
        <v>807</v>
      </c>
      <c r="B379" s="1159" t="s">
        <v>773</v>
      </c>
      <c r="C379" s="1160">
        <v>8</v>
      </c>
      <c r="D379" s="1161" t="s">
        <v>28</v>
      </c>
      <c r="E379" s="1363"/>
      <c r="F379" s="1356">
        <f t="shared" si="15"/>
        <v>0</v>
      </c>
      <c r="G379" s="538"/>
    </row>
    <row r="380" spans="1:6" ht="24">
      <c r="A380" s="1171" t="s">
        <v>808</v>
      </c>
      <c r="B380" s="1159" t="s">
        <v>774</v>
      </c>
      <c r="C380" s="1160">
        <v>4</v>
      </c>
      <c r="D380" s="1161" t="s">
        <v>132</v>
      </c>
      <c r="E380" s="1363"/>
      <c r="F380" s="1356">
        <f t="shared" si="15"/>
        <v>0</v>
      </c>
    </row>
    <row r="381" spans="1:6" ht="12">
      <c r="A381" s="1172" t="s">
        <v>809</v>
      </c>
      <c r="B381" s="1162" t="s">
        <v>775</v>
      </c>
      <c r="C381" s="1163">
        <v>2</v>
      </c>
      <c r="D381" s="1164" t="s">
        <v>132</v>
      </c>
      <c r="E381" s="1364"/>
      <c r="F381" s="1352">
        <f t="shared" si="15"/>
        <v>0</v>
      </c>
    </row>
    <row r="382" spans="1:6" ht="12">
      <c r="A382" s="1171" t="s">
        <v>810</v>
      </c>
      <c r="B382" s="1162" t="s">
        <v>933</v>
      </c>
      <c r="C382" s="1163">
        <v>2</v>
      </c>
      <c r="D382" s="1164" t="s">
        <v>132</v>
      </c>
      <c r="E382" s="1364"/>
      <c r="F382" s="1352">
        <f t="shared" si="15"/>
        <v>0</v>
      </c>
    </row>
    <row r="383" spans="1:6" ht="12">
      <c r="A383" s="1172" t="s">
        <v>811</v>
      </c>
      <c r="B383" s="1162" t="s">
        <v>445</v>
      </c>
      <c r="C383" s="1163">
        <v>5.28</v>
      </c>
      <c r="D383" s="1164" t="s">
        <v>15</v>
      </c>
      <c r="E383" s="1364"/>
      <c r="F383" s="1352">
        <f t="shared" si="15"/>
        <v>0</v>
      </c>
    </row>
    <row r="384" spans="1:6" ht="24">
      <c r="A384" s="1171" t="s">
        <v>812</v>
      </c>
      <c r="B384" s="1159" t="s">
        <v>954</v>
      </c>
      <c r="C384" s="1160">
        <v>4.95</v>
      </c>
      <c r="D384" s="1161" t="s">
        <v>15</v>
      </c>
      <c r="E384" s="1363"/>
      <c r="F384" s="1356">
        <f t="shared" si="15"/>
        <v>0</v>
      </c>
    </row>
    <row r="385" spans="1:6" ht="12">
      <c r="A385" s="1172" t="s">
        <v>813</v>
      </c>
      <c r="B385" s="1159" t="s">
        <v>924</v>
      </c>
      <c r="C385" s="1163">
        <v>0.42</v>
      </c>
      <c r="D385" s="1164" t="s">
        <v>15</v>
      </c>
      <c r="E385" s="1364"/>
      <c r="F385" s="1352">
        <f t="shared" si="15"/>
        <v>0</v>
      </c>
    </row>
    <row r="386" spans="1:7" ht="12">
      <c r="A386" s="1171" t="s">
        <v>814</v>
      </c>
      <c r="B386" s="1162" t="s">
        <v>911</v>
      </c>
      <c r="C386" s="1163">
        <v>1</v>
      </c>
      <c r="D386" s="1164" t="s">
        <v>132</v>
      </c>
      <c r="E386" s="1364"/>
      <c r="F386" s="1352">
        <f t="shared" si="15"/>
        <v>0</v>
      </c>
      <c r="G386" s="538"/>
    </row>
    <row r="387" spans="1:6" ht="12">
      <c r="A387" s="1256"/>
      <c r="B387" s="1167"/>
      <c r="C387" s="1163"/>
      <c r="D387" s="1164"/>
      <c r="E387" s="1364"/>
      <c r="F387" s="1352"/>
    </row>
    <row r="388" spans="1:7" ht="24">
      <c r="A388" s="1210">
        <v>9.3</v>
      </c>
      <c r="B388" s="1151" t="s">
        <v>882</v>
      </c>
      <c r="C388" s="1152"/>
      <c r="D388" s="1153"/>
      <c r="E388" s="1360"/>
      <c r="F388" s="1352">
        <f aca="true" t="shared" si="16" ref="F388:F397">ROUND(E388*C388,2)</f>
        <v>0</v>
      </c>
      <c r="G388" s="1044"/>
    </row>
    <row r="389" spans="1:7" ht="12">
      <c r="A389" s="1171" t="s">
        <v>818</v>
      </c>
      <c r="B389" s="1167" t="s">
        <v>0</v>
      </c>
      <c r="C389" s="1168">
        <v>3</v>
      </c>
      <c r="D389" s="1169" t="s">
        <v>132</v>
      </c>
      <c r="E389" s="1360"/>
      <c r="F389" s="1352">
        <f t="shared" si="16"/>
        <v>0</v>
      </c>
      <c r="G389" s="1044"/>
    </row>
    <row r="390" spans="1:7" ht="24">
      <c r="A390" s="1171" t="s">
        <v>819</v>
      </c>
      <c r="B390" s="1159" t="s">
        <v>635</v>
      </c>
      <c r="C390" s="1160">
        <v>24</v>
      </c>
      <c r="D390" s="1161" t="s">
        <v>28</v>
      </c>
      <c r="E390" s="1363"/>
      <c r="F390" s="1356">
        <f t="shared" si="16"/>
        <v>0</v>
      </c>
      <c r="G390" s="1044"/>
    </row>
    <row r="391" spans="1:7" ht="24">
      <c r="A391" s="1171" t="s">
        <v>820</v>
      </c>
      <c r="B391" s="1159" t="s">
        <v>636</v>
      </c>
      <c r="C391" s="1160">
        <v>12</v>
      </c>
      <c r="D391" s="1161" t="s">
        <v>132</v>
      </c>
      <c r="E391" s="1363"/>
      <c r="F391" s="1356">
        <f t="shared" si="16"/>
        <v>0</v>
      </c>
      <c r="G391" s="1044"/>
    </row>
    <row r="392" spans="1:7" ht="12">
      <c r="A392" s="1171" t="s">
        <v>821</v>
      </c>
      <c r="B392" s="1162" t="s">
        <v>637</v>
      </c>
      <c r="C392" s="1163">
        <v>6</v>
      </c>
      <c r="D392" s="1164" t="s">
        <v>132</v>
      </c>
      <c r="E392" s="1364"/>
      <c r="F392" s="1352">
        <f t="shared" si="16"/>
        <v>0</v>
      </c>
      <c r="G392" s="1044"/>
    </row>
    <row r="393" spans="1:7" ht="12">
      <c r="A393" s="1171" t="s">
        <v>822</v>
      </c>
      <c r="B393" s="1162" t="s">
        <v>933</v>
      </c>
      <c r="C393" s="1163">
        <v>6</v>
      </c>
      <c r="D393" s="1164" t="s">
        <v>132</v>
      </c>
      <c r="E393" s="1364"/>
      <c r="F393" s="1352">
        <f t="shared" si="16"/>
        <v>0</v>
      </c>
      <c r="G393" s="1044"/>
    </row>
    <row r="394" spans="1:6" ht="12">
      <c r="A394" s="1171" t="s">
        <v>823</v>
      </c>
      <c r="B394" s="1162" t="s">
        <v>445</v>
      </c>
      <c r="C394" s="1163">
        <v>15.6</v>
      </c>
      <c r="D394" s="1164" t="s">
        <v>15</v>
      </c>
      <c r="E394" s="1364"/>
      <c r="F394" s="1352">
        <f t="shared" si="16"/>
        <v>0</v>
      </c>
    </row>
    <row r="395" spans="1:6" ht="24">
      <c r="A395" s="1171" t="s">
        <v>824</v>
      </c>
      <c r="B395" s="1159" t="s">
        <v>954</v>
      </c>
      <c r="C395" s="1160">
        <v>14.62</v>
      </c>
      <c r="D395" s="1161" t="s">
        <v>15</v>
      </c>
      <c r="E395" s="1363"/>
      <c r="F395" s="1356">
        <f t="shared" si="16"/>
        <v>0</v>
      </c>
    </row>
    <row r="396" spans="1:6" ht="12">
      <c r="A396" s="1171" t="s">
        <v>825</v>
      </c>
      <c r="B396" s="1159" t="s">
        <v>924</v>
      </c>
      <c r="C396" s="1163">
        <v>1.22</v>
      </c>
      <c r="D396" s="1164" t="s">
        <v>15</v>
      </c>
      <c r="E396" s="1364"/>
      <c r="F396" s="1352">
        <f t="shared" si="16"/>
        <v>0</v>
      </c>
    </row>
    <row r="397" spans="1:7" ht="12">
      <c r="A397" s="1211" t="s">
        <v>826</v>
      </c>
      <c r="B397" s="1212" t="s">
        <v>911</v>
      </c>
      <c r="C397" s="1213">
        <v>1</v>
      </c>
      <c r="D397" s="1214" t="s">
        <v>132</v>
      </c>
      <c r="E397" s="1381"/>
      <c r="F397" s="1382">
        <f t="shared" si="16"/>
        <v>0</v>
      </c>
      <c r="G397" s="538"/>
    </row>
    <row r="398" spans="1:6" ht="12">
      <c r="A398" s="1256"/>
      <c r="B398" s="1167"/>
      <c r="C398" s="1163"/>
      <c r="D398" s="1164"/>
      <c r="E398" s="1364"/>
      <c r="F398" s="1352"/>
    </row>
    <row r="399" spans="1:6" ht="12">
      <c r="A399" s="1233">
        <v>10</v>
      </c>
      <c r="B399" s="1220" t="s">
        <v>776</v>
      </c>
      <c r="C399" s="1163"/>
      <c r="D399" s="1164"/>
      <c r="E399" s="1364"/>
      <c r="F399" s="1352"/>
    </row>
    <row r="400" spans="1:6" ht="6" customHeight="1">
      <c r="A400" s="1256"/>
      <c r="B400" s="1167"/>
      <c r="C400" s="1163"/>
      <c r="D400" s="1164"/>
      <c r="E400" s="1364"/>
      <c r="F400" s="1352"/>
    </row>
    <row r="401" spans="1:6" ht="12">
      <c r="A401" s="1219">
        <v>10.1</v>
      </c>
      <c r="B401" s="1220" t="s">
        <v>883</v>
      </c>
      <c r="C401" s="1163"/>
      <c r="D401" s="1164"/>
      <c r="E401" s="1364"/>
      <c r="F401" s="1352">
        <f aca="true" t="shared" si="17" ref="F401:F429">ROUND(E401*C401,2)</f>
        <v>0</v>
      </c>
    </row>
    <row r="402" spans="1:6" ht="12">
      <c r="A402" s="1171" t="s">
        <v>669</v>
      </c>
      <c r="B402" s="1162" t="s">
        <v>888</v>
      </c>
      <c r="C402" s="1217">
        <v>10</v>
      </c>
      <c r="D402" s="1169" t="s">
        <v>132</v>
      </c>
      <c r="E402" s="1383"/>
      <c r="F402" s="1352">
        <f t="shared" si="17"/>
        <v>0</v>
      </c>
    </row>
    <row r="403" spans="1:6" ht="24">
      <c r="A403" s="1172" t="s">
        <v>670</v>
      </c>
      <c r="B403" s="1221" t="s">
        <v>651</v>
      </c>
      <c r="C403" s="1145">
        <v>120</v>
      </c>
      <c r="D403" s="1174" t="s">
        <v>28</v>
      </c>
      <c r="E403" s="1389"/>
      <c r="F403" s="1356">
        <f t="shared" si="17"/>
        <v>0</v>
      </c>
    </row>
    <row r="404" spans="1:6" ht="12">
      <c r="A404" s="1171" t="s">
        <v>671</v>
      </c>
      <c r="B404" s="1159" t="s">
        <v>577</v>
      </c>
      <c r="C404" s="1217">
        <v>20</v>
      </c>
      <c r="D404" s="1169" t="s">
        <v>132</v>
      </c>
      <c r="E404" s="1383"/>
      <c r="F404" s="1352">
        <f t="shared" si="17"/>
        <v>0</v>
      </c>
    </row>
    <row r="405" spans="1:6" ht="12">
      <c r="A405" s="1172" t="s">
        <v>672</v>
      </c>
      <c r="B405" s="1162" t="s">
        <v>578</v>
      </c>
      <c r="C405" s="1217">
        <v>20</v>
      </c>
      <c r="D405" s="1169" t="s">
        <v>132</v>
      </c>
      <c r="E405" s="1383"/>
      <c r="F405" s="1352">
        <f t="shared" si="17"/>
        <v>0</v>
      </c>
    </row>
    <row r="406" spans="1:6" ht="15" customHeight="1">
      <c r="A406" s="1171" t="s">
        <v>673</v>
      </c>
      <c r="B406" s="1159" t="s">
        <v>579</v>
      </c>
      <c r="C406" s="1217">
        <v>15</v>
      </c>
      <c r="D406" s="1169" t="s">
        <v>28</v>
      </c>
      <c r="E406" s="1383"/>
      <c r="F406" s="1352">
        <f t="shared" si="17"/>
        <v>0</v>
      </c>
    </row>
    <row r="407" spans="1:6" ht="12">
      <c r="A407" s="1172" t="s">
        <v>674</v>
      </c>
      <c r="B407" s="1162" t="s">
        <v>580</v>
      </c>
      <c r="C407" s="1217">
        <v>10</v>
      </c>
      <c r="D407" s="1169" t="s">
        <v>132</v>
      </c>
      <c r="E407" s="1383"/>
      <c r="F407" s="1352">
        <f t="shared" si="17"/>
        <v>0</v>
      </c>
    </row>
    <row r="408" spans="1:6" ht="12">
      <c r="A408" s="1171" t="s">
        <v>675</v>
      </c>
      <c r="B408" s="1162" t="s">
        <v>581</v>
      </c>
      <c r="C408" s="1217">
        <v>10</v>
      </c>
      <c r="D408" s="1169" t="s">
        <v>132</v>
      </c>
      <c r="E408" s="1383"/>
      <c r="F408" s="1352">
        <f t="shared" si="17"/>
        <v>0</v>
      </c>
    </row>
    <row r="409" spans="1:6" ht="12">
      <c r="A409" s="1172" t="s">
        <v>676</v>
      </c>
      <c r="B409" s="1162" t="s">
        <v>582</v>
      </c>
      <c r="C409" s="1217">
        <v>10</v>
      </c>
      <c r="D409" s="1169" t="s">
        <v>132</v>
      </c>
      <c r="E409" s="1383"/>
      <c r="F409" s="1352">
        <f t="shared" si="17"/>
        <v>0</v>
      </c>
    </row>
    <row r="410" spans="1:256" s="1088" customFormat="1" ht="12.75">
      <c r="A410" s="1171" t="s">
        <v>677</v>
      </c>
      <c r="B410" s="1125" t="s">
        <v>1048</v>
      </c>
      <c r="C410" s="1217">
        <v>10</v>
      </c>
      <c r="D410" s="1169" t="s">
        <v>132</v>
      </c>
      <c r="E410" s="1386"/>
      <c r="F410" s="1386">
        <f>ROUND(C410*E410,2)</f>
        <v>0</v>
      </c>
      <c r="G410" s="1086"/>
      <c r="H410" s="368"/>
      <c r="I410" s="1087"/>
      <c r="J410" s="368"/>
      <c r="K410" s="368"/>
      <c r="L410" s="368"/>
      <c r="M410" s="368"/>
      <c r="N410" s="368"/>
      <c r="O410" s="368"/>
      <c r="P410" s="368"/>
      <c r="Q410" s="368"/>
      <c r="R410" s="368"/>
      <c r="S410" s="368"/>
      <c r="T410" s="368"/>
      <c r="U410" s="368"/>
      <c r="V410" s="368"/>
      <c r="W410" s="368"/>
      <c r="X410" s="368"/>
      <c r="Y410" s="368"/>
      <c r="Z410" s="368"/>
      <c r="AA410" s="368"/>
      <c r="AB410" s="368"/>
      <c r="AC410" s="368"/>
      <c r="AD410" s="368"/>
      <c r="AE410" s="368"/>
      <c r="AF410" s="368"/>
      <c r="AG410" s="368"/>
      <c r="AH410" s="368"/>
      <c r="AI410" s="368"/>
      <c r="AJ410" s="368"/>
      <c r="AK410" s="368"/>
      <c r="AL410" s="368"/>
      <c r="AM410" s="368"/>
      <c r="AN410" s="368"/>
      <c r="AO410" s="368"/>
      <c r="AP410" s="368"/>
      <c r="AQ410" s="368"/>
      <c r="AR410" s="368"/>
      <c r="AS410" s="368"/>
      <c r="AT410" s="368"/>
      <c r="AU410" s="368"/>
      <c r="AV410" s="368"/>
      <c r="AW410" s="368"/>
      <c r="AX410" s="368"/>
      <c r="AY410" s="368"/>
      <c r="AZ410" s="368"/>
      <c r="BA410" s="368"/>
      <c r="BB410" s="368"/>
      <c r="BC410" s="368"/>
      <c r="BD410" s="368"/>
      <c r="BE410" s="368"/>
      <c r="BF410" s="368"/>
      <c r="BG410" s="368"/>
      <c r="BH410" s="368"/>
      <c r="BI410" s="368"/>
      <c r="BJ410" s="368"/>
      <c r="BK410" s="368"/>
      <c r="BL410" s="368"/>
      <c r="BM410" s="368"/>
      <c r="BN410" s="368"/>
      <c r="BO410" s="368"/>
      <c r="BP410" s="368"/>
      <c r="BQ410" s="368"/>
      <c r="BR410" s="368"/>
      <c r="BS410" s="368"/>
      <c r="BT410" s="368"/>
      <c r="BU410" s="368"/>
      <c r="BV410" s="368"/>
      <c r="BW410" s="368"/>
      <c r="BX410" s="368"/>
      <c r="BY410" s="368"/>
      <c r="BZ410" s="368"/>
      <c r="CA410" s="368"/>
      <c r="CB410" s="368"/>
      <c r="CC410" s="368"/>
      <c r="CD410" s="368"/>
      <c r="CE410" s="368"/>
      <c r="CF410" s="368"/>
      <c r="CG410" s="368"/>
      <c r="CH410" s="368"/>
      <c r="CI410" s="368"/>
      <c r="CJ410" s="368"/>
      <c r="CK410" s="368"/>
      <c r="CL410" s="368"/>
      <c r="CM410" s="368"/>
      <c r="CN410" s="368"/>
      <c r="CO410" s="368"/>
      <c r="CP410" s="368"/>
      <c r="CQ410" s="368"/>
      <c r="CR410" s="368"/>
      <c r="CS410" s="368"/>
      <c r="CT410" s="368"/>
      <c r="CU410" s="368"/>
      <c r="CV410" s="368"/>
      <c r="CW410" s="368"/>
      <c r="CX410" s="368"/>
      <c r="CY410" s="368"/>
      <c r="CZ410" s="368"/>
      <c r="DA410" s="368"/>
      <c r="DB410" s="368"/>
      <c r="DC410" s="368"/>
      <c r="DD410" s="368"/>
      <c r="DE410" s="368"/>
      <c r="DF410" s="368"/>
      <c r="DG410" s="368"/>
      <c r="DH410" s="368"/>
      <c r="DI410" s="368"/>
      <c r="DJ410" s="368"/>
      <c r="DK410" s="368"/>
      <c r="DL410" s="368"/>
      <c r="DM410" s="368"/>
      <c r="DN410" s="368"/>
      <c r="DO410" s="368"/>
      <c r="DP410" s="368"/>
      <c r="DQ410" s="368"/>
      <c r="DR410" s="368"/>
      <c r="DS410" s="368"/>
      <c r="DT410" s="368"/>
      <c r="DU410" s="368"/>
      <c r="DV410" s="368"/>
      <c r="DW410" s="368"/>
      <c r="DX410" s="368"/>
      <c r="DY410" s="368"/>
      <c r="DZ410" s="368"/>
      <c r="EA410" s="368"/>
      <c r="EB410" s="368"/>
      <c r="EC410" s="368"/>
      <c r="ED410" s="368"/>
      <c r="EE410" s="368"/>
      <c r="EF410" s="368"/>
      <c r="EG410" s="368"/>
      <c r="EH410" s="368"/>
      <c r="EI410" s="368"/>
      <c r="EJ410" s="368"/>
      <c r="EK410" s="368"/>
      <c r="EL410" s="368"/>
      <c r="EM410" s="368"/>
      <c r="EN410" s="368"/>
      <c r="EO410" s="368"/>
      <c r="EP410" s="368"/>
      <c r="EQ410" s="368"/>
      <c r="ER410" s="368"/>
      <c r="ES410" s="368"/>
      <c r="ET410" s="368"/>
      <c r="EU410" s="368"/>
      <c r="EV410" s="368"/>
      <c r="EW410" s="368"/>
      <c r="EX410" s="368"/>
      <c r="EY410" s="368"/>
      <c r="EZ410" s="368"/>
      <c r="FA410" s="368"/>
      <c r="FB410" s="368"/>
      <c r="FC410" s="368"/>
      <c r="FD410" s="368"/>
      <c r="FE410" s="368"/>
      <c r="FF410" s="368"/>
      <c r="FG410" s="368"/>
      <c r="FH410" s="368"/>
      <c r="FI410" s="368"/>
      <c r="FJ410" s="368"/>
      <c r="FK410" s="368"/>
      <c r="FL410" s="368"/>
      <c r="FM410" s="368"/>
      <c r="FN410" s="368"/>
      <c r="FO410" s="368"/>
      <c r="FP410" s="368"/>
      <c r="FQ410" s="368"/>
      <c r="FR410" s="368"/>
      <c r="FS410" s="368"/>
      <c r="FT410" s="368"/>
      <c r="FU410" s="368"/>
      <c r="FV410" s="368"/>
      <c r="FW410" s="368"/>
      <c r="FX410" s="368"/>
      <c r="FY410" s="368"/>
      <c r="FZ410" s="368"/>
      <c r="GA410" s="368"/>
      <c r="GB410" s="368"/>
      <c r="GC410" s="368"/>
      <c r="GD410" s="368"/>
      <c r="GE410" s="368"/>
      <c r="GF410" s="368"/>
      <c r="GG410" s="368"/>
      <c r="GH410" s="368"/>
      <c r="GI410" s="368"/>
      <c r="GJ410" s="368"/>
      <c r="GK410" s="368"/>
      <c r="GL410" s="368"/>
      <c r="GM410" s="368"/>
      <c r="GN410" s="368"/>
      <c r="GO410" s="368"/>
      <c r="GP410" s="368"/>
      <c r="GQ410" s="368"/>
      <c r="GR410" s="368"/>
      <c r="GS410" s="368"/>
      <c r="GT410" s="368"/>
      <c r="GU410" s="368"/>
      <c r="GV410" s="368"/>
      <c r="GW410" s="368"/>
      <c r="GX410" s="368"/>
      <c r="GY410" s="368"/>
      <c r="GZ410" s="368"/>
      <c r="HA410" s="368"/>
      <c r="HB410" s="368"/>
      <c r="HC410" s="368"/>
      <c r="HD410" s="368"/>
      <c r="HE410" s="368"/>
      <c r="HF410" s="368"/>
      <c r="HG410" s="368"/>
      <c r="HH410" s="368"/>
      <c r="HI410" s="368"/>
      <c r="HJ410" s="368"/>
      <c r="HK410" s="368"/>
      <c r="HL410" s="368"/>
      <c r="HM410" s="368"/>
      <c r="HN410" s="368"/>
      <c r="HO410" s="368"/>
      <c r="HP410" s="368"/>
      <c r="HQ410" s="368"/>
      <c r="HR410" s="368"/>
      <c r="HS410" s="368"/>
      <c r="HT410" s="368"/>
      <c r="HU410" s="368"/>
      <c r="HV410" s="368"/>
      <c r="HW410" s="368"/>
      <c r="HX410" s="368"/>
      <c r="HY410" s="368"/>
      <c r="HZ410" s="368"/>
      <c r="IA410" s="368"/>
      <c r="IB410" s="368"/>
      <c r="IC410" s="368"/>
      <c r="ID410" s="368"/>
      <c r="IE410" s="368"/>
      <c r="IF410" s="368"/>
      <c r="IG410" s="368"/>
      <c r="IH410" s="368"/>
      <c r="II410" s="368"/>
      <c r="IJ410" s="368"/>
      <c r="IK410" s="368"/>
      <c r="IL410" s="368"/>
      <c r="IM410" s="368"/>
      <c r="IN410" s="368"/>
      <c r="IO410" s="368"/>
      <c r="IP410" s="368"/>
      <c r="IQ410" s="368"/>
      <c r="IR410" s="368"/>
      <c r="IS410" s="368"/>
      <c r="IT410" s="368"/>
      <c r="IU410" s="368"/>
      <c r="IV410" s="368"/>
    </row>
    <row r="411" spans="1:6" ht="12">
      <c r="A411" s="1172" t="s">
        <v>1011</v>
      </c>
      <c r="B411" s="1139" t="s">
        <v>583</v>
      </c>
      <c r="C411" s="1217">
        <v>10</v>
      </c>
      <c r="D411" s="1222" t="s">
        <v>132</v>
      </c>
      <c r="E411" s="1390"/>
      <c r="F411" s="1352">
        <f t="shared" si="17"/>
        <v>0</v>
      </c>
    </row>
    <row r="412" spans="1:6" ht="12">
      <c r="A412" s="1171" t="s">
        <v>1012</v>
      </c>
      <c r="B412" s="1162" t="s">
        <v>584</v>
      </c>
      <c r="C412" s="1217">
        <v>10</v>
      </c>
      <c r="D412" s="1169" t="s">
        <v>132</v>
      </c>
      <c r="E412" s="1383"/>
      <c r="F412" s="1352">
        <f t="shared" si="17"/>
        <v>0</v>
      </c>
    </row>
    <row r="413" spans="1:9" ht="12">
      <c r="A413" s="1172" t="s">
        <v>1013</v>
      </c>
      <c r="B413" s="1162" t="s">
        <v>450</v>
      </c>
      <c r="C413" s="1217">
        <v>19.8</v>
      </c>
      <c r="D413" s="1169" t="s">
        <v>15</v>
      </c>
      <c r="E413" s="1383"/>
      <c r="F413" s="1352">
        <f t="shared" si="17"/>
        <v>0</v>
      </c>
      <c r="I413" s="1069"/>
    </row>
    <row r="414" spans="1:6" ht="12">
      <c r="A414" s="1171" t="s">
        <v>1014</v>
      </c>
      <c r="B414" s="1162" t="s">
        <v>585</v>
      </c>
      <c r="C414" s="1217">
        <v>10</v>
      </c>
      <c r="D414" s="1169" t="s">
        <v>132</v>
      </c>
      <c r="E414" s="1383"/>
      <c r="F414" s="1352">
        <f t="shared" si="17"/>
        <v>0</v>
      </c>
    </row>
    <row r="415" spans="1:6" ht="5.25" customHeight="1">
      <c r="A415" s="1257"/>
      <c r="B415" s="1162"/>
      <c r="C415" s="1217"/>
      <c r="D415" s="1169"/>
      <c r="E415" s="1383"/>
      <c r="F415" s="1352">
        <f t="shared" si="17"/>
        <v>0</v>
      </c>
    </row>
    <row r="416" spans="1:6" ht="12">
      <c r="A416" s="1219">
        <v>10.2</v>
      </c>
      <c r="B416" s="1216" t="s">
        <v>884</v>
      </c>
      <c r="C416" s="1217"/>
      <c r="D416" s="1169"/>
      <c r="E416" s="1383"/>
      <c r="F416" s="1352">
        <f t="shared" si="17"/>
        <v>0</v>
      </c>
    </row>
    <row r="417" spans="1:6" ht="12">
      <c r="A417" s="1171" t="s">
        <v>678</v>
      </c>
      <c r="B417" s="1125" t="s">
        <v>639</v>
      </c>
      <c r="C417" s="1217">
        <v>33</v>
      </c>
      <c r="D417" s="1169" t="s">
        <v>132</v>
      </c>
      <c r="E417" s="1383"/>
      <c r="F417" s="1352">
        <f t="shared" si="17"/>
        <v>0</v>
      </c>
    </row>
    <row r="418" spans="1:6" ht="24">
      <c r="A418" s="1172" t="s">
        <v>679</v>
      </c>
      <c r="B418" s="1125" t="s">
        <v>640</v>
      </c>
      <c r="C418" s="1145">
        <v>198</v>
      </c>
      <c r="D418" s="1174" t="s">
        <v>28</v>
      </c>
      <c r="E418" s="1384"/>
      <c r="F418" s="1356">
        <f t="shared" si="17"/>
        <v>0</v>
      </c>
    </row>
    <row r="419" spans="1:6" ht="12">
      <c r="A419" s="1171" t="s">
        <v>680</v>
      </c>
      <c r="B419" s="1125" t="s">
        <v>641</v>
      </c>
      <c r="C419" s="1217">
        <v>33</v>
      </c>
      <c r="D419" s="1169" t="s">
        <v>132</v>
      </c>
      <c r="E419" s="1385"/>
      <c r="F419" s="1352">
        <f t="shared" si="17"/>
        <v>0</v>
      </c>
    </row>
    <row r="420" spans="1:6" ht="12">
      <c r="A420" s="1172" t="s">
        <v>681</v>
      </c>
      <c r="B420" s="1125" t="s">
        <v>642</v>
      </c>
      <c r="C420" s="1217">
        <v>33</v>
      </c>
      <c r="D420" s="1169" t="s">
        <v>132</v>
      </c>
      <c r="E420" s="1385"/>
      <c r="F420" s="1352">
        <f t="shared" si="17"/>
        <v>0</v>
      </c>
    </row>
    <row r="421" spans="1:6" ht="12">
      <c r="A421" s="1171" t="s">
        <v>682</v>
      </c>
      <c r="B421" s="1125" t="s">
        <v>643</v>
      </c>
      <c r="C421" s="1217">
        <v>66</v>
      </c>
      <c r="D421" s="1169" t="s">
        <v>132</v>
      </c>
      <c r="E421" s="1386"/>
      <c r="F421" s="1352">
        <f t="shared" si="17"/>
        <v>0</v>
      </c>
    </row>
    <row r="422" spans="1:6" ht="12">
      <c r="A422" s="1172" t="s">
        <v>683</v>
      </c>
      <c r="B422" s="1125" t="s">
        <v>644</v>
      </c>
      <c r="C422" s="1217">
        <v>33</v>
      </c>
      <c r="D422" s="1169" t="s">
        <v>132</v>
      </c>
      <c r="E422" s="1386"/>
      <c r="F422" s="1352">
        <f t="shared" si="17"/>
        <v>0</v>
      </c>
    </row>
    <row r="423" spans="1:6" ht="12">
      <c r="A423" s="1171" t="s">
        <v>684</v>
      </c>
      <c r="B423" s="1125" t="s">
        <v>645</v>
      </c>
      <c r="C423" s="1217">
        <v>33</v>
      </c>
      <c r="D423" s="1169" t="s">
        <v>28</v>
      </c>
      <c r="E423" s="1385"/>
      <c r="F423" s="1352">
        <f t="shared" si="17"/>
        <v>0</v>
      </c>
    </row>
    <row r="424" spans="1:6" ht="12">
      <c r="A424" s="1172" t="s">
        <v>685</v>
      </c>
      <c r="B424" s="1125" t="s">
        <v>646</v>
      </c>
      <c r="C424" s="1217">
        <v>33</v>
      </c>
      <c r="D424" s="1169" t="s">
        <v>132</v>
      </c>
      <c r="E424" s="1386"/>
      <c r="F424" s="1352">
        <f t="shared" si="17"/>
        <v>0</v>
      </c>
    </row>
    <row r="425" spans="1:256" s="1088" customFormat="1" ht="12.75">
      <c r="A425" s="1171" t="s">
        <v>686</v>
      </c>
      <c r="B425" s="1125" t="s">
        <v>1048</v>
      </c>
      <c r="C425" s="1217">
        <v>33</v>
      </c>
      <c r="D425" s="1169" t="s">
        <v>132</v>
      </c>
      <c r="E425" s="1386"/>
      <c r="F425" s="1386">
        <f>ROUND(C425*E425,2)</f>
        <v>0</v>
      </c>
      <c r="G425" s="1086"/>
      <c r="H425" s="368"/>
      <c r="I425" s="1087"/>
      <c r="J425" s="368"/>
      <c r="K425" s="368"/>
      <c r="L425" s="368"/>
      <c r="M425" s="368"/>
      <c r="N425" s="368"/>
      <c r="O425" s="368"/>
      <c r="P425" s="368"/>
      <c r="Q425" s="368"/>
      <c r="R425" s="368"/>
      <c r="S425" s="368"/>
      <c r="T425" s="368"/>
      <c r="U425" s="368"/>
      <c r="V425" s="368"/>
      <c r="W425" s="368"/>
      <c r="X425" s="368"/>
      <c r="Y425" s="368"/>
      <c r="Z425" s="368"/>
      <c r="AA425" s="368"/>
      <c r="AB425" s="368"/>
      <c r="AC425" s="368"/>
      <c r="AD425" s="368"/>
      <c r="AE425" s="368"/>
      <c r="AF425" s="368"/>
      <c r="AG425" s="368"/>
      <c r="AH425" s="368"/>
      <c r="AI425" s="368"/>
      <c r="AJ425" s="368"/>
      <c r="AK425" s="368"/>
      <c r="AL425" s="368"/>
      <c r="AM425" s="368"/>
      <c r="AN425" s="368"/>
      <c r="AO425" s="368"/>
      <c r="AP425" s="368"/>
      <c r="AQ425" s="368"/>
      <c r="AR425" s="368"/>
      <c r="AS425" s="368"/>
      <c r="AT425" s="368"/>
      <c r="AU425" s="368"/>
      <c r="AV425" s="368"/>
      <c r="AW425" s="368"/>
      <c r="AX425" s="368"/>
      <c r="AY425" s="368"/>
      <c r="AZ425" s="368"/>
      <c r="BA425" s="368"/>
      <c r="BB425" s="368"/>
      <c r="BC425" s="368"/>
      <c r="BD425" s="368"/>
      <c r="BE425" s="368"/>
      <c r="BF425" s="368"/>
      <c r="BG425" s="368"/>
      <c r="BH425" s="368"/>
      <c r="BI425" s="368"/>
      <c r="BJ425" s="368"/>
      <c r="BK425" s="368"/>
      <c r="BL425" s="368"/>
      <c r="BM425" s="368"/>
      <c r="BN425" s="368"/>
      <c r="BO425" s="368"/>
      <c r="BP425" s="368"/>
      <c r="BQ425" s="368"/>
      <c r="BR425" s="368"/>
      <c r="BS425" s="368"/>
      <c r="BT425" s="368"/>
      <c r="BU425" s="368"/>
      <c r="BV425" s="368"/>
      <c r="BW425" s="368"/>
      <c r="BX425" s="368"/>
      <c r="BY425" s="368"/>
      <c r="BZ425" s="368"/>
      <c r="CA425" s="368"/>
      <c r="CB425" s="368"/>
      <c r="CC425" s="368"/>
      <c r="CD425" s="368"/>
      <c r="CE425" s="368"/>
      <c r="CF425" s="368"/>
      <c r="CG425" s="368"/>
      <c r="CH425" s="368"/>
      <c r="CI425" s="368"/>
      <c r="CJ425" s="368"/>
      <c r="CK425" s="368"/>
      <c r="CL425" s="368"/>
      <c r="CM425" s="368"/>
      <c r="CN425" s="368"/>
      <c r="CO425" s="368"/>
      <c r="CP425" s="368"/>
      <c r="CQ425" s="368"/>
      <c r="CR425" s="368"/>
      <c r="CS425" s="368"/>
      <c r="CT425" s="368"/>
      <c r="CU425" s="368"/>
      <c r="CV425" s="368"/>
      <c r="CW425" s="368"/>
      <c r="CX425" s="368"/>
      <c r="CY425" s="368"/>
      <c r="CZ425" s="368"/>
      <c r="DA425" s="368"/>
      <c r="DB425" s="368"/>
      <c r="DC425" s="368"/>
      <c r="DD425" s="368"/>
      <c r="DE425" s="368"/>
      <c r="DF425" s="368"/>
      <c r="DG425" s="368"/>
      <c r="DH425" s="368"/>
      <c r="DI425" s="368"/>
      <c r="DJ425" s="368"/>
      <c r="DK425" s="368"/>
      <c r="DL425" s="368"/>
      <c r="DM425" s="368"/>
      <c r="DN425" s="368"/>
      <c r="DO425" s="368"/>
      <c r="DP425" s="368"/>
      <c r="DQ425" s="368"/>
      <c r="DR425" s="368"/>
      <c r="DS425" s="368"/>
      <c r="DT425" s="368"/>
      <c r="DU425" s="368"/>
      <c r="DV425" s="368"/>
      <c r="DW425" s="368"/>
      <c r="DX425" s="368"/>
      <c r="DY425" s="368"/>
      <c r="DZ425" s="368"/>
      <c r="EA425" s="368"/>
      <c r="EB425" s="368"/>
      <c r="EC425" s="368"/>
      <c r="ED425" s="368"/>
      <c r="EE425" s="368"/>
      <c r="EF425" s="368"/>
      <c r="EG425" s="368"/>
      <c r="EH425" s="368"/>
      <c r="EI425" s="368"/>
      <c r="EJ425" s="368"/>
      <c r="EK425" s="368"/>
      <c r="EL425" s="368"/>
      <c r="EM425" s="368"/>
      <c r="EN425" s="368"/>
      <c r="EO425" s="368"/>
      <c r="EP425" s="368"/>
      <c r="EQ425" s="368"/>
      <c r="ER425" s="368"/>
      <c r="ES425" s="368"/>
      <c r="ET425" s="368"/>
      <c r="EU425" s="368"/>
      <c r="EV425" s="368"/>
      <c r="EW425" s="368"/>
      <c r="EX425" s="368"/>
      <c r="EY425" s="368"/>
      <c r="EZ425" s="368"/>
      <c r="FA425" s="368"/>
      <c r="FB425" s="368"/>
      <c r="FC425" s="368"/>
      <c r="FD425" s="368"/>
      <c r="FE425" s="368"/>
      <c r="FF425" s="368"/>
      <c r="FG425" s="368"/>
      <c r="FH425" s="368"/>
      <c r="FI425" s="368"/>
      <c r="FJ425" s="368"/>
      <c r="FK425" s="368"/>
      <c r="FL425" s="368"/>
      <c r="FM425" s="368"/>
      <c r="FN425" s="368"/>
      <c r="FO425" s="368"/>
      <c r="FP425" s="368"/>
      <c r="FQ425" s="368"/>
      <c r="FR425" s="368"/>
      <c r="FS425" s="368"/>
      <c r="FT425" s="368"/>
      <c r="FU425" s="368"/>
      <c r="FV425" s="368"/>
      <c r="FW425" s="368"/>
      <c r="FX425" s="368"/>
      <c r="FY425" s="368"/>
      <c r="FZ425" s="368"/>
      <c r="GA425" s="368"/>
      <c r="GB425" s="368"/>
      <c r="GC425" s="368"/>
      <c r="GD425" s="368"/>
      <c r="GE425" s="368"/>
      <c r="GF425" s="368"/>
      <c r="GG425" s="368"/>
      <c r="GH425" s="368"/>
      <c r="GI425" s="368"/>
      <c r="GJ425" s="368"/>
      <c r="GK425" s="368"/>
      <c r="GL425" s="368"/>
      <c r="GM425" s="368"/>
      <c r="GN425" s="368"/>
      <c r="GO425" s="368"/>
      <c r="GP425" s="368"/>
      <c r="GQ425" s="368"/>
      <c r="GR425" s="368"/>
      <c r="GS425" s="368"/>
      <c r="GT425" s="368"/>
      <c r="GU425" s="368"/>
      <c r="GV425" s="368"/>
      <c r="GW425" s="368"/>
      <c r="GX425" s="368"/>
      <c r="GY425" s="368"/>
      <c r="GZ425" s="368"/>
      <c r="HA425" s="368"/>
      <c r="HB425" s="368"/>
      <c r="HC425" s="368"/>
      <c r="HD425" s="368"/>
      <c r="HE425" s="368"/>
      <c r="HF425" s="368"/>
      <c r="HG425" s="368"/>
      <c r="HH425" s="368"/>
      <c r="HI425" s="368"/>
      <c r="HJ425" s="368"/>
      <c r="HK425" s="368"/>
      <c r="HL425" s="368"/>
      <c r="HM425" s="368"/>
      <c r="HN425" s="368"/>
      <c r="HO425" s="368"/>
      <c r="HP425" s="368"/>
      <c r="HQ425" s="368"/>
      <c r="HR425" s="368"/>
      <c r="HS425" s="368"/>
      <c r="HT425" s="368"/>
      <c r="HU425" s="368"/>
      <c r="HV425" s="368"/>
      <c r="HW425" s="368"/>
      <c r="HX425" s="368"/>
      <c r="HY425" s="368"/>
      <c r="HZ425" s="368"/>
      <c r="IA425" s="368"/>
      <c r="IB425" s="368"/>
      <c r="IC425" s="368"/>
      <c r="ID425" s="368"/>
      <c r="IE425" s="368"/>
      <c r="IF425" s="368"/>
      <c r="IG425" s="368"/>
      <c r="IH425" s="368"/>
      <c r="II425" s="368"/>
      <c r="IJ425" s="368"/>
      <c r="IK425" s="368"/>
      <c r="IL425" s="368"/>
      <c r="IM425" s="368"/>
      <c r="IN425" s="368"/>
      <c r="IO425" s="368"/>
      <c r="IP425" s="368"/>
      <c r="IQ425" s="368"/>
      <c r="IR425" s="368"/>
      <c r="IS425" s="368"/>
      <c r="IT425" s="368"/>
      <c r="IU425" s="368"/>
      <c r="IV425" s="368"/>
    </row>
    <row r="426" spans="1:6" ht="12">
      <c r="A426" s="1172" t="s">
        <v>1015</v>
      </c>
      <c r="B426" s="1125" t="s">
        <v>647</v>
      </c>
      <c r="C426" s="1217">
        <v>33</v>
      </c>
      <c r="D426" s="1169" t="s">
        <v>132</v>
      </c>
      <c r="E426" s="1386"/>
      <c r="F426" s="1352">
        <f t="shared" si="17"/>
        <v>0</v>
      </c>
    </row>
    <row r="427" spans="1:6" ht="12">
      <c r="A427" s="1171" t="s">
        <v>1016</v>
      </c>
      <c r="B427" s="1125" t="s">
        <v>648</v>
      </c>
      <c r="C427" s="1217">
        <v>33</v>
      </c>
      <c r="D427" s="1169" t="s">
        <v>132</v>
      </c>
      <c r="E427" s="1386"/>
      <c r="F427" s="1352">
        <f t="shared" si="17"/>
        <v>0</v>
      </c>
    </row>
    <row r="428" spans="1:6" ht="12">
      <c r="A428" s="1172" t="s">
        <v>1017</v>
      </c>
      <c r="B428" s="1125" t="s">
        <v>450</v>
      </c>
      <c r="C428" s="1217">
        <v>65.34</v>
      </c>
      <c r="D428" s="1169" t="s">
        <v>15</v>
      </c>
      <c r="E428" s="1383"/>
      <c r="F428" s="1352">
        <f t="shared" si="17"/>
        <v>0</v>
      </c>
    </row>
    <row r="429" spans="1:6" ht="12">
      <c r="A429" s="1171" t="s">
        <v>1018</v>
      </c>
      <c r="B429" s="1125" t="s">
        <v>649</v>
      </c>
      <c r="C429" s="1217">
        <v>33</v>
      </c>
      <c r="D429" s="1169" t="s">
        <v>132</v>
      </c>
      <c r="E429" s="1386"/>
      <c r="F429" s="1352">
        <f t="shared" si="17"/>
        <v>0</v>
      </c>
    </row>
    <row r="430" spans="1:6" ht="7.5" customHeight="1">
      <c r="A430" s="1258"/>
      <c r="B430" s="1162"/>
      <c r="C430" s="1217"/>
      <c r="D430" s="1169"/>
      <c r="E430" s="1386"/>
      <c r="F430" s="1352"/>
    </row>
    <row r="431" spans="1:6" ht="12">
      <c r="A431" s="1219">
        <v>10.3</v>
      </c>
      <c r="B431" s="1220" t="s">
        <v>885</v>
      </c>
      <c r="C431" s="1163"/>
      <c r="D431" s="1164"/>
      <c r="E431" s="1364"/>
      <c r="F431" s="1352">
        <f aca="true" t="shared" si="18" ref="F431:F459">ROUND(E431*C431,2)</f>
        <v>0</v>
      </c>
    </row>
    <row r="432" spans="1:6" ht="12">
      <c r="A432" s="1171" t="s">
        <v>687</v>
      </c>
      <c r="B432" s="1162" t="s">
        <v>889</v>
      </c>
      <c r="C432" s="1217">
        <v>25</v>
      </c>
      <c r="D432" s="1169" t="s">
        <v>132</v>
      </c>
      <c r="E432" s="1383"/>
      <c r="F432" s="1352">
        <f t="shared" si="18"/>
        <v>0</v>
      </c>
    </row>
    <row r="433" spans="1:6" ht="24">
      <c r="A433" s="1172" t="s">
        <v>688</v>
      </c>
      <c r="B433" s="1221" t="s">
        <v>651</v>
      </c>
      <c r="C433" s="1145">
        <v>300</v>
      </c>
      <c r="D433" s="1174" t="s">
        <v>28</v>
      </c>
      <c r="E433" s="1389"/>
      <c r="F433" s="1356">
        <f t="shared" si="18"/>
        <v>0</v>
      </c>
    </row>
    <row r="434" spans="1:6" ht="12">
      <c r="A434" s="1171" t="s">
        <v>689</v>
      </c>
      <c r="B434" s="1159" t="s">
        <v>577</v>
      </c>
      <c r="C434" s="1217">
        <v>50</v>
      </c>
      <c r="D434" s="1169" t="s">
        <v>132</v>
      </c>
      <c r="E434" s="1383"/>
      <c r="F434" s="1352">
        <f t="shared" si="18"/>
        <v>0</v>
      </c>
    </row>
    <row r="435" spans="1:6" ht="12">
      <c r="A435" s="1172" t="s">
        <v>690</v>
      </c>
      <c r="B435" s="1162" t="s">
        <v>578</v>
      </c>
      <c r="C435" s="1217">
        <v>50</v>
      </c>
      <c r="D435" s="1169" t="s">
        <v>132</v>
      </c>
      <c r="E435" s="1383"/>
      <c r="F435" s="1352">
        <f t="shared" si="18"/>
        <v>0</v>
      </c>
    </row>
    <row r="436" spans="1:6" ht="14.25" customHeight="1">
      <c r="A436" s="1171" t="s">
        <v>691</v>
      </c>
      <c r="B436" s="1159" t="s">
        <v>579</v>
      </c>
      <c r="C436" s="1217">
        <v>37.5</v>
      </c>
      <c r="D436" s="1169" t="s">
        <v>28</v>
      </c>
      <c r="E436" s="1383"/>
      <c r="F436" s="1352">
        <f t="shared" si="18"/>
        <v>0</v>
      </c>
    </row>
    <row r="437" spans="1:6" ht="12">
      <c r="A437" s="1172" t="s">
        <v>692</v>
      </c>
      <c r="B437" s="1162" t="s">
        <v>580</v>
      </c>
      <c r="C437" s="1217">
        <v>25</v>
      </c>
      <c r="D437" s="1169" t="s">
        <v>132</v>
      </c>
      <c r="E437" s="1383"/>
      <c r="F437" s="1352">
        <f t="shared" si="18"/>
        <v>0</v>
      </c>
    </row>
    <row r="438" spans="1:6" ht="12">
      <c r="A438" s="1171" t="s">
        <v>693</v>
      </c>
      <c r="B438" s="1162" t="s">
        <v>581</v>
      </c>
      <c r="C438" s="1217">
        <v>25</v>
      </c>
      <c r="D438" s="1169" t="s">
        <v>132</v>
      </c>
      <c r="E438" s="1383"/>
      <c r="F438" s="1352">
        <f t="shared" si="18"/>
        <v>0</v>
      </c>
    </row>
    <row r="439" spans="1:6" ht="12">
      <c r="A439" s="1172" t="s">
        <v>694</v>
      </c>
      <c r="B439" s="1162" t="s">
        <v>582</v>
      </c>
      <c r="C439" s="1217">
        <v>25</v>
      </c>
      <c r="D439" s="1169" t="s">
        <v>132</v>
      </c>
      <c r="E439" s="1383"/>
      <c r="F439" s="1352">
        <f t="shared" si="18"/>
        <v>0</v>
      </c>
    </row>
    <row r="440" spans="1:6" ht="12">
      <c r="A440" s="1171" t="s">
        <v>695</v>
      </c>
      <c r="B440" s="1139" t="s">
        <v>583</v>
      </c>
      <c r="C440" s="1217">
        <v>25</v>
      </c>
      <c r="D440" s="1222" t="s">
        <v>132</v>
      </c>
      <c r="E440" s="1390"/>
      <c r="F440" s="1352">
        <f t="shared" si="18"/>
        <v>0</v>
      </c>
    </row>
    <row r="441" spans="1:256" s="1088" customFormat="1" ht="12.75">
      <c r="A441" s="1172" t="s">
        <v>1019</v>
      </c>
      <c r="B441" s="1125" t="s">
        <v>1048</v>
      </c>
      <c r="C441" s="1217">
        <v>25</v>
      </c>
      <c r="D441" s="1169" t="s">
        <v>132</v>
      </c>
      <c r="E441" s="1386"/>
      <c r="F441" s="1386">
        <f>ROUND(C441*E441,2)</f>
        <v>0</v>
      </c>
      <c r="G441" s="1086"/>
      <c r="H441" s="368"/>
      <c r="I441" s="1087"/>
      <c r="J441" s="368"/>
      <c r="K441" s="368"/>
      <c r="L441" s="368"/>
      <c r="M441" s="368"/>
      <c r="N441" s="368"/>
      <c r="O441" s="368"/>
      <c r="P441" s="368"/>
      <c r="Q441" s="368"/>
      <c r="R441" s="368"/>
      <c r="S441" s="368"/>
      <c r="T441" s="368"/>
      <c r="U441" s="368"/>
      <c r="V441" s="368"/>
      <c r="W441" s="368"/>
      <c r="X441" s="368"/>
      <c r="Y441" s="368"/>
      <c r="Z441" s="368"/>
      <c r="AA441" s="368"/>
      <c r="AB441" s="368"/>
      <c r="AC441" s="368"/>
      <c r="AD441" s="368"/>
      <c r="AE441" s="368"/>
      <c r="AF441" s="368"/>
      <c r="AG441" s="368"/>
      <c r="AH441" s="368"/>
      <c r="AI441" s="368"/>
      <c r="AJ441" s="368"/>
      <c r="AK441" s="368"/>
      <c r="AL441" s="368"/>
      <c r="AM441" s="368"/>
      <c r="AN441" s="368"/>
      <c r="AO441" s="368"/>
      <c r="AP441" s="368"/>
      <c r="AQ441" s="368"/>
      <c r="AR441" s="368"/>
      <c r="AS441" s="368"/>
      <c r="AT441" s="368"/>
      <c r="AU441" s="368"/>
      <c r="AV441" s="368"/>
      <c r="AW441" s="368"/>
      <c r="AX441" s="368"/>
      <c r="AY441" s="368"/>
      <c r="AZ441" s="368"/>
      <c r="BA441" s="368"/>
      <c r="BB441" s="368"/>
      <c r="BC441" s="368"/>
      <c r="BD441" s="368"/>
      <c r="BE441" s="368"/>
      <c r="BF441" s="368"/>
      <c r="BG441" s="368"/>
      <c r="BH441" s="368"/>
      <c r="BI441" s="368"/>
      <c r="BJ441" s="368"/>
      <c r="BK441" s="368"/>
      <c r="BL441" s="368"/>
      <c r="BM441" s="368"/>
      <c r="BN441" s="368"/>
      <c r="BO441" s="368"/>
      <c r="BP441" s="368"/>
      <c r="BQ441" s="368"/>
      <c r="BR441" s="368"/>
      <c r="BS441" s="368"/>
      <c r="BT441" s="368"/>
      <c r="BU441" s="368"/>
      <c r="BV441" s="368"/>
      <c r="BW441" s="368"/>
      <c r="BX441" s="368"/>
      <c r="BY441" s="368"/>
      <c r="BZ441" s="368"/>
      <c r="CA441" s="368"/>
      <c r="CB441" s="368"/>
      <c r="CC441" s="368"/>
      <c r="CD441" s="368"/>
      <c r="CE441" s="368"/>
      <c r="CF441" s="368"/>
      <c r="CG441" s="368"/>
      <c r="CH441" s="368"/>
      <c r="CI441" s="368"/>
      <c r="CJ441" s="368"/>
      <c r="CK441" s="368"/>
      <c r="CL441" s="368"/>
      <c r="CM441" s="368"/>
      <c r="CN441" s="368"/>
      <c r="CO441" s="368"/>
      <c r="CP441" s="368"/>
      <c r="CQ441" s="368"/>
      <c r="CR441" s="368"/>
      <c r="CS441" s="368"/>
      <c r="CT441" s="368"/>
      <c r="CU441" s="368"/>
      <c r="CV441" s="368"/>
      <c r="CW441" s="368"/>
      <c r="CX441" s="368"/>
      <c r="CY441" s="368"/>
      <c r="CZ441" s="368"/>
      <c r="DA441" s="368"/>
      <c r="DB441" s="368"/>
      <c r="DC441" s="368"/>
      <c r="DD441" s="368"/>
      <c r="DE441" s="368"/>
      <c r="DF441" s="368"/>
      <c r="DG441" s="368"/>
      <c r="DH441" s="368"/>
      <c r="DI441" s="368"/>
      <c r="DJ441" s="368"/>
      <c r="DK441" s="368"/>
      <c r="DL441" s="368"/>
      <c r="DM441" s="368"/>
      <c r="DN441" s="368"/>
      <c r="DO441" s="368"/>
      <c r="DP441" s="368"/>
      <c r="DQ441" s="368"/>
      <c r="DR441" s="368"/>
      <c r="DS441" s="368"/>
      <c r="DT441" s="368"/>
      <c r="DU441" s="368"/>
      <c r="DV441" s="368"/>
      <c r="DW441" s="368"/>
      <c r="DX441" s="368"/>
      <c r="DY441" s="368"/>
      <c r="DZ441" s="368"/>
      <c r="EA441" s="368"/>
      <c r="EB441" s="368"/>
      <c r="EC441" s="368"/>
      <c r="ED441" s="368"/>
      <c r="EE441" s="368"/>
      <c r="EF441" s="368"/>
      <c r="EG441" s="368"/>
      <c r="EH441" s="368"/>
      <c r="EI441" s="368"/>
      <c r="EJ441" s="368"/>
      <c r="EK441" s="368"/>
      <c r="EL441" s="368"/>
      <c r="EM441" s="368"/>
      <c r="EN441" s="368"/>
      <c r="EO441" s="368"/>
      <c r="EP441" s="368"/>
      <c r="EQ441" s="368"/>
      <c r="ER441" s="368"/>
      <c r="ES441" s="368"/>
      <c r="ET441" s="368"/>
      <c r="EU441" s="368"/>
      <c r="EV441" s="368"/>
      <c r="EW441" s="368"/>
      <c r="EX441" s="368"/>
      <c r="EY441" s="368"/>
      <c r="EZ441" s="368"/>
      <c r="FA441" s="368"/>
      <c r="FB441" s="368"/>
      <c r="FC441" s="368"/>
      <c r="FD441" s="368"/>
      <c r="FE441" s="368"/>
      <c r="FF441" s="368"/>
      <c r="FG441" s="368"/>
      <c r="FH441" s="368"/>
      <c r="FI441" s="368"/>
      <c r="FJ441" s="368"/>
      <c r="FK441" s="368"/>
      <c r="FL441" s="368"/>
      <c r="FM441" s="368"/>
      <c r="FN441" s="368"/>
      <c r="FO441" s="368"/>
      <c r="FP441" s="368"/>
      <c r="FQ441" s="368"/>
      <c r="FR441" s="368"/>
      <c r="FS441" s="368"/>
      <c r="FT441" s="368"/>
      <c r="FU441" s="368"/>
      <c r="FV441" s="368"/>
      <c r="FW441" s="368"/>
      <c r="FX441" s="368"/>
      <c r="FY441" s="368"/>
      <c r="FZ441" s="368"/>
      <c r="GA441" s="368"/>
      <c r="GB441" s="368"/>
      <c r="GC441" s="368"/>
      <c r="GD441" s="368"/>
      <c r="GE441" s="368"/>
      <c r="GF441" s="368"/>
      <c r="GG441" s="368"/>
      <c r="GH441" s="368"/>
      <c r="GI441" s="368"/>
      <c r="GJ441" s="368"/>
      <c r="GK441" s="368"/>
      <c r="GL441" s="368"/>
      <c r="GM441" s="368"/>
      <c r="GN441" s="368"/>
      <c r="GO441" s="368"/>
      <c r="GP441" s="368"/>
      <c r="GQ441" s="368"/>
      <c r="GR441" s="368"/>
      <c r="GS441" s="368"/>
      <c r="GT441" s="368"/>
      <c r="GU441" s="368"/>
      <c r="GV441" s="368"/>
      <c r="GW441" s="368"/>
      <c r="GX441" s="368"/>
      <c r="GY441" s="368"/>
      <c r="GZ441" s="368"/>
      <c r="HA441" s="368"/>
      <c r="HB441" s="368"/>
      <c r="HC441" s="368"/>
      <c r="HD441" s="368"/>
      <c r="HE441" s="368"/>
      <c r="HF441" s="368"/>
      <c r="HG441" s="368"/>
      <c r="HH441" s="368"/>
      <c r="HI441" s="368"/>
      <c r="HJ441" s="368"/>
      <c r="HK441" s="368"/>
      <c r="HL441" s="368"/>
      <c r="HM441" s="368"/>
      <c r="HN441" s="368"/>
      <c r="HO441" s="368"/>
      <c r="HP441" s="368"/>
      <c r="HQ441" s="368"/>
      <c r="HR441" s="368"/>
      <c r="HS441" s="368"/>
      <c r="HT441" s="368"/>
      <c r="HU441" s="368"/>
      <c r="HV441" s="368"/>
      <c r="HW441" s="368"/>
      <c r="HX441" s="368"/>
      <c r="HY441" s="368"/>
      <c r="HZ441" s="368"/>
      <c r="IA441" s="368"/>
      <c r="IB441" s="368"/>
      <c r="IC441" s="368"/>
      <c r="ID441" s="368"/>
      <c r="IE441" s="368"/>
      <c r="IF441" s="368"/>
      <c r="IG441" s="368"/>
      <c r="IH441" s="368"/>
      <c r="II441" s="368"/>
      <c r="IJ441" s="368"/>
      <c r="IK441" s="368"/>
      <c r="IL441" s="368"/>
      <c r="IM441" s="368"/>
      <c r="IN441" s="368"/>
      <c r="IO441" s="368"/>
      <c r="IP441" s="368"/>
      <c r="IQ441" s="368"/>
      <c r="IR441" s="368"/>
      <c r="IS441" s="368"/>
      <c r="IT441" s="368"/>
      <c r="IU441" s="368"/>
      <c r="IV441" s="368"/>
    </row>
    <row r="442" spans="1:6" ht="12">
      <c r="A442" s="1171" t="s">
        <v>1020</v>
      </c>
      <c r="B442" s="1162" t="s">
        <v>584</v>
      </c>
      <c r="C442" s="1217">
        <v>25</v>
      </c>
      <c r="D442" s="1169" t="s">
        <v>132</v>
      </c>
      <c r="E442" s="1383"/>
      <c r="F442" s="1352">
        <f t="shared" si="18"/>
        <v>0</v>
      </c>
    </row>
    <row r="443" spans="1:6" ht="12">
      <c r="A443" s="1172" t="s">
        <v>1021</v>
      </c>
      <c r="B443" s="1162" t="s">
        <v>450</v>
      </c>
      <c r="C443" s="1217">
        <v>49.5</v>
      </c>
      <c r="D443" s="1169" t="s">
        <v>15</v>
      </c>
      <c r="E443" s="1383"/>
      <c r="F443" s="1352">
        <f t="shared" si="18"/>
        <v>0</v>
      </c>
    </row>
    <row r="444" spans="1:6" ht="12">
      <c r="A444" s="1171" t="s">
        <v>1022</v>
      </c>
      <c r="B444" s="1162" t="s">
        <v>585</v>
      </c>
      <c r="C444" s="1217">
        <v>25</v>
      </c>
      <c r="D444" s="1169" t="s">
        <v>132</v>
      </c>
      <c r="E444" s="1383"/>
      <c r="F444" s="1352">
        <f t="shared" si="18"/>
        <v>0</v>
      </c>
    </row>
    <row r="445" spans="1:6" ht="6" customHeight="1">
      <c r="A445" s="1172"/>
      <c r="B445" s="1162"/>
      <c r="C445" s="1217"/>
      <c r="D445" s="1169"/>
      <c r="E445" s="1383"/>
      <c r="F445" s="1352">
        <f t="shared" si="18"/>
        <v>0</v>
      </c>
    </row>
    <row r="446" spans="1:6" ht="12">
      <c r="A446" s="1219">
        <v>10.4</v>
      </c>
      <c r="B446" s="1216" t="s">
        <v>886</v>
      </c>
      <c r="C446" s="1217"/>
      <c r="D446" s="1169"/>
      <c r="E446" s="1383"/>
      <c r="F446" s="1352">
        <f t="shared" si="18"/>
        <v>0</v>
      </c>
    </row>
    <row r="447" spans="1:6" ht="12">
      <c r="A447" s="1171" t="s">
        <v>1023</v>
      </c>
      <c r="B447" s="1125" t="s">
        <v>742</v>
      </c>
      <c r="C447" s="1217">
        <v>112</v>
      </c>
      <c r="D447" s="1169" t="s">
        <v>132</v>
      </c>
      <c r="E447" s="1383"/>
      <c r="F447" s="1352">
        <f t="shared" si="18"/>
        <v>0</v>
      </c>
    </row>
    <row r="448" spans="1:6" ht="24">
      <c r="A448" s="1172" t="s">
        <v>1024</v>
      </c>
      <c r="B448" s="1125" t="s">
        <v>640</v>
      </c>
      <c r="C448" s="1145">
        <v>672</v>
      </c>
      <c r="D448" s="1174" t="s">
        <v>28</v>
      </c>
      <c r="E448" s="1384"/>
      <c r="F448" s="1356">
        <f t="shared" si="18"/>
        <v>0</v>
      </c>
    </row>
    <row r="449" spans="1:6" ht="12">
      <c r="A449" s="1171" t="s">
        <v>1025</v>
      </c>
      <c r="B449" s="1125" t="s">
        <v>641</v>
      </c>
      <c r="C449" s="1217">
        <v>112</v>
      </c>
      <c r="D449" s="1169" t="s">
        <v>132</v>
      </c>
      <c r="E449" s="1385"/>
      <c r="F449" s="1352">
        <f t="shared" si="18"/>
        <v>0</v>
      </c>
    </row>
    <row r="450" spans="1:6" ht="12">
      <c r="A450" s="1172" t="s">
        <v>1026</v>
      </c>
      <c r="B450" s="1125" t="s">
        <v>642</v>
      </c>
      <c r="C450" s="1217">
        <v>112</v>
      </c>
      <c r="D450" s="1169" t="s">
        <v>132</v>
      </c>
      <c r="E450" s="1385"/>
      <c r="F450" s="1352">
        <f t="shared" si="18"/>
        <v>0</v>
      </c>
    </row>
    <row r="451" spans="1:6" ht="12">
      <c r="A451" s="1171" t="s">
        <v>1027</v>
      </c>
      <c r="B451" s="1125" t="s">
        <v>643</v>
      </c>
      <c r="C451" s="1217">
        <v>224</v>
      </c>
      <c r="D451" s="1169" t="s">
        <v>132</v>
      </c>
      <c r="E451" s="1386"/>
      <c r="F451" s="1352">
        <f t="shared" si="18"/>
        <v>0</v>
      </c>
    </row>
    <row r="452" spans="1:6" ht="12">
      <c r="A452" s="1172" t="s">
        <v>1028</v>
      </c>
      <c r="B452" s="1125" t="s">
        <v>644</v>
      </c>
      <c r="C452" s="1217">
        <v>112</v>
      </c>
      <c r="D452" s="1169" t="s">
        <v>132</v>
      </c>
      <c r="E452" s="1386"/>
      <c r="F452" s="1352">
        <f t="shared" si="18"/>
        <v>0</v>
      </c>
    </row>
    <row r="453" spans="1:6" ht="12">
      <c r="A453" s="1171" t="s">
        <v>1029</v>
      </c>
      <c r="B453" s="1125" t="s">
        <v>645</v>
      </c>
      <c r="C453" s="1217">
        <v>112</v>
      </c>
      <c r="D453" s="1169" t="s">
        <v>28</v>
      </c>
      <c r="E453" s="1385"/>
      <c r="F453" s="1352">
        <f t="shared" si="18"/>
        <v>0</v>
      </c>
    </row>
    <row r="454" spans="1:6" ht="12">
      <c r="A454" s="1175" t="s">
        <v>1030</v>
      </c>
      <c r="B454" s="1189" t="s">
        <v>646</v>
      </c>
      <c r="C454" s="1218">
        <v>112</v>
      </c>
      <c r="D454" s="1157" t="s">
        <v>132</v>
      </c>
      <c r="E454" s="1388"/>
      <c r="F454" s="1382">
        <f t="shared" si="18"/>
        <v>0</v>
      </c>
    </row>
    <row r="455" spans="1:256" s="1088" customFormat="1" ht="12.75">
      <c r="A455" s="1171" t="s">
        <v>1031</v>
      </c>
      <c r="B455" s="1125" t="s">
        <v>1048</v>
      </c>
      <c r="C455" s="1217">
        <v>112</v>
      </c>
      <c r="D455" s="1169" t="s">
        <v>132</v>
      </c>
      <c r="E455" s="1386"/>
      <c r="F455" s="1386">
        <f>ROUND(C455*E455,2)</f>
        <v>0</v>
      </c>
      <c r="G455" s="1086"/>
      <c r="H455" s="368"/>
      <c r="I455" s="1087"/>
      <c r="J455" s="368"/>
      <c r="K455" s="368"/>
      <c r="L455" s="368"/>
      <c r="M455" s="368"/>
      <c r="N455" s="368"/>
      <c r="O455" s="368"/>
      <c r="P455" s="368"/>
      <c r="Q455" s="368"/>
      <c r="R455" s="368"/>
      <c r="S455" s="368"/>
      <c r="T455" s="368"/>
      <c r="U455" s="368"/>
      <c r="V455" s="368"/>
      <c r="W455" s="368"/>
      <c r="X455" s="368"/>
      <c r="Y455" s="368"/>
      <c r="Z455" s="368"/>
      <c r="AA455" s="368"/>
      <c r="AB455" s="368"/>
      <c r="AC455" s="368"/>
      <c r="AD455" s="368"/>
      <c r="AE455" s="368"/>
      <c r="AF455" s="368"/>
      <c r="AG455" s="368"/>
      <c r="AH455" s="368"/>
      <c r="AI455" s="368"/>
      <c r="AJ455" s="368"/>
      <c r="AK455" s="368"/>
      <c r="AL455" s="368"/>
      <c r="AM455" s="368"/>
      <c r="AN455" s="368"/>
      <c r="AO455" s="368"/>
      <c r="AP455" s="368"/>
      <c r="AQ455" s="368"/>
      <c r="AR455" s="368"/>
      <c r="AS455" s="368"/>
      <c r="AT455" s="368"/>
      <c r="AU455" s="368"/>
      <c r="AV455" s="368"/>
      <c r="AW455" s="368"/>
      <c r="AX455" s="368"/>
      <c r="AY455" s="368"/>
      <c r="AZ455" s="368"/>
      <c r="BA455" s="368"/>
      <c r="BB455" s="368"/>
      <c r="BC455" s="368"/>
      <c r="BD455" s="368"/>
      <c r="BE455" s="368"/>
      <c r="BF455" s="368"/>
      <c r="BG455" s="368"/>
      <c r="BH455" s="368"/>
      <c r="BI455" s="368"/>
      <c r="BJ455" s="368"/>
      <c r="BK455" s="368"/>
      <c r="BL455" s="368"/>
      <c r="BM455" s="368"/>
      <c r="BN455" s="368"/>
      <c r="BO455" s="368"/>
      <c r="BP455" s="368"/>
      <c r="BQ455" s="368"/>
      <c r="BR455" s="368"/>
      <c r="BS455" s="368"/>
      <c r="BT455" s="368"/>
      <c r="BU455" s="368"/>
      <c r="BV455" s="368"/>
      <c r="BW455" s="368"/>
      <c r="BX455" s="368"/>
      <c r="BY455" s="368"/>
      <c r="BZ455" s="368"/>
      <c r="CA455" s="368"/>
      <c r="CB455" s="368"/>
      <c r="CC455" s="368"/>
      <c r="CD455" s="368"/>
      <c r="CE455" s="368"/>
      <c r="CF455" s="368"/>
      <c r="CG455" s="368"/>
      <c r="CH455" s="368"/>
      <c r="CI455" s="368"/>
      <c r="CJ455" s="368"/>
      <c r="CK455" s="368"/>
      <c r="CL455" s="368"/>
      <c r="CM455" s="368"/>
      <c r="CN455" s="368"/>
      <c r="CO455" s="368"/>
      <c r="CP455" s="368"/>
      <c r="CQ455" s="368"/>
      <c r="CR455" s="368"/>
      <c r="CS455" s="368"/>
      <c r="CT455" s="368"/>
      <c r="CU455" s="368"/>
      <c r="CV455" s="368"/>
      <c r="CW455" s="368"/>
      <c r="CX455" s="368"/>
      <c r="CY455" s="368"/>
      <c r="CZ455" s="368"/>
      <c r="DA455" s="368"/>
      <c r="DB455" s="368"/>
      <c r="DC455" s="368"/>
      <c r="DD455" s="368"/>
      <c r="DE455" s="368"/>
      <c r="DF455" s="368"/>
      <c r="DG455" s="368"/>
      <c r="DH455" s="368"/>
      <c r="DI455" s="368"/>
      <c r="DJ455" s="368"/>
      <c r="DK455" s="368"/>
      <c r="DL455" s="368"/>
      <c r="DM455" s="368"/>
      <c r="DN455" s="368"/>
      <c r="DO455" s="368"/>
      <c r="DP455" s="368"/>
      <c r="DQ455" s="368"/>
      <c r="DR455" s="368"/>
      <c r="DS455" s="368"/>
      <c r="DT455" s="368"/>
      <c r="DU455" s="368"/>
      <c r="DV455" s="368"/>
      <c r="DW455" s="368"/>
      <c r="DX455" s="368"/>
      <c r="DY455" s="368"/>
      <c r="DZ455" s="368"/>
      <c r="EA455" s="368"/>
      <c r="EB455" s="368"/>
      <c r="EC455" s="368"/>
      <c r="ED455" s="368"/>
      <c r="EE455" s="368"/>
      <c r="EF455" s="368"/>
      <c r="EG455" s="368"/>
      <c r="EH455" s="368"/>
      <c r="EI455" s="368"/>
      <c r="EJ455" s="368"/>
      <c r="EK455" s="368"/>
      <c r="EL455" s="368"/>
      <c r="EM455" s="368"/>
      <c r="EN455" s="368"/>
      <c r="EO455" s="368"/>
      <c r="EP455" s="368"/>
      <c r="EQ455" s="368"/>
      <c r="ER455" s="368"/>
      <c r="ES455" s="368"/>
      <c r="ET455" s="368"/>
      <c r="EU455" s="368"/>
      <c r="EV455" s="368"/>
      <c r="EW455" s="368"/>
      <c r="EX455" s="368"/>
      <c r="EY455" s="368"/>
      <c r="EZ455" s="368"/>
      <c r="FA455" s="368"/>
      <c r="FB455" s="368"/>
      <c r="FC455" s="368"/>
      <c r="FD455" s="368"/>
      <c r="FE455" s="368"/>
      <c r="FF455" s="368"/>
      <c r="FG455" s="368"/>
      <c r="FH455" s="368"/>
      <c r="FI455" s="368"/>
      <c r="FJ455" s="368"/>
      <c r="FK455" s="368"/>
      <c r="FL455" s="368"/>
      <c r="FM455" s="368"/>
      <c r="FN455" s="368"/>
      <c r="FO455" s="368"/>
      <c r="FP455" s="368"/>
      <c r="FQ455" s="368"/>
      <c r="FR455" s="368"/>
      <c r="FS455" s="368"/>
      <c r="FT455" s="368"/>
      <c r="FU455" s="368"/>
      <c r="FV455" s="368"/>
      <c r="FW455" s="368"/>
      <c r="FX455" s="368"/>
      <c r="FY455" s="368"/>
      <c r="FZ455" s="368"/>
      <c r="GA455" s="368"/>
      <c r="GB455" s="368"/>
      <c r="GC455" s="368"/>
      <c r="GD455" s="368"/>
      <c r="GE455" s="368"/>
      <c r="GF455" s="368"/>
      <c r="GG455" s="368"/>
      <c r="GH455" s="368"/>
      <c r="GI455" s="368"/>
      <c r="GJ455" s="368"/>
      <c r="GK455" s="368"/>
      <c r="GL455" s="368"/>
      <c r="GM455" s="368"/>
      <c r="GN455" s="368"/>
      <c r="GO455" s="368"/>
      <c r="GP455" s="368"/>
      <c r="GQ455" s="368"/>
      <c r="GR455" s="368"/>
      <c r="GS455" s="368"/>
      <c r="GT455" s="368"/>
      <c r="GU455" s="368"/>
      <c r="GV455" s="368"/>
      <c r="GW455" s="368"/>
      <c r="GX455" s="368"/>
      <c r="GY455" s="368"/>
      <c r="GZ455" s="368"/>
      <c r="HA455" s="368"/>
      <c r="HB455" s="368"/>
      <c r="HC455" s="368"/>
      <c r="HD455" s="368"/>
      <c r="HE455" s="368"/>
      <c r="HF455" s="368"/>
      <c r="HG455" s="368"/>
      <c r="HH455" s="368"/>
      <c r="HI455" s="368"/>
      <c r="HJ455" s="368"/>
      <c r="HK455" s="368"/>
      <c r="HL455" s="368"/>
      <c r="HM455" s="368"/>
      <c r="HN455" s="368"/>
      <c r="HO455" s="368"/>
      <c r="HP455" s="368"/>
      <c r="HQ455" s="368"/>
      <c r="HR455" s="368"/>
      <c r="HS455" s="368"/>
      <c r="HT455" s="368"/>
      <c r="HU455" s="368"/>
      <c r="HV455" s="368"/>
      <c r="HW455" s="368"/>
      <c r="HX455" s="368"/>
      <c r="HY455" s="368"/>
      <c r="HZ455" s="368"/>
      <c r="IA455" s="368"/>
      <c r="IB455" s="368"/>
      <c r="IC455" s="368"/>
      <c r="ID455" s="368"/>
      <c r="IE455" s="368"/>
      <c r="IF455" s="368"/>
      <c r="IG455" s="368"/>
      <c r="IH455" s="368"/>
      <c r="II455" s="368"/>
      <c r="IJ455" s="368"/>
      <c r="IK455" s="368"/>
      <c r="IL455" s="368"/>
      <c r="IM455" s="368"/>
      <c r="IN455" s="368"/>
      <c r="IO455" s="368"/>
      <c r="IP455" s="368"/>
      <c r="IQ455" s="368"/>
      <c r="IR455" s="368"/>
      <c r="IS455" s="368"/>
      <c r="IT455" s="368"/>
      <c r="IU455" s="368"/>
      <c r="IV455" s="368"/>
    </row>
    <row r="456" spans="1:6" ht="12">
      <c r="A456" s="1172" t="s">
        <v>1032</v>
      </c>
      <c r="B456" s="1125" t="s">
        <v>647</v>
      </c>
      <c r="C456" s="1217">
        <v>112</v>
      </c>
      <c r="D456" s="1169" t="s">
        <v>132</v>
      </c>
      <c r="E456" s="1386"/>
      <c r="F456" s="1352">
        <f t="shared" si="18"/>
        <v>0</v>
      </c>
    </row>
    <row r="457" spans="1:6" ht="12">
      <c r="A457" s="1171" t="s">
        <v>1033</v>
      </c>
      <c r="B457" s="1125" t="s">
        <v>648</v>
      </c>
      <c r="C457" s="1217">
        <v>112</v>
      </c>
      <c r="D457" s="1169" t="s">
        <v>132</v>
      </c>
      <c r="E457" s="1386"/>
      <c r="F457" s="1352">
        <f t="shared" si="18"/>
        <v>0</v>
      </c>
    </row>
    <row r="458" spans="1:6" ht="12">
      <c r="A458" s="1172" t="s">
        <v>1034</v>
      </c>
      <c r="B458" s="1125" t="s">
        <v>450</v>
      </c>
      <c r="C458" s="1217">
        <v>221.76</v>
      </c>
      <c r="D458" s="1169" t="s">
        <v>15</v>
      </c>
      <c r="E458" s="1383"/>
      <c r="F458" s="1352">
        <f t="shared" si="18"/>
        <v>0</v>
      </c>
    </row>
    <row r="459" spans="1:6" ht="12">
      <c r="A459" s="1171" t="s">
        <v>1035</v>
      </c>
      <c r="B459" s="1125" t="s">
        <v>649</v>
      </c>
      <c r="C459" s="1217">
        <v>112</v>
      </c>
      <c r="D459" s="1169" t="s">
        <v>132</v>
      </c>
      <c r="E459" s="1386"/>
      <c r="F459" s="1352">
        <f t="shared" si="18"/>
        <v>0</v>
      </c>
    </row>
    <row r="460" spans="1:6" ht="7.5" customHeight="1">
      <c r="A460" s="1258"/>
      <c r="B460" s="1162"/>
      <c r="C460" s="1217"/>
      <c r="D460" s="1169"/>
      <c r="E460" s="1386"/>
      <c r="F460" s="1352"/>
    </row>
    <row r="461" spans="1:6" ht="12">
      <c r="A461" s="1233">
        <v>11</v>
      </c>
      <c r="B461" s="1130" t="s">
        <v>632</v>
      </c>
      <c r="C461" s="1127"/>
      <c r="D461" s="1128"/>
      <c r="E461" s="1350"/>
      <c r="F461" s="1352">
        <f>ROUND(E461*C461,2)</f>
        <v>0</v>
      </c>
    </row>
    <row r="462" spans="1:6" ht="12.75" customHeight="1">
      <c r="A462" s="1194">
        <v>11.1</v>
      </c>
      <c r="B462" s="1434" t="s">
        <v>1046</v>
      </c>
      <c r="C462" s="1137">
        <v>2783.43</v>
      </c>
      <c r="D462" s="1201" t="s">
        <v>28</v>
      </c>
      <c r="E462" s="1355"/>
      <c r="F462" s="1363">
        <f>ROUND(E462*C462,2)</f>
        <v>0</v>
      </c>
    </row>
    <row r="463" spans="1:6" ht="13.5" customHeight="1">
      <c r="A463" s="1194">
        <v>11.2</v>
      </c>
      <c r="B463" s="1434" t="s">
        <v>1047</v>
      </c>
      <c r="C463" s="1137">
        <v>1490.22</v>
      </c>
      <c r="D463" s="1201" t="s">
        <v>28</v>
      </c>
      <c r="E463" s="1355"/>
      <c r="F463" s="1363">
        <f>ROUND(E463*C463,2)</f>
        <v>0</v>
      </c>
    </row>
    <row r="464" spans="1:6" ht="8.25" customHeight="1">
      <c r="A464" s="1234"/>
      <c r="B464" s="1129"/>
      <c r="C464" s="1127"/>
      <c r="D464" s="1128"/>
      <c r="E464" s="1350"/>
      <c r="F464" s="1352"/>
    </row>
    <row r="465" spans="1:6" ht="12.75" customHeight="1">
      <c r="A465" s="1223">
        <v>12</v>
      </c>
      <c r="B465" s="1224" t="s">
        <v>729</v>
      </c>
      <c r="C465" s="1217"/>
      <c r="D465" s="1169"/>
      <c r="E465" s="1386"/>
      <c r="F465" s="1352"/>
    </row>
    <row r="466" spans="1:6" ht="8.25" customHeight="1">
      <c r="A466" s="1223"/>
      <c r="B466" s="1224"/>
      <c r="C466" s="1217"/>
      <c r="D466" s="1169"/>
      <c r="E466" s="1386"/>
      <c r="F466" s="1352"/>
    </row>
    <row r="467" spans="1:6" ht="12">
      <c r="A467" s="1225">
        <v>12.1</v>
      </c>
      <c r="B467" s="1224" t="s">
        <v>20</v>
      </c>
      <c r="C467" s="1163"/>
      <c r="D467" s="1164"/>
      <c r="E467" s="1364"/>
      <c r="F467" s="1352">
        <f>ROUND(E467*C467,2)</f>
        <v>0</v>
      </c>
    </row>
    <row r="468" spans="1:6" ht="12">
      <c r="A468" s="1158" t="s">
        <v>770</v>
      </c>
      <c r="B468" s="1131" t="s">
        <v>728</v>
      </c>
      <c r="C468" s="1127">
        <v>74.75</v>
      </c>
      <c r="D468" s="1128" t="s">
        <v>15</v>
      </c>
      <c r="E468" s="1350"/>
      <c r="F468" s="1352">
        <f>ROUND(E468*C468,2)</f>
        <v>0</v>
      </c>
    </row>
    <row r="469" spans="1:6" ht="12">
      <c r="A469" s="1158" t="s">
        <v>771</v>
      </c>
      <c r="B469" s="1131" t="s">
        <v>935</v>
      </c>
      <c r="C469" s="1127">
        <v>93.44</v>
      </c>
      <c r="D469" s="1128" t="s">
        <v>15</v>
      </c>
      <c r="E469" s="1350"/>
      <c r="F469" s="1352">
        <f>ROUND(E469*C469,2)</f>
        <v>0</v>
      </c>
    </row>
    <row r="470" spans="1:6" ht="12">
      <c r="A470" s="1171"/>
      <c r="B470" s="1162"/>
      <c r="C470" s="1217"/>
      <c r="D470" s="1169"/>
      <c r="E470" s="1386"/>
      <c r="F470" s="1352"/>
    </row>
    <row r="471" spans="1:6" ht="12">
      <c r="A471" s="1225">
        <v>12.2</v>
      </c>
      <c r="B471" s="1224" t="s">
        <v>733</v>
      </c>
      <c r="C471" s="1163"/>
      <c r="D471" s="1164"/>
      <c r="E471" s="1364"/>
      <c r="F471" s="1352">
        <f>ROUND(E471*C471,2)</f>
        <v>0</v>
      </c>
    </row>
    <row r="472" spans="1:6" ht="12">
      <c r="A472" s="1158" t="s">
        <v>978</v>
      </c>
      <c r="B472" s="1131" t="s">
        <v>934</v>
      </c>
      <c r="C472" s="1127">
        <v>93.44</v>
      </c>
      <c r="D472" s="1128" t="s">
        <v>15</v>
      </c>
      <c r="E472" s="1350"/>
      <c r="F472" s="1352">
        <f>ROUND(E472*C472,2)</f>
        <v>0</v>
      </c>
    </row>
    <row r="473" spans="1:6" ht="12">
      <c r="A473" s="1171"/>
      <c r="B473" s="1162"/>
      <c r="C473" s="1217"/>
      <c r="D473" s="1169"/>
      <c r="E473" s="1386"/>
      <c r="F473" s="1352"/>
    </row>
    <row r="474" spans="1:8" ht="24">
      <c r="A474" s="1194">
        <v>12.3</v>
      </c>
      <c r="B474" s="1159" t="s">
        <v>734</v>
      </c>
      <c r="C474" s="1121">
        <v>88.76</v>
      </c>
      <c r="D474" s="1138" t="s">
        <v>15</v>
      </c>
      <c r="E474" s="1355"/>
      <c r="F474" s="1356">
        <f>ROUND(E474*C474,2)</f>
        <v>0</v>
      </c>
      <c r="H474" s="1069"/>
    </row>
    <row r="475" spans="1:6" ht="12">
      <c r="A475" s="1171"/>
      <c r="B475" s="1162"/>
      <c r="C475" s="1217"/>
      <c r="D475" s="1169"/>
      <c r="E475" s="1386"/>
      <c r="F475" s="1352"/>
    </row>
    <row r="476" spans="1:6" ht="12">
      <c r="A476" s="1194">
        <v>12.4</v>
      </c>
      <c r="B476" s="1159" t="s">
        <v>736</v>
      </c>
      <c r="C476" s="1121">
        <v>373.74</v>
      </c>
      <c r="D476" s="1138" t="s">
        <v>16</v>
      </c>
      <c r="E476" s="1355"/>
      <c r="F476" s="1356">
        <f>ROUND(E476*C476,2)</f>
        <v>0</v>
      </c>
    </row>
    <row r="477" spans="1:6" ht="12">
      <c r="A477" s="1194">
        <v>12.5</v>
      </c>
      <c r="B477" s="1159" t="s">
        <v>951</v>
      </c>
      <c r="C477" s="1121">
        <v>2709.62</v>
      </c>
      <c r="D477" s="1138" t="s">
        <v>735</v>
      </c>
      <c r="E477" s="1355"/>
      <c r="F477" s="1356">
        <f>ROUND(E477*C477,2)</f>
        <v>0</v>
      </c>
    </row>
    <row r="478" spans="1:6" ht="12">
      <c r="A478" s="1171"/>
      <c r="B478" s="1162"/>
      <c r="C478" s="1217"/>
      <c r="D478" s="1169"/>
      <c r="E478" s="1386"/>
      <c r="F478" s="1352"/>
    </row>
    <row r="479" spans="1:6" ht="72">
      <c r="A479" s="1259">
        <v>13</v>
      </c>
      <c r="B479" s="1150" t="s">
        <v>1044</v>
      </c>
      <c r="C479" s="1121">
        <v>4273.65</v>
      </c>
      <c r="D479" s="1138" t="s">
        <v>28</v>
      </c>
      <c r="E479" s="1355"/>
      <c r="F479" s="1356">
        <f>ROUND(E479*C479,2)</f>
        <v>0</v>
      </c>
    </row>
    <row r="480" spans="1:6" ht="12">
      <c r="A480" s="1171"/>
      <c r="B480" s="1162"/>
      <c r="C480" s="1217"/>
      <c r="D480" s="1169"/>
      <c r="E480" s="1386"/>
      <c r="F480" s="1352"/>
    </row>
    <row r="481" spans="1:6" ht="12">
      <c r="A481" s="1125">
        <v>14</v>
      </c>
      <c r="B481" s="1129" t="s">
        <v>660</v>
      </c>
      <c r="C481" s="1179">
        <v>1</v>
      </c>
      <c r="D481" s="1180" t="s">
        <v>132</v>
      </c>
      <c r="E481" s="1368"/>
      <c r="F481" s="1352">
        <f>ROUND(E481*C481,2)</f>
        <v>0</v>
      </c>
    </row>
    <row r="482" spans="1:6" ht="12">
      <c r="A482" s="1234"/>
      <c r="B482" s="1129"/>
      <c r="C482" s="1127"/>
      <c r="D482" s="1128"/>
      <c r="E482" s="1350"/>
      <c r="F482" s="1352"/>
    </row>
    <row r="483" spans="1:6" ht="12">
      <c r="A483" s="1260"/>
      <c r="B483" s="1261" t="s">
        <v>446</v>
      </c>
      <c r="C483" s="1260"/>
      <c r="D483" s="1262"/>
      <c r="E483" s="1399"/>
      <c r="F483" s="1399">
        <f>SUM(F318:F481)</f>
        <v>0</v>
      </c>
    </row>
    <row r="484" spans="1:6" ht="12">
      <c r="A484" s="1125"/>
      <c r="B484" s="1129"/>
      <c r="C484" s="1127"/>
      <c r="D484" s="1128"/>
      <c r="E484" s="1374"/>
      <c r="F484" s="1393"/>
    </row>
    <row r="485" spans="1:253" s="1073" customFormat="1" ht="24" customHeight="1">
      <c r="A485" s="1263" t="s">
        <v>447</v>
      </c>
      <c r="B485" s="1188" t="s">
        <v>593</v>
      </c>
      <c r="C485" s="1127"/>
      <c r="D485" s="1128"/>
      <c r="E485" s="1374"/>
      <c r="F485" s="1394"/>
      <c r="G485" s="1032"/>
      <c r="H485" s="1032"/>
      <c r="I485" s="1032"/>
      <c r="J485" s="1032"/>
      <c r="K485" s="1032"/>
      <c r="L485" s="1032"/>
      <c r="M485" s="1032"/>
      <c r="N485" s="1032"/>
      <c r="O485" s="1032"/>
      <c r="P485" s="1032"/>
      <c r="Q485" s="1032"/>
      <c r="R485" s="1032"/>
      <c r="S485" s="1032"/>
      <c r="T485" s="1032"/>
      <c r="U485" s="1032"/>
      <c r="V485" s="1032"/>
      <c r="W485" s="1032"/>
      <c r="X485" s="1032"/>
      <c r="Y485" s="1032"/>
      <c r="Z485" s="1032"/>
      <c r="AA485" s="1032"/>
      <c r="AB485" s="1032"/>
      <c r="AC485" s="1032"/>
      <c r="AD485" s="1032"/>
      <c r="AE485" s="1032"/>
      <c r="AF485" s="1032"/>
      <c r="AG485" s="1032"/>
      <c r="AH485" s="1032"/>
      <c r="AI485" s="1032"/>
      <c r="AJ485" s="1032"/>
      <c r="AK485" s="1032"/>
      <c r="AL485" s="1032"/>
      <c r="AM485" s="1032"/>
      <c r="AN485" s="1032"/>
      <c r="AO485" s="1032"/>
      <c r="AP485" s="1032"/>
      <c r="AQ485" s="1032"/>
      <c r="AR485" s="1032"/>
      <c r="AS485" s="1032"/>
      <c r="AT485" s="1032"/>
      <c r="AU485" s="1032"/>
      <c r="AV485" s="1032"/>
      <c r="AW485" s="1032"/>
      <c r="AX485" s="1032"/>
      <c r="AY485" s="1032"/>
      <c r="AZ485" s="1032"/>
      <c r="BA485" s="1032"/>
      <c r="BB485" s="1032"/>
      <c r="BC485" s="1032"/>
      <c r="BD485" s="1032"/>
      <c r="BE485" s="1032"/>
      <c r="BF485" s="1032"/>
      <c r="BG485" s="1032"/>
      <c r="BH485" s="1032"/>
      <c r="BI485" s="1032"/>
      <c r="BJ485" s="1032"/>
      <c r="BK485" s="1032"/>
      <c r="BL485" s="1032"/>
      <c r="BM485" s="1032"/>
      <c r="BN485" s="1032"/>
      <c r="BO485" s="1032"/>
      <c r="BP485" s="1032"/>
      <c r="BQ485" s="1032"/>
      <c r="BR485" s="1032"/>
      <c r="BS485" s="1032"/>
      <c r="BT485" s="1032"/>
      <c r="BU485" s="1032"/>
      <c r="BV485" s="1032"/>
      <c r="BW485" s="1032"/>
      <c r="BX485" s="1032"/>
      <c r="BY485" s="1032"/>
      <c r="BZ485" s="1032"/>
      <c r="CA485" s="1032"/>
      <c r="CB485" s="1032"/>
      <c r="CC485" s="1032"/>
      <c r="CD485" s="1032"/>
      <c r="CE485" s="1032"/>
      <c r="CF485" s="1032"/>
      <c r="CG485" s="1032"/>
      <c r="CH485" s="1032"/>
      <c r="CI485" s="1032"/>
      <c r="CJ485" s="1032"/>
      <c r="CK485" s="1032"/>
      <c r="CL485" s="1032"/>
      <c r="CM485" s="1032"/>
      <c r="CN485" s="1032"/>
      <c r="CO485" s="1032"/>
      <c r="CP485" s="1032"/>
      <c r="CQ485" s="1032"/>
      <c r="CR485" s="1032"/>
      <c r="CS485" s="1032"/>
      <c r="CT485" s="1032"/>
      <c r="CU485" s="1032"/>
      <c r="CV485" s="1032"/>
      <c r="CW485" s="1032"/>
      <c r="CX485" s="1032"/>
      <c r="CY485" s="1032"/>
      <c r="CZ485" s="1032"/>
      <c r="DA485" s="1032"/>
      <c r="DB485" s="1032"/>
      <c r="DC485" s="1032"/>
      <c r="DD485" s="1032"/>
      <c r="DE485" s="1032"/>
      <c r="DF485" s="1032"/>
      <c r="DG485" s="1032"/>
      <c r="DH485" s="1032"/>
      <c r="DI485" s="1032"/>
      <c r="DJ485" s="1032"/>
      <c r="DK485" s="1032"/>
      <c r="DL485" s="1032"/>
      <c r="DM485" s="1032"/>
      <c r="DN485" s="1032"/>
      <c r="DO485" s="1032"/>
      <c r="DP485" s="1032"/>
      <c r="DQ485" s="1032"/>
      <c r="DR485" s="1032"/>
      <c r="DS485" s="1032"/>
      <c r="DT485" s="1032"/>
      <c r="DU485" s="1032"/>
      <c r="DV485" s="1032"/>
      <c r="DW485" s="1032"/>
      <c r="DX485" s="1032"/>
      <c r="DY485" s="1032"/>
      <c r="DZ485" s="1032"/>
      <c r="EA485" s="1032"/>
      <c r="EB485" s="1032"/>
      <c r="EC485" s="1032"/>
      <c r="ED485" s="1032"/>
      <c r="EE485" s="1032"/>
      <c r="EF485" s="1032"/>
      <c r="EG485" s="1032"/>
      <c r="EH485" s="1032"/>
      <c r="EI485" s="1032"/>
      <c r="EJ485" s="1032"/>
      <c r="EK485" s="1032"/>
      <c r="EL485" s="1032"/>
      <c r="EM485" s="1032"/>
      <c r="EN485" s="1032"/>
      <c r="EO485" s="1032"/>
      <c r="EP485" s="1032"/>
      <c r="EQ485" s="1032"/>
      <c r="ER485" s="1032"/>
      <c r="ES485" s="1032"/>
      <c r="ET485" s="1032"/>
      <c r="EU485" s="1032"/>
      <c r="EV485" s="1032"/>
      <c r="EW485" s="1032"/>
      <c r="EX485" s="1032"/>
      <c r="EY485" s="1032"/>
      <c r="EZ485" s="1032"/>
      <c r="FA485" s="1032"/>
      <c r="FB485" s="1032"/>
      <c r="FC485" s="1032"/>
      <c r="FD485" s="1032"/>
      <c r="FE485" s="1032"/>
      <c r="FF485" s="1032"/>
      <c r="FG485" s="1032"/>
      <c r="FH485" s="1032"/>
      <c r="FI485" s="1032"/>
      <c r="FJ485" s="1032"/>
      <c r="FK485" s="1032"/>
      <c r="FL485" s="1032"/>
      <c r="FM485" s="1032"/>
      <c r="FN485" s="1032"/>
      <c r="FO485" s="1032"/>
      <c r="FP485" s="1032"/>
      <c r="FQ485" s="1032"/>
      <c r="FR485" s="1032"/>
      <c r="FS485" s="1032"/>
      <c r="FT485" s="1032"/>
      <c r="FU485" s="1032"/>
      <c r="FV485" s="1032"/>
      <c r="FW485" s="1032"/>
      <c r="FX485" s="1032"/>
      <c r="FY485" s="1032"/>
      <c r="FZ485" s="1032"/>
      <c r="GA485" s="1032"/>
      <c r="GB485" s="1032"/>
      <c r="GC485" s="1032"/>
      <c r="GD485" s="1032"/>
      <c r="GE485" s="1032"/>
      <c r="GF485" s="1032"/>
      <c r="GG485" s="1032"/>
      <c r="GH485" s="1032"/>
      <c r="GI485" s="1032"/>
      <c r="GJ485" s="1032"/>
      <c r="GK485" s="1032"/>
      <c r="GL485" s="1032"/>
      <c r="GM485" s="1032"/>
      <c r="GN485" s="1032"/>
      <c r="GO485" s="1032"/>
      <c r="GP485" s="1032"/>
      <c r="GQ485" s="1032"/>
      <c r="GR485" s="1032"/>
      <c r="GS485" s="1032"/>
      <c r="GT485" s="1032"/>
      <c r="GU485" s="1032"/>
      <c r="GV485" s="1032"/>
      <c r="GW485" s="1032"/>
      <c r="GX485" s="1032"/>
      <c r="GY485" s="1032"/>
      <c r="GZ485" s="1032"/>
      <c r="HA485" s="1032"/>
      <c r="HB485" s="1032"/>
      <c r="HC485" s="1032"/>
      <c r="HD485" s="1032"/>
      <c r="HE485" s="1032"/>
      <c r="HF485" s="1032"/>
      <c r="HG485" s="1032"/>
      <c r="HH485" s="1032"/>
      <c r="HI485" s="1032"/>
      <c r="HJ485" s="1032"/>
      <c r="HK485" s="1032"/>
      <c r="HL485" s="1032"/>
      <c r="HM485" s="1032"/>
      <c r="HN485" s="1032"/>
      <c r="HO485" s="1032"/>
      <c r="HP485" s="1032"/>
      <c r="HQ485" s="1032"/>
      <c r="HR485" s="1032"/>
      <c r="HS485" s="1032"/>
      <c r="HT485" s="1032"/>
      <c r="HU485" s="1032"/>
      <c r="HV485" s="1032"/>
      <c r="HW485" s="1032"/>
      <c r="HX485" s="1032"/>
      <c r="HY485" s="1032"/>
      <c r="HZ485" s="1032"/>
      <c r="IA485" s="1032"/>
      <c r="IB485" s="1032"/>
      <c r="IC485" s="1032"/>
      <c r="ID485" s="1032"/>
      <c r="IE485" s="1032"/>
      <c r="IF485" s="1032"/>
      <c r="IG485" s="1032"/>
      <c r="IH485" s="1032"/>
      <c r="II485" s="1032"/>
      <c r="IJ485" s="1032"/>
      <c r="IK485" s="1032"/>
      <c r="IL485" s="1032"/>
      <c r="IM485" s="1032"/>
      <c r="IN485" s="1032"/>
      <c r="IO485" s="1032"/>
      <c r="IP485" s="1032"/>
      <c r="IQ485" s="1032"/>
      <c r="IR485" s="1032"/>
      <c r="IS485" s="1032"/>
    </row>
    <row r="486" spans="1:253" s="1073" customFormat="1" ht="12">
      <c r="A486" s="1219"/>
      <c r="B486" s="1129"/>
      <c r="C486" s="1127"/>
      <c r="D486" s="1128"/>
      <c r="E486" s="1374"/>
      <c r="F486" s="1400"/>
      <c r="G486" s="1032"/>
      <c r="H486" s="1032"/>
      <c r="I486" s="1032"/>
      <c r="J486" s="1032"/>
      <c r="K486" s="1032"/>
      <c r="L486" s="1032"/>
      <c r="M486" s="1032"/>
      <c r="N486" s="1032"/>
      <c r="O486" s="1032"/>
      <c r="P486" s="1032"/>
      <c r="Q486" s="1032"/>
      <c r="R486" s="1032"/>
      <c r="S486" s="1032"/>
      <c r="T486" s="1032"/>
      <c r="U486" s="1032"/>
      <c r="V486" s="1032"/>
      <c r="W486" s="1032"/>
      <c r="X486" s="1032"/>
      <c r="Y486" s="1032"/>
      <c r="Z486" s="1032"/>
      <c r="AA486" s="1032"/>
      <c r="AB486" s="1032"/>
      <c r="AC486" s="1032"/>
      <c r="AD486" s="1032"/>
      <c r="AE486" s="1032"/>
      <c r="AF486" s="1032"/>
      <c r="AG486" s="1032"/>
      <c r="AH486" s="1032"/>
      <c r="AI486" s="1032"/>
      <c r="AJ486" s="1032"/>
      <c r="AK486" s="1032"/>
      <c r="AL486" s="1032"/>
      <c r="AM486" s="1032"/>
      <c r="AN486" s="1032"/>
      <c r="AO486" s="1032"/>
      <c r="AP486" s="1032"/>
      <c r="AQ486" s="1032"/>
      <c r="AR486" s="1032"/>
      <c r="AS486" s="1032"/>
      <c r="AT486" s="1032"/>
      <c r="AU486" s="1032"/>
      <c r="AV486" s="1032"/>
      <c r="AW486" s="1032"/>
      <c r="AX486" s="1032"/>
      <c r="AY486" s="1032"/>
      <c r="AZ486" s="1032"/>
      <c r="BA486" s="1032"/>
      <c r="BB486" s="1032"/>
      <c r="BC486" s="1032"/>
      <c r="BD486" s="1032"/>
      <c r="BE486" s="1032"/>
      <c r="BF486" s="1032"/>
      <c r="BG486" s="1032"/>
      <c r="BH486" s="1032"/>
      <c r="BI486" s="1032"/>
      <c r="BJ486" s="1032"/>
      <c r="BK486" s="1032"/>
      <c r="BL486" s="1032"/>
      <c r="BM486" s="1032"/>
      <c r="BN486" s="1032"/>
      <c r="BO486" s="1032"/>
      <c r="BP486" s="1032"/>
      <c r="BQ486" s="1032"/>
      <c r="BR486" s="1032"/>
      <c r="BS486" s="1032"/>
      <c r="BT486" s="1032"/>
      <c r="BU486" s="1032"/>
      <c r="BV486" s="1032"/>
      <c r="BW486" s="1032"/>
      <c r="BX486" s="1032"/>
      <c r="BY486" s="1032"/>
      <c r="BZ486" s="1032"/>
      <c r="CA486" s="1032"/>
      <c r="CB486" s="1032"/>
      <c r="CC486" s="1032"/>
      <c r="CD486" s="1032"/>
      <c r="CE486" s="1032"/>
      <c r="CF486" s="1032"/>
      <c r="CG486" s="1032"/>
      <c r="CH486" s="1032"/>
      <c r="CI486" s="1032"/>
      <c r="CJ486" s="1032"/>
      <c r="CK486" s="1032"/>
      <c r="CL486" s="1032"/>
      <c r="CM486" s="1032"/>
      <c r="CN486" s="1032"/>
      <c r="CO486" s="1032"/>
      <c r="CP486" s="1032"/>
      <c r="CQ486" s="1032"/>
      <c r="CR486" s="1032"/>
      <c r="CS486" s="1032"/>
      <c r="CT486" s="1032"/>
      <c r="CU486" s="1032"/>
      <c r="CV486" s="1032"/>
      <c r="CW486" s="1032"/>
      <c r="CX486" s="1032"/>
      <c r="CY486" s="1032"/>
      <c r="CZ486" s="1032"/>
      <c r="DA486" s="1032"/>
      <c r="DB486" s="1032"/>
      <c r="DC486" s="1032"/>
      <c r="DD486" s="1032"/>
      <c r="DE486" s="1032"/>
      <c r="DF486" s="1032"/>
      <c r="DG486" s="1032"/>
      <c r="DH486" s="1032"/>
      <c r="DI486" s="1032"/>
      <c r="DJ486" s="1032"/>
      <c r="DK486" s="1032"/>
      <c r="DL486" s="1032"/>
      <c r="DM486" s="1032"/>
      <c r="DN486" s="1032"/>
      <c r="DO486" s="1032"/>
      <c r="DP486" s="1032"/>
      <c r="DQ486" s="1032"/>
      <c r="DR486" s="1032"/>
      <c r="DS486" s="1032"/>
      <c r="DT486" s="1032"/>
      <c r="DU486" s="1032"/>
      <c r="DV486" s="1032"/>
      <c r="DW486" s="1032"/>
      <c r="DX486" s="1032"/>
      <c r="DY486" s="1032"/>
      <c r="DZ486" s="1032"/>
      <c r="EA486" s="1032"/>
      <c r="EB486" s="1032"/>
      <c r="EC486" s="1032"/>
      <c r="ED486" s="1032"/>
      <c r="EE486" s="1032"/>
      <c r="EF486" s="1032"/>
      <c r="EG486" s="1032"/>
      <c r="EH486" s="1032"/>
      <c r="EI486" s="1032"/>
      <c r="EJ486" s="1032"/>
      <c r="EK486" s="1032"/>
      <c r="EL486" s="1032"/>
      <c r="EM486" s="1032"/>
      <c r="EN486" s="1032"/>
      <c r="EO486" s="1032"/>
      <c r="EP486" s="1032"/>
      <c r="EQ486" s="1032"/>
      <c r="ER486" s="1032"/>
      <c r="ES486" s="1032"/>
      <c r="ET486" s="1032"/>
      <c r="EU486" s="1032"/>
      <c r="EV486" s="1032"/>
      <c r="EW486" s="1032"/>
      <c r="EX486" s="1032"/>
      <c r="EY486" s="1032"/>
      <c r="EZ486" s="1032"/>
      <c r="FA486" s="1032"/>
      <c r="FB486" s="1032"/>
      <c r="FC486" s="1032"/>
      <c r="FD486" s="1032"/>
      <c r="FE486" s="1032"/>
      <c r="FF486" s="1032"/>
      <c r="FG486" s="1032"/>
      <c r="FH486" s="1032"/>
      <c r="FI486" s="1032"/>
      <c r="FJ486" s="1032"/>
      <c r="FK486" s="1032"/>
      <c r="FL486" s="1032"/>
      <c r="FM486" s="1032"/>
      <c r="FN486" s="1032"/>
      <c r="FO486" s="1032"/>
      <c r="FP486" s="1032"/>
      <c r="FQ486" s="1032"/>
      <c r="FR486" s="1032"/>
      <c r="FS486" s="1032"/>
      <c r="FT486" s="1032"/>
      <c r="FU486" s="1032"/>
      <c r="FV486" s="1032"/>
      <c r="FW486" s="1032"/>
      <c r="FX486" s="1032"/>
      <c r="FY486" s="1032"/>
      <c r="FZ486" s="1032"/>
      <c r="GA486" s="1032"/>
      <c r="GB486" s="1032"/>
      <c r="GC486" s="1032"/>
      <c r="GD486" s="1032"/>
      <c r="GE486" s="1032"/>
      <c r="GF486" s="1032"/>
      <c r="GG486" s="1032"/>
      <c r="GH486" s="1032"/>
      <c r="GI486" s="1032"/>
      <c r="GJ486" s="1032"/>
      <c r="GK486" s="1032"/>
      <c r="GL486" s="1032"/>
      <c r="GM486" s="1032"/>
      <c r="GN486" s="1032"/>
      <c r="GO486" s="1032"/>
      <c r="GP486" s="1032"/>
      <c r="GQ486" s="1032"/>
      <c r="GR486" s="1032"/>
      <c r="GS486" s="1032"/>
      <c r="GT486" s="1032"/>
      <c r="GU486" s="1032"/>
      <c r="GV486" s="1032"/>
      <c r="GW486" s="1032"/>
      <c r="GX486" s="1032"/>
      <c r="GY486" s="1032"/>
      <c r="GZ486" s="1032"/>
      <c r="HA486" s="1032"/>
      <c r="HB486" s="1032"/>
      <c r="HC486" s="1032"/>
      <c r="HD486" s="1032"/>
      <c r="HE486" s="1032"/>
      <c r="HF486" s="1032"/>
      <c r="HG486" s="1032"/>
      <c r="HH486" s="1032"/>
      <c r="HI486" s="1032"/>
      <c r="HJ486" s="1032"/>
      <c r="HK486" s="1032"/>
      <c r="HL486" s="1032"/>
      <c r="HM486" s="1032"/>
      <c r="HN486" s="1032"/>
      <c r="HO486" s="1032"/>
      <c r="HP486" s="1032"/>
      <c r="HQ486" s="1032"/>
      <c r="HR486" s="1032"/>
      <c r="HS486" s="1032"/>
      <c r="HT486" s="1032"/>
      <c r="HU486" s="1032"/>
      <c r="HV486" s="1032"/>
      <c r="HW486" s="1032"/>
      <c r="HX486" s="1032"/>
      <c r="HY486" s="1032"/>
      <c r="HZ486" s="1032"/>
      <c r="IA486" s="1032"/>
      <c r="IB486" s="1032"/>
      <c r="IC486" s="1032"/>
      <c r="ID486" s="1032"/>
      <c r="IE486" s="1032"/>
      <c r="IF486" s="1032"/>
      <c r="IG486" s="1032"/>
      <c r="IH486" s="1032"/>
      <c r="II486" s="1032"/>
      <c r="IJ486" s="1032"/>
      <c r="IK486" s="1032"/>
      <c r="IL486" s="1032"/>
      <c r="IM486" s="1032"/>
      <c r="IN486" s="1032"/>
      <c r="IO486" s="1032"/>
      <c r="IP486" s="1032"/>
      <c r="IQ486" s="1032"/>
      <c r="IR486" s="1032"/>
      <c r="IS486" s="1032"/>
    </row>
    <row r="487" spans="1:253" s="1073" customFormat="1" ht="12">
      <c r="A487" s="1233">
        <v>1</v>
      </c>
      <c r="B487" s="1130" t="s">
        <v>667</v>
      </c>
      <c r="C487" s="1127"/>
      <c r="D487" s="1128"/>
      <c r="E487" s="1374"/>
      <c r="F487" s="1400"/>
      <c r="G487" s="1032"/>
      <c r="H487" s="1032"/>
      <c r="I487" s="1032"/>
      <c r="J487" s="1032"/>
      <c r="K487" s="1032"/>
      <c r="L487" s="1032"/>
      <c r="M487" s="1032"/>
      <c r="N487" s="1032"/>
      <c r="O487" s="1032"/>
      <c r="P487" s="1032"/>
      <c r="Q487" s="1032"/>
      <c r="R487" s="1032"/>
      <c r="S487" s="1032"/>
      <c r="T487" s="1032"/>
      <c r="U487" s="1032"/>
      <c r="V487" s="1032"/>
      <c r="W487" s="1032"/>
      <c r="X487" s="1032"/>
      <c r="Y487" s="1032"/>
      <c r="Z487" s="1032"/>
      <c r="AA487" s="1032"/>
      <c r="AB487" s="1032"/>
      <c r="AC487" s="1032"/>
      <c r="AD487" s="1032"/>
      <c r="AE487" s="1032"/>
      <c r="AF487" s="1032"/>
      <c r="AG487" s="1032"/>
      <c r="AH487" s="1032"/>
      <c r="AI487" s="1032"/>
      <c r="AJ487" s="1032"/>
      <c r="AK487" s="1032"/>
      <c r="AL487" s="1032"/>
      <c r="AM487" s="1032"/>
      <c r="AN487" s="1032"/>
      <c r="AO487" s="1032"/>
      <c r="AP487" s="1032"/>
      <c r="AQ487" s="1032"/>
      <c r="AR487" s="1032"/>
      <c r="AS487" s="1032"/>
      <c r="AT487" s="1032"/>
      <c r="AU487" s="1032"/>
      <c r="AV487" s="1032"/>
      <c r="AW487" s="1032"/>
      <c r="AX487" s="1032"/>
      <c r="AY487" s="1032"/>
      <c r="AZ487" s="1032"/>
      <c r="BA487" s="1032"/>
      <c r="BB487" s="1032"/>
      <c r="BC487" s="1032"/>
      <c r="BD487" s="1032"/>
      <c r="BE487" s="1032"/>
      <c r="BF487" s="1032"/>
      <c r="BG487" s="1032"/>
      <c r="BH487" s="1032"/>
      <c r="BI487" s="1032"/>
      <c r="BJ487" s="1032"/>
      <c r="BK487" s="1032"/>
      <c r="BL487" s="1032"/>
      <c r="BM487" s="1032"/>
      <c r="BN487" s="1032"/>
      <c r="BO487" s="1032"/>
      <c r="BP487" s="1032"/>
      <c r="BQ487" s="1032"/>
      <c r="BR487" s="1032"/>
      <c r="BS487" s="1032"/>
      <c r="BT487" s="1032"/>
      <c r="BU487" s="1032"/>
      <c r="BV487" s="1032"/>
      <c r="BW487" s="1032"/>
      <c r="BX487" s="1032"/>
      <c r="BY487" s="1032"/>
      <c r="BZ487" s="1032"/>
      <c r="CA487" s="1032"/>
      <c r="CB487" s="1032"/>
      <c r="CC487" s="1032"/>
      <c r="CD487" s="1032"/>
      <c r="CE487" s="1032"/>
      <c r="CF487" s="1032"/>
      <c r="CG487" s="1032"/>
      <c r="CH487" s="1032"/>
      <c r="CI487" s="1032"/>
      <c r="CJ487" s="1032"/>
      <c r="CK487" s="1032"/>
      <c r="CL487" s="1032"/>
      <c r="CM487" s="1032"/>
      <c r="CN487" s="1032"/>
      <c r="CO487" s="1032"/>
      <c r="CP487" s="1032"/>
      <c r="CQ487" s="1032"/>
      <c r="CR487" s="1032"/>
      <c r="CS487" s="1032"/>
      <c r="CT487" s="1032"/>
      <c r="CU487" s="1032"/>
      <c r="CV487" s="1032"/>
      <c r="CW487" s="1032"/>
      <c r="CX487" s="1032"/>
      <c r="CY487" s="1032"/>
      <c r="CZ487" s="1032"/>
      <c r="DA487" s="1032"/>
      <c r="DB487" s="1032"/>
      <c r="DC487" s="1032"/>
      <c r="DD487" s="1032"/>
      <c r="DE487" s="1032"/>
      <c r="DF487" s="1032"/>
      <c r="DG487" s="1032"/>
      <c r="DH487" s="1032"/>
      <c r="DI487" s="1032"/>
      <c r="DJ487" s="1032"/>
      <c r="DK487" s="1032"/>
      <c r="DL487" s="1032"/>
      <c r="DM487" s="1032"/>
      <c r="DN487" s="1032"/>
      <c r="DO487" s="1032"/>
      <c r="DP487" s="1032"/>
      <c r="DQ487" s="1032"/>
      <c r="DR487" s="1032"/>
      <c r="DS487" s="1032"/>
      <c r="DT487" s="1032"/>
      <c r="DU487" s="1032"/>
      <c r="DV487" s="1032"/>
      <c r="DW487" s="1032"/>
      <c r="DX487" s="1032"/>
      <c r="DY487" s="1032"/>
      <c r="DZ487" s="1032"/>
      <c r="EA487" s="1032"/>
      <c r="EB487" s="1032"/>
      <c r="EC487" s="1032"/>
      <c r="ED487" s="1032"/>
      <c r="EE487" s="1032"/>
      <c r="EF487" s="1032"/>
      <c r="EG487" s="1032"/>
      <c r="EH487" s="1032"/>
      <c r="EI487" s="1032"/>
      <c r="EJ487" s="1032"/>
      <c r="EK487" s="1032"/>
      <c r="EL487" s="1032"/>
      <c r="EM487" s="1032"/>
      <c r="EN487" s="1032"/>
      <c r="EO487" s="1032"/>
      <c r="EP487" s="1032"/>
      <c r="EQ487" s="1032"/>
      <c r="ER487" s="1032"/>
      <c r="ES487" s="1032"/>
      <c r="ET487" s="1032"/>
      <c r="EU487" s="1032"/>
      <c r="EV487" s="1032"/>
      <c r="EW487" s="1032"/>
      <c r="EX487" s="1032"/>
      <c r="EY487" s="1032"/>
      <c r="EZ487" s="1032"/>
      <c r="FA487" s="1032"/>
      <c r="FB487" s="1032"/>
      <c r="FC487" s="1032"/>
      <c r="FD487" s="1032"/>
      <c r="FE487" s="1032"/>
      <c r="FF487" s="1032"/>
      <c r="FG487" s="1032"/>
      <c r="FH487" s="1032"/>
      <c r="FI487" s="1032"/>
      <c r="FJ487" s="1032"/>
      <c r="FK487" s="1032"/>
      <c r="FL487" s="1032"/>
      <c r="FM487" s="1032"/>
      <c r="FN487" s="1032"/>
      <c r="FO487" s="1032"/>
      <c r="FP487" s="1032"/>
      <c r="FQ487" s="1032"/>
      <c r="FR487" s="1032"/>
      <c r="FS487" s="1032"/>
      <c r="FT487" s="1032"/>
      <c r="FU487" s="1032"/>
      <c r="FV487" s="1032"/>
      <c r="FW487" s="1032"/>
      <c r="FX487" s="1032"/>
      <c r="FY487" s="1032"/>
      <c r="FZ487" s="1032"/>
      <c r="GA487" s="1032"/>
      <c r="GB487" s="1032"/>
      <c r="GC487" s="1032"/>
      <c r="GD487" s="1032"/>
      <c r="GE487" s="1032"/>
      <c r="GF487" s="1032"/>
      <c r="GG487" s="1032"/>
      <c r="GH487" s="1032"/>
      <c r="GI487" s="1032"/>
      <c r="GJ487" s="1032"/>
      <c r="GK487" s="1032"/>
      <c r="GL487" s="1032"/>
      <c r="GM487" s="1032"/>
      <c r="GN487" s="1032"/>
      <c r="GO487" s="1032"/>
      <c r="GP487" s="1032"/>
      <c r="GQ487" s="1032"/>
      <c r="GR487" s="1032"/>
      <c r="GS487" s="1032"/>
      <c r="GT487" s="1032"/>
      <c r="GU487" s="1032"/>
      <c r="GV487" s="1032"/>
      <c r="GW487" s="1032"/>
      <c r="GX487" s="1032"/>
      <c r="GY487" s="1032"/>
      <c r="GZ487" s="1032"/>
      <c r="HA487" s="1032"/>
      <c r="HB487" s="1032"/>
      <c r="HC487" s="1032"/>
      <c r="HD487" s="1032"/>
      <c r="HE487" s="1032"/>
      <c r="HF487" s="1032"/>
      <c r="HG487" s="1032"/>
      <c r="HH487" s="1032"/>
      <c r="HI487" s="1032"/>
      <c r="HJ487" s="1032"/>
      <c r="HK487" s="1032"/>
      <c r="HL487" s="1032"/>
      <c r="HM487" s="1032"/>
      <c r="HN487" s="1032"/>
      <c r="HO487" s="1032"/>
      <c r="HP487" s="1032"/>
      <c r="HQ487" s="1032"/>
      <c r="HR487" s="1032"/>
      <c r="HS487" s="1032"/>
      <c r="HT487" s="1032"/>
      <c r="HU487" s="1032"/>
      <c r="HV487" s="1032"/>
      <c r="HW487" s="1032"/>
      <c r="HX487" s="1032"/>
      <c r="HY487" s="1032"/>
      <c r="HZ487" s="1032"/>
      <c r="IA487" s="1032"/>
      <c r="IB487" s="1032"/>
      <c r="IC487" s="1032"/>
      <c r="ID487" s="1032"/>
      <c r="IE487" s="1032"/>
      <c r="IF487" s="1032"/>
      <c r="IG487" s="1032"/>
      <c r="IH487" s="1032"/>
      <c r="II487" s="1032"/>
      <c r="IJ487" s="1032"/>
      <c r="IK487" s="1032"/>
      <c r="IL487" s="1032"/>
      <c r="IM487" s="1032"/>
      <c r="IN487" s="1032"/>
      <c r="IO487" s="1032"/>
      <c r="IP487" s="1032"/>
      <c r="IQ487" s="1032"/>
      <c r="IR487" s="1032"/>
      <c r="IS487" s="1032"/>
    </row>
    <row r="488" spans="1:253" s="1073" customFormat="1" ht="12">
      <c r="A488" s="1234">
        <v>1.1</v>
      </c>
      <c r="B488" s="1129" t="s">
        <v>0</v>
      </c>
      <c r="C488" s="1127">
        <v>1385.64</v>
      </c>
      <c r="D488" s="1128" t="s">
        <v>28</v>
      </c>
      <c r="E488" s="1350"/>
      <c r="F488" s="1352">
        <f>ROUND(E488*C488,2)</f>
        <v>0</v>
      </c>
      <c r="G488" s="1032"/>
      <c r="H488" s="1032"/>
      <c r="I488" s="1032"/>
      <c r="J488" s="1032"/>
      <c r="K488" s="1032"/>
      <c r="L488" s="1032"/>
      <c r="M488" s="1032"/>
      <c r="N488" s="1032"/>
      <c r="O488" s="1032"/>
      <c r="P488" s="1032"/>
      <c r="Q488" s="1032"/>
      <c r="R488" s="1032"/>
      <c r="S488" s="1032"/>
      <c r="T488" s="1032"/>
      <c r="U488" s="1032"/>
      <c r="V488" s="1032"/>
      <c r="W488" s="1032"/>
      <c r="X488" s="1032"/>
      <c r="Y488" s="1032"/>
      <c r="Z488" s="1032"/>
      <c r="AA488" s="1032"/>
      <c r="AB488" s="1032"/>
      <c r="AC488" s="1032"/>
      <c r="AD488" s="1032"/>
      <c r="AE488" s="1032"/>
      <c r="AF488" s="1032"/>
      <c r="AG488" s="1032"/>
      <c r="AH488" s="1032"/>
      <c r="AI488" s="1032"/>
      <c r="AJ488" s="1032"/>
      <c r="AK488" s="1032"/>
      <c r="AL488" s="1032"/>
      <c r="AM488" s="1032"/>
      <c r="AN488" s="1032"/>
      <c r="AO488" s="1032"/>
      <c r="AP488" s="1032"/>
      <c r="AQ488" s="1032"/>
      <c r="AR488" s="1032"/>
      <c r="AS488" s="1032"/>
      <c r="AT488" s="1032"/>
      <c r="AU488" s="1032"/>
      <c r="AV488" s="1032"/>
      <c r="AW488" s="1032"/>
      <c r="AX488" s="1032"/>
      <c r="AY488" s="1032"/>
      <c r="AZ488" s="1032"/>
      <c r="BA488" s="1032"/>
      <c r="BB488" s="1032"/>
      <c r="BC488" s="1032"/>
      <c r="BD488" s="1032"/>
      <c r="BE488" s="1032"/>
      <c r="BF488" s="1032"/>
      <c r="BG488" s="1032"/>
      <c r="BH488" s="1032"/>
      <c r="BI488" s="1032"/>
      <c r="BJ488" s="1032"/>
      <c r="BK488" s="1032"/>
      <c r="BL488" s="1032"/>
      <c r="BM488" s="1032"/>
      <c r="BN488" s="1032"/>
      <c r="BO488" s="1032"/>
      <c r="BP488" s="1032"/>
      <c r="BQ488" s="1032"/>
      <c r="BR488" s="1032"/>
      <c r="BS488" s="1032"/>
      <c r="BT488" s="1032"/>
      <c r="BU488" s="1032"/>
      <c r="BV488" s="1032"/>
      <c r="BW488" s="1032"/>
      <c r="BX488" s="1032"/>
      <c r="BY488" s="1032"/>
      <c r="BZ488" s="1032"/>
      <c r="CA488" s="1032"/>
      <c r="CB488" s="1032"/>
      <c r="CC488" s="1032"/>
      <c r="CD488" s="1032"/>
      <c r="CE488" s="1032"/>
      <c r="CF488" s="1032"/>
      <c r="CG488" s="1032"/>
      <c r="CH488" s="1032"/>
      <c r="CI488" s="1032"/>
      <c r="CJ488" s="1032"/>
      <c r="CK488" s="1032"/>
      <c r="CL488" s="1032"/>
      <c r="CM488" s="1032"/>
      <c r="CN488" s="1032"/>
      <c r="CO488" s="1032"/>
      <c r="CP488" s="1032"/>
      <c r="CQ488" s="1032"/>
      <c r="CR488" s="1032"/>
      <c r="CS488" s="1032"/>
      <c r="CT488" s="1032"/>
      <c r="CU488" s="1032"/>
      <c r="CV488" s="1032"/>
      <c r="CW488" s="1032"/>
      <c r="CX488" s="1032"/>
      <c r="CY488" s="1032"/>
      <c r="CZ488" s="1032"/>
      <c r="DA488" s="1032"/>
      <c r="DB488" s="1032"/>
      <c r="DC488" s="1032"/>
      <c r="DD488" s="1032"/>
      <c r="DE488" s="1032"/>
      <c r="DF488" s="1032"/>
      <c r="DG488" s="1032"/>
      <c r="DH488" s="1032"/>
      <c r="DI488" s="1032"/>
      <c r="DJ488" s="1032"/>
      <c r="DK488" s="1032"/>
      <c r="DL488" s="1032"/>
      <c r="DM488" s="1032"/>
      <c r="DN488" s="1032"/>
      <c r="DO488" s="1032"/>
      <c r="DP488" s="1032"/>
      <c r="DQ488" s="1032"/>
      <c r="DR488" s="1032"/>
      <c r="DS488" s="1032"/>
      <c r="DT488" s="1032"/>
      <c r="DU488" s="1032"/>
      <c r="DV488" s="1032"/>
      <c r="DW488" s="1032"/>
      <c r="DX488" s="1032"/>
      <c r="DY488" s="1032"/>
      <c r="DZ488" s="1032"/>
      <c r="EA488" s="1032"/>
      <c r="EB488" s="1032"/>
      <c r="EC488" s="1032"/>
      <c r="ED488" s="1032"/>
      <c r="EE488" s="1032"/>
      <c r="EF488" s="1032"/>
      <c r="EG488" s="1032"/>
      <c r="EH488" s="1032"/>
      <c r="EI488" s="1032"/>
      <c r="EJ488" s="1032"/>
      <c r="EK488" s="1032"/>
      <c r="EL488" s="1032"/>
      <c r="EM488" s="1032"/>
      <c r="EN488" s="1032"/>
      <c r="EO488" s="1032"/>
      <c r="EP488" s="1032"/>
      <c r="EQ488" s="1032"/>
      <c r="ER488" s="1032"/>
      <c r="ES488" s="1032"/>
      <c r="ET488" s="1032"/>
      <c r="EU488" s="1032"/>
      <c r="EV488" s="1032"/>
      <c r="EW488" s="1032"/>
      <c r="EX488" s="1032"/>
      <c r="EY488" s="1032"/>
      <c r="EZ488" s="1032"/>
      <c r="FA488" s="1032"/>
      <c r="FB488" s="1032"/>
      <c r="FC488" s="1032"/>
      <c r="FD488" s="1032"/>
      <c r="FE488" s="1032"/>
      <c r="FF488" s="1032"/>
      <c r="FG488" s="1032"/>
      <c r="FH488" s="1032"/>
      <c r="FI488" s="1032"/>
      <c r="FJ488" s="1032"/>
      <c r="FK488" s="1032"/>
      <c r="FL488" s="1032"/>
      <c r="FM488" s="1032"/>
      <c r="FN488" s="1032"/>
      <c r="FO488" s="1032"/>
      <c r="FP488" s="1032"/>
      <c r="FQ488" s="1032"/>
      <c r="FR488" s="1032"/>
      <c r="FS488" s="1032"/>
      <c r="FT488" s="1032"/>
      <c r="FU488" s="1032"/>
      <c r="FV488" s="1032"/>
      <c r="FW488" s="1032"/>
      <c r="FX488" s="1032"/>
      <c r="FY488" s="1032"/>
      <c r="FZ488" s="1032"/>
      <c r="GA488" s="1032"/>
      <c r="GB488" s="1032"/>
      <c r="GC488" s="1032"/>
      <c r="GD488" s="1032"/>
      <c r="GE488" s="1032"/>
      <c r="GF488" s="1032"/>
      <c r="GG488" s="1032"/>
      <c r="GH488" s="1032"/>
      <c r="GI488" s="1032"/>
      <c r="GJ488" s="1032"/>
      <c r="GK488" s="1032"/>
      <c r="GL488" s="1032"/>
      <c r="GM488" s="1032"/>
      <c r="GN488" s="1032"/>
      <c r="GO488" s="1032"/>
      <c r="GP488" s="1032"/>
      <c r="GQ488" s="1032"/>
      <c r="GR488" s="1032"/>
      <c r="GS488" s="1032"/>
      <c r="GT488" s="1032"/>
      <c r="GU488" s="1032"/>
      <c r="GV488" s="1032"/>
      <c r="GW488" s="1032"/>
      <c r="GX488" s="1032"/>
      <c r="GY488" s="1032"/>
      <c r="GZ488" s="1032"/>
      <c r="HA488" s="1032"/>
      <c r="HB488" s="1032"/>
      <c r="HC488" s="1032"/>
      <c r="HD488" s="1032"/>
      <c r="HE488" s="1032"/>
      <c r="HF488" s="1032"/>
      <c r="HG488" s="1032"/>
      <c r="HH488" s="1032"/>
      <c r="HI488" s="1032"/>
      <c r="HJ488" s="1032"/>
      <c r="HK488" s="1032"/>
      <c r="HL488" s="1032"/>
      <c r="HM488" s="1032"/>
      <c r="HN488" s="1032"/>
      <c r="HO488" s="1032"/>
      <c r="HP488" s="1032"/>
      <c r="HQ488" s="1032"/>
      <c r="HR488" s="1032"/>
      <c r="HS488" s="1032"/>
      <c r="HT488" s="1032"/>
      <c r="HU488" s="1032"/>
      <c r="HV488" s="1032"/>
      <c r="HW488" s="1032"/>
      <c r="HX488" s="1032"/>
      <c r="HY488" s="1032"/>
      <c r="HZ488" s="1032"/>
      <c r="IA488" s="1032"/>
      <c r="IB488" s="1032"/>
      <c r="IC488" s="1032"/>
      <c r="ID488" s="1032"/>
      <c r="IE488" s="1032"/>
      <c r="IF488" s="1032"/>
      <c r="IG488" s="1032"/>
      <c r="IH488" s="1032"/>
      <c r="II488" s="1032"/>
      <c r="IJ488" s="1032"/>
      <c r="IK488" s="1032"/>
      <c r="IL488" s="1032"/>
      <c r="IM488" s="1032"/>
      <c r="IN488" s="1032"/>
      <c r="IO488" s="1032"/>
      <c r="IP488" s="1032"/>
      <c r="IQ488" s="1032"/>
      <c r="IR488" s="1032"/>
      <c r="IS488" s="1032"/>
    </row>
    <row r="489" spans="1:253" s="1073" customFormat="1" ht="12">
      <c r="A489" s="1219"/>
      <c r="B489" s="1129"/>
      <c r="C489" s="1127"/>
      <c r="D489" s="1128"/>
      <c r="E489" s="1350"/>
      <c r="F489" s="1352">
        <f>ROUND(E489*C489,2)</f>
        <v>0</v>
      </c>
      <c r="G489" s="1070"/>
      <c r="H489" s="1032"/>
      <c r="I489" s="1032"/>
      <c r="J489" s="1032"/>
      <c r="K489" s="1032"/>
      <c r="L489" s="1032"/>
      <c r="M489" s="1032"/>
      <c r="N489" s="1032"/>
      <c r="O489" s="1032"/>
      <c r="P489" s="1032"/>
      <c r="Q489" s="1032"/>
      <c r="R489" s="1032"/>
      <c r="S489" s="1032"/>
      <c r="T489" s="1032"/>
      <c r="U489" s="1032"/>
      <c r="V489" s="1032"/>
      <c r="W489" s="1032"/>
      <c r="X489" s="1032"/>
      <c r="Y489" s="1032"/>
      <c r="Z489" s="1032"/>
      <c r="AA489" s="1032"/>
      <c r="AB489" s="1032"/>
      <c r="AC489" s="1032"/>
      <c r="AD489" s="1032"/>
      <c r="AE489" s="1032"/>
      <c r="AF489" s="1032"/>
      <c r="AG489" s="1032"/>
      <c r="AH489" s="1032"/>
      <c r="AI489" s="1032"/>
      <c r="AJ489" s="1032"/>
      <c r="AK489" s="1032"/>
      <c r="AL489" s="1032"/>
      <c r="AM489" s="1032"/>
      <c r="AN489" s="1032"/>
      <c r="AO489" s="1032"/>
      <c r="AP489" s="1032"/>
      <c r="AQ489" s="1032"/>
      <c r="AR489" s="1032"/>
      <c r="AS489" s="1032"/>
      <c r="AT489" s="1032"/>
      <c r="AU489" s="1032"/>
      <c r="AV489" s="1032"/>
      <c r="AW489" s="1032"/>
      <c r="AX489" s="1032"/>
      <c r="AY489" s="1032"/>
      <c r="AZ489" s="1032"/>
      <c r="BA489" s="1032"/>
      <c r="BB489" s="1032"/>
      <c r="BC489" s="1032"/>
      <c r="BD489" s="1032"/>
      <c r="BE489" s="1032"/>
      <c r="BF489" s="1032"/>
      <c r="BG489" s="1032"/>
      <c r="BH489" s="1032"/>
      <c r="BI489" s="1032"/>
      <c r="BJ489" s="1032"/>
      <c r="BK489" s="1032"/>
      <c r="BL489" s="1032"/>
      <c r="BM489" s="1032"/>
      <c r="BN489" s="1032"/>
      <c r="BO489" s="1032"/>
      <c r="BP489" s="1032"/>
      <c r="BQ489" s="1032"/>
      <c r="BR489" s="1032"/>
      <c r="BS489" s="1032"/>
      <c r="BT489" s="1032"/>
      <c r="BU489" s="1032"/>
      <c r="BV489" s="1032"/>
      <c r="BW489" s="1032"/>
      <c r="BX489" s="1032"/>
      <c r="BY489" s="1032"/>
      <c r="BZ489" s="1032"/>
      <c r="CA489" s="1032"/>
      <c r="CB489" s="1032"/>
      <c r="CC489" s="1032"/>
      <c r="CD489" s="1032"/>
      <c r="CE489" s="1032"/>
      <c r="CF489" s="1032"/>
      <c r="CG489" s="1032"/>
      <c r="CH489" s="1032"/>
      <c r="CI489" s="1032"/>
      <c r="CJ489" s="1032"/>
      <c r="CK489" s="1032"/>
      <c r="CL489" s="1032"/>
      <c r="CM489" s="1032"/>
      <c r="CN489" s="1032"/>
      <c r="CO489" s="1032"/>
      <c r="CP489" s="1032"/>
      <c r="CQ489" s="1032"/>
      <c r="CR489" s="1032"/>
      <c r="CS489" s="1032"/>
      <c r="CT489" s="1032"/>
      <c r="CU489" s="1032"/>
      <c r="CV489" s="1032"/>
      <c r="CW489" s="1032"/>
      <c r="CX489" s="1032"/>
      <c r="CY489" s="1032"/>
      <c r="CZ489" s="1032"/>
      <c r="DA489" s="1032"/>
      <c r="DB489" s="1032"/>
      <c r="DC489" s="1032"/>
      <c r="DD489" s="1032"/>
      <c r="DE489" s="1032"/>
      <c r="DF489" s="1032"/>
      <c r="DG489" s="1032"/>
      <c r="DH489" s="1032"/>
      <c r="DI489" s="1032"/>
      <c r="DJ489" s="1032"/>
      <c r="DK489" s="1032"/>
      <c r="DL489" s="1032"/>
      <c r="DM489" s="1032"/>
      <c r="DN489" s="1032"/>
      <c r="DO489" s="1032"/>
      <c r="DP489" s="1032"/>
      <c r="DQ489" s="1032"/>
      <c r="DR489" s="1032"/>
      <c r="DS489" s="1032"/>
      <c r="DT489" s="1032"/>
      <c r="DU489" s="1032"/>
      <c r="DV489" s="1032"/>
      <c r="DW489" s="1032"/>
      <c r="DX489" s="1032"/>
      <c r="DY489" s="1032"/>
      <c r="DZ489" s="1032"/>
      <c r="EA489" s="1032"/>
      <c r="EB489" s="1032"/>
      <c r="EC489" s="1032"/>
      <c r="ED489" s="1032"/>
      <c r="EE489" s="1032"/>
      <c r="EF489" s="1032"/>
      <c r="EG489" s="1032"/>
      <c r="EH489" s="1032"/>
      <c r="EI489" s="1032"/>
      <c r="EJ489" s="1032"/>
      <c r="EK489" s="1032"/>
      <c r="EL489" s="1032"/>
      <c r="EM489" s="1032"/>
      <c r="EN489" s="1032"/>
      <c r="EO489" s="1032"/>
      <c r="EP489" s="1032"/>
      <c r="EQ489" s="1032"/>
      <c r="ER489" s="1032"/>
      <c r="ES489" s="1032"/>
      <c r="ET489" s="1032"/>
      <c r="EU489" s="1032"/>
      <c r="EV489" s="1032"/>
      <c r="EW489" s="1032"/>
      <c r="EX489" s="1032"/>
      <c r="EY489" s="1032"/>
      <c r="EZ489" s="1032"/>
      <c r="FA489" s="1032"/>
      <c r="FB489" s="1032"/>
      <c r="FC489" s="1032"/>
      <c r="FD489" s="1032"/>
      <c r="FE489" s="1032"/>
      <c r="FF489" s="1032"/>
      <c r="FG489" s="1032"/>
      <c r="FH489" s="1032"/>
      <c r="FI489" s="1032"/>
      <c r="FJ489" s="1032"/>
      <c r="FK489" s="1032"/>
      <c r="FL489" s="1032"/>
      <c r="FM489" s="1032"/>
      <c r="FN489" s="1032"/>
      <c r="FO489" s="1032"/>
      <c r="FP489" s="1032"/>
      <c r="FQ489" s="1032"/>
      <c r="FR489" s="1032"/>
      <c r="FS489" s="1032"/>
      <c r="FT489" s="1032"/>
      <c r="FU489" s="1032"/>
      <c r="FV489" s="1032"/>
      <c r="FW489" s="1032"/>
      <c r="FX489" s="1032"/>
      <c r="FY489" s="1032"/>
      <c r="FZ489" s="1032"/>
      <c r="GA489" s="1032"/>
      <c r="GB489" s="1032"/>
      <c r="GC489" s="1032"/>
      <c r="GD489" s="1032"/>
      <c r="GE489" s="1032"/>
      <c r="GF489" s="1032"/>
      <c r="GG489" s="1032"/>
      <c r="GH489" s="1032"/>
      <c r="GI489" s="1032"/>
      <c r="GJ489" s="1032"/>
      <c r="GK489" s="1032"/>
      <c r="GL489" s="1032"/>
      <c r="GM489" s="1032"/>
      <c r="GN489" s="1032"/>
      <c r="GO489" s="1032"/>
      <c r="GP489" s="1032"/>
      <c r="GQ489" s="1032"/>
      <c r="GR489" s="1032"/>
      <c r="GS489" s="1032"/>
      <c r="GT489" s="1032"/>
      <c r="GU489" s="1032"/>
      <c r="GV489" s="1032"/>
      <c r="GW489" s="1032"/>
      <c r="GX489" s="1032"/>
      <c r="GY489" s="1032"/>
      <c r="GZ489" s="1032"/>
      <c r="HA489" s="1032"/>
      <c r="HB489" s="1032"/>
      <c r="HC489" s="1032"/>
      <c r="HD489" s="1032"/>
      <c r="HE489" s="1032"/>
      <c r="HF489" s="1032"/>
      <c r="HG489" s="1032"/>
      <c r="HH489" s="1032"/>
      <c r="HI489" s="1032"/>
      <c r="HJ489" s="1032"/>
      <c r="HK489" s="1032"/>
      <c r="HL489" s="1032"/>
      <c r="HM489" s="1032"/>
      <c r="HN489" s="1032"/>
      <c r="HO489" s="1032"/>
      <c r="HP489" s="1032"/>
      <c r="HQ489" s="1032"/>
      <c r="HR489" s="1032"/>
      <c r="HS489" s="1032"/>
      <c r="HT489" s="1032"/>
      <c r="HU489" s="1032"/>
      <c r="HV489" s="1032"/>
      <c r="HW489" s="1032"/>
      <c r="HX489" s="1032"/>
      <c r="HY489" s="1032"/>
      <c r="HZ489" s="1032"/>
      <c r="IA489" s="1032"/>
      <c r="IB489" s="1032"/>
      <c r="IC489" s="1032"/>
      <c r="ID489" s="1032"/>
      <c r="IE489" s="1032"/>
      <c r="IF489" s="1032"/>
      <c r="IG489" s="1032"/>
      <c r="IH489" s="1032"/>
      <c r="II489" s="1032"/>
      <c r="IJ489" s="1032"/>
      <c r="IK489" s="1032"/>
      <c r="IL489" s="1032"/>
      <c r="IM489" s="1032"/>
      <c r="IN489" s="1032"/>
      <c r="IO489" s="1032"/>
      <c r="IP489" s="1032"/>
      <c r="IQ489" s="1032"/>
      <c r="IR489" s="1032"/>
      <c r="IS489" s="1032"/>
    </row>
    <row r="490" spans="1:253" s="1073" customFormat="1" ht="24">
      <c r="A490" s="1123">
        <v>2</v>
      </c>
      <c r="B490" s="1130" t="s">
        <v>830</v>
      </c>
      <c r="C490" s="1127"/>
      <c r="D490" s="1128"/>
      <c r="E490" s="1374"/>
      <c r="F490" s="1374"/>
      <c r="G490" s="1070"/>
      <c r="H490" s="1032"/>
      <c r="I490" s="1032"/>
      <c r="J490" s="1032"/>
      <c r="K490" s="1032"/>
      <c r="L490" s="1032"/>
      <c r="M490" s="1032"/>
      <c r="N490" s="1032"/>
      <c r="O490" s="1032"/>
      <c r="P490" s="1032"/>
      <c r="Q490" s="1032"/>
      <c r="R490" s="1032"/>
      <c r="S490" s="1032"/>
      <c r="T490" s="1032"/>
      <c r="U490" s="1032"/>
      <c r="V490" s="1032"/>
      <c r="W490" s="1032"/>
      <c r="X490" s="1032"/>
      <c r="Y490" s="1032"/>
      <c r="Z490" s="1032"/>
      <c r="AA490" s="1032"/>
      <c r="AB490" s="1032"/>
      <c r="AC490" s="1032"/>
      <c r="AD490" s="1032"/>
      <c r="AE490" s="1032"/>
      <c r="AF490" s="1032"/>
      <c r="AG490" s="1032"/>
      <c r="AH490" s="1032"/>
      <c r="AI490" s="1032"/>
      <c r="AJ490" s="1032"/>
      <c r="AK490" s="1032"/>
      <c r="AL490" s="1032"/>
      <c r="AM490" s="1032"/>
      <c r="AN490" s="1032"/>
      <c r="AO490" s="1032"/>
      <c r="AP490" s="1032"/>
      <c r="AQ490" s="1032"/>
      <c r="AR490" s="1032"/>
      <c r="AS490" s="1032"/>
      <c r="AT490" s="1032"/>
      <c r="AU490" s="1032"/>
      <c r="AV490" s="1032"/>
      <c r="AW490" s="1032"/>
      <c r="AX490" s="1032"/>
      <c r="AY490" s="1032"/>
      <c r="AZ490" s="1032"/>
      <c r="BA490" s="1032"/>
      <c r="BB490" s="1032"/>
      <c r="BC490" s="1032"/>
      <c r="BD490" s="1032"/>
      <c r="BE490" s="1032"/>
      <c r="BF490" s="1032"/>
      <c r="BG490" s="1032"/>
      <c r="BH490" s="1032"/>
      <c r="BI490" s="1032"/>
      <c r="BJ490" s="1032"/>
      <c r="BK490" s="1032"/>
      <c r="BL490" s="1032"/>
      <c r="BM490" s="1032"/>
      <c r="BN490" s="1032"/>
      <c r="BO490" s="1032"/>
      <c r="BP490" s="1032"/>
      <c r="BQ490" s="1032"/>
      <c r="BR490" s="1032"/>
      <c r="BS490" s="1032"/>
      <c r="BT490" s="1032"/>
      <c r="BU490" s="1032"/>
      <c r="BV490" s="1032"/>
      <c r="BW490" s="1032"/>
      <c r="BX490" s="1032"/>
      <c r="BY490" s="1032"/>
      <c r="BZ490" s="1032"/>
      <c r="CA490" s="1032"/>
      <c r="CB490" s="1032"/>
      <c r="CC490" s="1032"/>
      <c r="CD490" s="1032"/>
      <c r="CE490" s="1032"/>
      <c r="CF490" s="1032"/>
      <c r="CG490" s="1032"/>
      <c r="CH490" s="1032"/>
      <c r="CI490" s="1032"/>
      <c r="CJ490" s="1032"/>
      <c r="CK490" s="1032"/>
      <c r="CL490" s="1032"/>
      <c r="CM490" s="1032"/>
      <c r="CN490" s="1032"/>
      <c r="CO490" s="1032"/>
      <c r="CP490" s="1032"/>
      <c r="CQ490" s="1032"/>
      <c r="CR490" s="1032"/>
      <c r="CS490" s="1032"/>
      <c r="CT490" s="1032"/>
      <c r="CU490" s="1032"/>
      <c r="CV490" s="1032"/>
      <c r="CW490" s="1032"/>
      <c r="CX490" s="1032"/>
      <c r="CY490" s="1032"/>
      <c r="CZ490" s="1032"/>
      <c r="DA490" s="1032"/>
      <c r="DB490" s="1032"/>
      <c r="DC490" s="1032"/>
      <c r="DD490" s="1032"/>
      <c r="DE490" s="1032"/>
      <c r="DF490" s="1032"/>
      <c r="DG490" s="1032"/>
      <c r="DH490" s="1032"/>
      <c r="DI490" s="1032"/>
      <c r="DJ490" s="1032"/>
      <c r="DK490" s="1032"/>
      <c r="DL490" s="1032"/>
      <c r="DM490" s="1032"/>
      <c r="DN490" s="1032"/>
      <c r="DO490" s="1032"/>
      <c r="DP490" s="1032"/>
      <c r="DQ490" s="1032"/>
      <c r="DR490" s="1032"/>
      <c r="DS490" s="1032"/>
      <c r="DT490" s="1032"/>
      <c r="DU490" s="1032"/>
      <c r="DV490" s="1032"/>
      <c r="DW490" s="1032"/>
      <c r="DX490" s="1032"/>
      <c r="DY490" s="1032"/>
      <c r="DZ490" s="1032"/>
      <c r="EA490" s="1032"/>
      <c r="EB490" s="1032"/>
      <c r="EC490" s="1032"/>
      <c r="ED490" s="1032"/>
      <c r="EE490" s="1032"/>
      <c r="EF490" s="1032"/>
      <c r="EG490" s="1032"/>
      <c r="EH490" s="1032"/>
      <c r="EI490" s="1032"/>
      <c r="EJ490" s="1032"/>
      <c r="EK490" s="1032"/>
      <c r="EL490" s="1032"/>
      <c r="EM490" s="1032"/>
      <c r="EN490" s="1032"/>
      <c r="EO490" s="1032"/>
      <c r="EP490" s="1032"/>
      <c r="EQ490" s="1032"/>
      <c r="ER490" s="1032"/>
      <c r="ES490" s="1032"/>
      <c r="ET490" s="1032"/>
      <c r="EU490" s="1032"/>
      <c r="EV490" s="1032"/>
      <c r="EW490" s="1032"/>
      <c r="EX490" s="1032"/>
      <c r="EY490" s="1032"/>
      <c r="EZ490" s="1032"/>
      <c r="FA490" s="1032"/>
      <c r="FB490" s="1032"/>
      <c r="FC490" s="1032"/>
      <c r="FD490" s="1032"/>
      <c r="FE490" s="1032"/>
      <c r="FF490" s="1032"/>
      <c r="FG490" s="1032"/>
      <c r="FH490" s="1032"/>
      <c r="FI490" s="1032"/>
      <c r="FJ490" s="1032"/>
      <c r="FK490" s="1032"/>
      <c r="FL490" s="1032"/>
      <c r="FM490" s="1032"/>
      <c r="FN490" s="1032"/>
      <c r="FO490" s="1032"/>
      <c r="FP490" s="1032"/>
      <c r="FQ490" s="1032"/>
      <c r="FR490" s="1032"/>
      <c r="FS490" s="1032"/>
      <c r="FT490" s="1032"/>
      <c r="FU490" s="1032"/>
      <c r="FV490" s="1032"/>
      <c r="FW490" s="1032"/>
      <c r="FX490" s="1032"/>
      <c r="FY490" s="1032"/>
      <c r="FZ490" s="1032"/>
      <c r="GA490" s="1032"/>
      <c r="GB490" s="1032"/>
      <c r="GC490" s="1032"/>
      <c r="GD490" s="1032"/>
      <c r="GE490" s="1032"/>
      <c r="GF490" s="1032"/>
      <c r="GG490" s="1032"/>
      <c r="GH490" s="1032"/>
      <c r="GI490" s="1032"/>
      <c r="GJ490" s="1032"/>
      <c r="GK490" s="1032"/>
      <c r="GL490" s="1032"/>
      <c r="GM490" s="1032"/>
      <c r="GN490" s="1032"/>
      <c r="GO490" s="1032"/>
      <c r="GP490" s="1032"/>
      <c r="GQ490" s="1032"/>
      <c r="GR490" s="1032"/>
      <c r="GS490" s="1032"/>
      <c r="GT490" s="1032"/>
      <c r="GU490" s="1032"/>
      <c r="GV490" s="1032"/>
      <c r="GW490" s="1032"/>
      <c r="GX490" s="1032"/>
      <c r="GY490" s="1032"/>
      <c r="GZ490" s="1032"/>
      <c r="HA490" s="1032"/>
      <c r="HB490" s="1032"/>
      <c r="HC490" s="1032"/>
      <c r="HD490" s="1032"/>
      <c r="HE490" s="1032"/>
      <c r="HF490" s="1032"/>
      <c r="HG490" s="1032"/>
      <c r="HH490" s="1032"/>
      <c r="HI490" s="1032"/>
      <c r="HJ490" s="1032"/>
      <c r="HK490" s="1032"/>
      <c r="HL490" s="1032"/>
      <c r="HM490" s="1032"/>
      <c r="HN490" s="1032"/>
      <c r="HO490" s="1032"/>
      <c r="HP490" s="1032"/>
      <c r="HQ490" s="1032"/>
      <c r="HR490" s="1032"/>
      <c r="HS490" s="1032"/>
      <c r="HT490" s="1032"/>
      <c r="HU490" s="1032"/>
      <c r="HV490" s="1032"/>
      <c r="HW490" s="1032"/>
      <c r="HX490" s="1032"/>
      <c r="HY490" s="1032"/>
      <c r="HZ490" s="1032"/>
      <c r="IA490" s="1032"/>
      <c r="IB490" s="1032"/>
      <c r="IC490" s="1032"/>
      <c r="ID490" s="1032"/>
      <c r="IE490" s="1032"/>
      <c r="IF490" s="1032"/>
      <c r="IG490" s="1032"/>
      <c r="IH490" s="1032"/>
      <c r="II490" s="1032"/>
      <c r="IJ490" s="1032"/>
      <c r="IK490" s="1032"/>
      <c r="IL490" s="1032"/>
      <c r="IM490" s="1032"/>
      <c r="IN490" s="1032"/>
      <c r="IO490" s="1032"/>
      <c r="IP490" s="1032"/>
      <c r="IQ490" s="1032"/>
      <c r="IR490" s="1032"/>
      <c r="IS490" s="1032"/>
    </row>
    <row r="491" spans="1:253" s="1073" customFormat="1" ht="12">
      <c r="A491" s="1125">
        <v>2.1</v>
      </c>
      <c r="B491" s="1129" t="s">
        <v>929</v>
      </c>
      <c r="C491" s="1127">
        <v>436.4</v>
      </c>
      <c r="D491" s="1128" t="s">
        <v>28</v>
      </c>
      <c r="E491" s="1350"/>
      <c r="F491" s="1351">
        <f>ROUND(E491*C491,2)</f>
        <v>0</v>
      </c>
      <c r="G491" s="1070"/>
      <c r="H491" s="1075"/>
      <c r="I491" s="1032"/>
      <c r="J491" s="1032"/>
      <c r="K491" s="1032"/>
      <c r="L491" s="1032"/>
      <c r="M491" s="1032"/>
      <c r="N491" s="1032"/>
      <c r="O491" s="1032"/>
      <c r="P491" s="1032"/>
      <c r="Q491" s="1032"/>
      <c r="R491" s="1032"/>
      <c r="S491" s="1032"/>
      <c r="T491" s="1032"/>
      <c r="U491" s="1032"/>
      <c r="V491" s="1032"/>
      <c r="W491" s="1032"/>
      <c r="X491" s="1032"/>
      <c r="Y491" s="1032"/>
      <c r="Z491" s="1032"/>
      <c r="AA491" s="1032"/>
      <c r="AB491" s="1032"/>
      <c r="AC491" s="1032"/>
      <c r="AD491" s="1032"/>
      <c r="AE491" s="1032"/>
      <c r="AF491" s="1032"/>
      <c r="AG491" s="1032"/>
      <c r="AH491" s="1032"/>
      <c r="AI491" s="1032"/>
      <c r="AJ491" s="1032"/>
      <c r="AK491" s="1032"/>
      <c r="AL491" s="1032"/>
      <c r="AM491" s="1032"/>
      <c r="AN491" s="1032"/>
      <c r="AO491" s="1032"/>
      <c r="AP491" s="1032"/>
      <c r="AQ491" s="1032"/>
      <c r="AR491" s="1032"/>
      <c r="AS491" s="1032"/>
      <c r="AT491" s="1032"/>
      <c r="AU491" s="1032"/>
      <c r="AV491" s="1032"/>
      <c r="AW491" s="1032"/>
      <c r="AX491" s="1032"/>
      <c r="AY491" s="1032"/>
      <c r="AZ491" s="1032"/>
      <c r="BA491" s="1032"/>
      <c r="BB491" s="1032"/>
      <c r="BC491" s="1032"/>
      <c r="BD491" s="1032"/>
      <c r="BE491" s="1032"/>
      <c r="BF491" s="1032"/>
      <c r="BG491" s="1032"/>
      <c r="BH491" s="1032"/>
      <c r="BI491" s="1032"/>
      <c r="BJ491" s="1032"/>
      <c r="BK491" s="1032"/>
      <c r="BL491" s="1032"/>
      <c r="BM491" s="1032"/>
      <c r="BN491" s="1032"/>
      <c r="BO491" s="1032"/>
      <c r="BP491" s="1032"/>
      <c r="BQ491" s="1032"/>
      <c r="BR491" s="1032"/>
      <c r="BS491" s="1032"/>
      <c r="BT491" s="1032"/>
      <c r="BU491" s="1032"/>
      <c r="BV491" s="1032"/>
      <c r="BW491" s="1032"/>
      <c r="BX491" s="1032"/>
      <c r="BY491" s="1032"/>
      <c r="BZ491" s="1032"/>
      <c r="CA491" s="1032"/>
      <c r="CB491" s="1032"/>
      <c r="CC491" s="1032"/>
      <c r="CD491" s="1032"/>
      <c r="CE491" s="1032"/>
      <c r="CF491" s="1032"/>
      <c r="CG491" s="1032"/>
      <c r="CH491" s="1032"/>
      <c r="CI491" s="1032"/>
      <c r="CJ491" s="1032"/>
      <c r="CK491" s="1032"/>
      <c r="CL491" s="1032"/>
      <c r="CM491" s="1032"/>
      <c r="CN491" s="1032"/>
      <c r="CO491" s="1032"/>
      <c r="CP491" s="1032"/>
      <c r="CQ491" s="1032"/>
      <c r="CR491" s="1032"/>
      <c r="CS491" s="1032"/>
      <c r="CT491" s="1032"/>
      <c r="CU491" s="1032"/>
      <c r="CV491" s="1032"/>
      <c r="CW491" s="1032"/>
      <c r="CX491" s="1032"/>
      <c r="CY491" s="1032"/>
      <c r="CZ491" s="1032"/>
      <c r="DA491" s="1032"/>
      <c r="DB491" s="1032"/>
      <c r="DC491" s="1032"/>
      <c r="DD491" s="1032"/>
      <c r="DE491" s="1032"/>
      <c r="DF491" s="1032"/>
      <c r="DG491" s="1032"/>
      <c r="DH491" s="1032"/>
      <c r="DI491" s="1032"/>
      <c r="DJ491" s="1032"/>
      <c r="DK491" s="1032"/>
      <c r="DL491" s="1032"/>
      <c r="DM491" s="1032"/>
      <c r="DN491" s="1032"/>
      <c r="DO491" s="1032"/>
      <c r="DP491" s="1032"/>
      <c r="DQ491" s="1032"/>
      <c r="DR491" s="1032"/>
      <c r="DS491" s="1032"/>
      <c r="DT491" s="1032"/>
      <c r="DU491" s="1032"/>
      <c r="DV491" s="1032"/>
      <c r="DW491" s="1032"/>
      <c r="DX491" s="1032"/>
      <c r="DY491" s="1032"/>
      <c r="DZ491" s="1032"/>
      <c r="EA491" s="1032"/>
      <c r="EB491" s="1032"/>
      <c r="EC491" s="1032"/>
      <c r="ED491" s="1032"/>
      <c r="EE491" s="1032"/>
      <c r="EF491" s="1032"/>
      <c r="EG491" s="1032"/>
      <c r="EH491" s="1032"/>
      <c r="EI491" s="1032"/>
      <c r="EJ491" s="1032"/>
      <c r="EK491" s="1032"/>
      <c r="EL491" s="1032"/>
      <c r="EM491" s="1032"/>
      <c r="EN491" s="1032"/>
      <c r="EO491" s="1032"/>
      <c r="EP491" s="1032"/>
      <c r="EQ491" s="1032"/>
      <c r="ER491" s="1032"/>
      <c r="ES491" s="1032"/>
      <c r="ET491" s="1032"/>
      <c r="EU491" s="1032"/>
      <c r="EV491" s="1032"/>
      <c r="EW491" s="1032"/>
      <c r="EX491" s="1032"/>
      <c r="EY491" s="1032"/>
      <c r="EZ491" s="1032"/>
      <c r="FA491" s="1032"/>
      <c r="FB491" s="1032"/>
      <c r="FC491" s="1032"/>
      <c r="FD491" s="1032"/>
      <c r="FE491" s="1032"/>
      <c r="FF491" s="1032"/>
      <c r="FG491" s="1032"/>
      <c r="FH491" s="1032"/>
      <c r="FI491" s="1032"/>
      <c r="FJ491" s="1032"/>
      <c r="FK491" s="1032"/>
      <c r="FL491" s="1032"/>
      <c r="FM491" s="1032"/>
      <c r="FN491" s="1032"/>
      <c r="FO491" s="1032"/>
      <c r="FP491" s="1032"/>
      <c r="FQ491" s="1032"/>
      <c r="FR491" s="1032"/>
      <c r="FS491" s="1032"/>
      <c r="FT491" s="1032"/>
      <c r="FU491" s="1032"/>
      <c r="FV491" s="1032"/>
      <c r="FW491" s="1032"/>
      <c r="FX491" s="1032"/>
      <c r="FY491" s="1032"/>
      <c r="FZ491" s="1032"/>
      <c r="GA491" s="1032"/>
      <c r="GB491" s="1032"/>
      <c r="GC491" s="1032"/>
      <c r="GD491" s="1032"/>
      <c r="GE491" s="1032"/>
      <c r="GF491" s="1032"/>
      <c r="GG491" s="1032"/>
      <c r="GH491" s="1032"/>
      <c r="GI491" s="1032"/>
      <c r="GJ491" s="1032"/>
      <c r="GK491" s="1032"/>
      <c r="GL491" s="1032"/>
      <c r="GM491" s="1032"/>
      <c r="GN491" s="1032"/>
      <c r="GO491" s="1032"/>
      <c r="GP491" s="1032"/>
      <c r="GQ491" s="1032"/>
      <c r="GR491" s="1032"/>
      <c r="GS491" s="1032"/>
      <c r="GT491" s="1032"/>
      <c r="GU491" s="1032"/>
      <c r="GV491" s="1032"/>
      <c r="GW491" s="1032"/>
      <c r="GX491" s="1032"/>
      <c r="GY491" s="1032"/>
      <c r="GZ491" s="1032"/>
      <c r="HA491" s="1032"/>
      <c r="HB491" s="1032"/>
      <c r="HC491" s="1032"/>
      <c r="HD491" s="1032"/>
      <c r="HE491" s="1032"/>
      <c r="HF491" s="1032"/>
      <c r="HG491" s="1032"/>
      <c r="HH491" s="1032"/>
      <c r="HI491" s="1032"/>
      <c r="HJ491" s="1032"/>
      <c r="HK491" s="1032"/>
      <c r="HL491" s="1032"/>
      <c r="HM491" s="1032"/>
      <c r="HN491" s="1032"/>
      <c r="HO491" s="1032"/>
      <c r="HP491" s="1032"/>
      <c r="HQ491" s="1032"/>
      <c r="HR491" s="1032"/>
      <c r="HS491" s="1032"/>
      <c r="HT491" s="1032"/>
      <c r="HU491" s="1032"/>
      <c r="HV491" s="1032"/>
      <c r="HW491" s="1032"/>
      <c r="HX491" s="1032"/>
      <c r="HY491" s="1032"/>
      <c r="HZ491" s="1032"/>
      <c r="IA491" s="1032"/>
      <c r="IB491" s="1032"/>
      <c r="IC491" s="1032"/>
      <c r="ID491" s="1032"/>
      <c r="IE491" s="1032"/>
      <c r="IF491" s="1032"/>
      <c r="IG491" s="1032"/>
      <c r="IH491" s="1032"/>
      <c r="II491" s="1032"/>
      <c r="IJ491" s="1032"/>
      <c r="IK491" s="1032"/>
      <c r="IL491" s="1032"/>
      <c r="IM491" s="1032"/>
      <c r="IN491" s="1032"/>
      <c r="IO491" s="1032"/>
      <c r="IP491" s="1032"/>
      <c r="IQ491" s="1032"/>
      <c r="IR491" s="1032"/>
      <c r="IS491" s="1032"/>
    </row>
    <row r="492" spans="1:253" s="1073" customFormat="1" ht="12">
      <c r="A492" s="1125">
        <v>2.2</v>
      </c>
      <c r="B492" s="1129" t="s">
        <v>668</v>
      </c>
      <c r="C492" s="1127">
        <v>130.92</v>
      </c>
      <c r="D492" s="1128" t="s">
        <v>16</v>
      </c>
      <c r="E492" s="1350"/>
      <c r="F492" s="1351">
        <f>ROUND(E492*C492,2)</f>
        <v>0</v>
      </c>
      <c r="G492" s="1070"/>
      <c r="H492" s="1032"/>
      <c r="I492" s="1032"/>
      <c r="J492" s="1032"/>
      <c r="K492" s="1032"/>
      <c r="L492" s="1032"/>
      <c r="M492" s="1032"/>
      <c r="N492" s="1032"/>
      <c r="O492" s="1032"/>
      <c r="P492" s="1032"/>
      <c r="Q492" s="1032"/>
      <c r="R492" s="1032"/>
      <c r="S492" s="1032"/>
      <c r="T492" s="1032"/>
      <c r="U492" s="1032"/>
      <c r="V492" s="1032"/>
      <c r="W492" s="1032"/>
      <c r="X492" s="1032"/>
      <c r="Y492" s="1032"/>
      <c r="Z492" s="1032"/>
      <c r="AA492" s="1032"/>
      <c r="AB492" s="1032"/>
      <c r="AC492" s="1032"/>
      <c r="AD492" s="1032"/>
      <c r="AE492" s="1032"/>
      <c r="AF492" s="1032"/>
      <c r="AG492" s="1032"/>
      <c r="AH492" s="1032"/>
      <c r="AI492" s="1032"/>
      <c r="AJ492" s="1032"/>
      <c r="AK492" s="1032"/>
      <c r="AL492" s="1032"/>
      <c r="AM492" s="1032"/>
      <c r="AN492" s="1032"/>
      <c r="AO492" s="1032"/>
      <c r="AP492" s="1032"/>
      <c r="AQ492" s="1032"/>
      <c r="AR492" s="1032"/>
      <c r="AS492" s="1032"/>
      <c r="AT492" s="1032"/>
      <c r="AU492" s="1032"/>
      <c r="AV492" s="1032"/>
      <c r="AW492" s="1032"/>
      <c r="AX492" s="1032"/>
      <c r="AY492" s="1032"/>
      <c r="AZ492" s="1032"/>
      <c r="BA492" s="1032"/>
      <c r="BB492" s="1032"/>
      <c r="BC492" s="1032"/>
      <c r="BD492" s="1032"/>
      <c r="BE492" s="1032"/>
      <c r="BF492" s="1032"/>
      <c r="BG492" s="1032"/>
      <c r="BH492" s="1032"/>
      <c r="BI492" s="1032"/>
      <c r="BJ492" s="1032"/>
      <c r="BK492" s="1032"/>
      <c r="BL492" s="1032"/>
      <c r="BM492" s="1032"/>
      <c r="BN492" s="1032"/>
      <c r="BO492" s="1032"/>
      <c r="BP492" s="1032"/>
      <c r="BQ492" s="1032"/>
      <c r="BR492" s="1032"/>
      <c r="BS492" s="1032"/>
      <c r="BT492" s="1032"/>
      <c r="BU492" s="1032"/>
      <c r="BV492" s="1032"/>
      <c r="BW492" s="1032"/>
      <c r="BX492" s="1032"/>
      <c r="BY492" s="1032"/>
      <c r="BZ492" s="1032"/>
      <c r="CA492" s="1032"/>
      <c r="CB492" s="1032"/>
      <c r="CC492" s="1032"/>
      <c r="CD492" s="1032"/>
      <c r="CE492" s="1032"/>
      <c r="CF492" s="1032"/>
      <c r="CG492" s="1032"/>
      <c r="CH492" s="1032"/>
      <c r="CI492" s="1032"/>
      <c r="CJ492" s="1032"/>
      <c r="CK492" s="1032"/>
      <c r="CL492" s="1032"/>
      <c r="CM492" s="1032"/>
      <c r="CN492" s="1032"/>
      <c r="CO492" s="1032"/>
      <c r="CP492" s="1032"/>
      <c r="CQ492" s="1032"/>
      <c r="CR492" s="1032"/>
      <c r="CS492" s="1032"/>
      <c r="CT492" s="1032"/>
      <c r="CU492" s="1032"/>
      <c r="CV492" s="1032"/>
      <c r="CW492" s="1032"/>
      <c r="CX492" s="1032"/>
      <c r="CY492" s="1032"/>
      <c r="CZ492" s="1032"/>
      <c r="DA492" s="1032"/>
      <c r="DB492" s="1032"/>
      <c r="DC492" s="1032"/>
      <c r="DD492" s="1032"/>
      <c r="DE492" s="1032"/>
      <c r="DF492" s="1032"/>
      <c r="DG492" s="1032"/>
      <c r="DH492" s="1032"/>
      <c r="DI492" s="1032"/>
      <c r="DJ492" s="1032"/>
      <c r="DK492" s="1032"/>
      <c r="DL492" s="1032"/>
      <c r="DM492" s="1032"/>
      <c r="DN492" s="1032"/>
      <c r="DO492" s="1032"/>
      <c r="DP492" s="1032"/>
      <c r="DQ492" s="1032"/>
      <c r="DR492" s="1032"/>
      <c r="DS492" s="1032"/>
      <c r="DT492" s="1032"/>
      <c r="DU492" s="1032"/>
      <c r="DV492" s="1032"/>
      <c r="DW492" s="1032"/>
      <c r="DX492" s="1032"/>
      <c r="DY492" s="1032"/>
      <c r="DZ492" s="1032"/>
      <c r="EA492" s="1032"/>
      <c r="EB492" s="1032"/>
      <c r="EC492" s="1032"/>
      <c r="ED492" s="1032"/>
      <c r="EE492" s="1032"/>
      <c r="EF492" s="1032"/>
      <c r="EG492" s="1032"/>
      <c r="EH492" s="1032"/>
      <c r="EI492" s="1032"/>
      <c r="EJ492" s="1032"/>
      <c r="EK492" s="1032"/>
      <c r="EL492" s="1032"/>
      <c r="EM492" s="1032"/>
      <c r="EN492" s="1032"/>
      <c r="EO492" s="1032"/>
      <c r="EP492" s="1032"/>
      <c r="EQ492" s="1032"/>
      <c r="ER492" s="1032"/>
      <c r="ES492" s="1032"/>
      <c r="ET492" s="1032"/>
      <c r="EU492" s="1032"/>
      <c r="EV492" s="1032"/>
      <c r="EW492" s="1032"/>
      <c r="EX492" s="1032"/>
      <c r="EY492" s="1032"/>
      <c r="EZ492" s="1032"/>
      <c r="FA492" s="1032"/>
      <c r="FB492" s="1032"/>
      <c r="FC492" s="1032"/>
      <c r="FD492" s="1032"/>
      <c r="FE492" s="1032"/>
      <c r="FF492" s="1032"/>
      <c r="FG492" s="1032"/>
      <c r="FH492" s="1032"/>
      <c r="FI492" s="1032"/>
      <c r="FJ492" s="1032"/>
      <c r="FK492" s="1032"/>
      <c r="FL492" s="1032"/>
      <c r="FM492" s="1032"/>
      <c r="FN492" s="1032"/>
      <c r="FO492" s="1032"/>
      <c r="FP492" s="1032"/>
      <c r="FQ492" s="1032"/>
      <c r="FR492" s="1032"/>
      <c r="FS492" s="1032"/>
      <c r="FT492" s="1032"/>
      <c r="FU492" s="1032"/>
      <c r="FV492" s="1032"/>
      <c r="FW492" s="1032"/>
      <c r="FX492" s="1032"/>
      <c r="FY492" s="1032"/>
      <c r="FZ492" s="1032"/>
      <c r="GA492" s="1032"/>
      <c r="GB492" s="1032"/>
      <c r="GC492" s="1032"/>
      <c r="GD492" s="1032"/>
      <c r="GE492" s="1032"/>
      <c r="GF492" s="1032"/>
      <c r="GG492" s="1032"/>
      <c r="GH492" s="1032"/>
      <c r="GI492" s="1032"/>
      <c r="GJ492" s="1032"/>
      <c r="GK492" s="1032"/>
      <c r="GL492" s="1032"/>
      <c r="GM492" s="1032"/>
      <c r="GN492" s="1032"/>
      <c r="GO492" s="1032"/>
      <c r="GP492" s="1032"/>
      <c r="GQ492" s="1032"/>
      <c r="GR492" s="1032"/>
      <c r="GS492" s="1032"/>
      <c r="GT492" s="1032"/>
      <c r="GU492" s="1032"/>
      <c r="GV492" s="1032"/>
      <c r="GW492" s="1032"/>
      <c r="GX492" s="1032"/>
      <c r="GY492" s="1032"/>
      <c r="GZ492" s="1032"/>
      <c r="HA492" s="1032"/>
      <c r="HB492" s="1032"/>
      <c r="HC492" s="1032"/>
      <c r="HD492" s="1032"/>
      <c r="HE492" s="1032"/>
      <c r="HF492" s="1032"/>
      <c r="HG492" s="1032"/>
      <c r="HH492" s="1032"/>
      <c r="HI492" s="1032"/>
      <c r="HJ492" s="1032"/>
      <c r="HK492" s="1032"/>
      <c r="HL492" s="1032"/>
      <c r="HM492" s="1032"/>
      <c r="HN492" s="1032"/>
      <c r="HO492" s="1032"/>
      <c r="HP492" s="1032"/>
      <c r="HQ492" s="1032"/>
      <c r="HR492" s="1032"/>
      <c r="HS492" s="1032"/>
      <c r="HT492" s="1032"/>
      <c r="HU492" s="1032"/>
      <c r="HV492" s="1032"/>
      <c r="HW492" s="1032"/>
      <c r="HX492" s="1032"/>
      <c r="HY492" s="1032"/>
      <c r="HZ492" s="1032"/>
      <c r="IA492" s="1032"/>
      <c r="IB492" s="1032"/>
      <c r="IC492" s="1032"/>
      <c r="ID492" s="1032"/>
      <c r="IE492" s="1032"/>
      <c r="IF492" s="1032"/>
      <c r="IG492" s="1032"/>
      <c r="IH492" s="1032"/>
      <c r="II492" s="1032"/>
      <c r="IJ492" s="1032"/>
      <c r="IK492" s="1032"/>
      <c r="IL492" s="1032"/>
      <c r="IM492" s="1032"/>
      <c r="IN492" s="1032"/>
      <c r="IO492" s="1032"/>
      <c r="IP492" s="1032"/>
      <c r="IQ492" s="1032"/>
      <c r="IR492" s="1032"/>
      <c r="IS492" s="1032"/>
    </row>
    <row r="493" spans="1:253" s="1073" customFormat="1" ht="12">
      <c r="A493" s="1125">
        <v>2.3</v>
      </c>
      <c r="B493" s="1129" t="s">
        <v>938</v>
      </c>
      <c r="C493" s="1127">
        <v>8.84</v>
      </c>
      <c r="D493" s="1128" t="s">
        <v>15</v>
      </c>
      <c r="E493" s="1350"/>
      <c r="F493" s="1352">
        <f>ROUND(E493*C493,2)</f>
        <v>0</v>
      </c>
      <c r="G493" s="1032"/>
      <c r="H493" s="1032"/>
      <c r="I493" s="1032"/>
      <c r="J493" s="1032"/>
      <c r="K493" s="1032"/>
      <c r="L493" s="1032"/>
      <c r="M493" s="1032"/>
      <c r="N493" s="1032"/>
      <c r="O493" s="1032"/>
      <c r="P493" s="1032"/>
      <c r="Q493" s="1032"/>
      <c r="R493" s="1032"/>
      <c r="S493" s="1032"/>
      <c r="T493" s="1032"/>
      <c r="U493" s="1032"/>
      <c r="V493" s="1032"/>
      <c r="W493" s="1032"/>
      <c r="X493" s="1032"/>
      <c r="Y493" s="1032"/>
      <c r="Z493" s="1032"/>
      <c r="AA493" s="1032"/>
      <c r="AB493" s="1032"/>
      <c r="AC493" s="1032"/>
      <c r="AD493" s="1032"/>
      <c r="AE493" s="1032"/>
      <c r="AF493" s="1032"/>
      <c r="AG493" s="1032"/>
      <c r="AH493" s="1032"/>
      <c r="AI493" s="1032"/>
      <c r="AJ493" s="1032"/>
      <c r="AK493" s="1032"/>
      <c r="AL493" s="1032"/>
      <c r="AM493" s="1032"/>
      <c r="AN493" s="1032"/>
      <c r="AO493" s="1032"/>
      <c r="AP493" s="1032"/>
      <c r="AQ493" s="1032"/>
      <c r="AR493" s="1032"/>
      <c r="AS493" s="1032"/>
      <c r="AT493" s="1032"/>
      <c r="AU493" s="1032"/>
      <c r="AV493" s="1032"/>
      <c r="AW493" s="1032"/>
      <c r="AX493" s="1032"/>
      <c r="AY493" s="1032"/>
      <c r="AZ493" s="1032"/>
      <c r="BA493" s="1032"/>
      <c r="BB493" s="1032"/>
      <c r="BC493" s="1032"/>
      <c r="BD493" s="1032"/>
      <c r="BE493" s="1032"/>
      <c r="BF493" s="1032"/>
      <c r="BG493" s="1032"/>
      <c r="BH493" s="1032"/>
      <c r="BI493" s="1032"/>
      <c r="BJ493" s="1032"/>
      <c r="BK493" s="1032"/>
      <c r="BL493" s="1032"/>
      <c r="BM493" s="1032"/>
      <c r="BN493" s="1032"/>
      <c r="BO493" s="1032"/>
      <c r="BP493" s="1032"/>
      <c r="BQ493" s="1032"/>
      <c r="BR493" s="1032"/>
      <c r="BS493" s="1032"/>
      <c r="BT493" s="1032"/>
      <c r="BU493" s="1032"/>
      <c r="BV493" s="1032"/>
      <c r="BW493" s="1032"/>
      <c r="BX493" s="1032"/>
      <c r="BY493" s="1032"/>
      <c r="BZ493" s="1032"/>
      <c r="CA493" s="1032"/>
      <c r="CB493" s="1032"/>
      <c r="CC493" s="1032"/>
      <c r="CD493" s="1032"/>
      <c r="CE493" s="1032"/>
      <c r="CF493" s="1032"/>
      <c r="CG493" s="1032"/>
      <c r="CH493" s="1032"/>
      <c r="CI493" s="1032"/>
      <c r="CJ493" s="1032"/>
      <c r="CK493" s="1032"/>
      <c r="CL493" s="1032"/>
      <c r="CM493" s="1032"/>
      <c r="CN493" s="1032"/>
      <c r="CO493" s="1032"/>
      <c r="CP493" s="1032"/>
      <c r="CQ493" s="1032"/>
      <c r="CR493" s="1032"/>
      <c r="CS493" s="1032"/>
      <c r="CT493" s="1032"/>
      <c r="CU493" s="1032"/>
      <c r="CV493" s="1032"/>
      <c r="CW493" s="1032"/>
      <c r="CX493" s="1032"/>
      <c r="CY493" s="1032"/>
      <c r="CZ493" s="1032"/>
      <c r="DA493" s="1032"/>
      <c r="DB493" s="1032"/>
      <c r="DC493" s="1032"/>
      <c r="DD493" s="1032"/>
      <c r="DE493" s="1032"/>
      <c r="DF493" s="1032"/>
      <c r="DG493" s="1032"/>
      <c r="DH493" s="1032"/>
      <c r="DI493" s="1032"/>
      <c r="DJ493" s="1032"/>
      <c r="DK493" s="1032"/>
      <c r="DL493" s="1032"/>
      <c r="DM493" s="1032"/>
      <c r="DN493" s="1032"/>
      <c r="DO493" s="1032"/>
      <c r="DP493" s="1032"/>
      <c r="DQ493" s="1032"/>
      <c r="DR493" s="1032"/>
      <c r="DS493" s="1032"/>
      <c r="DT493" s="1032"/>
      <c r="DU493" s="1032"/>
      <c r="DV493" s="1032"/>
      <c r="DW493" s="1032"/>
      <c r="DX493" s="1032"/>
      <c r="DY493" s="1032"/>
      <c r="DZ493" s="1032"/>
      <c r="EA493" s="1032"/>
      <c r="EB493" s="1032"/>
      <c r="EC493" s="1032"/>
      <c r="ED493" s="1032"/>
      <c r="EE493" s="1032"/>
      <c r="EF493" s="1032"/>
      <c r="EG493" s="1032"/>
      <c r="EH493" s="1032"/>
      <c r="EI493" s="1032"/>
      <c r="EJ493" s="1032"/>
      <c r="EK493" s="1032"/>
      <c r="EL493" s="1032"/>
      <c r="EM493" s="1032"/>
      <c r="EN493" s="1032"/>
      <c r="EO493" s="1032"/>
      <c r="EP493" s="1032"/>
      <c r="EQ493" s="1032"/>
      <c r="ER493" s="1032"/>
      <c r="ES493" s="1032"/>
      <c r="ET493" s="1032"/>
      <c r="EU493" s="1032"/>
      <c r="EV493" s="1032"/>
      <c r="EW493" s="1032"/>
      <c r="EX493" s="1032"/>
      <c r="EY493" s="1032"/>
      <c r="EZ493" s="1032"/>
      <c r="FA493" s="1032"/>
      <c r="FB493" s="1032"/>
      <c r="FC493" s="1032"/>
      <c r="FD493" s="1032"/>
      <c r="FE493" s="1032"/>
      <c r="FF493" s="1032"/>
      <c r="FG493" s="1032"/>
      <c r="FH493" s="1032"/>
      <c r="FI493" s="1032"/>
      <c r="FJ493" s="1032"/>
      <c r="FK493" s="1032"/>
      <c r="FL493" s="1032"/>
      <c r="FM493" s="1032"/>
      <c r="FN493" s="1032"/>
      <c r="FO493" s="1032"/>
      <c r="FP493" s="1032"/>
      <c r="FQ493" s="1032"/>
      <c r="FR493" s="1032"/>
      <c r="FS493" s="1032"/>
      <c r="FT493" s="1032"/>
      <c r="FU493" s="1032"/>
      <c r="FV493" s="1032"/>
      <c r="FW493" s="1032"/>
      <c r="FX493" s="1032"/>
      <c r="FY493" s="1032"/>
      <c r="FZ493" s="1032"/>
      <c r="GA493" s="1032"/>
      <c r="GB493" s="1032"/>
      <c r="GC493" s="1032"/>
      <c r="GD493" s="1032"/>
      <c r="GE493" s="1032"/>
      <c r="GF493" s="1032"/>
      <c r="GG493" s="1032"/>
      <c r="GH493" s="1032"/>
      <c r="GI493" s="1032"/>
      <c r="GJ493" s="1032"/>
      <c r="GK493" s="1032"/>
      <c r="GL493" s="1032"/>
      <c r="GM493" s="1032"/>
      <c r="GN493" s="1032"/>
      <c r="GO493" s="1032"/>
      <c r="GP493" s="1032"/>
      <c r="GQ493" s="1032"/>
      <c r="GR493" s="1032"/>
      <c r="GS493" s="1032"/>
      <c r="GT493" s="1032"/>
      <c r="GU493" s="1032"/>
      <c r="GV493" s="1032"/>
      <c r="GW493" s="1032"/>
      <c r="GX493" s="1032"/>
      <c r="GY493" s="1032"/>
      <c r="GZ493" s="1032"/>
      <c r="HA493" s="1032"/>
      <c r="HB493" s="1032"/>
      <c r="HC493" s="1032"/>
      <c r="HD493" s="1032"/>
      <c r="HE493" s="1032"/>
      <c r="HF493" s="1032"/>
      <c r="HG493" s="1032"/>
      <c r="HH493" s="1032"/>
      <c r="HI493" s="1032"/>
      <c r="HJ493" s="1032"/>
      <c r="HK493" s="1032"/>
      <c r="HL493" s="1032"/>
      <c r="HM493" s="1032"/>
      <c r="HN493" s="1032"/>
      <c r="HO493" s="1032"/>
      <c r="HP493" s="1032"/>
      <c r="HQ493" s="1032"/>
      <c r="HR493" s="1032"/>
      <c r="HS493" s="1032"/>
      <c r="HT493" s="1032"/>
      <c r="HU493" s="1032"/>
      <c r="HV493" s="1032"/>
      <c r="HW493" s="1032"/>
      <c r="HX493" s="1032"/>
      <c r="HY493" s="1032"/>
      <c r="HZ493" s="1032"/>
      <c r="IA493" s="1032"/>
      <c r="IB493" s="1032"/>
      <c r="IC493" s="1032"/>
      <c r="ID493" s="1032"/>
      <c r="IE493" s="1032"/>
      <c r="IF493" s="1032"/>
      <c r="IG493" s="1032"/>
      <c r="IH493" s="1032"/>
      <c r="II493" s="1032"/>
      <c r="IJ493" s="1032"/>
      <c r="IK493" s="1032"/>
      <c r="IL493" s="1032"/>
      <c r="IM493" s="1032"/>
      <c r="IN493" s="1032"/>
      <c r="IO493" s="1032"/>
      <c r="IP493" s="1032"/>
      <c r="IQ493" s="1032"/>
      <c r="IR493" s="1032"/>
      <c r="IS493" s="1032"/>
    </row>
    <row r="494" spans="1:253" s="1073" customFormat="1" ht="7.5" customHeight="1">
      <c r="A494" s="1219"/>
      <c r="B494" s="1129"/>
      <c r="C494" s="1127"/>
      <c r="D494" s="1128"/>
      <c r="E494" s="1350"/>
      <c r="F494" s="1352"/>
      <c r="G494" s="1032"/>
      <c r="H494" s="1032"/>
      <c r="I494" s="1032"/>
      <c r="J494" s="1032"/>
      <c r="K494" s="1032"/>
      <c r="L494" s="1032"/>
      <c r="M494" s="1032"/>
      <c r="N494" s="1032"/>
      <c r="O494" s="1032"/>
      <c r="P494" s="1032"/>
      <c r="Q494" s="1032"/>
      <c r="R494" s="1032"/>
      <c r="S494" s="1032"/>
      <c r="T494" s="1032"/>
      <c r="U494" s="1032"/>
      <c r="V494" s="1032"/>
      <c r="W494" s="1032"/>
      <c r="X494" s="1032"/>
      <c r="Y494" s="1032"/>
      <c r="Z494" s="1032"/>
      <c r="AA494" s="1032"/>
      <c r="AB494" s="1032"/>
      <c r="AC494" s="1032"/>
      <c r="AD494" s="1032"/>
      <c r="AE494" s="1032"/>
      <c r="AF494" s="1032"/>
      <c r="AG494" s="1032"/>
      <c r="AH494" s="1032"/>
      <c r="AI494" s="1032"/>
      <c r="AJ494" s="1032"/>
      <c r="AK494" s="1032"/>
      <c r="AL494" s="1032"/>
      <c r="AM494" s="1032"/>
      <c r="AN494" s="1032"/>
      <c r="AO494" s="1032"/>
      <c r="AP494" s="1032"/>
      <c r="AQ494" s="1032"/>
      <c r="AR494" s="1032"/>
      <c r="AS494" s="1032"/>
      <c r="AT494" s="1032"/>
      <c r="AU494" s="1032"/>
      <c r="AV494" s="1032"/>
      <c r="AW494" s="1032"/>
      <c r="AX494" s="1032"/>
      <c r="AY494" s="1032"/>
      <c r="AZ494" s="1032"/>
      <c r="BA494" s="1032"/>
      <c r="BB494" s="1032"/>
      <c r="BC494" s="1032"/>
      <c r="BD494" s="1032"/>
      <c r="BE494" s="1032"/>
      <c r="BF494" s="1032"/>
      <c r="BG494" s="1032"/>
      <c r="BH494" s="1032"/>
      <c r="BI494" s="1032"/>
      <c r="BJ494" s="1032"/>
      <c r="BK494" s="1032"/>
      <c r="BL494" s="1032"/>
      <c r="BM494" s="1032"/>
      <c r="BN494" s="1032"/>
      <c r="BO494" s="1032"/>
      <c r="BP494" s="1032"/>
      <c r="BQ494" s="1032"/>
      <c r="BR494" s="1032"/>
      <c r="BS494" s="1032"/>
      <c r="BT494" s="1032"/>
      <c r="BU494" s="1032"/>
      <c r="BV494" s="1032"/>
      <c r="BW494" s="1032"/>
      <c r="BX494" s="1032"/>
      <c r="BY494" s="1032"/>
      <c r="BZ494" s="1032"/>
      <c r="CA494" s="1032"/>
      <c r="CB494" s="1032"/>
      <c r="CC494" s="1032"/>
      <c r="CD494" s="1032"/>
      <c r="CE494" s="1032"/>
      <c r="CF494" s="1032"/>
      <c r="CG494" s="1032"/>
      <c r="CH494" s="1032"/>
      <c r="CI494" s="1032"/>
      <c r="CJ494" s="1032"/>
      <c r="CK494" s="1032"/>
      <c r="CL494" s="1032"/>
      <c r="CM494" s="1032"/>
      <c r="CN494" s="1032"/>
      <c r="CO494" s="1032"/>
      <c r="CP494" s="1032"/>
      <c r="CQ494" s="1032"/>
      <c r="CR494" s="1032"/>
      <c r="CS494" s="1032"/>
      <c r="CT494" s="1032"/>
      <c r="CU494" s="1032"/>
      <c r="CV494" s="1032"/>
      <c r="CW494" s="1032"/>
      <c r="CX494" s="1032"/>
      <c r="CY494" s="1032"/>
      <c r="CZ494" s="1032"/>
      <c r="DA494" s="1032"/>
      <c r="DB494" s="1032"/>
      <c r="DC494" s="1032"/>
      <c r="DD494" s="1032"/>
      <c r="DE494" s="1032"/>
      <c r="DF494" s="1032"/>
      <c r="DG494" s="1032"/>
      <c r="DH494" s="1032"/>
      <c r="DI494" s="1032"/>
      <c r="DJ494" s="1032"/>
      <c r="DK494" s="1032"/>
      <c r="DL494" s="1032"/>
      <c r="DM494" s="1032"/>
      <c r="DN494" s="1032"/>
      <c r="DO494" s="1032"/>
      <c r="DP494" s="1032"/>
      <c r="DQ494" s="1032"/>
      <c r="DR494" s="1032"/>
      <c r="DS494" s="1032"/>
      <c r="DT494" s="1032"/>
      <c r="DU494" s="1032"/>
      <c r="DV494" s="1032"/>
      <c r="DW494" s="1032"/>
      <c r="DX494" s="1032"/>
      <c r="DY494" s="1032"/>
      <c r="DZ494" s="1032"/>
      <c r="EA494" s="1032"/>
      <c r="EB494" s="1032"/>
      <c r="EC494" s="1032"/>
      <c r="ED494" s="1032"/>
      <c r="EE494" s="1032"/>
      <c r="EF494" s="1032"/>
      <c r="EG494" s="1032"/>
      <c r="EH494" s="1032"/>
      <c r="EI494" s="1032"/>
      <c r="EJ494" s="1032"/>
      <c r="EK494" s="1032"/>
      <c r="EL494" s="1032"/>
      <c r="EM494" s="1032"/>
      <c r="EN494" s="1032"/>
      <c r="EO494" s="1032"/>
      <c r="EP494" s="1032"/>
      <c r="EQ494" s="1032"/>
      <c r="ER494" s="1032"/>
      <c r="ES494" s="1032"/>
      <c r="ET494" s="1032"/>
      <c r="EU494" s="1032"/>
      <c r="EV494" s="1032"/>
      <c r="EW494" s="1032"/>
      <c r="EX494" s="1032"/>
      <c r="EY494" s="1032"/>
      <c r="EZ494" s="1032"/>
      <c r="FA494" s="1032"/>
      <c r="FB494" s="1032"/>
      <c r="FC494" s="1032"/>
      <c r="FD494" s="1032"/>
      <c r="FE494" s="1032"/>
      <c r="FF494" s="1032"/>
      <c r="FG494" s="1032"/>
      <c r="FH494" s="1032"/>
      <c r="FI494" s="1032"/>
      <c r="FJ494" s="1032"/>
      <c r="FK494" s="1032"/>
      <c r="FL494" s="1032"/>
      <c r="FM494" s="1032"/>
      <c r="FN494" s="1032"/>
      <c r="FO494" s="1032"/>
      <c r="FP494" s="1032"/>
      <c r="FQ494" s="1032"/>
      <c r="FR494" s="1032"/>
      <c r="FS494" s="1032"/>
      <c r="FT494" s="1032"/>
      <c r="FU494" s="1032"/>
      <c r="FV494" s="1032"/>
      <c r="FW494" s="1032"/>
      <c r="FX494" s="1032"/>
      <c r="FY494" s="1032"/>
      <c r="FZ494" s="1032"/>
      <c r="GA494" s="1032"/>
      <c r="GB494" s="1032"/>
      <c r="GC494" s="1032"/>
      <c r="GD494" s="1032"/>
      <c r="GE494" s="1032"/>
      <c r="GF494" s="1032"/>
      <c r="GG494" s="1032"/>
      <c r="GH494" s="1032"/>
      <c r="GI494" s="1032"/>
      <c r="GJ494" s="1032"/>
      <c r="GK494" s="1032"/>
      <c r="GL494" s="1032"/>
      <c r="GM494" s="1032"/>
      <c r="GN494" s="1032"/>
      <c r="GO494" s="1032"/>
      <c r="GP494" s="1032"/>
      <c r="GQ494" s="1032"/>
      <c r="GR494" s="1032"/>
      <c r="GS494" s="1032"/>
      <c r="GT494" s="1032"/>
      <c r="GU494" s="1032"/>
      <c r="GV494" s="1032"/>
      <c r="GW494" s="1032"/>
      <c r="GX494" s="1032"/>
      <c r="GY494" s="1032"/>
      <c r="GZ494" s="1032"/>
      <c r="HA494" s="1032"/>
      <c r="HB494" s="1032"/>
      <c r="HC494" s="1032"/>
      <c r="HD494" s="1032"/>
      <c r="HE494" s="1032"/>
      <c r="HF494" s="1032"/>
      <c r="HG494" s="1032"/>
      <c r="HH494" s="1032"/>
      <c r="HI494" s="1032"/>
      <c r="HJ494" s="1032"/>
      <c r="HK494" s="1032"/>
      <c r="HL494" s="1032"/>
      <c r="HM494" s="1032"/>
      <c r="HN494" s="1032"/>
      <c r="HO494" s="1032"/>
      <c r="HP494" s="1032"/>
      <c r="HQ494" s="1032"/>
      <c r="HR494" s="1032"/>
      <c r="HS494" s="1032"/>
      <c r="HT494" s="1032"/>
      <c r="HU494" s="1032"/>
      <c r="HV494" s="1032"/>
      <c r="HW494" s="1032"/>
      <c r="HX494" s="1032"/>
      <c r="HY494" s="1032"/>
      <c r="HZ494" s="1032"/>
      <c r="IA494" s="1032"/>
      <c r="IB494" s="1032"/>
      <c r="IC494" s="1032"/>
      <c r="ID494" s="1032"/>
      <c r="IE494" s="1032"/>
      <c r="IF494" s="1032"/>
      <c r="IG494" s="1032"/>
      <c r="IH494" s="1032"/>
      <c r="II494" s="1032"/>
      <c r="IJ494" s="1032"/>
      <c r="IK494" s="1032"/>
      <c r="IL494" s="1032"/>
      <c r="IM494" s="1032"/>
      <c r="IN494" s="1032"/>
      <c r="IO494" s="1032"/>
      <c r="IP494" s="1032"/>
      <c r="IQ494" s="1032"/>
      <c r="IR494" s="1032"/>
      <c r="IS494" s="1032"/>
    </row>
    <row r="495" spans="1:253" s="1073" customFormat="1" ht="12">
      <c r="A495" s="1233">
        <v>3</v>
      </c>
      <c r="B495" s="1130" t="s">
        <v>20</v>
      </c>
      <c r="C495" s="1127"/>
      <c r="D495" s="1128"/>
      <c r="E495" s="1350"/>
      <c r="F495" s="1352">
        <f aca="true" t="shared" si="19" ref="F495:F516">ROUND(E495*C495,2)</f>
        <v>0</v>
      </c>
      <c r="G495" s="1032"/>
      <c r="H495" s="1032"/>
      <c r="I495" s="1032"/>
      <c r="J495" s="1075"/>
      <c r="K495" s="1032"/>
      <c r="L495" s="1032"/>
      <c r="M495" s="1032"/>
      <c r="N495" s="1032"/>
      <c r="O495" s="1032"/>
      <c r="P495" s="1032"/>
      <c r="Q495" s="1032"/>
      <c r="R495" s="1032"/>
      <c r="S495" s="1032"/>
      <c r="T495" s="1032"/>
      <c r="U495" s="1032"/>
      <c r="V495" s="1032"/>
      <c r="W495" s="1032"/>
      <c r="X495" s="1032"/>
      <c r="Y495" s="1032"/>
      <c r="Z495" s="1032"/>
      <c r="AA495" s="1032"/>
      <c r="AB495" s="1032"/>
      <c r="AC495" s="1032"/>
      <c r="AD495" s="1032"/>
      <c r="AE495" s="1032"/>
      <c r="AF495" s="1032"/>
      <c r="AG495" s="1032"/>
      <c r="AH495" s="1032"/>
      <c r="AI495" s="1032"/>
      <c r="AJ495" s="1032"/>
      <c r="AK495" s="1032"/>
      <c r="AL495" s="1032"/>
      <c r="AM495" s="1032"/>
      <c r="AN495" s="1032"/>
      <c r="AO495" s="1032"/>
      <c r="AP495" s="1032"/>
      <c r="AQ495" s="1032"/>
      <c r="AR495" s="1032"/>
      <c r="AS495" s="1032"/>
      <c r="AT495" s="1032"/>
      <c r="AU495" s="1032"/>
      <c r="AV495" s="1032"/>
      <c r="AW495" s="1032"/>
      <c r="AX495" s="1032"/>
      <c r="AY495" s="1032"/>
      <c r="AZ495" s="1032"/>
      <c r="BA495" s="1032"/>
      <c r="BB495" s="1032"/>
      <c r="BC495" s="1032"/>
      <c r="BD495" s="1032"/>
      <c r="BE495" s="1032"/>
      <c r="BF495" s="1032"/>
      <c r="BG495" s="1032"/>
      <c r="BH495" s="1032"/>
      <c r="BI495" s="1032"/>
      <c r="BJ495" s="1032"/>
      <c r="BK495" s="1032"/>
      <c r="BL495" s="1032"/>
      <c r="BM495" s="1032"/>
      <c r="BN495" s="1032"/>
      <c r="BO495" s="1032"/>
      <c r="BP495" s="1032"/>
      <c r="BQ495" s="1032"/>
      <c r="BR495" s="1032"/>
      <c r="BS495" s="1032"/>
      <c r="BT495" s="1032"/>
      <c r="BU495" s="1032"/>
      <c r="BV495" s="1032"/>
      <c r="BW495" s="1032"/>
      <c r="BX495" s="1032"/>
      <c r="BY495" s="1032"/>
      <c r="BZ495" s="1032"/>
      <c r="CA495" s="1032"/>
      <c r="CB495" s="1032"/>
      <c r="CC495" s="1032"/>
      <c r="CD495" s="1032"/>
      <c r="CE495" s="1032"/>
      <c r="CF495" s="1032"/>
      <c r="CG495" s="1032"/>
      <c r="CH495" s="1032"/>
      <c r="CI495" s="1032"/>
      <c r="CJ495" s="1032"/>
      <c r="CK495" s="1032"/>
      <c r="CL495" s="1032"/>
      <c r="CM495" s="1032"/>
      <c r="CN495" s="1032"/>
      <c r="CO495" s="1032"/>
      <c r="CP495" s="1032"/>
      <c r="CQ495" s="1032"/>
      <c r="CR495" s="1032"/>
      <c r="CS495" s="1032"/>
      <c r="CT495" s="1032"/>
      <c r="CU495" s="1032"/>
      <c r="CV495" s="1032"/>
      <c r="CW495" s="1032"/>
      <c r="CX495" s="1032"/>
      <c r="CY495" s="1032"/>
      <c r="CZ495" s="1032"/>
      <c r="DA495" s="1032"/>
      <c r="DB495" s="1032"/>
      <c r="DC495" s="1032"/>
      <c r="DD495" s="1032"/>
      <c r="DE495" s="1032"/>
      <c r="DF495" s="1032"/>
      <c r="DG495" s="1032"/>
      <c r="DH495" s="1032"/>
      <c r="DI495" s="1032"/>
      <c r="DJ495" s="1032"/>
      <c r="DK495" s="1032"/>
      <c r="DL495" s="1032"/>
      <c r="DM495" s="1032"/>
      <c r="DN495" s="1032"/>
      <c r="DO495" s="1032"/>
      <c r="DP495" s="1032"/>
      <c r="DQ495" s="1032"/>
      <c r="DR495" s="1032"/>
      <c r="DS495" s="1032"/>
      <c r="DT495" s="1032"/>
      <c r="DU495" s="1032"/>
      <c r="DV495" s="1032"/>
      <c r="DW495" s="1032"/>
      <c r="DX495" s="1032"/>
      <c r="DY495" s="1032"/>
      <c r="DZ495" s="1032"/>
      <c r="EA495" s="1032"/>
      <c r="EB495" s="1032"/>
      <c r="EC495" s="1032"/>
      <c r="ED495" s="1032"/>
      <c r="EE495" s="1032"/>
      <c r="EF495" s="1032"/>
      <c r="EG495" s="1032"/>
      <c r="EH495" s="1032"/>
      <c r="EI495" s="1032"/>
      <c r="EJ495" s="1032"/>
      <c r="EK495" s="1032"/>
      <c r="EL495" s="1032"/>
      <c r="EM495" s="1032"/>
      <c r="EN495" s="1032"/>
      <c r="EO495" s="1032"/>
      <c r="EP495" s="1032"/>
      <c r="EQ495" s="1032"/>
      <c r="ER495" s="1032"/>
      <c r="ES495" s="1032"/>
      <c r="ET495" s="1032"/>
      <c r="EU495" s="1032"/>
      <c r="EV495" s="1032"/>
      <c r="EW495" s="1032"/>
      <c r="EX495" s="1032"/>
      <c r="EY495" s="1032"/>
      <c r="EZ495" s="1032"/>
      <c r="FA495" s="1032"/>
      <c r="FB495" s="1032"/>
      <c r="FC495" s="1032"/>
      <c r="FD495" s="1032"/>
      <c r="FE495" s="1032"/>
      <c r="FF495" s="1032"/>
      <c r="FG495" s="1032"/>
      <c r="FH495" s="1032"/>
      <c r="FI495" s="1032"/>
      <c r="FJ495" s="1032"/>
      <c r="FK495" s="1032"/>
      <c r="FL495" s="1032"/>
      <c r="FM495" s="1032"/>
      <c r="FN495" s="1032"/>
      <c r="FO495" s="1032"/>
      <c r="FP495" s="1032"/>
      <c r="FQ495" s="1032"/>
      <c r="FR495" s="1032"/>
      <c r="FS495" s="1032"/>
      <c r="FT495" s="1032"/>
      <c r="FU495" s="1032"/>
      <c r="FV495" s="1032"/>
      <c r="FW495" s="1032"/>
      <c r="FX495" s="1032"/>
      <c r="FY495" s="1032"/>
      <c r="FZ495" s="1032"/>
      <c r="GA495" s="1032"/>
      <c r="GB495" s="1032"/>
      <c r="GC495" s="1032"/>
      <c r="GD495" s="1032"/>
      <c r="GE495" s="1032"/>
      <c r="GF495" s="1032"/>
      <c r="GG495" s="1032"/>
      <c r="GH495" s="1032"/>
      <c r="GI495" s="1032"/>
      <c r="GJ495" s="1032"/>
      <c r="GK495" s="1032"/>
      <c r="GL495" s="1032"/>
      <c r="GM495" s="1032"/>
      <c r="GN495" s="1032"/>
      <c r="GO495" s="1032"/>
      <c r="GP495" s="1032"/>
      <c r="GQ495" s="1032"/>
      <c r="GR495" s="1032"/>
      <c r="GS495" s="1032"/>
      <c r="GT495" s="1032"/>
      <c r="GU495" s="1032"/>
      <c r="GV495" s="1032"/>
      <c r="GW495" s="1032"/>
      <c r="GX495" s="1032"/>
      <c r="GY495" s="1032"/>
      <c r="GZ495" s="1032"/>
      <c r="HA495" s="1032"/>
      <c r="HB495" s="1032"/>
      <c r="HC495" s="1032"/>
      <c r="HD495" s="1032"/>
      <c r="HE495" s="1032"/>
      <c r="HF495" s="1032"/>
      <c r="HG495" s="1032"/>
      <c r="HH495" s="1032"/>
      <c r="HI495" s="1032"/>
      <c r="HJ495" s="1032"/>
      <c r="HK495" s="1032"/>
      <c r="HL495" s="1032"/>
      <c r="HM495" s="1032"/>
      <c r="HN495" s="1032"/>
      <c r="HO495" s="1032"/>
      <c r="HP495" s="1032"/>
      <c r="HQ495" s="1032"/>
      <c r="HR495" s="1032"/>
      <c r="HS495" s="1032"/>
      <c r="HT495" s="1032"/>
      <c r="HU495" s="1032"/>
      <c r="HV495" s="1032"/>
      <c r="HW495" s="1032"/>
      <c r="HX495" s="1032"/>
      <c r="HY495" s="1032"/>
      <c r="HZ495" s="1032"/>
      <c r="IA495" s="1032"/>
      <c r="IB495" s="1032"/>
      <c r="IC495" s="1032"/>
      <c r="ID495" s="1032"/>
      <c r="IE495" s="1032"/>
      <c r="IF495" s="1032"/>
      <c r="IG495" s="1032"/>
      <c r="IH495" s="1032"/>
      <c r="II495" s="1032"/>
      <c r="IJ495" s="1032"/>
      <c r="IK495" s="1032"/>
      <c r="IL495" s="1032"/>
      <c r="IM495" s="1032"/>
      <c r="IN495" s="1032"/>
      <c r="IO495" s="1032"/>
      <c r="IP495" s="1032"/>
      <c r="IQ495" s="1032"/>
      <c r="IR495" s="1032"/>
      <c r="IS495" s="1032"/>
    </row>
    <row r="496" spans="1:253" s="1073" customFormat="1" ht="12">
      <c r="A496" s="1234">
        <v>3.1</v>
      </c>
      <c r="B496" s="1131" t="s">
        <v>357</v>
      </c>
      <c r="C496" s="1127">
        <v>902.85</v>
      </c>
      <c r="D496" s="1128" t="s">
        <v>15</v>
      </c>
      <c r="E496" s="1350"/>
      <c r="F496" s="1352">
        <f t="shared" si="19"/>
        <v>0</v>
      </c>
      <c r="G496" s="1071"/>
      <c r="H496" s="1032"/>
      <c r="I496" s="1032"/>
      <c r="J496" s="1075"/>
      <c r="K496" s="1032"/>
      <c r="L496" s="1032"/>
      <c r="M496" s="1032"/>
      <c r="N496" s="1032"/>
      <c r="O496" s="1032"/>
      <c r="P496" s="1032"/>
      <c r="Q496" s="1032"/>
      <c r="R496" s="1032"/>
      <c r="S496" s="1032"/>
      <c r="T496" s="1032"/>
      <c r="U496" s="1032"/>
      <c r="V496" s="1032"/>
      <c r="W496" s="1032"/>
      <c r="X496" s="1032"/>
      <c r="Y496" s="1032"/>
      <c r="Z496" s="1032"/>
      <c r="AA496" s="1032"/>
      <c r="AB496" s="1032"/>
      <c r="AC496" s="1032"/>
      <c r="AD496" s="1032"/>
      <c r="AE496" s="1032"/>
      <c r="AF496" s="1032"/>
      <c r="AG496" s="1032"/>
      <c r="AH496" s="1032"/>
      <c r="AI496" s="1032"/>
      <c r="AJ496" s="1032"/>
      <c r="AK496" s="1032"/>
      <c r="AL496" s="1032"/>
      <c r="AM496" s="1032"/>
      <c r="AN496" s="1032"/>
      <c r="AO496" s="1032"/>
      <c r="AP496" s="1032"/>
      <c r="AQ496" s="1032"/>
      <c r="AR496" s="1032"/>
      <c r="AS496" s="1032"/>
      <c r="AT496" s="1032"/>
      <c r="AU496" s="1032"/>
      <c r="AV496" s="1032"/>
      <c r="AW496" s="1032"/>
      <c r="AX496" s="1032"/>
      <c r="AY496" s="1032"/>
      <c r="AZ496" s="1032"/>
      <c r="BA496" s="1032"/>
      <c r="BB496" s="1032"/>
      <c r="BC496" s="1032"/>
      <c r="BD496" s="1032"/>
      <c r="BE496" s="1032"/>
      <c r="BF496" s="1032"/>
      <c r="BG496" s="1032"/>
      <c r="BH496" s="1032"/>
      <c r="BI496" s="1032"/>
      <c r="BJ496" s="1032"/>
      <c r="BK496" s="1032"/>
      <c r="BL496" s="1032"/>
      <c r="BM496" s="1032"/>
      <c r="BN496" s="1032"/>
      <c r="BO496" s="1032"/>
      <c r="BP496" s="1032"/>
      <c r="BQ496" s="1032"/>
      <c r="BR496" s="1032"/>
      <c r="BS496" s="1032"/>
      <c r="BT496" s="1032"/>
      <c r="BU496" s="1032"/>
      <c r="BV496" s="1032"/>
      <c r="BW496" s="1032"/>
      <c r="BX496" s="1032"/>
      <c r="BY496" s="1032"/>
      <c r="BZ496" s="1032"/>
      <c r="CA496" s="1032"/>
      <c r="CB496" s="1032"/>
      <c r="CC496" s="1032"/>
      <c r="CD496" s="1032"/>
      <c r="CE496" s="1032"/>
      <c r="CF496" s="1032"/>
      <c r="CG496" s="1032"/>
      <c r="CH496" s="1032"/>
      <c r="CI496" s="1032"/>
      <c r="CJ496" s="1032"/>
      <c r="CK496" s="1032"/>
      <c r="CL496" s="1032"/>
      <c r="CM496" s="1032"/>
      <c r="CN496" s="1032"/>
      <c r="CO496" s="1032"/>
      <c r="CP496" s="1032"/>
      <c r="CQ496" s="1032"/>
      <c r="CR496" s="1032"/>
      <c r="CS496" s="1032"/>
      <c r="CT496" s="1032"/>
      <c r="CU496" s="1032"/>
      <c r="CV496" s="1032"/>
      <c r="CW496" s="1032"/>
      <c r="CX496" s="1032"/>
      <c r="CY496" s="1032"/>
      <c r="CZ496" s="1032"/>
      <c r="DA496" s="1032"/>
      <c r="DB496" s="1032"/>
      <c r="DC496" s="1032"/>
      <c r="DD496" s="1032"/>
      <c r="DE496" s="1032"/>
      <c r="DF496" s="1032"/>
      <c r="DG496" s="1032"/>
      <c r="DH496" s="1032"/>
      <c r="DI496" s="1032"/>
      <c r="DJ496" s="1032"/>
      <c r="DK496" s="1032"/>
      <c r="DL496" s="1032"/>
      <c r="DM496" s="1032"/>
      <c r="DN496" s="1032"/>
      <c r="DO496" s="1032"/>
      <c r="DP496" s="1032"/>
      <c r="DQ496" s="1032"/>
      <c r="DR496" s="1032"/>
      <c r="DS496" s="1032"/>
      <c r="DT496" s="1032"/>
      <c r="DU496" s="1032"/>
      <c r="DV496" s="1032"/>
      <c r="DW496" s="1032"/>
      <c r="DX496" s="1032"/>
      <c r="DY496" s="1032"/>
      <c r="DZ496" s="1032"/>
      <c r="EA496" s="1032"/>
      <c r="EB496" s="1032"/>
      <c r="EC496" s="1032"/>
      <c r="ED496" s="1032"/>
      <c r="EE496" s="1032"/>
      <c r="EF496" s="1032"/>
      <c r="EG496" s="1032"/>
      <c r="EH496" s="1032"/>
      <c r="EI496" s="1032"/>
      <c r="EJ496" s="1032"/>
      <c r="EK496" s="1032"/>
      <c r="EL496" s="1032"/>
      <c r="EM496" s="1032"/>
      <c r="EN496" s="1032"/>
      <c r="EO496" s="1032"/>
      <c r="EP496" s="1032"/>
      <c r="EQ496" s="1032"/>
      <c r="ER496" s="1032"/>
      <c r="ES496" s="1032"/>
      <c r="ET496" s="1032"/>
      <c r="EU496" s="1032"/>
      <c r="EV496" s="1032"/>
      <c r="EW496" s="1032"/>
      <c r="EX496" s="1032"/>
      <c r="EY496" s="1032"/>
      <c r="EZ496" s="1032"/>
      <c r="FA496" s="1032"/>
      <c r="FB496" s="1032"/>
      <c r="FC496" s="1032"/>
      <c r="FD496" s="1032"/>
      <c r="FE496" s="1032"/>
      <c r="FF496" s="1032"/>
      <c r="FG496" s="1032"/>
      <c r="FH496" s="1032"/>
      <c r="FI496" s="1032"/>
      <c r="FJ496" s="1032"/>
      <c r="FK496" s="1032"/>
      <c r="FL496" s="1032"/>
      <c r="FM496" s="1032"/>
      <c r="FN496" s="1032"/>
      <c r="FO496" s="1032"/>
      <c r="FP496" s="1032"/>
      <c r="FQ496" s="1032"/>
      <c r="FR496" s="1032"/>
      <c r="FS496" s="1032"/>
      <c r="FT496" s="1032"/>
      <c r="FU496" s="1032"/>
      <c r="FV496" s="1032"/>
      <c r="FW496" s="1032"/>
      <c r="FX496" s="1032"/>
      <c r="FY496" s="1032"/>
      <c r="FZ496" s="1032"/>
      <c r="GA496" s="1032"/>
      <c r="GB496" s="1032"/>
      <c r="GC496" s="1032"/>
      <c r="GD496" s="1032"/>
      <c r="GE496" s="1032"/>
      <c r="GF496" s="1032"/>
      <c r="GG496" s="1032"/>
      <c r="GH496" s="1032"/>
      <c r="GI496" s="1032"/>
      <c r="GJ496" s="1032"/>
      <c r="GK496" s="1032"/>
      <c r="GL496" s="1032"/>
      <c r="GM496" s="1032"/>
      <c r="GN496" s="1032"/>
      <c r="GO496" s="1032"/>
      <c r="GP496" s="1032"/>
      <c r="GQ496" s="1032"/>
      <c r="GR496" s="1032"/>
      <c r="GS496" s="1032"/>
      <c r="GT496" s="1032"/>
      <c r="GU496" s="1032"/>
      <c r="GV496" s="1032"/>
      <c r="GW496" s="1032"/>
      <c r="GX496" s="1032"/>
      <c r="GY496" s="1032"/>
      <c r="GZ496" s="1032"/>
      <c r="HA496" s="1032"/>
      <c r="HB496" s="1032"/>
      <c r="HC496" s="1032"/>
      <c r="HD496" s="1032"/>
      <c r="HE496" s="1032"/>
      <c r="HF496" s="1032"/>
      <c r="HG496" s="1032"/>
      <c r="HH496" s="1032"/>
      <c r="HI496" s="1032"/>
      <c r="HJ496" s="1032"/>
      <c r="HK496" s="1032"/>
      <c r="HL496" s="1032"/>
      <c r="HM496" s="1032"/>
      <c r="HN496" s="1032"/>
      <c r="HO496" s="1032"/>
      <c r="HP496" s="1032"/>
      <c r="HQ496" s="1032"/>
      <c r="HR496" s="1032"/>
      <c r="HS496" s="1032"/>
      <c r="HT496" s="1032"/>
      <c r="HU496" s="1032"/>
      <c r="HV496" s="1032"/>
      <c r="HW496" s="1032"/>
      <c r="HX496" s="1032"/>
      <c r="HY496" s="1032"/>
      <c r="HZ496" s="1032"/>
      <c r="IA496" s="1032"/>
      <c r="IB496" s="1032"/>
      <c r="IC496" s="1032"/>
      <c r="ID496" s="1032"/>
      <c r="IE496" s="1032"/>
      <c r="IF496" s="1032"/>
      <c r="IG496" s="1032"/>
      <c r="IH496" s="1032"/>
      <c r="II496" s="1032"/>
      <c r="IJ496" s="1032"/>
      <c r="IK496" s="1032"/>
      <c r="IL496" s="1032"/>
      <c r="IM496" s="1032"/>
      <c r="IN496" s="1032"/>
      <c r="IO496" s="1032"/>
      <c r="IP496" s="1032"/>
      <c r="IQ496" s="1032"/>
      <c r="IR496" s="1032"/>
      <c r="IS496" s="1032"/>
    </row>
    <row r="497" spans="1:253" s="1073" customFormat="1" ht="12">
      <c r="A497" s="1125">
        <v>3.2</v>
      </c>
      <c r="B497" s="1131" t="s">
        <v>779</v>
      </c>
      <c r="C497" s="1127">
        <v>831.38</v>
      </c>
      <c r="D497" s="1128" t="s">
        <v>16</v>
      </c>
      <c r="E497" s="1350"/>
      <c r="F497" s="1352">
        <f t="shared" si="19"/>
        <v>0</v>
      </c>
      <c r="G497" s="1071"/>
      <c r="H497" s="1032"/>
      <c r="I497" s="1032"/>
      <c r="J497" s="1075"/>
      <c r="K497" s="1032"/>
      <c r="L497" s="1032"/>
      <c r="M497" s="1032"/>
      <c r="N497" s="1032"/>
      <c r="O497" s="1032"/>
      <c r="P497" s="1032"/>
      <c r="Q497" s="1032"/>
      <c r="R497" s="1032"/>
      <c r="S497" s="1032"/>
      <c r="T497" s="1032"/>
      <c r="U497" s="1032"/>
      <c r="V497" s="1032"/>
      <c r="W497" s="1032"/>
      <c r="X497" s="1032"/>
      <c r="Y497" s="1032"/>
      <c r="Z497" s="1032"/>
      <c r="AA497" s="1032"/>
      <c r="AB497" s="1032"/>
      <c r="AC497" s="1032"/>
      <c r="AD497" s="1032"/>
      <c r="AE497" s="1032"/>
      <c r="AF497" s="1032"/>
      <c r="AG497" s="1032"/>
      <c r="AH497" s="1032"/>
      <c r="AI497" s="1032"/>
      <c r="AJ497" s="1032"/>
      <c r="AK497" s="1032"/>
      <c r="AL497" s="1032"/>
      <c r="AM497" s="1032"/>
      <c r="AN497" s="1032"/>
      <c r="AO497" s="1032"/>
      <c r="AP497" s="1032"/>
      <c r="AQ497" s="1032"/>
      <c r="AR497" s="1032"/>
      <c r="AS497" s="1032"/>
      <c r="AT497" s="1032"/>
      <c r="AU497" s="1032"/>
      <c r="AV497" s="1032"/>
      <c r="AW497" s="1032"/>
      <c r="AX497" s="1032"/>
      <c r="AY497" s="1032"/>
      <c r="AZ497" s="1032"/>
      <c r="BA497" s="1032"/>
      <c r="BB497" s="1032"/>
      <c r="BC497" s="1032"/>
      <c r="BD497" s="1032"/>
      <c r="BE497" s="1032"/>
      <c r="BF497" s="1032"/>
      <c r="BG497" s="1032"/>
      <c r="BH497" s="1032"/>
      <c r="BI497" s="1032"/>
      <c r="BJ497" s="1032"/>
      <c r="BK497" s="1032"/>
      <c r="BL497" s="1032"/>
      <c r="BM497" s="1032"/>
      <c r="BN497" s="1032"/>
      <c r="BO497" s="1032"/>
      <c r="BP497" s="1032"/>
      <c r="BQ497" s="1032"/>
      <c r="BR497" s="1032"/>
      <c r="BS497" s="1032"/>
      <c r="BT497" s="1032"/>
      <c r="BU497" s="1032"/>
      <c r="BV497" s="1032"/>
      <c r="BW497" s="1032"/>
      <c r="BX497" s="1032"/>
      <c r="BY497" s="1032"/>
      <c r="BZ497" s="1032"/>
      <c r="CA497" s="1032"/>
      <c r="CB497" s="1032"/>
      <c r="CC497" s="1032"/>
      <c r="CD497" s="1032"/>
      <c r="CE497" s="1032"/>
      <c r="CF497" s="1032"/>
      <c r="CG497" s="1032"/>
      <c r="CH497" s="1032"/>
      <c r="CI497" s="1032"/>
      <c r="CJ497" s="1032"/>
      <c r="CK497" s="1032"/>
      <c r="CL497" s="1032"/>
      <c r="CM497" s="1032"/>
      <c r="CN497" s="1032"/>
      <c r="CO497" s="1032"/>
      <c r="CP497" s="1032"/>
      <c r="CQ497" s="1032"/>
      <c r="CR497" s="1032"/>
      <c r="CS497" s="1032"/>
      <c r="CT497" s="1032"/>
      <c r="CU497" s="1032"/>
      <c r="CV497" s="1032"/>
      <c r="CW497" s="1032"/>
      <c r="CX497" s="1032"/>
      <c r="CY497" s="1032"/>
      <c r="CZ497" s="1032"/>
      <c r="DA497" s="1032"/>
      <c r="DB497" s="1032"/>
      <c r="DC497" s="1032"/>
      <c r="DD497" s="1032"/>
      <c r="DE497" s="1032"/>
      <c r="DF497" s="1032"/>
      <c r="DG497" s="1032"/>
      <c r="DH497" s="1032"/>
      <c r="DI497" s="1032"/>
      <c r="DJ497" s="1032"/>
      <c r="DK497" s="1032"/>
      <c r="DL497" s="1032"/>
      <c r="DM497" s="1032"/>
      <c r="DN497" s="1032"/>
      <c r="DO497" s="1032"/>
      <c r="DP497" s="1032"/>
      <c r="DQ497" s="1032"/>
      <c r="DR497" s="1032"/>
      <c r="DS497" s="1032"/>
      <c r="DT497" s="1032"/>
      <c r="DU497" s="1032"/>
      <c r="DV497" s="1032"/>
      <c r="DW497" s="1032"/>
      <c r="DX497" s="1032"/>
      <c r="DY497" s="1032"/>
      <c r="DZ497" s="1032"/>
      <c r="EA497" s="1032"/>
      <c r="EB497" s="1032"/>
      <c r="EC497" s="1032"/>
      <c r="ED497" s="1032"/>
      <c r="EE497" s="1032"/>
      <c r="EF497" s="1032"/>
      <c r="EG497" s="1032"/>
      <c r="EH497" s="1032"/>
      <c r="EI497" s="1032"/>
      <c r="EJ497" s="1032"/>
      <c r="EK497" s="1032"/>
      <c r="EL497" s="1032"/>
      <c r="EM497" s="1032"/>
      <c r="EN497" s="1032"/>
      <c r="EO497" s="1032"/>
      <c r="EP497" s="1032"/>
      <c r="EQ497" s="1032"/>
      <c r="ER497" s="1032"/>
      <c r="ES497" s="1032"/>
      <c r="ET497" s="1032"/>
      <c r="EU497" s="1032"/>
      <c r="EV497" s="1032"/>
      <c r="EW497" s="1032"/>
      <c r="EX497" s="1032"/>
      <c r="EY497" s="1032"/>
      <c r="EZ497" s="1032"/>
      <c r="FA497" s="1032"/>
      <c r="FB497" s="1032"/>
      <c r="FC497" s="1032"/>
      <c r="FD497" s="1032"/>
      <c r="FE497" s="1032"/>
      <c r="FF497" s="1032"/>
      <c r="FG497" s="1032"/>
      <c r="FH497" s="1032"/>
      <c r="FI497" s="1032"/>
      <c r="FJ497" s="1032"/>
      <c r="FK497" s="1032"/>
      <c r="FL497" s="1032"/>
      <c r="FM497" s="1032"/>
      <c r="FN497" s="1032"/>
      <c r="FO497" s="1032"/>
      <c r="FP497" s="1032"/>
      <c r="FQ497" s="1032"/>
      <c r="FR497" s="1032"/>
      <c r="FS497" s="1032"/>
      <c r="FT497" s="1032"/>
      <c r="FU497" s="1032"/>
      <c r="FV497" s="1032"/>
      <c r="FW497" s="1032"/>
      <c r="FX497" s="1032"/>
      <c r="FY497" s="1032"/>
      <c r="FZ497" s="1032"/>
      <c r="GA497" s="1032"/>
      <c r="GB497" s="1032"/>
      <c r="GC497" s="1032"/>
      <c r="GD497" s="1032"/>
      <c r="GE497" s="1032"/>
      <c r="GF497" s="1032"/>
      <c r="GG497" s="1032"/>
      <c r="GH497" s="1032"/>
      <c r="GI497" s="1032"/>
      <c r="GJ497" s="1032"/>
      <c r="GK497" s="1032"/>
      <c r="GL497" s="1032"/>
      <c r="GM497" s="1032"/>
      <c r="GN497" s="1032"/>
      <c r="GO497" s="1032"/>
      <c r="GP497" s="1032"/>
      <c r="GQ497" s="1032"/>
      <c r="GR497" s="1032"/>
      <c r="GS497" s="1032"/>
      <c r="GT497" s="1032"/>
      <c r="GU497" s="1032"/>
      <c r="GV497" s="1032"/>
      <c r="GW497" s="1032"/>
      <c r="GX497" s="1032"/>
      <c r="GY497" s="1032"/>
      <c r="GZ497" s="1032"/>
      <c r="HA497" s="1032"/>
      <c r="HB497" s="1032"/>
      <c r="HC497" s="1032"/>
      <c r="HD497" s="1032"/>
      <c r="HE497" s="1032"/>
      <c r="HF497" s="1032"/>
      <c r="HG497" s="1032"/>
      <c r="HH497" s="1032"/>
      <c r="HI497" s="1032"/>
      <c r="HJ497" s="1032"/>
      <c r="HK497" s="1032"/>
      <c r="HL497" s="1032"/>
      <c r="HM497" s="1032"/>
      <c r="HN497" s="1032"/>
      <c r="HO497" s="1032"/>
      <c r="HP497" s="1032"/>
      <c r="HQ497" s="1032"/>
      <c r="HR497" s="1032"/>
      <c r="HS497" s="1032"/>
      <c r="HT497" s="1032"/>
      <c r="HU497" s="1032"/>
      <c r="HV497" s="1032"/>
      <c r="HW497" s="1032"/>
      <c r="HX497" s="1032"/>
      <c r="HY497" s="1032"/>
      <c r="HZ497" s="1032"/>
      <c r="IA497" s="1032"/>
      <c r="IB497" s="1032"/>
      <c r="IC497" s="1032"/>
      <c r="ID497" s="1032"/>
      <c r="IE497" s="1032"/>
      <c r="IF497" s="1032"/>
      <c r="IG497" s="1032"/>
      <c r="IH497" s="1032"/>
      <c r="II497" s="1032"/>
      <c r="IJ497" s="1032"/>
      <c r="IK497" s="1032"/>
      <c r="IL497" s="1032"/>
      <c r="IM497" s="1032"/>
      <c r="IN497" s="1032"/>
      <c r="IO497" s="1032"/>
      <c r="IP497" s="1032"/>
      <c r="IQ497" s="1032"/>
      <c r="IR497" s="1032"/>
      <c r="IS497" s="1032"/>
    </row>
    <row r="498" spans="1:253" s="1073" customFormat="1" ht="12">
      <c r="A498" s="1234">
        <v>3.3</v>
      </c>
      <c r="B498" s="1131" t="s">
        <v>360</v>
      </c>
      <c r="C498" s="1127">
        <v>83.14</v>
      </c>
      <c r="D498" s="1128" t="s">
        <v>15</v>
      </c>
      <c r="E498" s="1350"/>
      <c r="F498" s="1352">
        <f t="shared" si="19"/>
        <v>0</v>
      </c>
      <c r="G498" s="1070"/>
      <c r="H498" s="1032"/>
      <c r="I498" s="1032"/>
      <c r="J498" s="1032"/>
      <c r="K498" s="1032"/>
      <c r="L498" s="1032"/>
      <c r="M498" s="1032"/>
      <c r="N498" s="1032"/>
      <c r="O498" s="1032"/>
      <c r="P498" s="1032"/>
      <c r="Q498" s="1032"/>
      <c r="R498" s="1032"/>
      <c r="S498" s="1032"/>
      <c r="T498" s="1032"/>
      <c r="U498" s="1032"/>
      <c r="V498" s="1032"/>
      <c r="W498" s="1032"/>
      <c r="X498" s="1032"/>
      <c r="Y498" s="1032"/>
      <c r="Z498" s="1032"/>
      <c r="AA498" s="1032"/>
      <c r="AB498" s="1032"/>
      <c r="AC498" s="1032"/>
      <c r="AD498" s="1032"/>
      <c r="AE498" s="1032"/>
      <c r="AF498" s="1032"/>
      <c r="AG498" s="1032"/>
      <c r="AH498" s="1032"/>
      <c r="AI498" s="1032"/>
      <c r="AJ498" s="1032"/>
      <c r="AK498" s="1032"/>
      <c r="AL498" s="1032"/>
      <c r="AM498" s="1032"/>
      <c r="AN498" s="1032"/>
      <c r="AO498" s="1032"/>
      <c r="AP498" s="1032"/>
      <c r="AQ498" s="1032"/>
      <c r="AR498" s="1032"/>
      <c r="AS498" s="1032"/>
      <c r="AT498" s="1032"/>
      <c r="AU498" s="1032"/>
      <c r="AV498" s="1032"/>
      <c r="AW498" s="1032"/>
      <c r="AX498" s="1032"/>
      <c r="AY498" s="1032"/>
      <c r="AZ498" s="1032"/>
      <c r="BA498" s="1032"/>
      <c r="BB498" s="1032"/>
      <c r="BC498" s="1032"/>
      <c r="BD498" s="1032"/>
      <c r="BE498" s="1032"/>
      <c r="BF498" s="1032"/>
      <c r="BG498" s="1032"/>
      <c r="BH498" s="1032"/>
      <c r="BI498" s="1032"/>
      <c r="BJ498" s="1032"/>
      <c r="BK498" s="1032"/>
      <c r="BL498" s="1032"/>
      <c r="BM498" s="1032"/>
      <c r="BN498" s="1032"/>
      <c r="BO498" s="1032"/>
      <c r="BP498" s="1032"/>
      <c r="BQ498" s="1032"/>
      <c r="BR498" s="1032"/>
      <c r="BS498" s="1032"/>
      <c r="BT498" s="1032"/>
      <c r="BU498" s="1032"/>
      <c r="BV498" s="1032"/>
      <c r="BW498" s="1032"/>
      <c r="BX498" s="1032"/>
      <c r="BY498" s="1032"/>
      <c r="BZ498" s="1032"/>
      <c r="CA498" s="1032"/>
      <c r="CB498" s="1032"/>
      <c r="CC498" s="1032"/>
      <c r="CD498" s="1032"/>
      <c r="CE498" s="1032"/>
      <c r="CF498" s="1032"/>
      <c r="CG498" s="1032"/>
      <c r="CH498" s="1032"/>
      <c r="CI498" s="1032"/>
      <c r="CJ498" s="1032"/>
      <c r="CK498" s="1032"/>
      <c r="CL498" s="1032"/>
      <c r="CM498" s="1032"/>
      <c r="CN498" s="1032"/>
      <c r="CO498" s="1032"/>
      <c r="CP498" s="1032"/>
      <c r="CQ498" s="1032"/>
      <c r="CR498" s="1032"/>
      <c r="CS498" s="1032"/>
      <c r="CT498" s="1032"/>
      <c r="CU498" s="1032"/>
      <c r="CV498" s="1032"/>
      <c r="CW498" s="1032"/>
      <c r="CX498" s="1032"/>
      <c r="CY498" s="1032"/>
      <c r="CZ498" s="1032"/>
      <c r="DA498" s="1032"/>
      <c r="DB498" s="1032"/>
      <c r="DC498" s="1032"/>
      <c r="DD498" s="1032"/>
      <c r="DE498" s="1032"/>
      <c r="DF498" s="1032"/>
      <c r="DG498" s="1032"/>
      <c r="DH498" s="1032"/>
      <c r="DI498" s="1032"/>
      <c r="DJ498" s="1032"/>
      <c r="DK498" s="1032"/>
      <c r="DL498" s="1032"/>
      <c r="DM498" s="1032"/>
      <c r="DN498" s="1032"/>
      <c r="DO498" s="1032"/>
      <c r="DP498" s="1032"/>
      <c r="DQ498" s="1032"/>
      <c r="DR498" s="1032"/>
      <c r="DS498" s="1032"/>
      <c r="DT498" s="1032"/>
      <c r="DU498" s="1032"/>
      <c r="DV498" s="1032"/>
      <c r="DW498" s="1032"/>
      <c r="DX498" s="1032"/>
      <c r="DY498" s="1032"/>
      <c r="DZ498" s="1032"/>
      <c r="EA498" s="1032"/>
      <c r="EB498" s="1032"/>
      <c r="EC498" s="1032"/>
      <c r="ED498" s="1032"/>
      <c r="EE498" s="1032"/>
      <c r="EF498" s="1032"/>
      <c r="EG498" s="1032"/>
      <c r="EH498" s="1032"/>
      <c r="EI498" s="1032"/>
      <c r="EJ498" s="1032"/>
      <c r="EK498" s="1032"/>
      <c r="EL498" s="1032"/>
      <c r="EM498" s="1032"/>
      <c r="EN498" s="1032"/>
      <c r="EO498" s="1032"/>
      <c r="EP498" s="1032"/>
      <c r="EQ498" s="1032"/>
      <c r="ER498" s="1032"/>
      <c r="ES498" s="1032"/>
      <c r="ET498" s="1032"/>
      <c r="EU498" s="1032"/>
      <c r="EV498" s="1032"/>
      <c r="EW498" s="1032"/>
      <c r="EX498" s="1032"/>
      <c r="EY498" s="1032"/>
      <c r="EZ498" s="1032"/>
      <c r="FA498" s="1032"/>
      <c r="FB498" s="1032"/>
      <c r="FC498" s="1032"/>
      <c r="FD498" s="1032"/>
      <c r="FE498" s="1032"/>
      <c r="FF498" s="1032"/>
      <c r="FG498" s="1032"/>
      <c r="FH498" s="1032"/>
      <c r="FI498" s="1032"/>
      <c r="FJ498" s="1032"/>
      <c r="FK498" s="1032"/>
      <c r="FL498" s="1032"/>
      <c r="FM498" s="1032"/>
      <c r="FN498" s="1032"/>
      <c r="FO498" s="1032"/>
      <c r="FP498" s="1032"/>
      <c r="FQ498" s="1032"/>
      <c r="FR498" s="1032"/>
      <c r="FS498" s="1032"/>
      <c r="FT498" s="1032"/>
      <c r="FU498" s="1032"/>
      <c r="FV498" s="1032"/>
      <c r="FW498" s="1032"/>
      <c r="FX498" s="1032"/>
      <c r="FY498" s="1032"/>
      <c r="FZ498" s="1032"/>
      <c r="GA498" s="1032"/>
      <c r="GB498" s="1032"/>
      <c r="GC498" s="1032"/>
      <c r="GD498" s="1032"/>
      <c r="GE498" s="1032"/>
      <c r="GF498" s="1032"/>
      <c r="GG498" s="1032"/>
      <c r="GH498" s="1032"/>
      <c r="GI498" s="1032"/>
      <c r="GJ498" s="1032"/>
      <c r="GK498" s="1032"/>
      <c r="GL498" s="1032"/>
      <c r="GM498" s="1032"/>
      <c r="GN498" s="1032"/>
      <c r="GO498" s="1032"/>
      <c r="GP498" s="1032"/>
      <c r="GQ498" s="1032"/>
      <c r="GR498" s="1032"/>
      <c r="GS498" s="1032"/>
      <c r="GT498" s="1032"/>
      <c r="GU498" s="1032"/>
      <c r="GV498" s="1032"/>
      <c r="GW498" s="1032"/>
      <c r="GX498" s="1032"/>
      <c r="GY498" s="1032"/>
      <c r="GZ498" s="1032"/>
      <c r="HA498" s="1032"/>
      <c r="HB498" s="1032"/>
      <c r="HC498" s="1032"/>
      <c r="HD498" s="1032"/>
      <c r="HE498" s="1032"/>
      <c r="HF498" s="1032"/>
      <c r="HG498" s="1032"/>
      <c r="HH498" s="1032"/>
      <c r="HI498" s="1032"/>
      <c r="HJ498" s="1032"/>
      <c r="HK498" s="1032"/>
      <c r="HL498" s="1032"/>
      <c r="HM498" s="1032"/>
      <c r="HN498" s="1032"/>
      <c r="HO498" s="1032"/>
      <c r="HP498" s="1032"/>
      <c r="HQ498" s="1032"/>
      <c r="HR498" s="1032"/>
      <c r="HS498" s="1032"/>
      <c r="HT498" s="1032"/>
      <c r="HU498" s="1032"/>
      <c r="HV498" s="1032"/>
      <c r="HW498" s="1032"/>
      <c r="HX498" s="1032"/>
      <c r="HY498" s="1032"/>
      <c r="HZ498" s="1032"/>
      <c r="IA498" s="1032"/>
      <c r="IB498" s="1032"/>
      <c r="IC498" s="1032"/>
      <c r="ID498" s="1032"/>
      <c r="IE498" s="1032"/>
      <c r="IF498" s="1032"/>
      <c r="IG498" s="1032"/>
      <c r="IH498" s="1032"/>
      <c r="II498" s="1032"/>
      <c r="IJ498" s="1032"/>
      <c r="IK498" s="1032"/>
      <c r="IL498" s="1032"/>
      <c r="IM498" s="1032"/>
      <c r="IN498" s="1032"/>
      <c r="IO498" s="1032"/>
      <c r="IP498" s="1032"/>
      <c r="IQ498" s="1032"/>
      <c r="IR498" s="1032"/>
      <c r="IS498" s="1032"/>
    </row>
    <row r="499" spans="1:253" s="1073" customFormat="1" ht="24">
      <c r="A499" s="1194">
        <v>3.4</v>
      </c>
      <c r="B499" s="1131" t="s">
        <v>604</v>
      </c>
      <c r="C499" s="1121">
        <v>771.94</v>
      </c>
      <c r="D499" s="1138" t="s">
        <v>15</v>
      </c>
      <c r="E499" s="1355"/>
      <c r="F499" s="1356">
        <f t="shared" si="19"/>
        <v>0</v>
      </c>
      <c r="G499" s="1071"/>
      <c r="H499" s="1032"/>
      <c r="I499" s="1032"/>
      <c r="J499" s="1032"/>
      <c r="K499" s="1032"/>
      <c r="L499" s="1032"/>
      <c r="M499" s="1032"/>
      <c r="N499" s="1032"/>
      <c r="O499" s="1032"/>
      <c r="P499" s="1032"/>
      <c r="Q499" s="1032"/>
      <c r="R499" s="1032"/>
      <c r="S499" s="1032"/>
      <c r="T499" s="1032"/>
      <c r="U499" s="1032"/>
      <c r="V499" s="1032"/>
      <c r="W499" s="1032"/>
      <c r="X499" s="1032"/>
      <c r="Y499" s="1032"/>
      <c r="Z499" s="1032"/>
      <c r="AA499" s="1032"/>
      <c r="AB499" s="1032"/>
      <c r="AC499" s="1032"/>
      <c r="AD499" s="1032"/>
      <c r="AE499" s="1032"/>
      <c r="AF499" s="1032"/>
      <c r="AG499" s="1032"/>
      <c r="AH499" s="1032"/>
      <c r="AI499" s="1032"/>
      <c r="AJ499" s="1032"/>
      <c r="AK499" s="1032"/>
      <c r="AL499" s="1032"/>
      <c r="AM499" s="1032"/>
      <c r="AN499" s="1032"/>
      <c r="AO499" s="1032"/>
      <c r="AP499" s="1032"/>
      <c r="AQ499" s="1032"/>
      <c r="AR499" s="1032"/>
      <c r="AS499" s="1032"/>
      <c r="AT499" s="1032"/>
      <c r="AU499" s="1032"/>
      <c r="AV499" s="1032"/>
      <c r="AW499" s="1032"/>
      <c r="AX499" s="1032"/>
      <c r="AY499" s="1032"/>
      <c r="AZ499" s="1032"/>
      <c r="BA499" s="1032"/>
      <c r="BB499" s="1032"/>
      <c r="BC499" s="1032"/>
      <c r="BD499" s="1032"/>
      <c r="BE499" s="1032"/>
      <c r="BF499" s="1032"/>
      <c r="BG499" s="1032"/>
      <c r="BH499" s="1032"/>
      <c r="BI499" s="1032"/>
      <c r="BJ499" s="1032"/>
      <c r="BK499" s="1032"/>
      <c r="BL499" s="1032"/>
      <c r="BM499" s="1032"/>
      <c r="BN499" s="1032"/>
      <c r="BO499" s="1032"/>
      <c r="BP499" s="1032"/>
      <c r="BQ499" s="1032"/>
      <c r="BR499" s="1032"/>
      <c r="BS499" s="1032"/>
      <c r="BT499" s="1032"/>
      <c r="BU499" s="1032"/>
      <c r="BV499" s="1032"/>
      <c r="BW499" s="1032"/>
      <c r="BX499" s="1032"/>
      <c r="BY499" s="1032"/>
      <c r="BZ499" s="1032"/>
      <c r="CA499" s="1032"/>
      <c r="CB499" s="1032"/>
      <c r="CC499" s="1032"/>
      <c r="CD499" s="1032"/>
      <c r="CE499" s="1032"/>
      <c r="CF499" s="1032"/>
      <c r="CG499" s="1032"/>
      <c r="CH499" s="1032"/>
      <c r="CI499" s="1032"/>
      <c r="CJ499" s="1032"/>
      <c r="CK499" s="1032"/>
      <c r="CL499" s="1032"/>
      <c r="CM499" s="1032"/>
      <c r="CN499" s="1032"/>
      <c r="CO499" s="1032"/>
      <c r="CP499" s="1032"/>
      <c r="CQ499" s="1032"/>
      <c r="CR499" s="1032"/>
      <c r="CS499" s="1032"/>
      <c r="CT499" s="1032"/>
      <c r="CU499" s="1032"/>
      <c r="CV499" s="1032"/>
      <c r="CW499" s="1032"/>
      <c r="CX499" s="1032"/>
      <c r="CY499" s="1032"/>
      <c r="CZ499" s="1032"/>
      <c r="DA499" s="1032"/>
      <c r="DB499" s="1032"/>
      <c r="DC499" s="1032"/>
      <c r="DD499" s="1032"/>
      <c r="DE499" s="1032"/>
      <c r="DF499" s="1032"/>
      <c r="DG499" s="1032"/>
      <c r="DH499" s="1032"/>
      <c r="DI499" s="1032"/>
      <c r="DJ499" s="1032"/>
      <c r="DK499" s="1032"/>
      <c r="DL499" s="1032"/>
      <c r="DM499" s="1032"/>
      <c r="DN499" s="1032"/>
      <c r="DO499" s="1032"/>
      <c r="DP499" s="1032"/>
      <c r="DQ499" s="1032"/>
      <c r="DR499" s="1032"/>
      <c r="DS499" s="1032"/>
      <c r="DT499" s="1032"/>
      <c r="DU499" s="1032"/>
      <c r="DV499" s="1032"/>
      <c r="DW499" s="1032"/>
      <c r="DX499" s="1032"/>
      <c r="DY499" s="1032"/>
      <c r="DZ499" s="1032"/>
      <c r="EA499" s="1032"/>
      <c r="EB499" s="1032"/>
      <c r="EC499" s="1032"/>
      <c r="ED499" s="1032"/>
      <c r="EE499" s="1032"/>
      <c r="EF499" s="1032"/>
      <c r="EG499" s="1032"/>
      <c r="EH499" s="1032"/>
      <c r="EI499" s="1032"/>
      <c r="EJ499" s="1032"/>
      <c r="EK499" s="1032"/>
      <c r="EL499" s="1032"/>
      <c r="EM499" s="1032"/>
      <c r="EN499" s="1032"/>
      <c r="EO499" s="1032"/>
      <c r="EP499" s="1032"/>
      <c r="EQ499" s="1032"/>
      <c r="ER499" s="1032"/>
      <c r="ES499" s="1032"/>
      <c r="ET499" s="1032"/>
      <c r="EU499" s="1032"/>
      <c r="EV499" s="1032"/>
      <c r="EW499" s="1032"/>
      <c r="EX499" s="1032"/>
      <c r="EY499" s="1032"/>
      <c r="EZ499" s="1032"/>
      <c r="FA499" s="1032"/>
      <c r="FB499" s="1032"/>
      <c r="FC499" s="1032"/>
      <c r="FD499" s="1032"/>
      <c r="FE499" s="1032"/>
      <c r="FF499" s="1032"/>
      <c r="FG499" s="1032"/>
      <c r="FH499" s="1032"/>
      <c r="FI499" s="1032"/>
      <c r="FJ499" s="1032"/>
      <c r="FK499" s="1032"/>
      <c r="FL499" s="1032"/>
      <c r="FM499" s="1032"/>
      <c r="FN499" s="1032"/>
      <c r="FO499" s="1032"/>
      <c r="FP499" s="1032"/>
      <c r="FQ499" s="1032"/>
      <c r="FR499" s="1032"/>
      <c r="FS499" s="1032"/>
      <c r="FT499" s="1032"/>
      <c r="FU499" s="1032"/>
      <c r="FV499" s="1032"/>
      <c r="FW499" s="1032"/>
      <c r="FX499" s="1032"/>
      <c r="FY499" s="1032"/>
      <c r="FZ499" s="1032"/>
      <c r="GA499" s="1032"/>
      <c r="GB499" s="1032"/>
      <c r="GC499" s="1032"/>
      <c r="GD499" s="1032"/>
      <c r="GE499" s="1032"/>
      <c r="GF499" s="1032"/>
      <c r="GG499" s="1032"/>
      <c r="GH499" s="1032"/>
      <c r="GI499" s="1032"/>
      <c r="GJ499" s="1032"/>
      <c r="GK499" s="1032"/>
      <c r="GL499" s="1032"/>
      <c r="GM499" s="1032"/>
      <c r="GN499" s="1032"/>
      <c r="GO499" s="1032"/>
      <c r="GP499" s="1032"/>
      <c r="GQ499" s="1032"/>
      <c r="GR499" s="1032"/>
      <c r="GS499" s="1032"/>
      <c r="GT499" s="1032"/>
      <c r="GU499" s="1032"/>
      <c r="GV499" s="1032"/>
      <c r="GW499" s="1032"/>
      <c r="GX499" s="1032"/>
      <c r="GY499" s="1032"/>
      <c r="GZ499" s="1032"/>
      <c r="HA499" s="1032"/>
      <c r="HB499" s="1032"/>
      <c r="HC499" s="1032"/>
      <c r="HD499" s="1032"/>
      <c r="HE499" s="1032"/>
      <c r="HF499" s="1032"/>
      <c r="HG499" s="1032"/>
      <c r="HH499" s="1032"/>
      <c r="HI499" s="1032"/>
      <c r="HJ499" s="1032"/>
      <c r="HK499" s="1032"/>
      <c r="HL499" s="1032"/>
      <c r="HM499" s="1032"/>
      <c r="HN499" s="1032"/>
      <c r="HO499" s="1032"/>
      <c r="HP499" s="1032"/>
      <c r="HQ499" s="1032"/>
      <c r="HR499" s="1032"/>
      <c r="HS499" s="1032"/>
      <c r="HT499" s="1032"/>
      <c r="HU499" s="1032"/>
      <c r="HV499" s="1032"/>
      <c r="HW499" s="1032"/>
      <c r="HX499" s="1032"/>
      <c r="HY499" s="1032"/>
      <c r="HZ499" s="1032"/>
      <c r="IA499" s="1032"/>
      <c r="IB499" s="1032"/>
      <c r="IC499" s="1032"/>
      <c r="ID499" s="1032"/>
      <c r="IE499" s="1032"/>
      <c r="IF499" s="1032"/>
      <c r="IG499" s="1032"/>
      <c r="IH499" s="1032"/>
      <c r="II499" s="1032"/>
      <c r="IJ499" s="1032"/>
      <c r="IK499" s="1032"/>
      <c r="IL499" s="1032"/>
      <c r="IM499" s="1032"/>
      <c r="IN499" s="1032"/>
      <c r="IO499" s="1032"/>
      <c r="IP499" s="1032"/>
      <c r="IQ499" s="1032"/>
      <c r="IR499" s="1032"/>
      <c r="IS499" s="1032"/>
    </row>
    <row r="500" spans="1:253" s="1073" customFormat="1" ht="12">
      <c r="A500" s="1234">
        <v>3.5</v>
      </c>
      <c r="B500" s="1131" t="s">
        <v>917</v>
      </c>
      <c r="C500" s="1127">
        <v>163.63</v>
      </c>
      <c r="D500" s="1128" t="s">
        <v>15</v>
      </c>
      <c r="E500" s="1350"/>
      <c r="F500" s="1352">
        <f t="shared" si="19"/>
        <v>0</v>
      </c>
      <c r="G500" s="1070"/>
      <c r="H500" s="1032"/>
      <c r="I500" s="1032"/>
      <c r="J500" s="1032"/>
      <c r="K500" s="1032"/>
      <c r="L500" s="1032"/>
      <c r="M500" s="1032"/>
      <c r="N500" s="1032"/>
      <c r="O500" s="1032"/>
      <c r="P500" s="1032"/>
      <c r="Q500" s="1032"/>
      <c r="R500" s="1032"/>
      <c r="S500" s="1032"/>
      <c r="T500" s="1032"/>
      <c r="U500" s="1032"/>
      <c r="V500" s="1032"/>
      <c r="W500" s="1032"/>
      <c r="X500" s="1032"/>
      <c r="Y500" s="1032"/>
      <c r="Z500" s="1032"/>
      <c r="AA500" s="1032"/>
      <c r="AB500" s="1032"/>
      <c r="AC500" s="1032"/>
      <c r="AD500" s="1032"/>
      <c r="AE500" s="1032"/>
      <c r="AF500" s="1032"/>
      <c r="AG500" s="1032"/>
      <c r="AH500" s="1032"/>
      <c r="AI500" s="1032"/>
      <c r="AJ500" s="1032"/>
      <c r="AK500" s="1032"/>
      <c r="AL500" s="1032"/>
      <c r="AM500" s="1032"/>
      <c r="AN500" s="1032"/>
      <c r="AO500" s="1032"/>
      <c r="AP500" s="1032"/>
      <c r="AQ500" s="1032"/>
      <c r="AR500" s="1032"/>
      <c r="AS500" s="1032"/>
      <c r="AT500" s="1032"/>
      <c r="AU500" s="1032"/>
      <c r="AV500" s="1032"/>
      <c r="AW500" s="1032"/>
      <c r="AX500" s="1032"/>
      <c r="AY500" s="1032"/>
      <c r="AZ500" s="1032"/>
      <c r="BA500" s="1032"/>
      <c r="BB500" s="1032"/>
      <c r="BC500" s="1032"/>
      <c r="BD500" s="1032"/>
      <c r="BE500" s="1032"/>
      <c r="BF500" s="1032"/>
      <c r="BG500" s="1032"/>
      <c r="BH500" s="1032"/>
      <c r="BI500" s="1032"/>
      <c r="BJ500" s="1032"/>
      <c r="BK500" s="1032"/>
      <c r="BL500" s="1032"/>
      <c r="BM500" s="1032"/>
      <c r="BN500" s="1032"/>
      <c r="BO500" s="1032"/>
      <c r="BP500" s="1032"/>
      <c r="BQ500" s="1032"/>
      <c r="BR500" s="1032"/>
      <c r="BS500" s="1032"/>
      <c r="BT500" s="1032"/>
      <c r="BU500" s="1032"/>
      <c r="BV500" s="1032"/>
      <c r="BW500" s="1032"/>
      <c r="BX500" s="1032"/>
      <c r="BY500" s="1032"/>
      <c r="BZ500" s="1032"/>
      <c r="CA500" s="1032"/>
      <c r="CB500" s="1032"/>
      <c r="CC500" s="1032"/>
      <c r="CD500" s="1032"/>
      <c r="CE500" s="1032"/>
      <c r="CF500" s="1032"/>
      <c r="CG500" s="1032"/>
      <c r="CH500" s="1032"/>
      <c r="CI500" s="1032"/>
      <c r="CJ500" s="1032"/>
      <c r="CK500" s="1032"/>
      <c r="CL500" s="1032"/>
      <c r="CM500" s="1032"/>
      <c r="CN500" s="1032"/>
      <c r="CO500" s="1032"/>
      <c r="CP500" s="1032"/>
      <c r="CQ500" s="1032"/>
      <c r="CR500" s="1032"/>
      <c r="CS500" s="1032"/>
      <c r="CT500" s="1032"/>
      <c r="CU500" s="1032"/>
      <c r="CV500" s="1032"/>
      <c r="CW500" s="1032"/>
      <c r="CX500" s="1032"/>
      <c r="CY500" s="1032"/>
      <c r="CZ500" s="1032"/>
      <c r="DA500" s="1032"/>
      <c r="DB500" s="1032"/>
      <c r="DC500" s="1032"/>
      <c r="DD500" s="1032"/>
      <c r="DE500" s="1032"/>
      <c r="DF500" s="1032"/>
      <c r="DG500" s="1032"/>
      <c r="DH500" s="1032"/>
      <c r="DI500" s="1032"/>
      <c r="DJ500" s="1032"/>
      <c r="DK500" s="1032"/>
      <c r="DL500" s="1032"/>
      <c r="DM500" s="1032"/>
      <c r="DN500" s="1032"/>
      <c r="DO500" s="1032"/>
      <c r="DP500" s="1032"/>
      <c r="DQ500" s="1032"/>
      <c r="DR500" s="1032"/>
      <c r="DS500" s="1032"/>
      <c r="DT500" s="1032"/>
      <c r="DU500" s="1032"/>
      <c r="DV500" s="1032"/>
      <c r="DW500" s="1032"/>
      <c r="DX500" s="1032"/>
      <c r="DY500" s="1032"/>
      <c r="DZ500" s="1032"/>
      <c r="EA500" s="1032"/>
      <c r="EB500" s="1032"/>
      <c r="EC500" s="1032"/>
      <c r="ED500" s="1032"/>
      <c r="EE500" s="1032"/>
      <c r="EF500" s="1032"/>
      <c r="EG500" s="1032"/>
      <c r="EH500" s="1032"/>
      <c r="EI500" s="1032"/>
      <c r="EJ500" s="1032"/>
      <c r="EK500" s="1032"/>
      <c r="EL500" s="1032"/>
      <c r="EM500" s="1032"/>
      <c r="EN500" s="1032"/>
      <c r="EO500" s="1032"/>
      <c r="EP500" s="1032"/>
      <c r="EQ500" s="1032"/>
      <c r="ER500" s="1032"/>
      <c r="ES500" s="1032"/>
      <c r="ET500" s="1032"/>
      <c r="EU500" s="1032"/>
      <c r="EV500" s="1032"/>
      <c r="EW500" s="1032"/>
      <c r="EX500" s="1032"/>
      <c r="EY500" s="1032"/>
      <c r="EZ500" s="1032"/>
      <c r="FA500" s="1032"/>
      <c r="FB500" s="1032"/>
      <c r="FC500" s="1032"/>
      <c r="FD500" s="1032"/>
      <c r="FE500" s="1032"/>
      <c r="FF500" s="1032"/>
      <c r="FG500" s="1032"/>
      <c r="FH500" s="1032"/>
      <c r="FI500" s="1032"/>
      <c r="FJ500" s="1032"/>
      <c r="FK500" s="1032"/>
      <c r="FL500" s="1032"/>
      <c r="FM500" s="1032"/>
      <c r="FN500" s="1032"/>
      <c r="FO500" s="1032"/>
      <c r="FP500" s="1032"/>
      <c r="FQ500" s="1032"/>
      <c r="FR500" s="1032"/>
      <c r="FS500" s="1032"/>
      <c r="FT500" s="1032"/>
      <c r="FU500" s="1032"/>
      <c r="FV500" s="1032"/>
      <c r="FW500" s="1032"/>
      <c r="FX500" s="1032"/>
      <c r="FY500" s="1032"/>
      <c r="FZ500" s="1032"/>
      <c r="GA500" s="1032"/>
      <c r="GB500" s="1032"/>
      <c r="GC500" s="1032"/>
      <c r="GD500" s="1032"/>
      <c r="GE500" s="1032"/>
      <c r="GF500" s="1032"/>
      <c r="GG500" s="1032"/>
      <c r="GH500" s="1032"/>
      <c r="GI500" s="1032"/>
      <c r="GJ500" s="1032"/>
      <c r="GK500" s="1032"/>
      <c r="GL500" s="1032"/>
      <c r="GM500" s="1032"/>
      <c r="GN500" s="1032"/>
      <c r="GO500" s="1032"/>
      <c r="GP500" s="1032"/>
      <c r="GQ500" s="1032"/>
      <c r="GR500" s="1032"/>
      <c r="GS500" s="1032"/>
      <c r="GT500" s="1032"/>
      <c r="GU500" s="1032"/>
      <c r="GV500" s="1032"/>
      <c r="GW500" s="1032"/>
      <c r="GX500" s="1032"/>
      <c r="GY500" s="1032"/>
      <c r="GZ500" s="1032"/>
      <c r="HA500" s="1032"/>
      <c r="HB500" s="1032"/>
      <c r="HC500" s="1032"/>
      <c r="HD500" s="1032"/>
      <c r="HE500" s="1032"/>
      <c r="HF500" s="1032"/>
      <c r="HG500" s="1032"/>
      <c r="HH500" s="1032"/>
      <c r="HI500" s="1032"/>
      <c r="HJ500" s="1032"/>
      <c r="HK500" s="1032"/>
      <c r="HL500" s="1032"/>
      <c r="HM500" s="1032"/>
      <c r="HN500" s="1032"/>
      <c r="HO500" s="1032"/>
      <c r="HP500" s="1032"/>
      <c r="HQ500" s="1032"/>
      <c r="HR500" s="1032"/>
      <c r="HS500" s="1032"/>
      <c r="HT500" s="1032"/>
      <c r="HU500" s="1032"/>
      <c r="HV500" s="1032"/>
      <c r="HW500" s="1032"/>
      <c r="HX500" s="1032"/>
      <c r="HY500" s="1032"/>
      <c r="HZ500" s="1032"/>
      <c r="IA500" s="1032"/>
      <c r="IB500" s="1032"/>
      <c r="IC500" s="1032"/>
      <c r="ID500" s="1032"/>
      <c r="IE500" s="1032"/>
      <c r="IF500" s="1032"/>
      <c r="IG500" s="1032"/>
      <c r="IH500" s="1032"/>
      <c r="II500" s="1032"/>
      <c r="IJ500" s="1032"/>
      <c r="IK500" s="1032"/>
      <c r="IL500" s="1032"/>
      <c r="IM500" s="1032"/>
      <c r="IN500" s="1032"/>
      <c r="IO500" s="1032"/>
      <c r="IP500" s="1032"/>
      <c r="IQ500" s="1032"/>
      <c r="IR500" s="1032"/>
      <c r="IS500" s="1032"/>
    </row>
    <row r="501" spans="1:253" s="1073" customFormat="1" ht="12">
      <c r="A501" s="1234"/>
      <c r="B501" s="1129"/>
      <c r="C501" s="1127"/>
      <c r="D501" s="1128"/>
      <c r="E501" s="1350"/>
      <c r="F501" s="1352">
        <f t="shared" si="19"/>
        <v>0</v>
      </c>
      <c r="G501" s="1032"/>
      <c r="H501" s="1032"/>
      <c r="I501" s="1032"/>
      <c r="J501" s="1032"/>
      <c r="K501" s="1032"/>
      <c r="L501" s="1032"/>
      <c r="M501" s="1032"/>
      <c r="N501" s="1032"/>
      <c r="O501" s="1032"/>
      <c r="P501" s="1032"/>
      <c r="Q501" s="1032"/>
      <c r="R501" s="1032"/>
      <c r="S501" s="1032"/>
      <c r="T501" s="1032"/>
      <c r="U501" s="1032"/>
      <c r="V501" s="1032"/>
      <c r="W501" s="1032"/>
      <c r="X501" s="1032"/>
      <c r="Y501" s="1032"/>
      <c r="Z501" s="1032"/>
      <c r="AA501" s="1032"/>
      <c r="AB501" s="1032"/>
      <c r="AC501" s="1032"/>
      <c r="AD501" s="1032"/>
      <c r="AE501" s="1032"/>
      <c r="AF501" s="1032"/>
      <c r="AG501" s="1032"/>
      <c r="AH501" s="1032"/>
      <c r="AI501" s="1032"/>
      <c r="AJ501" s="1032"/>
      <c r="AK501" s="1032"/>
      <c r="AL501" s="1032"/>
      <c r="AM501" s="1032"/>
      <c r="AN501" s="1032"/>
      <c r="AO501" s="1032"/>
      <c r="AP501" s="1032"/>
      <c r="AQ501" s="1032"/>
      <c r="AR501" s="1032"/>
      <c r="AS501" s="1032"/>
      <c r="AT501" s="1032"/>
      <c r="AU501" s="1032"/>
      <c r="AV501" s="1032"/>
      <c r="AW501" s="1032"/>
      <c r="AX501" s="1032"/>
      <c r="AY501" s="1032"/>
      <c r="AZ501" s="1032"/>
      <c r="BA501" s="1032"/>
      <c r="BB501" s="1032"/>
      <c r="BC501" s="1032"/>
      <c r="BD501" s="1032"/>
      <c r="BE501" s="1032"/>
      <c r="BF501" s="1032"/>
      <c r="BG501" s="1032"/>
      <c r="BH501" s="1032"/>
      <c r="BI501" s="1032"/>
      <c r="BJ501" s="1032"/>
      <c r="BK501" s="1032"/>
      <c r="BL501" s="1032"/>
      <c r="BM501" s="1032"/>
      <c r="BN501" s="1032"/>
      <c r="BO501" s="1032"/>
      <c r="BP501" s="1032"/>
      <c r="BQ501" s="1032"/>
      <c r="BR501" s="1032"/>
      <c r="BS501" s="1032"/>
      <c r="BT501" s="1032"/>
      <c r="BU501" s="1032"/>
      <c r="BV501" s="1032"/>
      <c r="BW501" s="1032"/>
      <c r="BX501" s="1032"/>
      <c r="BY501" s="1032"/>
      <c r="BZ501" s="1032"/>
      <c r="CA501" s="1032"/>
      <c r="CB501" s="1032"/>
      <c r="CC501" s="1032"/>
      <c r="CD501" s="1032"/>
      <c r="CE501" s="1032"/>
      <c r="CF501" s="1032"/>
      <c r="CG501" s="1032"/>
      <c r="CH501" s="1032"/>
      <c r="CI501" s="1032"/>
      <c r="CJ501" s="1032"/>
      <c r="CK501" s="1032"/>
      <c r="CL501" s="1032"/>
      <c r="CM501" s="1032"/>
      <c r="CN501" s="1032"/>
      <c r="CO501" s="1032"/>
      <c r="CP501" s="1032"/>
      <c r="CQ501" s="1032"/>
      <c r="CR501" s="1032"/>
      <c r="CS501" s="1032"/>
      <c r="CT501" s="1032"/>
      <c r="CU501" s="1032"/>
      <c r="CV501" s="1032"/>
      <c r="CW501" s="1032"/>
      <c r="CX501" s="1032"/>
      <c r="CY501" s="1032"/>
      <c r="CZ501" s="1032"/>
      <c r="DA501" s="1032"/>
      <c r="DB501" s="1032"/>
      <c r="DC501" s="1032"/>
      <c r="DD501" s="1032"/>
      <c r="DE501" s="1032"/>
      <c r="DF501" s="1032"/>
      <c r="DG501" s="1032"/>
      <c r="DH501" s="1032"/>
      <c r="DI501" s="1032"/>
      <c r="DJ501" s="1032"/>
      <c r="DK501" s="1032"/>
      <c r="DL501" s="1032"/>
      <c r="DM501" s="1032"/>
      <c r="DN501" s="1032"/>
      <c r="DO501" s="1032"/>
      <c r="DP501" s="1032"/>
      <c r="DQ501" s="1032"/>
      <c r="DR501" s="1032"/>
      <c r="DS501" s="1032"/>
      <c r="DT501" s="1032"/>
      <c r="DU501" s="1032"/>
      <c r="DV501" s="1032"/>
      <c r="DW501" s="1032"/>
      <c r="DX501" s="1032"/>
      <c r="DY501" s="1032"/>
      <c r="DZ501" s="1032"/>
      <c r="EA501" s="1032"/>
      <c r="EB501" s="1032"/>
      <c r="EC501" s="1032"/>
      <c r="ED501" s="1032"/>
      <c r="EE501" s="1032"/>
      <c r="EF501" s="1032"/>
      <c r="EG501" s="1032"/>
      <c r="EH501" s="1032"/>
      <c r="EI501" s="1032"/>
      <c r="EJ501" s="1032"/>
      <c r="EK501" s="1032"/>
      <c r="EL501" s="1032"/>
      <c r="EM501" s="1032"/>
      <c r="EN501" s="1032"/>
      <c r="EO501" s="1032"/>
      <c r="EP501" s="1032"/>
      <c r="EQ501" s="1032"/>
      <c r="ER501" s="1032"/>
      <c r="ES501" s="1032"/>
      <c r="ET501" s="1032"/>
      <c r="EU501" s="1032"/>
      <c r="EV501" s="1032"/>
      <c r="EW501" s="1032"/>
      <c r="EX501" s="1032"/>
      <c r="EY501" s="1032"/>
      <c r="EZ501" s="1032"/>
      <c r="FA501" s="1032"/>
      <c r="FB501" s="1032"/>
      <c r="FC501" s="1032"/>
      <c r="FD501" s="1032"/>
      <c r="FE501" s="1032"/>
      <c r="FF501" s="1032"/>
      <c r="FG501" s="1032"/>
      <c r="FH501" s="1032"/>
      <c r="FI501" s="1032"/>
      <c r="FJ501" s="1032"/>
      <c r="FK501" s="1032"/>
      <c r="FL501" s="1032"/>
      <c r="FM501" s="1032"/>
      <c r="FN501" s="1032"/>
      <c r="FO501" s="1032"/>
      <c r="FP501" s="1032"/>
      <c r="FQ501" s="1032"/>
      <c r="FR501" s="1032"/>
      <c r="FS501" s="1032"/>
      <c r="FT501" s="1032"/>
      <c r="FU501" s="1032"/>
      <c r="FV501" s="1032"/>
      <c r="FW501" s="1032"/>
      <c r="FX501" s="1032"/>
      <c r="FY501" s="1032"/>
      <c r="FZ501" s="1032"/>
      <c r="GA501" s="1032"/>
      <c r="GB501" s="1032"/>
      <c r="GC501" s="1032"/>
      <c r="GD501" s="1032"/>
      <c r="GE501" s="1032"/>
      <c r="GF501" s="1032"/>
      <c r="GG501" s="1032"/>
      <c r="GH501" s="1032"/>
      <c r="GI501" s="1032"/>
      <c r="GJ501" s="1032"/>
      <c r="GK501" s="1032"/>
      <c r="GL501" s="1032"/>
      <c r="GM501" s="1032"/>
      <c r="GN501" s="1032"/>
      <c r="GO501" s="1032"/>
      <c r="GP501" s="1032"/>
      <c r="GQ501" s="1032"/>
      <c r="GR501" s="1032"/>
      <c r="GS501" s="1032"/>
      <c r="GT501" s="1032"/>
      <c r="GU501" s="1032"/>
      <c r="GV501" s="1032"/>
      <c r="GW501" s="1032"/>
      <c r="GX501" s="1032"/>
      <c r="GY501" s="1032"/>
      <c r="GZ501" s="1032"/>
      <c r="HA501" s="1032"/>
      <c r="HB501" s="1032"/>
      <c r="HC501" s="1032"/>
      <c r="HD501" s="1032"/>
      <c r="HE501" s="1032"/>
      <c r="HF501" s="1032"/>
      <c r="HG501" s="1032"/>
      <c r="HH501" s="1032"/>
      <c r="HI501" s="1032"/>
      <c r="HJ501" s="1032"/>
      <c r="HK501" s="1032"/>
      <c r="HL501" s="1032"/>
      <c r="HM501" s="1032"/>
      <c r="HN501" s="1032"/>
      <c r="HO501" s="1032"/>
      <c r="HP501" s="1032"/>
      <c r="HQ501" s="1032"/>
      <c r="HR501" s="1032"/>
      <c r="HS501" s="1032"/>
      <c r="HT501" s="1032"/>
      <c r="HU501" s="1032"/>
      <c r="HV501" s="1032"/>
      <c r="HW501" s="1032"/>
      <c r="HX501" s="1032"/>
      <c r="HY501" s="1032"/>
      <c r="HZ501" s="1032"/>
      <c r="IA501" s="1032"/>
      <c r="IB501" s="1032"/>
      <c r="IC501" s="1032"/>
      <c r="ID501" s="1032"/>
      <c r="IE501" s="1032"/>
      <c r="IF501" s="1032"/>
      <c r="IG501" s="1032"/>
      <c r="IH501" s="1032"/>
      <c r="II501" s="1032"/>
      <c r="IJ501" s="1032"/>
      <c r="IK501" s="1032"/>
      <c r="IL501" s="1032"/>
      <c r="IM501" s="1032"/>
      <c r="IN501" s="1032"/>
      <c r="IO501" s="1032"/>
      <c r="IP501" s="1032"/>
      <c r="IQ501" s="1032"/>
      <c r="IR501" s="1032"/>
      <c r="IS501" s="1032"/>
    </row>
    <row r="502" spans="1:253" s="1073" customFormat="1" ht="12">
      <c r="A502" s="1233">
        <v>4</v>
      </c>
      <c r="B502" s="1130" t="s">
        <v>601</v>
      </c>
      <c r="C502" s="1127"/>
      <c r="D502" s="1128"/>
      <c r="E502" s="1350"/>
      <c r="F502" s="1352">
        <f t="shared" si="19"/>
        <v>0</v>
      </c>
      <c r="G502" s="1032"/>
      <c r="H502" s="1032"/>
      <c r="I502" s="1032"/>
      <c r="J502" s="1032"/>
      <c r="K502" s="1032"/>
      <c r="L502" s="1032"/>
      <c r="M502" s="1032"/>
      <c r="N502" s="1032"/>
      <c r="O502" s="1032"/>
      <c r="P502" s="1032"/>
      <c r="Q502" s="1032"/>
      <c r="R502" s="1032"/>
      <c r="S502" s="1032"/>
      <c r="T502" s="1032"/>
      <c r="U502" s="1032"/>
      <c r="V502" s="1032"/>
      <c r="W502" s="1032"/>
      <c r="X502" s="1032"/>
      <c r="Y502" s="1032"/>
      <c r="Z502" s="1032"/>
      <c r="AA502" s="1032"/>
      <c r="AB502" s="1032"/>
      <c r="AC502" s="1032"/>
      <c r="AD502" s="1032"/>
      <c r="AE502" s="1032"/>
      <c r="AF502" s="1032"/>
      <c r="AG502" s="1032"/>
      <c r="AH502" s="1032"/>
      <c r="AI502" s="1032"/>
      <c r="AJ502" s="1032"/>
      <c r="AK502" s="1032"/>
      <c r="AL502" s="1032"/>
      <c r="AM502" s="1032"/>
      <c r="AN502" s="1032"/>
      <c r="AO502" s="1032"/>
      <c r="AP502" s="1032"/>
      <c r="AQ502" s="1032"/>
      <c r="AR502" s="1032"/>
      <c r="AS502" s="1032"/>
      <c r="AT502" s="1032"/>
      <c r="AU502" s="1032"/>
      <c r="AV502" s="1032"/>
      <c r="AW502" s="1032"/>
      <c r="AX502" s="1032"/>
      <c r="AY502" s="1032"/>
      <c r="AZ502" s="1032"/>
      <c r="BA502" s="1032"/>
      <c r="BB502" s="1032"/>
      <c r="BC502" s="1032"/>
      <c r="BD502" s="1032"/>
      <c r="BE502" s="1032"/>
      <c r="BF502" s="1032"/>
      <c r="BG502" s="1032"/>
      <c r="BH502" s="1032"/>
      <c r="BI502" s="1032"/>
      <c r="BJ502" s="1032"/>
      <c r="BK502" s="1032"/>
      <c r="BL502" s="1032"/>
      <c r="BM502" s="1032"/>
      <c r="BN502" s="1032"/>
      <c r="BO502" s="1032"/>
      <c r="BP502" s="1032"/>
      <c r="BQ502" s="1032"/>
      <c r="BR502" s="1032"/>
      <c r="BS502" s="1032"/>
      <c r="BT502" s="1032"/>
      <c r="BU502" s="1032"/>
      <c r="BV502" s="1032"/>
      <c r="BW502" s="1032"/>
      <c r="BX502" s="1032"/>
      <c r="BY502" s="1032"/>
      <c r="BZ502" s="1032"/>
      <c r="CA502" s="1032"/>
      <c r="CB502" s="1032"/>
      <c r="CC502" s="1032"/>
      <c r="CD502" s="1032"/>
      <c r="CE502" s="1032"/>
      <c r="CF502" s="1032"/>
      <c r="CG502" s="1032"/>
      <c r="CH502" s="1032"/>
      <c r="CI502" s="1032"/>
      <c r="CJ502" s="1032"/>
      <c r="CK502" s="1032"/>
      <c r="CL502" s="1032"/>
      <c r="CM502" s="1032"/>
      <c r="CN502" s="1032"/>
      <c r="CO502" s="1032"/>
      <c r="CP502" s="1032"/>
      <c r="CQ502" s="1032"/>
      <c r="CR502" s="1032"/>
      <c r="CS502" s="1032"/>
      <c r="CT502" s="1032"/>
      <c r="CU502" s="1032"/>
      <c r="CV502" s="1032"/>
      <c r="CW502" s="1032"/>
      <c r="CX502" s="1032"/>
      <c r="CY502" s="1032"/>
      <c r="CZ502" s="1032"/>
      <c r="DA502" s="1032"/>
      <c r="DB502" s="1032"/>
      <c r="DC502" s="1032"/>
      <c r="DD502" s="1032"/>
      <c r="DE502" s="1032"/>
      <c r="DF502" s="1032"/>
      <c r="DG502" s="1032"/>
      <c r="DH502" s="1032"/>
      <c r="DI502" s="1032"/>
      <c r="DJ502" s="1032"/>
      <c r="DK502" s="1032"/>
      <c r="DL502" s="1032"/>
      <c r="DM502" s="1032"/>
      <c r="DN502" s="1032"/>
      <c r="DO502" s="1032"/>
      <c r="DP502" s="1032"/>
      <c r="DQ502" s="1032"/>
      <c r="DR502" s="1032"/>
      <c r="DS502" s="1032"/>
      <c r="DT502" s="1032"/>
      <c r="DU502" s="1032"/>
      <c r="DV502" s="1032"/>
      <c r="DW502" s="1032"/>
      <c r="DX502" s="1032"/>
      <c r="DY502" s="1032"/>
      <c r="DZ502" s="1032"/>
      <c r="EA502" s="1032"/>
      <c r="EB502" s="1032"/>
      <c r="EC502" s="1032"/>
      <c r="ED502" s="1032"/>
      <c r="EE502" s="1032"/>
      <c r="EF502" s="1032"/>
      <c r="EG502" s="1032"/>
      <c r="EH502" s="1032"/>
      <c r="EI502" s="1032"/>
      <c r="EJ502" s="1032"/>
      <c r="EK502" s="1032"/>
      <c r="EL502" s="1032"/>
      <c r="EM502" s="1032"/>
      <c r="EN502" s="1032"/>
      <c r="EO502" s="1032"/>
      <c r="EP502" s="1032"/>
      <c r="EQ502" s="1032"/>
      <c r="ER502" s="1032"/>
      <c r="ES502" s="1032"/>
      <c r="ET502" s="1032"/>
      <c r="EU502" s="1032"/>
      <c r="EV502" s="1032"/>
      <c r="EW502" s="1032"/>
      <c r="EX502" s="1032"/>
      <c r="EY502" s="1032"/>
      <c r="EZ502" s="1032"/>
      <c r="FA502" s="1032"/>
      <c r="FB502" s="1032"/>
      <c r="FC502" s="1032"/>
      <c r="FD502" s="1032"/>
      <c r="FE502" s="1032"/>
      <c r="FF502" s="1032"/>
      <c r="FG502" s="1032"/>
      <c r="FH502" s="1032"/>
      <c r="FI502" s="1032"/>
      <c r="FJ502" s="1032"/>
      <c r="FK502" s="1032"/>
      <c r="FL502" s="1032"/>
      <c r="FM502" s="1032"/>
      <c r="FN502" s="1032"/>
      <c r="FO502" s="1032"/>
      <c r="FP502" s="1032"/>
      <c r="FQ502" s="1032"/>
      <c r="FR502" s="1032"/>
      <c r="FS502" s="1032"/>
      <c r="FT502" s="1032"/>
      <c r="FU502" s="1032"/>
      <c r="FV502" s="1032"/>
      <c r="FW502" s="1032"/>
      <c r="FX502" s="1032"/>
      <c r="FY502" s="1032"/>
      <c r="FZ502" s="1032"/>
      <c r="GA502" s="1032"/>
      <c r="GB502" s="1032"/>
      <c r="GC502" s="1032"/>
      <c r="GD502" s="1032"/>
      <c r="GE502" s="1032"/>
      <c r="GF502" s="1032"/>
      <c r="GG502" s="1032"/>
      <c r="GH502" s="1032"/>
      <c r="GI502" s="1032"/>
      <c r="GJ502" s="1032"/>
      <c r="GK502" s="1032"/>
      <c r="GL502" s="1032"/>
      <c r="GM502" s="1032"/>
      <c r="GN502" s="1032"/>
      <c r="GO502" s="1032"/>
      <c r="GP502" s="1032"/>
      <c r="GQ502" s="1032"/>
      <c r="GR502" s="1032"/>
      <c r="GS502" s="1032"/>
      <c r="GT502" s="1032"/>
      <c r="GU502" s="1032"/>
      <c r="GV502" s="1032"/>
      <c r="GW502" s="1032"/>
      <c r="GX502" s="1032"/>
      <c r="GY502" s="1032"/>
      <c r="GZ502" s="1032"/>
      <c r="HA502" s="1032"/>
      <c r="HB502" s="1032"/>
      <c r="HC502" s="1032"/>
      <c r="HD502" s="1032"/>
      <c r="HE502" s="1032"/>
      <c r="HF502" s="1032"/>
      <c r="HG502" s="1032"/>
      <c r="HH502" s="1032"/>
      <c r="HI502" s="1032"/>
      <c r="HJ502" s="1032"/>
      <c r="HK502" s="1032"/>
      <c r="HL502" s="1032"/>
      <c r="HM502" s="1032"/>
      <c r="HN502" s="1032"/>
      <c r="HO502" s="1032"/>
      <c r="HP502" s="1032"/>
      <c r="HQ502" s="1032"/>
      <c r="HR502" s="1032"/>
      <c r="HS502" s="1032"/>
      <c r="HT502" s="1032"/>
      <c r="HU502" s="1032"/>
      <c r="HV502" s="1032"/>
      <c r="HW502" s="1032"/>
      <c r="HX502" s="1032"/>
      <c r="HY502" s="1032"/>
      <c r="HZ502" s="1032"/>
      <c r="IA502" s="1032"/>
      <c r="IB502" s="1032"/>
      <c r="IC502" s="1032"/>
      <c r="ID502" s="1032"/>
      <c r="IE502" s="1032"/>
      <c r="IF502" s="1032"/>
      <c r="IG502" s="1032"/>
      <c r="IH502" s="1032"/>
      <c r="II502" s="1032"/>
      <c r="IJ502" s="1032"/>
      <c r="IK502" s="1032"/>
      <c r="IL502" s="1032"/>
      <c r="IM502" s="1032"/>
      <c r="IN502" s="1032"/>
      <c r="IO502" s="1032"/>
      <c r="IP502" s="1032"/>
      <c r="IQ502" s="1032"/>
      <c r="IR502" s="1032"/>
      <c r="IS502" s="1032"/>
    </row>
    <row r="503" spans="1:253" s="1073" customFormat="1" ht="15" customHeight="1">
      <c r="A503" s="1234">
        <v>4.1</v>
      </c>
      <c r="B503" s="1129" t="s">
        <v>624</v>
      </c>
      <c r="C503" s="1121">
        <v>222.56</v>
      </c>
      <c r="D503" s="1138" t="s">
        <v>28</v>
      </c>
      <c r="E503" s="1355"/>
      <c r="F503" s="1356">
        <f t="shared" si="19"/>
        <v>0</v>
      </c>
      <c r="G503" s="1072"/>
      <c r="H503" s="1032"/>
      <c r="I503" s="1032"/>
      <c r="J503" s="1032"/>
      <c r="K503" s="1032"/>
      <c r="L503" s="1032"/>
      <c r="M503" s="1032"/>
      <c r="N503" s="1032"/>
      <c r="O503" s="1032"/>
      <c r="P503" s="1032"/>
      <c r="Q503" s="1032"/>
      <c r="R503" s="1032"/>
      <c r="S503" s="1032"/>
      <c r="T503" s="1032"/>
      <c r="U503" s="1032"/>
      <c r="V503" s="1032"/>
      <c r="W503" s="1032"/>
      <c r="X503" s="1032"/>
      <c r="Y503" s="1032"/>
      <c r="Z503" s="1032"/>
      <c r="AA503" s="1032"/>
      <c r="AB503" s="1032"/>
      <c r="AC503" s="1032"/>
      <c r="AD503" s="1032"/>
      <c r="AE503" s="1032"/>
      <c r="AF503" s="1032"/>
      <c r="AG503" s="1032"/>
      <c r="AH503" s="1032"/>
      <c r="AI503" s="1032"/>
      <c r="AJ503" s="1032"/>
      <c r="AK503" s="1032"/>
      <c r="AL503" s="1032"/>
      <c r="AM503" s="1032"/>
      <c r="AN503" s="1032"/>
      <c r="AO503" s="1032"/>
      <c r="AP503" s="1032"/>
      <c r="AQ503" s="1032"/>
      <c r="AR503" s="1032"/>
      <c r="AS503" s="1032"/>
      <c r="AT503" s="1032"/>
      <c r="AU503" s="1032"/>
      <c r="AV503" s="1032"/>
      <c r="AW503" s="1032"/>
      <c r="AX503" s="1032"/>
      <c r="AY503" s="1032"/>
      <c r="AZ503" s="1032"/>
      <c r="BA503" s="1032"/>
      <c r="BB503" s="1032"/>
      <c r="BC503" s="1032"/>
      <c r="BD503" s="1032"/>
      <c r="BE503" s="1032"/>
      <c r="BF503" s="1032"/>
      <c r="BG503" s="1032"/>
      <c r="BH503" s="1032"/>
      <c r="BI503" s="1032"/>
      <c r="BJ503" s="1032"/>
      <c r="BK503" s="1032"/>
      <c r="BL503" s="1032"/>
      <c r="BM503" s="1032"/>
      <c r="BN503" s="1032"/>
      <c r="BO503" s="1032"/>
      <c r="BP503" s="1032"/>
      <c r="BQ503" s="1032"/>
      <c r="BR503" s="1032"/>
      <c r="BS503" s="1032"/>
      <c r="BT503" s="1032"/>
      <c r="BU503" s="1032"/>
      <c r="BV503" s="1032"/>
      <c r="BW503" s="1032"/>
      <c r="BX503" s="1032"/>
      <c r="BY503" s="1032"/>
      <c r="BZ503" s="1032"/>
      <c r="CA503" s="1032"/>
      <c r="CB503" s="1032"/>
      <c r="CC503" s="1032"/>
      <c r="CD503" s="1032"/>
      <c r="CE503" s="1032"/>
      <c r="CF503" s="1032"/>
      <c r="CG503" s="1032"/>
      <c r="CH503" s="1032"/>
      <c r="CI503" s="1032"/>
      <c r="CJ503" s="1032"/>
      <c r="CK503" s="1032"/>
      <c r="CL503" s="1032"/>
      <c r="CM503" s="1032"/>
      <c r="CN503" s="1032"/>
      <c r="CO503" s="1032"/>
      <c r="CP503" s="1032"/>
      <c r="CQ503" s="1032"/>
      <c r="CR503" s="1032"/>
      <c r="CS503" s="1032"/>
      <c r="CT503" s="1032"/>
      <c r="CU503" s="1032"/>
      <c r="CV503" s="1032"/>
      <c r="CW503" s="1032"/>
      <c r="CX503" s="1032"/>
      <c r="CY503" s="1032"/>
      <c r="CZ503" s="1032"/>
      <c r="DA503" s="1032"/>
      <c r="DB503" s="1032"/>
      <c r="DC503" s="1032"/>
      <c r="DD503" s="1032"/>
      <c r="DE503" s="1032"/>
      <c r="DF503" s="1032"/>
      <c r="DG503" s="1032"/>
      <c r="DH503" s="1032"/>
      <c r="DI503" s="1032"/>
      <c r="DJ503" s="1032"/>
      <c r="DK503" s="1032"/>
      <c r="DL503" s="1032"/>
      <c r="DM503" s="1032"/>
      <c r="DN503" s="1032"/>
      <c r="DO503" s="1032"/>
      <c r="DP503" s="1032"/>
      <c r="DQ503" s="1032"/>
      <c r="DR503" s="1032"/>
      <c r="DS503" s="1032"/>
      <c r="DT503" s="1032"/>
      <c r="DU503" s="1032"/>
      <c r="DV503" s="1032"/>
      <c r="DW503" s="1032"/>
      <c r="DX503" s="1032"/>
      <c r="DY503" s="1032"/>
      <c r="DZ503" s="1032"/>
      <c r="EA503" s="1032"/>
      <c r="EB503" s="1032"/>
      <c r="EC503" s="1032"/>
      <c r="ED503" s="1032"/>
      <c r="EE503" s="1032"/>
      <c r="EF503" s="1032"/>
      <c r="EG503" s="1032"/>
      <c r="EH503" s="1032"/>
      <c r="EI503" s="1032"/>
      <c r="EJ503" s="1032"/>
      <c r="EK503" s="1032"/>
      <c r="EL503" s="1032"/>
      <c r="EM503" s="1032"/>
      <c r="EN503" s="1032"/>
      <c r="EO503" s="1032"/>
      <c r="EP503" s="1032"/>
      <c r="EQ503" s="1032"/>
      <c r="ER503" s="1032"/>
      <c r="ES503" s="1032"/>
      <c r="ET503" s="1032"/>
      <c r="EU503" s="1032"/>
      <c r="EV503" s="1032"/>
      <c r="EW503" s="1032"/>
      <c r="EX503" s="1032"/>
      <c r="EY503" s="1032"/>
      <c r="EZ503" s="1032"/>
      <c r="FA503" s="1032"/>
      <c r="FB503" s="1032"/>
      <c r="FC503" s="1032"/>
      <c r="FD503" s="1032"/>
      <c r="FE503" s="1032"/>
      <c r="FF503" s="1032"/>
      <c r="FG503" s="1032"/>
      <c r="FH503" s="1032"/>
      <c r="FI503" s="1032"/>
      <c r="FJ503" s="1032"/>
      <c r="FK503" s="1032"/>
      <c r="FL503" s="1032"/>
      <c r="FM503" s="1032"/>
      <c r="FN503" s="1032"/>
      <c r="FO503" s="1032"/>
      <c r="FP503" s="1032"/>
      <c r="FQ503" s="1032"/>
      <c r="FR503" s="1032"/>
      <c r="FS503" s="1032"/>
      <c r="FT503" s="1032"/>
      <c r="FU503" s="1032"/>
      <c r="FV503" s="1032"/>
      <c r="FW503" s="1032"/>
      <c r="FX503" s="1032"/>
      <c r="FY503" s="1032"/>
      <c r="FZ503" s="1032"/>
      <c r="GA503" s="1032"/>
      <c r="GB503" s="1032"/>
      <c r="GC503" s="1032"/>
      <c r="GD503" s="1032"/>
      <c r="GE503" s="1032"/>
      <c r="GF503" s="1032"/>
      <c r="GG503" s="1032"/>
      <c r="GH503" s="1032"/>
      <c r="GI503" s="1032"/>
      <c r="GJ503" s="1032"/>
      <c r="GK503" s="1032"/>
      <c r="GL503" s="1032"/>
      <c r="GM503" s="1032"/>
      <c r="GN503" s="1032"/>
      <c r="GO503" s="1032"/>
      <c r="GP503" s="1032"/>
      <c r="GQ503" s="1032"/>
      <c r="GR503" s="1032"/>
      <c r="GS503" s="1032"/>
      <c r="GT503" s="1032"/>
      <c r="GU503" s="1032"/>
      <c r="GV503" s="1032"/>
      <c r="GW503" s="1032"/>
      <c r="GX503" s="1032"/>
      <c r="GY503" s="1032"/>
      <c r="GZ503" s="1032"/>
      <c r="HA503" s="1032"/>
      <c r="HB503" s="1032"/>
      <c r="HC503" s="1032"/>
      <c r="HD503" s="1032"/>
      <c r="HE503" s="1032"/>
      <c r="HF503" s="1032"/>
      <c r="HG503" s="1032"/>
      <c r="HH503" s="1032"/>
      <c r="HI503" s="1032"/>
      <c r="HJ503" s="1032"/>
      <c r="HK503" s="1032"/>
      <c r="HL503" s="1032"/>
      <c r="HM503" s="1032"/>
      <c r="HN503" s="1032"/>
      <c r="HO503" s="1032"/>
      <c r="HP503" s="1032"/>
      <c r="HQ503" s="1032"/>
      <c r="HR503" s="1032"/>
      <c r="HS503" s="1032"/>
      <c r="HT503" s="1032"/>
      <c r="HU503" s="1032"/>
      <c r="HV503" s="1032"/>
      <c r="HW503" s="1032"/>
      <c r="HX503" s="1032"/>
      <c r="HY503" s="1032"/>
      <c r="HZ503" s="1032"/>
      <c r="IA503" s="1032"/>
      <c r="IB503" s="1032"/>
      <c r="IC503" s="1032"/>
      <c r="ID503" s="1032"/>
      <c r="IE503" s="1032"/>
      <c r="IF503" s="1032"/>
      <c r="IG503" s="1032"/>
      <c r="IH503" s="1032"/>
      <c r="II503" s="1032"/>
      <c r="IJ503" s="1032"/>
      <c r="IK503" s="1032"/>
      <c r="IL503" s="1032"/>
      <c r="IM503" s="1032"/>
      <c r="IN503" s="1032"/>
      <c r="IO503" s="1032"/>
      <c r="IP503" s="1032"/>
      <c r="IQ503" s="1032"/>
      <c r="IR503" s="1032"/>
      <c r="IS503" s="1032"/>
    </row>
    <row r="504" spans="1:253" s="1073" customFormat="1" ht="15" customHeight="1">
      <c r="A504" s="1264">
        <v>4.2</v>
      </c>
      <c r="B504" s="1190" t="s">
        <v>625</v>
      </c>
      <c r="C504" s="1265">
        <v>1167.44</v>
      </c>
      <c r="D504" s="1205" t="s">
        <v>28</v>
      </c>
      <c r="E504" s="1378"/>
      <c r="F504" s="1379">
        <f t="shared" si="19"/>
        <v>0</v>
      </c>
      <c r="G504" s="1072"/>
      <c r="H504" s="1032"/>
      <c r="I504" s="1032"/>
      <c r="J504" s="1032"/>
      <c r="K504" s="1032"/>
      <c r="L504" s="1032"/>
      <c r="M504" s="1032"/>
      <c r="N504" s="1032"/>
      <c r="O504" s="1032"/>
      <c r="P504" s="1032"/>
      <c r="Q504" s="1032"/>
      <c r="R504" s="1032"/>
      <c r="S504" s="1032"/>
      <c r="T504" s="1032"/>
      <c r="U504" s="1032"/>
      <c r="V504" s="1032"/>
      <c r="W504" s="1032"/>
      <c r="X504" s="1032"/>
      <c r="Y504" s="1032"/>
      <c r="Z504" s="1032"/>
      <c r="AA504" s="1032"/>
      <c r="AB504" s="1032"/>
      <c r="AC504" s="1032"/>
      <c r="AD504" s="1032"/>
      <c r="AE504" s="1032"/>
      <c r="AF504" s="1032"/>
      <c r="AG504" s="1032"/>
      <c r="AH504" s="1032"/>
      <c r="AI504" s="1032"/>
      <c r="AJ504" s="1032"/>
      <c r="AK504" s="1032"/>
      <c r="AL504" s="1032"/>
      <c r="AM504" s="1032"/>
      <c r="AN504" s="1032"/>
      <c r="AO504" s="1032"/>
      <c r="AP504" s="1032"/>
      <c r="AQ504" s="1032"/>
      <c r="AR504" s="1032"/>
      <c r="AS504" s="1032"/>
      <c r="AT504" s="1032"/>
      <c r="AU504" s="1032"/>
      <c r="AV504" s="1032"/>
      <c r="AW504" s="1032"/>
      <c r="AX504" s="1032"/>
      <c r="AY504" s="1032"/>
      <c r="AZ504" s="1032"/>
      <c r="BA504" s="1032"/>
      <c r="BB504" s="1032"/>
      <c r="BC504" s="1032"/>
      <c r="BD504" s="1032"/>
      <c r="BE504" s="1032"/>
      <c r="BF504" s="1032"/>
      <c r="BG504" s="1032"/>
      <c r="BH504" s="1032"/>
      <c r="BI504" s="1032"/>
      <c r="BJ504" s="1032"/>
      <c r="BK504" s="1032"/>
      <c r="BL504" s="1032"/>
      <c r="BM504" s="1032"/>
      <c r="BN504" s="1032"/>
      <c r="BO504" s="1032"/>
      <c r="BP504" s="1032"/>
      <c r="BQ504" s="1032"/>
      <c r="BR504" s="1032"/>
      <c r="BS504" s="1032"/>
      <c r="BT504" s="1032"/>
      <c r="BU504" s="1032"/>
      <c r="BV504" s="1032"/>
      <c r="BW504" s="1032"/>
      <c r="BX504" s="1032"/>
      <c r="BY504" s="1032"/>
      <c r="BZ504" s="1032"/>
      <c r="CA504" s="1032"/>
      <c r="CB504" s="1032"/>
      <c r="CC504" s="1032"/>
      <c r="CD504" s="1032"/>
      <c r="CE504" s="1032"/>
      <c r="CF504" s="1032"/>
      <c r="CG504" s="1032"/>
      <c r="CH504" s="1032"/>
      <c r="CI504" s="1032"/>
      <c r="CJ504" s="1032"/>
      <c r="CK504" s="1032"/>
      <c r="CL504" s="1032"/>
      <c r="CM504" s="1032"/>
      <c r="CN504" s="1032"/>
      <c r="CO504" s="1032"/>
      <c r="CP504" s="1032"/>
      <c r="CQ504" s="1032"/>
      <c r="CR504" s="1032"/>
      <c r="CS504" s="1032"/>
      <c r="CT504" s="1032"/>
      <c r="CU504" s="1032"/>
      <c r="CV504" s="1032"/>
      <c r="CW504" s="1032"/>
      <c r="CX504" s="1032"/>
      <c r="CY504" s="1032"/>
      <c r="CZ504" s="1032"/>
      <c r="DA504" s="1032"/>
      <c r="DB504" s="1032"/>
      <c r="DC504" s="1032"/>
      <c r="DD504" s="1032"/>
      <c r="DE504" s="1032"/>
      <c r="DF504" s="1032"/>
      <c r="DG504" s="1032"/>
      <c r="DH504" s="1032"/>
      <c r="DI504" s="1032"/>
      <c r="DJ504" s="1032"/>
      <c r="DK504" s="1032"/>
      <c r="DL504" s="1032"/>
      <c r="DM504" s="1032"/>
      <c r="DN504" s="1032"/>
      <c r="DO504" s="1032"/>
      <c r="DP504" s="1032"/>
      <c r="DQ504" s="1032"/>
      <c r="DR504" s="1032"/>
      <c r="DS504" s="1032"/>
      <c r="DT504" s="1032"/>
      <c r="DU504" s="1032"/>
      <c r="DV504" s="1032"/>
      <c r="DW504" s="1032"/>
      <c r="DX504" s="1032"/>
      <c r="DY504" s="1032"/>
      <c r="DZ504" s="1032"/>
      <c r="EA504" s="1032"/>
      <c r="EB504" s="1032"/>
      <c r="EC504" s="1032"/>
      <c r="ED504" s="1032"/>
      <c r="EE504" s="1032"/>
      <c r="EF504" s="1032"/>
      <c r="EG504" s="1032"/>
      <c r="EH504" s="1032"/>
      <c r="EI504" s="1032"/>
      <c r="EJ504" s="1032"/>
      <c r="EK504" s="1032"/>
      <c r="EL504" s="1032"/>
      <c r="EM504" s="1032"/>
      <c r="EN504" s="1032"/>
      <c r="EO504" s="1032"/>
      <c r="EP504" s="1032"/>
      <c r="EQ504" s="1032"/>
      <c r="ER504" s="1032"/>
      <c r="ES504" s="1032"/>
      <c r="ET504" s="1032"/>
      <c r="EU504" s="1032"/>
      <c r="EV504" s="1032"/>
      <c r="EW504" s="1032"/>
      <c r="EX504" s="1032"/>
      <c r="EY504" s="1032"/>
      <c r="EZ504" s="1032"/>
      <c r="FA504" s="1032"/>
      <c r="FB504" s="1032"/>
      <c r="FC504" s="1032"/>
      <c r="FD504" s="1032"/>
      <c r="FE504" s="1032"/>
      <c r="FF504" s="1032"/>
      <c r="FG504" s="1032"/>
      <c r="FH504" s="1032"/>
      <c r="FI504" s="1032"/>
      <c r="FJ504" s="1032"/>
      <c r="FK504" s="1032"/>
      <c r="FL504" s="1032"/>
      <c r="FM504" s="1032"/>
      <c r="FN504" s="1032"/>
      <c r="FO504" s="1032"/>
      <c r="FP504" s="1032"/>
      <c r="FQ504" s="1032"/>
      <c r="FR504" s="1032"/>
      <c r="FS504" s="1032"/>
      <c r="FT504" s="1032"/>
      <c r="FU504" s="1032"/>
      <c r="FV504" s="1032"/>
      <c r="FW504" s="1032"/>
      <c r="FX504" s="1032"/>
      <c r="FY504" s="1032"/>
      <c r="FZ504" s="1032"/>
      <c r="GA504" s="1032"/>
      <c r="GB504" s="1032"/>
      <c r="GC504" s="1032"/>
      <c r="GD504" s="1032"/>
      <c r="GE504" s="1032"/>
      <c r="GF504" s="1032"/>
      <c r="GG504" s="1032"/>
      <c r="GH504" s="1032"/>
      <c r="GI504" s="1032"/>
      <c r="GJ504" s="1032"/>
      <c r="GK504" s="1032"/>
      <c r="GL504" s="1032"/>
      <c r="GM504" s="1032"/>
      <c r="GN504" s="1032"/>
      <c r="GO504" s="1032"/>
      <c r="GP504" s="1032"/>
      <c r="GQ504" s="1032"/>
      <c r="GR504" s="1032"/>
      <c r="GS504" s="1032"/>
      <c r="GT504" s="1032"/>
      <c r="GU504" s="1032"/>
      <c r="GV504" s="1032"/>
      <c r="GW504" s="1032"/>
      <c r="GX504" s="1032"/>
      <c r="GY504" s="1032"/>
      <c r="GZ504" s="1032"/>
      <c r="HA504" s="1032"/>
      <c r="HB504" s="1032"/>
      <c r="HC504" s="1032"/>
      <c r="HD504" s="1032"/>
      <c r="HE504" s="1032"/>
      <c r="HF504" s="1032"/>
      <c r="HG504" s="1032"/>
      <c r="HH504" s="1032"/>
      <c r="HI504" s="1032"/>
      <c r="HJ504" s="1032"/>
      <c r="HK504" s="1032"/>
      <c r="HL504" s="1032"/>
      <c r="HM504" s="1032"/>
      <c r="HN504" s="1032"/>
      <c r="HO504" s="1032"/>
      <c r="HP504" s="1032"/>
      <c r="HQ504" s="1032"/>
      <c r="HR504" s="1032"/>
      <c r="HS504" s="1032"/>
      <c r="HT504" s="1032"/>
      <c r="HU504" s="1032"/>
      <c r="HV504" s="1032"/>
      <c r="HW504" s="1032"/>
      <c r="HX504" s="1032"/>
      <c r="HY504" s="1032"/>
      <c r="HZ504" s="1032"/>
      <c r="IA504" s="1032"/>
      <c r="IB504" s="1032"/>
      <c r="IC504" s="1032"/>
      <c r="ID504" s="1032"/>
      <c r="IE504" s="1032"/>
      <c r="IF504" s="1032"/>
      <c r="IG504" s="1032"/>
      <c r="IH504" s="1032"/>
      <c r="II504" s="1032"/>
      <c r="IJ504" s="1032"/>
      <c r="IK504" s="1032"/>
      <c r="IL504" s="1032"/>
      <c r="IM504" s="1032"/>
      <c r="IN504" s="1032"/>
      <c r="IO504" s="1032"/>
      <c r="IP504" s="1032"/>
      <c r="IQ504" s="1032"/>
      <c r="IR504" s="1032"/>
      <c r="IS504" s="1032"/>
    </row>
    <row r="505" spans="1:253" s="1073" customFormat="1" ht="6.75" customHeight="1">
      <c r="A505" s="1234"/>
      <c r="B505" s="1129"/>
      <c r="C505" s="1127"/>
      <c r="D505" s="1128"/>
      <c r="E505" s="1350"/>
      <c r="F505" s="1352">
        <f t="shared" si="19"/>
        <v>0</v>
      </c>
      <c r="G505" s="1032"/>
      <c r="H505" s="1032"/>
      <c r="I505" s="1032"/>
      <c r="J505" s="1032"/>
      <c r="K505" s="1032"/>
      <c r="L505" s="1032"/>
      <c r="M505" s="1032"/>
      <c r="N505" s="1032"/>
      <c r="O505" s="1032"/>
      <c r="P505" s="1032"/>
      <c r="Q505" s="1032"/>
      <c r="R505" s="1032"/>
      <c r="S505" s="1032"/>
      <c r="T505" s="1032"/>
      <c r="U505" s="1032"/>
      <c r="V505" s="1032"/>
      <c r="W505" s="1032"/>
      <c r="X505" s="1032"/>
      <c r="Y505" s="1032"/>
      <c r="Z505" s="1032"/>
      <c r="AA505" s="1032"/>
      <c r="AB505" s="1032"/>
      <c r="AC505" s="1032"/>
      <c r="AD505" s="1032"/>
      <c r="AE505" s="1032"/>
      <c r="AF505" s="1032"/>
      <c r="AG505" s="1032"/>
      <c r="AH505" s="1032"/>
      <c r="AI505" s="1032"/>
      <c r="AJ505" s="1032"/>
      <c r="AK505" s="1032"/>
      <c r="AL505" s="1032"/>
      <c r="AM505" s="1032"/>
      <c r="AN505" s="1032"/>
      <c r="AO505" s="1032"/>
      <c r="AP505" s="1032"/>
      <c r="AQ505" s="1032"/>
      <c r="AR505" s="1032"/>
      <c r="AS505" s="1032"/>
      <c r="AT505" s="1032"/>
      <c r="AU505" s="1032"/>
      <c r="AV505" s="1032"/>
      <c r="AW505" s="1032"/>
      <c r="AX505" s="1032"/>
      <c r="AY505" s="1032"/>
      <c r="AZ505" s="1032"/>
      <c r="BA505" s="1032"/>
      <c r="BB505" s="1032"/>
      <c r="BC505" s="1032"/>
      <c r="BD505" s="1032"/>
      <c r="BE505" s="1032"/>
      <c r="BF505" s="1032"/>
      <c r="BG505" s="1032"/>
      <c r="BH505" s="1032"/>
      <c r="BI505" s="1032"/>
      <c r="BJ505" s="1032"/>
      <c r="BK505" s="1032"/>
      <c r="BL505" s="1032"/>
      <c r="BM505" s="1032"/>
      <c r="BN505" s="1032"/>
      <c r="BO505" s="1032"/>
      <c r="BP505" s="1032"/>
      <c r="BQ505" s="1032"/>
      <c r="BR505" s="1032"/>
      <c r="BS505" s="1032"/>
      <c r="BT505" s="1032"/>
      <c r="BU505" s="1032"/>
      <c r="BV505" s="1032"/>
      <c r="BW505" s="1032"/>
      <c r="BX505" s="1032"/>
      <c r="BY505" s="1032"/>
      <c r="BZ505" s="1032"/>
      <c r="CA505" s="1032"/>
      <c r="CB505" s="1032"/>
      <c r="CC505" s="1032"/>
      <c r="CD505" s="1032"/>
      <c r="CE505" s="1032"/>
      <c r="CF505" s="1032"/>
      <c r="CG505" s="1032"/>
      <c r="CH505" s="1032"/>
      <c r="CI505" s="1032"/>
      <c r="CJ505" s="1032"/>
      <c r="CK505" s="1032"/>
      <c r="CL505" s="1032"/>
      <c r="CM505" s="1032"/>
      <c r="CN505" s="1032"/>
      <c r="CO505" s="1032"/>
      <c r="CP505" s="1032"/>
      <c r="CQ505" s="1032"/>
      <c r="CR505" s="1032"/>
      <c r="CS505" s="1032"/>
      <c r="CT505" s="1032"/>
      <c r="CU505" s="1032"/>
      <c r="CV505" s="1032"/>
      <c r="CW505" s="1032"/>
      <c r="CX505" s="1032"/>
      <c r="CY505" s="1032"/>
      <c r="CZ505" s="1032"/>
      <c r="DA505" s="1032"/>
      <c r="DB505" s="1032"/>
      <c r="DC505" s="1032"/>
      <c r="DD505" s="1032"/>
      <c r="DE505" s="1032"/>
      <c r="DF505" s="1032"/>
      <c r="DG505" s="1032"/>
      <c r="DH505" s="1032"/>
      <c r="DI505" s="1032"/>
      <c r="DJ505" s="1032"/>
      <c r="DK505" s="1032"/>
      <c r="DL505" s="1032"/>
      <c r="DM505" s="1032"/>
      <c r="DN505" s="1032"/>
      <c r="DO505" s="1032"/>
      <c r="DP505" s="1032"/>
      <c r="DQ505" s="1032"/>
      <c r="DR505" s="1032"/>
      <c r="DS505" s="1032"/>
      <c r="DT505" s="1032"/>
      <c r="DU505" s="1032"/>
      <c r="DV505" s="1032"/>
      <c r="DW505" s="1032"/>
      <c r="DX505" s="1032"/>
      <c r="DY505" s="1032"/>
      <c r="DZ505" s="1032"/>
      <c r="EA505" s="1032"/>
      <c r="EB505" s="1032"/>
      <c r="EC505" s="1032"/>
      <c r="ED505" s="1032"/>
      <c r="EE505" s="1032"/>
      <c r="EF505" s="1032"/>
      <c r="EG505" s="1032"/>
      <c r="EH505" s="1032"/>
      <c r="EI505" s="1032"/>
      <c r="EJ505" s="1032"/>
      <c r="EK505" s="1032"/>
      <c r="EL505" s="1032"/>
      <c r="EM505" s="1032"/>
      <c r="EN505" s="1032"/>
      <c r="EO505" s="1032"/>
      <c r="EP505" s="1032"/>
      <c r="EQ505" s="1032"/>
      <c r="ER505" s="1032"/>
      <c r="ES505" s="1032"/>
      <c r="ET505" s="1032"/>
      <c r="EU505" s="1032"/>
      <c r="EV505" s="1032"/>
      <c r="EW505" s="1032"/>
      <c r="EX505" s="1032"/>
      <c r="EY505" s="1032"/>
      <c r="EZ505" s="1032"/>
      <c r="FA505" s="1032"/>
      <c r="FB505" s="1032"/>
      <c r="FC505" s="1032"/>
      <c r="FD505" s="1032"/>
      <c r="FE505" s="1032"/>
      <c r="FF505" s="1032"/>
      <c r="FG505" s="1032"/>
      <c r="FH505" s="1032"/>
      <c r="FI505" s="1032"/>
      <c r="FJ505" s="1032"/>
      <c r="FK505" s="1032"/>
      <c r="FL505" s="1032"/>
      <c r="FM505" s="1032"/>
      <c r="FN505" s="1032"/>
      <c r="FO505" s="1032"/>
      <c r="FP505" s="1032"/>
      <c r="FQ505" s="1032"/>
      <c r="FR505" s="1032"/>
      <c r="FS505" s="1032"/>
      <c r="FT505" s="1032"/>
      <c r="FU505" s="1032"/>
      <c r="FV505" s="1032"/>
      <c r="FW505" s="1032"/>
      <c r="FX505" s="1032"/>
      <c r="FY505" s="1032"/>
      <c r="FZ505" s="1032"/>
      <c r="GA505" s="1032"/>
      <c r="GB505" s="1032"/>
      <c r="GC505" s="1032"/>
      <c r="GD505" s="1032"/>
      <c r="GE505" s="1032"/>
      <c r="GF505" s="1032"/>
      <c r="GG505" s="1032"/>
      <c r="GH505" s="1032"/>
      <c r="GI505" s="1032"/>
      <c r="GJ505" s="1032"/>
      <c r="GK505" s="1032"/>
      <c r="GL505" s="1032"/>
      <c r="GM505" s="1032"/>
      <c r="GN505" s="1032"/>
      <c r="GO505" s="1032"/>
      <c r="GP505" s="1032"/>
      <c r="GQ505" s="1032"/>
      <c r="GR505" s="1032"/>
      <c r="GS505" s="1032"/>
      <c r="GT505" s="1032"/>
      <c r="GU505" s="1032"/>
      <c r="GV505" s="1032"/>
      <c r="GW505" s="1032"/>
      <c r="GX505" s="1032"/>
      <c r="GY505" s="1032"/>
      <c r="GZ505" s="1032"/>
      <c r="HA505" s="1032"/>
      <c r="HB505" s="1032"/>
      <c r="HC505" s="1032"/>
      <c r="HD505" s="1032"/>
      <c r="HE505" s="1032"/>
      <c r="HF505" s="1032"/>
      <c r="HG505" s="1032"/>
      <c r="HH505" s="1032"/>
      <c r="HI505" s="1032"/>
      <c r="HJ505" s="1032"/>
      <c r="HK505" s="1032"/>
      <c r="HL505" s="1032"/>
      <c r="HM505" s="1032"/>
      <c r="HN505" s="1032"/>
      <c r="HO505" s="1032"/>
      <c r="HP505" s="1032"/>
      <c r="HQ505" s="1032"/>
      <c r="HR505" s="1032"/>
      <c r="HS505" s="1032"/>
      <c r="HT505" s="1032"/>
      <c r="HU505" s="1032"/>
      <c r="HV505" s="1032"/>
      <c r="HW505" s="1032"/>
      <c r="HX505" s="1032"/>
      <c r="HY505" s="1032"/>
      <c r="HZ505" s="1032"/>
      <c r="IA505" s="1032"/>
      <c r="IB505" s="1032"/>
      <c r="IC505" s="1032"/>
      <c r="ID505" s="1032"/>
      <c r="IE505" s="1032"/>
      <c r="IF505" s="1032"/>
      <c r="IG505" s="1032"/>
      <c r="IH505" s="1032"/>
      <c r="II505" s="1032"/>
      <c r="IJ505" s="1032"/>
      <c r="IK505" s="1032"/>
      <c r="IL505" s="1032"/>
      <c r="IM505" s="1032"/>
      <c r="IN505" s="1032"/>
      <c r="IO505" s="1032"/>
      <c r="IP505" s="1032"/>
      <c r="IQ505" s="1032"/>
      <c r="IR505" s="1032"/>
      <c r="IS505" s="1032"/>
    </row>
    <row r="506" spans="1:253" s="1073" customFormat="1" ht="12">
      <c r="A506" s="1223">
        <v>5</v>
      </c>
      <c r="B506" s="1235" t="s">
        <v>359</v>
      </c>
      <c r="C506" s="1121"/>
      <c r="D506" s="1138"/>
      <c r="E506" s="1355"/>
      <c r="F506" s="1352">
        <f t="shared" si="19"/>
        <v>0</v>
      </c>
      <c r="G506" s="1032"/>
      <c r="H506" s="1032"/>
      <c r="I506" s="1032"/>
      <c r="J506" s="1032"/>
      <c r="K506" s="1032"/>
      <c r="L506" s="1032"/>
      <c r="M506" s="1032"/>
      <c r="N506" s="1032"/>
      <c r="O506" s="1032"/>
      <c r="P506" s="1032"/>
      <c r="Q506" s="1032"/>
      <c r="R506" s="1032"/>
      <c r="S506" s="1032"/>
      <c r="T506" s="1032"/>
      <c r="U506" s="1032"/>
      <c r="V506" s="1032"/>
      <c r="W506" s="1032"/>
      <c r="X506" s="1032"/>
      <c r="Y506" s="1032"/>
      <c r="Z506" s="1032"/>
      <c r="AA506" s="1032"/>
      <c r="AB506" s="1032"/>
      <c r="AC506" s="1032"/>
      <c r="AD506" s="1032"/>
      <c r="AE506" s="1032"/>
      <c r="AF506" s="1032"/>
      <c r="AG506" s="1032"/>
      <c r="AH506" s="1032"/>
      <c r="AI506" s="1032"/>
      <c r="AJ506" s="1032"/>
      <c r="AK506" s="1032"/>
      <c r="AL506" s="1032"/>
      <c r="AM506" s="1032"/>
      <c r="AN506" s="1032"/>
      <c r="AO506" s="1032"/>
      <c r="AP506" s="1032"/>
      <c r="AQ506" s="1032"/>
      <c r="AR506" s="1032"/>
      <c r="AS506" s="1032"/>
      <c r="AT506" s="1032"/>
      <c r="AU506" s="1032"/>
      <c r="AV506" s="1032"/>
      <c r="AW506" s="1032"/>
      <c r="AX506" s="1032"/>
      <c r="AY506" s="1032"/>
      <c r="AZ506" s="1032"/>
      <c r="BA506" s="1032"/>
      <c r="BB506" s="1032"/>
      <c r="BC506" s="1032"/>
      <c r="BD506" s="1032"/>
      <c r="BE506" s="1032"/>
      <c r="BF506" s="1032"/>
      <c r="BG506" s="1032"/>
      <c r="BH506" s="1032"/>
      <c r="BI506" s="1032"/>
      <c r="BJ506" s="1032"/>
      <c r="BK506" s="1032"/>
      <c r="BL506" s="1032"/>
      <c r="BM506" s="1032"/>
      <c r="BN506" s="1032"/>
      <c r="BO506" s="1032"/>
      <c r="BP506" s="1032"/>
      <c r="BQ506" s="1032"/>
      <c r="BR506" s="1032"/>
      <c r="BS506" s="1032"/>
      <c r="BT506" s="1032"/>
      <c r="BU506" s="1032"/>
      <c r="BV506" s="1032"/>
      <c r="BW506" s="1032"/>
      <c r="BX506" s="1032"/>
      <c r="BY506" s="1032"/>
      <c r="BZ506" s="1032"/>
      <c r="CA506" s="1032"/>
      <c r="CB506" s="1032"/>
      <c r="CC506" s="1032"/>
      <c r="CD506" s="1032"/>
      <c r="CE506" s="1032"/>
      <c r="CF506" s="1032"/>
      <c r="CG506" s="1032"/>
      <c r="CH506" s="1032"/>
      <c r="CI506" s="1032"/>
      <c r="CJ506" s="1032"/>
      <c r="CK506" s="1032"/>
      <c r="CL506" s="1032"/>
      <c r="CM506" s="1032"/>
      <c r="CN506" s="1032"/>
      <c r="CO506" s="1032"/>
      <c r="CP506" s="1032"/>
      <c r="CQ506" s="1032"/>
      <c r="CR506" s="1032"/>
      <c r="CS506" s="1032"/>
      <c r="CT506" s="1032"/>
      <c r="CU506" s="1032"/>
      <c r="CV506" s="1032"/>
      <c r="CW506" s="1032"/>
      <c r="CX506" s="1032"/>
      <c r="CY506" s="1032"/>
      <c r="CZ506" s="1032"/>
      <c r="DA506" s="1032"/>
      <c r="DB506" s="1032"/>
      <c r="DC506" s="1032"/>
      <c r="DD506" s="1032"/>
      <c r="DE506" s="1032"/>
      <c r="DF506" s="1032"/>
      <c r="DG506" s="1032"/>
      <c r="DH506" s="1032"/>
      <c r="DI506" s="1032"/>
      <c r="DJ506" s="1032"/>
      <c r="DK506" s="1032"/>
      <c r="DL506" s="1032"/>
      <c r="DM506" s="1032"/>
      <c r="DN506" s="1032"/>
      <c r="DO506" s="1032"/>
      <c r="DP506" s="1032"/>
      <c r="DQ506" s="1032"/>
      <c r="DR506" s="1032"/>
      <c r="DS506" s="1032"/>
      <c r="DT506" s="1032"/>
      <c r="DU506" s="1032"/>
      <c r="DV506" s="1032"/>
      <c r="DW506" s="1032"/>
      <c r="DX506" s="1032"/>
      <c r="DY506" s="1032"/>
      <c r="DZ506" s="1032"/>
      <c r="EA506" s="1032"/>
      <c r="EB506" s="1032"/>
      <c r="EC506" s="1032"/>
      <c r="ED506" s="1032"/>
      <c r="EE506" s="1032"/>
      <c r="EF506" s="1032"/>
      <c r="EG506" s="1032"/>
      <c r="EH506" s="1032"/>
      <c r="EI506" s="1032"/>
      <c r="EJ506" s="1032"/>
      <c r="EK506" s="1032"/>
      <c r="EL506" s="1032"/>
      <c r="EM506" s="1032"/>
      <c r="EN506" s="1032"/>
      <c r="EO506" s="1032"/>
      <c r="EP506" s="1032"/>
      <c r="EQ506" s="1032"/>
      <c r="ER506" s="1032"/>
      <c r="ES506" s="1032"/>
      <c r="ET506" s="1032"/>
      <c r="EU506" s="1032"/>
      <c r="EV506" s="1032"/>
      <c r="EW506" s="1032"/>
      <c r="EX506" s="1032"/>
      <c r="EY506" s="1032"/>
      <c r="EZ506" s="1032"/>
      <c r="FA506" s="1032"/>
      <c r="FB506" s="1032"/>
      <c r="FC506" s="1032"/>
      <c r="FD506" s="1032"/>
      <c r="FE506" s="1032"/>
      <c r="FF506" s="1032"/>
      <c r="FG506" s="1032"/>
      <c r="FH506" s="1032"/>
      <c r="FI506" s="1032"/>
      <c r="FJ506" s="1032"/>
      <c r="FK506" s="1032"/>
      <c r="FL506" s="1032"/>
      <c r="FM506" s="1032"/>
      <c r="FN506" s="1032"/>
      <c r="FO506" s="1032"/>
      <c r="FP506" s="1032"/>
      <c r="FQ506" s="1032"/>
      <c r="FR506" s="1032"/>
      <c r="FS506" s="1032"/>
      <c r="FT506" s="1032"/>
      <c r="FU506" s="1032"/>
      <c r="FV506" s="1032"/>
      <c r="FW506" s="1032"/>
      <c r="FX506" s="1032"/>
      <c r="FY506" s="1032"/>
      <c r="FZ506" s="1032"/>
      <c r="GA506" s="1032"/>
      <c r="GB506" s="1032"/>
      <c r="GC506" s="1032"/>
      <c r="GD506" s="1032"/>
      <c r="GE506" s="1032"/>
      <c r="GF506" s="1032"/>
      <c r="GG506" s="1032"/>
      <c r="GH506" s="1032"/>
      <c r="GI506" s="1032"/>
      <c r="GJ506" s="1032"/>
      <c r="GK506" s="1032"/>
      <c r="GL506" s="1032"/>
      <c r="GM506" s="1032"/>
      <c r="GN506" s="1032"/>
      <c r="GO506" s="1032"/>
      <c r="GP506" s="1032"/>
      <c r="GQ506" s="1032"/>
      <c r="GR506" s="1032"/>
      <c r="GS506" s="1032"/>
      <c r="GT506" s="1032"/>
      <c r="GU506" s="1032"/>
      <c r="GV506" s="1032"/>
      <c r="GW506" s="1032"/>
      <c r="GX506" s="1032"/>
      <c r="GY506" s="1032"/>
      <c r="GZ506" s="1032"/>
      <c r="HA506" s="1032"/>
      <c r="HB506" s="1032"/>
      <c r="HC506" s="1032"/>
      <c r="HD506" s="1032"/>
      <c r="HE506" s="1032"/>
      <c r="HF506" s="1032"/>
      <c r="HG506" s="1032"/>
      <c r="HH506" s="1032"/>
      <c r="HI506" s="1032"/>
      <c r="HJ506" s="1032"/>
      <c r="HK506" s="1032"/>
      <c r="HL506" s="1032"/>
      <c r="HM506" s="1032"/>
      <c r="HN506" s="1032"/>
      <c r="HO506" s="1032"/>
      <c r="HP506" s="1032"/>
      <c r="HQ506" s="1032"/>
      <c r="HR506" s="1032"/>
      <c r="HS506" s="1032"/>
      <c r="HT506" s="1032"/>
      <c r="HU506" s="1032"/>
      <c r="HV506" s="1032"/>
      <c r="HW506" s="1032"/>
      <c r="HX506" s="1032"/>
      <c r="HY506" s="1032"/>
      <c r="HZ506" s="1032"/>
      <c r="IA506" s="1032"/>
      <c r="IB506" s="1032"/>
      <c r="IC506" s="1032"/>
      <c r="ID506" s="1032"/>
      <c r="IE506" s="1032"/>
      <c r="IF506" s="1032"/>
      <c r="IG506" s="1032"/>
      <c r="IH506" s="1032"/>
      <c r="II506" s="1032"/>
      <c r="IJ506" s="1032"/>
      <c r="IK506" s="1032"/>
      <c r="IL506" s="1032"/>
      <c r="IM506" s="1032"/>
      <c r="IN506" s="1032"/>
      <c r="IO506" s="1032"/>
      <c r="IP506" s="1032"/>
      <c r="IQ506" s="1032"/>
      <c r="IR506" s="1032"/>
      <c r="IS506" s="1032"/>
    </row>
    <row r="507" spans="1:253" s="1073" customFormat="1" ht="14.25" customHeight="1">
      <c r="A507" s="1234">
        <v>5.1</v>
      </c>
      <c r="B507" s="1129" t="s">
        <v>624</v>
      </c>
      <c r="C507" s="1121">
        <v>222.56</v>
      </c>
      <c r="D507" s="1138" t="s">
        <v>28</v>
      </c>
      <c r="E507" s="1355"/>
      <c r="F507" s="1356">
        <f t="shared" si="19"/>
        <v>0</v>
      </c>
      <c r="G507" s="1072"/>
      <c r="H507" s="1032"/>
      <c r="I507" s="1032"/>
      <c r="J507" s="1032"/>
      <c r="K507" s="1032"/>
      <c r="L507" s="1032"/>
      <c r="M507" s="1032"/>
      <c r="N507" s="1032"/>
      <c r="O507" s="1032"/>
      <c r="P507" s="1032"/>
      <c r="Q507" s="1032"/>
      <c r="R507" s="1032"/>
      <c r="S507" s="1032"/>
      <c r="T507" s="1032"/>
      <c r="U507" s="1032"/>
      <c r="V507" s="1032"/>
      <c r="W507" s="1032"/>
      <c r="X507" s="1032"/>
      <c r="Y507" s="1032"/>
      <c r="Z507" s="1032"/>
      <c r="AA507" s="1032"/>
      <c r="AB507" s="1032"/>
      <c r="AC507" s="1032"/>
      <c r="AD507" s="1032"/>
      <c r="AE507" s="1032"/>
      <c r="AF507" s="1032"/>
      <c r="AG507" s="1032"/>
      <c r="AH507" s="1032"/>
      <c r="AI507" s="1032"/>
      <c r="AJ507" s="1032"/>
      <c r="AK507" s="1032"/>
      <c r="AL507" s="1032"/>
      <c r="AM507" s="1032"/>
      <c r="AN507" s="1032"/>
      <c r="AO507" s="1032"/>
      <c r="AP507" s="1032"/>
      <c r="AQ507" s="1032"/>
      <c r="AR507" s="1032"/>
      <c r="AS507" s="1032"/>
      <c r="AT507" s="1032"/>
      <c r="AU507" s="1032"/>
      <c r="AV507" s="1032"/>
      <c r="AW507" s="1032"/>
      <c r="AX507" s="1032"/>
      <c r="AY507" s="1032"/>
      <c r="AZ507" s="1032"/>
      <c r="BA507" s="1032"/>
      <c r="BB507" s="1032"/>
      <c r="BC507" s="1032"/>
      <c r="BD507" s="1032"/>
      <c r="BE507" s="1032"/>
      <c r="BF507" s="1032"/>
      <c r="BG507" s="1032"/>
      <c r="BH507" s="1032"/>
      <c r="BI507" s="1032"/>
      <c r="BJ507" s="1032"/>
      <c r="BK507" s="1032"/>
      <c r="BL507" s="1032"/>
      <c r="BM507" s="1032"/>
      <c r="BN507" s="1032"/>
      <c r="BO507" s="1032"/>
      <c r="BP507" s="1032"/>
      <c r="BQ507" s="1032"/>
      <c r="BR507" s="1032"/>
      <c r="BS507" s="1032"/>
      <c r="BT507" s="1032"/>
      <c r="BU507" s="1032"/>
      <c r="BV507" s="1032"/>
      <c r="BW507" s="1032"/>
      <c r="BX507" s="1032"/>
      <c r="BY507" s="1032"/>
      <c r="BZ507" s="1032"/>
      <c r="CA507" s="1032"/>
      <c r="CB507" s="1032"/>
      <c r="CC507" s="1032"/>
      <c r="CD507" s="1032"/>
      <c r="CE507" s="1032"/>
      <c r="CF507" s="1032"/>
      <c r="CG507" s="1032"/>
      <c r="CH507" s="1032"/>
      <c r="CI507" s="1032"/>
      <c r="CJ507" s="1032"/>
      <c r="CK507" s="1032"/>
      <c r="CL507" s="1032"/>
      <c r="CM507" s="1032"/>
      <c r="CN507" s="1032"/>
      <c r="CO507" s="1032"/>
      <c r="CP507" s="1032"/>
      <c r="CQ507" s="1032"/>
      <c r="CR507" s="1032"/>
      <c r="CS507" s="1032"/>
      <c r="CT507" s="1032"/>
      <c r="CU507" s="1032"/>
      <c r="CV507" s="1032"/>
      <c r="CW507" s="1032"/>
      <c r="CX507" s="1032"/>
      <c r="CY507" s="1032"/>
      <c r="CZ507" s="1032"/>
      <c r="DA507" s="1032"/>
      <c r="DB507" s="1032"/>
      <c r="DC507" s="1032"/>
      <c r="DD507" s="1032"/>
      <c r="DE507" s="1032"/>
      <c r="DF507" s="1032"/>
      <c r="DG507" s="1032"/>
      <c r="DH507" s="1032"/>
      <c r="DI507" s="1032"/>
      <c r="DJ507" s="1032"/>
      <c r="DK507" s="1032"/>
      <c r="DL507" s="1032"/>
      <c r="DM507" s="1032"/>
      <c r="DN507" s="1032"/>
      <c r="DO507" s="1032"/>
      <c r="DP507" s="1032"/>
      <c r="DQ507" s="1032"/>
      <c r="DR507" s="1032"/>
      <c r="DS507" s="1032"/>
      <c r="DT507" s="1032"/>
      <c r="DU507" s="1032"/>
      <c r="DV507" s="1032"/>
      <c r="DW507" s="1032"/>
      <c r="DX507" s="1032"/>
      <c r="DY507" s="1032"/>
      <c r="DZ507" s="1032"/>
      <c r="EA507" s="1032"/>
      <c r="EB507" s="1032"/>
      <c r="EC507" s="1032"/>
      <c r="ED507" s="1032"/>
      <c r="EE507" s="1032"/>
      <c r="EF507" s="1032"/>
      <c r="EG507" s="1032"/>
      <c r="EH507" s="1032"/>
      <c r="EI507" s="1032"/>
      <c r="EJ507" s="1032"/>
      <c r="EK507" s="1032"/>
      <c r="EL507" s="1032"/>
      <c r="EM507" s="1032"/>
      <c r="EN507" s="1032"/>
      <c r="EO507" s="1032"/>
      <c r="EP507" s="1032"/>
      <c r="EQ507" s="1032"/>
      <c r="ER507" s="1032"/>
      <c r="ES507" s="1032"/>
      <c r="ET507" s="1032"/>
      <c r="EU507" s="1032"/>
      <c r="EV507" s="1032"/>
      <c r="EW507" s="1032"/>
      <c r="EX507" s="1032"/>
      <c r="EY507" s="1032"/>
      <c r="EZ507" s="1032"/>
      <c r="FA507" s="1032"/>
      <c r="FB507" s="1032"/>
      <c r="FC507" s="1032"/>
      <c r="FD507" s="1032"/>
      <c r="FE507" s="1032"/>
      <c r="FF507" s="1032"/>
      <c r="FG507" s="1032"/>
      <c r="FH507" s="1032"/>
      <c r="FI507" s="1032"/>
      <c r="FJ507" s="1032"/>
      <c r="FK507" s="1032"/>
      <c r="FL507" s="1032"/>
      <c r="FM507" s="1032"/>
      <c r="FN507" s="1032"/>
      <c r="FO507" s="1032"/>
      <c r="FP507" s="1032"/>
      <c r="FQ507" s="1032"/>
      <c r="FR507" s="1032"/>
      <c r="FS507" s="1032"/>
      <c r="FT507" s="1032"/>
      <c r="FU507" s="1032"/>
      <c r="FV507" s="1032"/>
      <c r="FW507" s="1032"/>
      <c r="FX507" s="1032"/>
      <c r="FY507" s="1032"/>
      <c r="FZ507" s="1032"/>
      <c r="GA507" s="1032"/>
      <c r="GB507" s="1032"/>
      <c r="GC507" s="1032"/>
      <c r="GD507" s="1032"/>
      <c r="GE507" s="1032"/>
      <c r="GF507" s="1032"/>
      <c r="GG507" s="1032"/>
      <c r="GH507" s="1032"/>
      <c r="GI507" s="1032"/>
      <c r="GJ507" s="1032"/>
      <c r="GK507" s="1032"/>
      <c r="GL507" s="1032"/>
      <c r="GM507" s="1032"/>
      <c r="GN507" s="1032"/>
      <c r="GO507" s="1032"/>
      <c r="GP507" s="1032"/>
      <c r="GQ507" s="1032"/>
      <c r="GR507" s="1032"/>
      <c r="GS507" s="1032"/>
      <c r="GT507" s="1032"/>
      <c r="GU507" s="1032"/>
      <c r="GV507" s="1032"/>
      <c r="GW507" s="1032"/>
      <c r="GX507" s="1032"/>
      <c r="GY507" s="1032"/>
      <c r="GZ507" s="1032"/>
      <c r="HA507" s="1032"/>
      <c r="HB507" s="1032"/>
      <c r="HC507" s="1032"/>
      <c r="HD507" s="1032"/>
      <c r="HE507" s="1032"/>
      <c r="HF507" s="1032"/>
      <c r="HG507" s="1032"/>
      <c r="HH507" s="1032"/>
      <c r="HI507" s="1032"/>
      <c r="HJ507" s="1032"/>
      <c r="HK507" s="1032"/>
      <c r="HL507" s="1032"/>
      <c r="HM507" s="1032"/>
      <c r="HN507" s="1032"/>
      <c r="HO507" s="1032"/>
      <c r="HP507" s="1032"/>
      <c r="HQ507" s="1032"/>
      <c r="HR507" s="1032"/>
      <c r="HS507" s="1032"/>
      <c r="HT507" s="1032"/>
      <c r="HU507" s="1032"/>
      <c r="HV507" s="1032"/>
      <c r="HW507" s="1032"/>
      <c r="HX507" s="1032"/>
      <c r="HY507" s="1032"/>
      <c r="HZ507" s="1032"/>
      <c r="IA507" s="1032"/>
      <c r="IB507" s="1032"/>
      <c r="IC507" s="1032"/>
      <c r="ID507" s="1032"/>
      <c r="IE507" s="1032"/>
      <c r="IF507" s="1032"/>
      <c r="IG507" s="1032"/>
      <c r="IH507" s="1032"/>
      <c r="II507" s="1032"/>
      <c r="IJ507" s="1032"/>
      <c r="IK507" s="1032"/>
      <c r="IL507" s="1032"/>
      <c r="IM507" s="1032"/>
      <c r="IN507" s="1032"/>
      <c r="IO507" s="1032"/>
      <c r="IP507" s="1032"/>
      <c r="IQ507" s="1032"/>
      <c r="IR507" s="1032"/>
      <c r="IS507" s="1032"/>
    </row>
    <row r="508" spans="1:253" s="1073" customFormat="1" ht="14.25" customHeight="1">
      <c r="A508" s="1234">
        <v>5.2</v>
      </c>
      <c r="B508" s="1129" t="s">
        <v>625</v>
      </c>
      <c r="C508" s="1121">
        <v>1167.44</v>
      </c>
      <c r="D508" s="1138" t="s">
        <v>28</v>
      </c>
      <c r="E508" s="1355"/>
      <c r="F508" s="1356">
        <f t="shared" si="19"/>
        <v>0</v>
      </c>
      <c r="G508" s="1072"/>
      <c r="H508" s="1032"/>
      <c r="I508" s="1032"/>
      <c r="J508" s="1032"/>
      <c r="K508" s="1032"/>
      <c r="L508" s="1032"/>
      <c r="M508" s="1032"/>
      <c r="N508" s="1032"/>
      <c r="O508" s="1032"/>
      <c r="P508" s="1032"/>
      <c r="Q508" s="1032"/>
      <c r="R508" s="1032"/>
      <c r="S508" s="1032"/>
      <c r="T508" s="1032"/>
      <c r="U508" s="1032"/>
      <c r="V508" s="1032"/>
      <c r="W508" s="1032"/>
      <c r="X508" s="1032"/>
      <c r="Y508" s="1032"/>
      <c r="Z508" s="1032"/>
      <c r="AA508" s="1032"/>
      <c r="AB508" s="1032"/>
      <c r="AC508" s="1032"/>
      <c r="AD508" s="1032"/>
      <c r="AE508" s="1032"/>
      <c r="AF508" s="1032"/>
      <c r="AG508" s="1032"/>
      <c r="AH508" s="1032"/>
      <c r="AI508" s="1032"/>
      <c r="AJ508" s="1032"/>
      <c r="AK508" s="1032"/>
      <c r="AL508" s="1032"/>
      <c r="AM508" s="1032"/>
      <c r="AN508" s="1032"/>
      <c r="AO508" s="1032"/>
      <c r="AP508" s="1032"/>
      <c r="AQ508" s="1032"/>
      <c r="AR508" s="1032"/>
      <c r="AS508" s="1032"/>
      <c r="AT508" s="1032"/>
      <c r="AU508" s="1032"/>
      <c r="AV508" s="1032"/>
      <c r="AW508" s="1032"/>
      <c r="AX508" s="1032"/>
      <c r="AY508" s="1032"/>
      <c r="AZ508" s="1032"/>
      <c r="BA508" s="1032"/>
      <c r="BB508" s="1032"/>
      <c r="BC508" s="1032"/>
      <c r="BD508" s="1032"/>
      <c r="BE508" s="1032"/>
      <c r="BF508" s="1032"/>
      <c r="BG508" s="1032"/>
      <c r="BH508" s="1032"/>
      <c r="BI508" s="1032"/>
      <c r="BJ508" s="1032"/>
      <c r="BK508" s="1032"/>
      <c r="BL508" s="1032"/>
      <c r="BM508" s="1032"/>
      <c r="BN508" s="1032"/>
      <c r="BO508" s="1032"/>
      <c r="BP508" s="1032"/>
      <c r="BQ508" s="1032"/>
      <c r="BR508" s="1032"/>
      <c r="BS508" s="1032"/>
      <c r="BT508" s="1032"/>
      <c r="BU508" s="1032"/>
      <c r="BV508" s="1032"/>
      <c r="BW508" s="1032"/>
      <c r="BX508" s="1032"/>
      <c r="BY508" s="1032"/>
      <c r="BZ508" s="1032"/>
      <c r="CA508" s="1032"/>
      <c r="CB508" s="1032"/>
      <c r="CC508" s="1032"/>
      <c r="CD508" s="1032"/>
      <c r="CE508" s="1032"/>
      <c r="CF508" s="1032"/>
      <c r="CG508" s="1032"/>
      <c r="CH508" s="1032"/>
      <c r="CI508" s="1032"/>
      <c r="CJ508" s="1032"/>
      <c r="CK508" s="1032"/>
      <c r="CL508" s="1032"/>
      <c r="CM508" s="1032"/>
      <c r="CN508" s="1032"/>
      <c r="CO508" s="1032"/>
      <c r="CP508" s="1032"/>
      <c r="CQ508" s="1032"/>
      <c r="CR508" s="1032"/>
      <c r="CS508" s="1032"/>
      <c r="CT508" s="1032"/>
      <c r="CU508" s="1032"/>
      <c r="CV508" s="1032"/>
      <c r="CW508" s="1032"/>
      <c r="CX508" s="1032"/>
      <c r="CY508" s="1032"/>
      <c r="CZ508" s="1032"/>
      <c r="DA508" s="1032"/>
      <c r="DB508" s="1032"/>
      <c r="DC508" s="1032"/>
      <c r="DD508" s="1032"/>
      <c r="DE508" s="1032"/>
      <c r="DF508" s="1032"/>
      <c r="DG508" s="1032"/>
      <c r="DH508" s="1032"/>
      <c r="DI508" s="1032"/>
      <c r="DJ508" s="1032"/>
      <c r="DK508" s="1032"/>
      <c r="DL508" s="1032"/>
      <c r="DM508" s="1032"/>
      <c r="DN508" s="1032"/>
      <c r="DO508" s="1032"/>
      <c r="DP508" s="1032"/>
      <c r="DQ508" s="1032"/>
      <c r="DR508" s="1032"/>
      <c r="DS508" s="1032"/>
      <c r="DT508" s="1032"/>
      <c r="DU508" s="1032"/>
      <c r="DV508" s="1032"/>
      <c r="DW508" s="1032"/>
      <c r="DX508" s="1032"/>
      <c r="DY508" s="1032"/>
      <c r="DZ508" s="1032"/>
      <c r="EA508" s="1032"/>
      <c r="EB508" s="1032"/>
      <c r="EC508" s="1032"/>
      <c r="ED508" s="1032"/>
      <c r="EE508" s="1032"/>
      <c r="EF508" s="1032"/>
      <c r="EG508" s="1032"/>
      <c r="EH508" s="1032"/>
      <c r="EI508" s="1032"/>
      <c r="EJ508" s="1032"/>
      <c r="EK508" s="1032"/>
      <c r="EL508" s="1032"/>
      <c r="EM508" s="1032"/>
      <c r="EN508" s="1032"/>
      <c r="EO508" s="1032"/>
      <c r="EP508" s="1032"/>
      <c r="EQ508" s="1032"/>
      <c r="ER508" s="1032"/>
      <c r="ES508" s="1032"/>
      <c r="ET508" s="1032"/>
      <c r="EU508" s="1032"/>
      <c r="EV508" s="1032"/>
      <c r="EW508" s="1032"/>
      <c r="EX508" s="1032"/>
      <c r="EY508" s="1032"/>
      <c r="EZ508" s="1032"/>
      <c r="FA508" s="1032"/>
      <c r="FB508" s="1032"/>
      <c r="FC508" s="1032"/>
      <c r="FD508" s="1032"/>
      <c r="FE508" s="1032"/>
      <c r="FF508" s="1032"/>
      <c r="FG508" s="1032"/>
      <c r="FH508" s="1032"/>
      <c r="FI508" s="1032"/>
      <c r="FJ508" s="1032"/>
      <c r="FK508" s="1032"/>
      <c r="FL508" s="1032"/>
      <c r="FM508" s="1032"/>
      <c r="FN508" s="1032"/>
      <c r="FO508" s="1032"/>
      <c r="FP508" s="1032"/>
      <c r="FQ508" s="1032"/>
      <c r="FR508" s="1032"/>
      <c r="FS508" s="1032"/>
      <c r="FT508" s="1032"/>
      <c r="FU508" s="1032"/>
      <c r="FV508" s="1032"/>
      <c r="FW508" s="1032"/>
      <c r="FX508" s="1032"/>
      <c r="FY508" s="1032"/>
      <c r="FZ508" s="1032"/>
      <c r="GA508" s="1032"/>
      <c r="GB508" s="1032"/>
      <c r="GC508" s="1032"/>
      <c r="GD508" s="1032"/>
      <c r="GE508" s="1032"/>
      <c r="GF508" s="1032"/>
      <c r="GG508" s="1032"/>
      <c r="GH508" s="1032"/>
      <c r="GI508" s="1032"/>
      <c r="GJ508" s="1032"/>
      <c r="GK508" s="1032"/>
      <c r="GL508" s="1032"/>
      <c r="GM508" s="1032"/>
      <c r="GN508" s="1032"/>
      <c r="GO508" s="1032"/>
      <c r="GP508" s="1032"/>
      <c r="GQ508" s="1032"/>
      <c r="GR508" s="1032"/>
      <c r="GS508" s="1032"/>
      <c r="GT508" s="1032"/>
      <c r="GU508" s="1032"/>
      <c r="GV508" s="1032"/>
      <c r="GW508" s="1032"/>
      <c r="GX508" s="1032"/>
      <c r="GY508" s="1032"/>
      <c r="GZ508" s="1032"/>
      <c r="HA508" s="1032"/>
      <c r="HB508" s="1032"/>
      <c r="HC508" s="1032"/>
      <c r="HD508" s="1032"/>
      <c r="HE508" s="1032"/>
      <c r="HF508" s="1032"/>
      <c r="HG508" s="1032"/>
      <c r="HH508" s="1032"/>
      <c r="HI508" s="1032"/>
      <c r="HJ508" s="1032"/>
      <c r="HK508" s="1032"/>
      <c r="HL508" s="1032"/>
      <c r="HM508" s="1032"/>
      <c r="HN508" s="1032"/>
      <c r="HO508" s="1032"/>
      <c r="HP508" s="1032"/>
      <c r="HQ508" s="1032"/>
      <c r="HR508" s="1032"/>
      <c r="HS508" s="1032"/>
      <c r="HT508" s="1032"/>
      <c r="HU508" s="1032"/>
      <c r="HV508" s="1032"/>
      <c r="HW508" s="1032"/>
      <c r="HX508" s="1032"/>
      <c r="HY508" s="1032"/>
      <c r="HZ508" s="1032"/>
      <c r="IA508" s="1032"/>
      <c r="IB508" s="1032"/>
      <c r="IC508" s="1032"/>
      <c r="ID508" s="1032"/>
      <c r="IE508" s="1032"/>
      <c r="IF508" s="1032"/>
      <c r="IG508" s="1032"/>
      <c r="IH508" s="1032"/>
      <c r="II508" s="1032"/>
      <c r="IJ508" s="1032"/>
      <c r="IK508" s="1032"/>
      <c r="IL508" s="1032"/>
      <c r="IM508" s="1032"/>
      <c r="IN508" s="1032"/>
      <c r="IO508" s="1032"/>
      <c r="IP508" s="1032"/>
      <c r="IQ508" s="1032"/>
      <c r="IR508" s="1032"/>
      <c r="IS508" s="1032"/>
    </row>
    <row r="509" spans="1:253" s="1073" customFormat="1" ht="6" customHeight="1">
      <c r="A509" s="1236"/>
      <c r="B509" s="1129"/>
      <c r="C509" s="1127"/>
      <c r="D509" s="1128"/>
      <c r="E509" s="1350"/>
      <c r="F509" s="1352">
        <f t="shared" si="19"/>
        <v>0</v>
      </c>
      <c r="G509" s="1032"/>
      <c r="H509" s="1032"/>
      <c r="I509" s="1032"/>
      <c r="J509" s="1032"/>
      <c r="K509" s="1032"/>
      <c r="L509" s="1032"/>
      <c r="M509" s="1032"/>
      <c r="N509" s="1032"/>
      <c r="O509" s="1032"/>
      <c r="P509" s="1032"/>
      <c r="Q509" s="1032"/>
      <c r="R509" s="1032"/>
      <c r="S509" s="1032"/>
      <c r="T509" s="1032"/>
      <c r="U509" s="1032"/>
      <c r="V509" s="1032"/>
      <c r="W509" s="1032"/>
      <c r="X509" s="1032"/>
      <c r="Y509" s="1032"/>
      <c r="Z509" s="1032"/>
      <c r="AA509" s="1032"/>
      <c r="AB509" s="1032"/>
      <c r="AC509" s="1032"/>
      <c r="AD509" s="1032"/>
      <c r="AE509" s="1032"/>
      <c r="AF509" s="1032"/>
      <c r="AG509" s="1032"/>
      <c r="AH509" s="1032"/>
      <c r="AI509" s="1032"/>
      <c r="AJ509" s="1032"/>
      <c r="AK509" s="1032"/>
      <c r="AL509" s="1032"/>
      <c r="AM509" s="1032"/>
      <c r="AN509" s="1032"/>
      <c r="AO509" s="1032"/>
      <c r="AP509" s="1032"/>
      <c r="AQ509" s="1032"/>
      <c r="AR509" s="1032"/>
      <c r="AS509" s="1032"/>
      <c r="AT509" s="1032"/>
      <c r="AU509" s="1032"/>
      <c r="AV509" s="1032"/>
      <c r="AW509" s="1032"/>
      <c r="AX509" s="1032"/>
      <c r="AY509" s="1032"/>
      <c r="AZ509" s="1032"/>
      <c r="BA509" s="1032"/>
      <c r="BB509" s="1032"/>
      <c r="BC509" s="1032"/>
      <c r="BD509" s="1032"/>
      <c r="BE509" s="1032"/>
      <c r="BF509" s="1032"/>
      <c r="BG509" s="1032"/>
      <c r="BH509" s="1032"/>
      <c r="BI509" s="1032"/>
      <c r="BJ509" s="1032"/>
      <c r="BK509" s="1032"/>
      <c r="BL509" s="1032"/>
      <c r="BM509" s="1032"/>
      <c r="BN509" s="1032"/>
      <c r="BO509" s="1032"/>
      <c r="BP509" s="1032"/>
      <c r="BQ509" s="1032"/>
      <c r="BR509" s="1032"/>
      <c r="BS509" s="1032"/>
      <c r="BT509" s="1032"/>
      <c r="BU509" s="1032"/>
      <c r="BV509" s="1032"/>
      <c r="BW509" s="1032"/>
      <c r="BX509" s="1032"/>
      <c r="BY509" s="1032"/>
      <c r="BZ509" s="1032"/>
      <c r="CA509" s="1032"/>
      <c r="CB509" s="1032"/>
      <c r="CC509" s="1032"/>
      <c r="CD509" s="1032"/>
      <c r="CE509" s="1032"/>
      <c r="CF509" s="1032"/>
      <c r="CG509" s="1032"/>
      <c r="CH509" s="1032"/>
      <c r="CI509" s="1032"/>
      <c r="CJ509" s="1032"/>
      <c r="CK509" s="1032"/>
      <c r="CL509" s="1032"/>
      <c r="CM509" s="1032"/>
      <c r="CN509" s="1032"/>
      <c r="CO509" s="1032"/>
      <c r="CP509" s="1032"/>
      <c r="CQ509" s="1032"/>
      <c r="CR509" s="1032"/>
      <c r="CS509" s="1032"/>
      <c r="CT509" s="1032"/>
      <c r="CU509" s="1032"/>
      <c r="CV509" s="1032"/>
      <c r="CW509" s="1032"/>
      <c r="CX509" s="1032"/>
      <c r="CY509" s="1032"/>
      <c r="CZ509" s="1032"/>
      <c r="DA509" s="1032"/>
      <c r="DB509" s="1032"/>
      <c r="DC509" s="1032"/>
      <c r="DD509" s="1032"/>
      <c r="DE509" s="1032"/>
      <c r="DF509" s="1032"/>
      <c r="DG509" s="1032"/>
      <c r="DH509" s="1032"/>
      <c r="DI509" s="1032"/>
      <c r="DJ509" s="1032"/>
      <c r="DK509" s="1032"/>
      <c r="DL509" s="1032"/>
      <c r="DM509" s="1032"/>
      <c r="DN509" s="1032"/>
      <c r="DO509" s="1032"/>
      <c r="DP509" s="1032"/>
      <c r="DQ509" s="1032"/>
      <c r="DR509" s="1032"/>
      <c r="DS509" s="1032"/>
      <c r="DT509" s="1032"/>
      <c r="DU509" s="1032"/>
      <c r="DV509" s="1032"/>
      <c r="DW509" s="1032"/>
      <c r="DX509" s="1032"/>
      <c r="DY509" s="1032"/>
      <c r="DZ509" s="1032"/>
      <c r="EA509" s="1032"/>
      <c r="EB509" s="1032"/>
      <c r="EC509" s="1032"/>
      <c r="ED509" s="1032"/>
      <c r="EE509" s="1032"/>
      <c r="EF509" s="1032"/>
      <c r="EG509" s="1032"/>
      <c r="EH509" s="1032"/>
      <c r="EI509" s="1032"/>
      <c r="EJ509" s="1032"/>
      <c r="EK509" s="1032"/>
      <c r="EL509" s="1032"/>
      <c r="EM509" s="1032"/>
      <c r="EN509" s="1032"/>
      <c r="EO509" s="1032"/>
      <c r="EP509" s="1032"/>
      <c r="EQ509" s="1032"/>
      <c r="ER509" s="1032"/>
      <c r="ES509" s="1032"/>
      <c r="ET509" s="1032"/>
      <c r="EU509" s="1032"/>
      <c r="EV509" s="1032"/>
      <c r="EW509" s="1032"/>
      <c r="EX509" s="1032"/>
      <c r="EY509" s="1032"/>
      <c r="EZ509" s="1032"/>
      <c r="FA509" s="1032"/>
      <c r="FB509" s="1032"/>
      <c r="FC509" s="1032"/>
      <c r="FD509" s="1032"/>
      <c r="FE509" s="1032"/>
      <c r="FF509" s="1032"/>
      <c r="FG509" s="1032"/>
      <c r="FH509" s="1032"/>
      <c r="FI509" s="1032"/>
      <c r="FJ509" s="1032"/>
      <c r="FK509" s="1032"/>
      <c r="FL509" s="1032"/>
      <c r="FM509" s="1032"/>
      <c r="FN509" s="1032"/>
      <c r="FO509" s="1032"/>
      <c r="FP509" s="1032"/>
      <c r="FQ509" s="1032"/>
      <c r="FR509" s="1032"/>
      <c r="FS509" s="1032"/>
      <c r="FT509" s="1032"/>
      <c r="FU509" s="1032"/>
      <c r="FV509" s="1032"/>
      <c r="FW509" s="1032"/>
      <c r="FX509" s="1032"/>
      <c r="FY509" s="1032"/>
      <c r="FZ509" s="1032"/>
      <c r="GA509" s="1032"/>
      <c r="GB509" s="1032"/>
      <c r="GC509" s="1032"/>
      <c r="GD509" s="1032"/>
      <c r="GE509" s="1032"/>
      <c r="GF509" s="1032"/>
      <c r="GG509" s="1032"/>
      <c r="GH509" s="1032"/>
      <c r="GI509" s="1032"/>
      <c r="GJ509" s="1032"/>
      <c r="GK509" s="1032"/>
      <c r="GL509" s="1032"/>
      <c r="GM509" s="1032"/>
      <c r="GN509" s="1032"/>
      <c r="GO509" s="1032"/>
      <c r="GP509" s="1032"/>
      <c r="GQ509" s="1032"/>
      <c r="GR509" s="1032"/>
      <c r="GS509" s="1032"/>
      <c r="GT509" s="1032"/>
      <c r="GU509" s="1032"/>
      <c r="GV509" s="1032"/>
      <c r="GW509" s="1032"/>
      <c r="GX509" s="1032"/>
      <c r="GY509" s="1032"/>
      <c r="GZ509" s="1032"/>
      <c r="HA509" s="1032"/>
      <c r="HB509" s="1032"/>
      <c r="HC509" s="1032"/>
      <c r="HD509" s="1032"/>
      <c r="HE509" s="1032"/>
      <c r="HF509" s="1032"/>
      <c r="HG509" s="1032"/>
      <c r="HH509" s="1032"/>
      <c r="HI509" s="1032"/>
      <c r="HJ509" s="1032"/>
      <c r="HK509" s="1032"/>
      <c r="HL509" s="1032"/>
      <c r="HM509" s="1032"/>
      <c r="HN509" s="1032"/>
      <c r="HO509" s="1032"/>
      <c r="HP509" s="1032"/>
      <c r="HQ509" s="1032"/>
      <c r="HR509" s="1032"/>
      <c r="HS509" s="1032"/>
      <c r="HT509" s="1032"/>
      <c r="HU509" s="1032"/>
      <c r="HV509" s="1032"/>
      <c r="HW509" s="1032"/>
      <c r="HX509" s="1032"/>
      <c r="HY509" s="1032"/>
      <c r="HZ509" s="1032"/>
      <c r="IA509" s="1032"/>
      <c r="IB509" s="1032"/>
      <c r="IC509" s="1032"/>
      <c r="ID509" s="1032"/>
      <c r="IE509" s="1032"/>
      <c r="IF509" s="1032"/>
      <c r="IG509" s="1032"/>
      <c r="IH509" s="1032"/>
      <c r="II509" s="1032"/>
      <c r="IJ509" s="1032"/>
      <c r="IK509" s="1032"/>
      <c r="IL509" s="1032"/>
      <c r="IM509" s="1032"/>
      <c r="IN509" s="1032"/>
      <c r="IO509" s="1032"/>
      <c r="IP509" s="1032"/>
      <c r="IQ509" s="1032"/>
      <c r="IR509" s="1032"/>
      <c r="IS509" s="1032"/>
    </row>
    <row r="510" spans="1:253" s="1073" customFormat="1" ht="12">
      <c r="A510" s="1223">
        <v>6</v>
      </c>
      <c r="B510" s="1130" t="s">
        <v>600</v>
      </c>
      <c r="C510" s="1139"/>
      <c r="D510" s="1128"/>
      <c r="E510" s="1350"/>
      <c r="F510" s="1352">
        <f t="shared" si="19"/>
        <v>0</v>
      </c>
      <c r="G510" s="1032"/>
      <c r="H510" s="1032"/>
      <c r="I510" s="1032"/>
      <c r="J510" s="1032"/>
      <c r="K510" s="1032"/>
      <c r="L510" s="1032"/>
      <c r="M510" s="1032"/>
      <c r="N510" s="1032"/>
      <c r="O510" s="1032"/>
      <c r="P510" s="1032"/>
      <c r="Q510" s="1032"/>
      <c r="R510" s="1032"/>
      <c r="S510" s="1032"/>
      <c r="T510" s="1032"/>
      <c r="U510" s="1032"/>
      <c r="V510" s="1032"/>
      <c r="W510" s="1032"/>
      <c r="X510" s="1032"/>
      <c r="Y510" s="1032"/>
      <c r="Z510" s="1032"/>
      <c r="AA510" s="1032"/>
      <c r="AB510" s="1032"/>
      <c r="AC510" s="1032"/>
      <c r="AD510" s="1032"/>
      <c r="AE510" s="1032"/>
      <c r="AF510" s="1032"/>
      <c r="AG510" s="1032"/>
      <c r="AH510" s="1032"/>
      <c r="AI510" s="1032"/>
      <c r="AJ510" s="1032"/>
      <c r="AK510" s="1032"/>
      <c r="AL510" s="1032"/>
      <c r="AM510" s="1032"/>
      <c r="AN510" s="1032"/>
      <c r="AO510" s="1032"/>
      <c r="AP510" s="1032"/>
      <c r="AQ510" s="1032"/>
      <c r="AR510" s="1032"/>
      <c r="AS510" s="1032"/>
      <c r="AT510" s="1032"/>
      <c r="AU510" s="1032"/>
      <c r="AV510" s="1032"/>
      <c r="AW510" s="1032"/>
      <c r="AX510" s="1032"/>
      <c r="AY510" s="1032"/>
      <c r="AZ510" s="1032"/>
      <c r="BA510" s="1032"/>
      <c r="BB510" s="1032"/>
      <c r="BC510" s="1032"/>
      <c r="BD510" s="1032"/>
      <c r="BE510" s="1032"/>
      <c r="BF510" s="1032"/>
      <c r="BG510" s="1032"/>
      <c r="BH510" s="1032"/>
      <c r="BI510" s="1032"/>
      <c r="BJ510" s="1032"/>
      <c r="BK510" s="1032"/>
      <c r="BL510" s="1032"/>
      <c r="BM510" s="1032"/>
      <c r="BN510" s="1032"/>
      <c r="BO510" s="1032"/>
      <c r="BP510" s="1032"/>
      <c r="BQ510" s="1032"/>
      <c r="BR510" s="1032"/>
      <c r="BS510" s="1032"/>
      <c r="BT510" s="1032"/>
      <c r="BU510" s="1032"/>
      <c r="BV510" s="1032"/>
      <c r="BW510" s="1032"/>
      <c r="BX510" s="1032"/>
      <c r="BY510" s="1032"/>
      <c r="BZ510" s="1032"/>
      <c r="CA510" s="1032"/>
      <c r="CB510" s="1032"/>
      <c r="CC510" s="1032"/>
      <c r="CD510" s="1032"/>
      <c r="CE510" s="1032"/>
      <c r="CF510" s="1032"/>
      <c r="CG510" s="1032"/>
      <c r="CH510" s="1032"/>
      <c r="CI510" s="1032"/>
      <c r="CJ510" s="1032"/>
      <c r="CK510" s="1032"/>
      <c r="CL510" s="1032"/>
      <c r="CM510" s="1032"/>
      <c r="CN510" s="1032"/>
      <c r="CO510" s="1032"/>
      <c r="CP510" s="1032"/>
      <c r="CQ510" s="1032"/>
      <c r="CR510" s="1032"/>
      <c r="CS510" s="1032"/>
      <c r="CT510" s="1032"/>
      <c r="CU510" s="1032"/>
      <c r="CV510" s="1032"/>
      <c r="CW510" s="1032"/>
      <c r="CX510" s="1032"/>
      <c r="CY510" s="1032"/>
      <c r="CZ510" s="1032"/>
      <c r="DA510" s="1032"/>
      <c r="DB510" s="1032"/>
      <c r="DC510" s="1032"/>
      <c r="DD510" s="1032"/>
      <c r="DE510" s="1032"/>
      <c r="DF510" s="1032"/>
      <c r="DG510" s="1032"/>
      <c r="DH510" s="1032"/>
      <c r="DI510" s="1032"/>
      <c r="DJ510" s="1032"/>
      <c r="DK510" s="1032"/>
      <c r="DL510" s="1032"/>
      <c r="DM510" s="1032"/>
      <c r="DN510" s="1032"/>
      <c r="DO510" s="1032"/>
      <c r="DP510" s="1032"/>
      <c r="DQ510" s="1032"/>
      <c r="DR510" s="1032"/>
      <c r="DS510" s="1032"/>
      <c r="DT510" s="1032"/>
      <c r="DU510" s="1032"/>
      <c r="DV510" s="1032"/>
      <c r="DW510" s="1032"/>
      <c r="DX510" s="1032"/>
      <c r="DY510" s="1032"/>
      <c r="DZ510" s="1032"/>
      <c r="EA510" s="1032"/>
      <c r="EB510" s="1032"/>
      <c r="EC510" s="1032"/>
      <c r="ED510" s="1032"/>
      <c r="EE510" s="1032"/>
      <c r="EF510" s="1032"/>
      <c r="EG510" s="1032"/>
      <c r="EH510" s="1032"/>
      <c r="EI510" s="1032"/>
      <c r="EJ510" s="1032"/>
      <c r="EK510" s="1032"/>
      <c r="EL510" s="1032"/>
      <c r="EM510" s="1032"/>
      <c r="EN510" s="1032"/>
      <c r="EO510" s="1032"/>
      <c r="EP510" s="1032"/>
      <c r="EQ510" s="1032"/>
      <c r="ER510" s="1032"/>
      <c r="ES510" s="1032"/>
      <c r="ET510" s="1032"/>
      <c r="EU510" s="1032"/>
      <c r="EV510" s="1032"/>
      <c r="EW510" s="1032"/>
      <c r="EX510" s="1032"/>
      <c r="EY510" s="1032"/>
      <c r="EZ510" s="1032"/>
      <c r="FA510" s="1032"/>
      <c r="FB510" s="1032"/>
      <c r="FC510" s="1032"/>
      <c r="FD510" s="1032"/>
      <c r="FE510" s="1032"/>
      <c r="FF510" s="1032"/>
      <c r="FG510" s="1032"/>
      <c r="FH510" s="1032"/>
      <c r="FI510" s="1032"/>
      <c r="FJ510" s="1032"/>
      <c r="FK510" s="1032"/>
      <c r="FL510" s="1032"/>
      <c r="FM510" s="1032"/>
      <c r="FN510" s="1032"/>
      <c r="FO510" s="1032"/>
      <c r="FP510" s="1032"/>
      <c r="FQ510" s="1032"/>
      <c r="FR510" s="1032"/>
      <c r="FS510" s="1032"/>
      <c r="FT510" s="1032"/>
      <c r="FU510" s="1032"/>
      <c r="FV510" s="1032"/>
      <c r="FW510" s="1032"/>
      <c r="FX510" s="1032"/>
      <c r="FY510" s="1032"/>
      <c r="FZ510" s="1032"/>
      <c r="GA510" s="1032"/>
      <c r="GB510" s="1032"/>
      <c r="GC510" s="1032"/>
      <c r="GD510" s="1032"/>
      <c r="GE510" s="1032"/>
      <c r="GF510" s="1032"/>
      <c r="GG510" s="1032"/>
      <c r="GH510" s="1032"/>
      <c r="GI510" s="1032"/>
      <c r="GJ510" s="1032"/>
      <c r="GK510" s="1032"/>
      <c r="GL510" s="1032"/>
      <c r="GM510" s="1032"/>
      <c r="GN510" s="1032"/>
      <c r="GO510" s="1032"/>
      <c r="GP510" s="1032"/>
      <c r="GQ510" s="1032"/>
      <c r="GR510" s="1032"/>
      <c r="GS510" s="1032"/>
      <c r="GT510" s="1032"/>
      <c r="GU510" s="1032"/>
      <c r="GV510" s="1032"/>
      <c r="GW510" s="1032"/>
      <c r="GX510" s="1032"/>
      <c r="GY510" s="1032"/>
      <c r="GZ510" s="1032"/>
      <c r="HA510" s="1032"/>
      <c r="HB510" s="1032"/>
      <c r="HC510" s="1032"/>
      <c r="HD510" s="1032"/>
      <c r="HE510" s="1032"/>
      <c r="HF510" s="1032"/>
      <c r="HG510" s="1032"/>
      <c r="HH510" s="1032"/>
      <c r="HI510" s="1032"/>
      <c r="HJ510" s="1032"/>
      <c r="HK510" s="1032"/>
      <c r="HL510" s="1032"/>
      <c r="HM510" s="1032"/>
      <c r="HN510" s="1032"/>
      <c r="HO510" s="1032"/>
      <c r="HP510" s="1032"/>
      <c r="HQ510" s="1032"/>
      <c r="HR510" s="1032"/>
      <c r="HS510" s="1032"/>
      <c r="HT510" s="1032"/>
      <c r="HU510" s="1032"/>
      <c r="HV510" s="1032"/>
      <c r="HW510" s="1032"/>
      <c r="HX510" s="1032"/>
      <c r="HY510" s="1032"/>
      <c r="HZ510" s="1032"/>
      <c r="IA510" s="1032"/>
      <c r="IB510" s="1032"/>
      <c r="IC510" s="1032"/>
      <c r="ID510" s="1032"/>
      <c r="IE510" s="1032"/>
      <c r="IF510" s="1032"/>
      <c r="IG510" s="1032"/>
      <c r="IH510" s="1032"/>
      <c r="II510" s="1032"/>
      <c r="IJ510" s="1032"/>
      <c r="IK510" s="1032"/>
      <c r="IL510" s="1032"/>
      <c r="IM510" s="1032"/>
      <c r="IN510" s="1032"/>
      <c r="IO510" s="1032"/>
      <c r="IP510" s="1032"/>
      <c r="IQ510" s="1032"/>
      <c r="IR510" s="1032"/>
      <c r="IS510" s="1032"/>
    </row>
    <row r="511" spans="1:253" s="1110" customFormat="1" ht="23.25" customHeight="1">
      <c r="A511" s="1234">
        <v>6.1</v>
      </c>
      <c r="B511" s="1141" t="s">
        <v>997</v>
      </c>
      <c r="C511" s="1132">
        <v>3</v>
      </c>
      <c r="D511" s="1128" t="s">
        <v>132</v>
      </c>
      <c r="E511" s="1350"/>
      <c r="F511" s="1352">
        <f t="shared" si="19"/>
        <v>0</v>
      </c>
      <c r="G511" s="1109"/>
      <c r="H511" s="1109"/>
      <c r="I511" s="1109"/>
      <c r="J511" s="1109"/>
      <c r="K511" s="1109"/>
      <c r="L511" s="1109"/>
      <c r="M511" s="1109"/>
      <c r="N511" s="1109"/>
      <c r="O511" s="1109"/>
      <c r="P511" s="1109"/>
      <c r="Q511" s="1109"/>
      <c r="R511" s="1109"/>
      <c r="S511" s="1109"/>
      <c r="T511" s="1109"/>
      <c r="U511" s="1109"/>
      <c r="V511" s="1109"/>
      <c r="W511" s="1109"/>
      <c r="X511" s="1109"/>
      <c r="Y511" s="1109"/>
      <c r="Z511" s="1109"/>
      <c r="AA511" s="1109"/>
      <c r="AB511" s="1109"/>
      <c r="AC511" s="1109"/>
      <c r="AD511" s="1109"/>
      <c r="AE511" s="1109"/>
      <c r="AF511" s="1109"/>
      <c r="AG511" s="1109"/>
      <c r="AH511" s="1109"/>
      <c r="AI511" s="1109"/>
      <c r="AJ511" s="1109"/>
      <c r="AK511" s="1109"/>
      <c r="AL511" s="1109"/>
      <c r="AM511" s="1109"/>
      <c r="AN511" s="1109"/>
      <c r="AO511" s="1109"/>
      <c r="AP511" s="1109"/>
      <c r="AQ511" s="1109"/>
      <c r="AR511" s="1109"/>
      <c r="AS511" s="1109"/>
      <c r="AT511" s="1109"/>
      <c r="AU511" s="1109"/>
      <c r="AV511" s="1109"/>
      <c r="AW511" s="1109"/>
      <c r="AX511" s="1109"/>
      <c r="AY511" s="1109"/>
      <c r="AZ511" s="1109"/>
      <c r="BA511" s="1109"/>
      <c r="BB511" s="1109"/>
      <c r="BC511" s="1109"/>
      <c r="BD511" s="1109"/>
      <c r="BE511" s="1109"/>
      <c r="BF511" s="1109"/>
      <c r="BG511" s="1109"/>
      <c r="BH511" s="1109"/>
      <c r="BI511" s="1109"/>
      <c r="BJ511" s="1109"/>
      <c r="BK511" s="1109"/>
      <c r="BL511" s="1109"/>
      <c r="BM511" s="1109"/>
      <c r="BN511" s="1109"/>
      <c r="BO511" s="1109"/>
      <c r="BP511" s="1109"/>
      <c r="BQ511" s="1109"/>
      <c r="BR511" s="1109"/>
      <c r="BS511" s="1109"/>
      <c r="BT511" s="1109"/>
      <c r="BU511" s="1109"/>
      <c r="BV511" s="1109"/>
      <c r="BW511" s="1109"/>
      <c r="BX511" s="1109"/>
      <c r="BY511" s="1109"/>
      <c r="BZ511" s="1109"/>
      <c r="CA511" s="1109"/>
      <c r="CB511" s="1109"/>
      <c r="CC511" s="1109"/>
      <c r="CD511" s="1109"/>
      <c r="CE511" s="1109"/>
      <c r="CF511" s="1109"/>
      <c r="CG511" s="1109"/>
      <c r="CH511" s="1109"/>
      <c r="CI511" s="1109"/>
      <c r="CJ511" s="1109"/>
      <c r="CK511" s="1109"/>
      <c r="CL511" s="1109"/>
      <c r="CM511" s="1109"/>
      <c r="CN511" s="1109"/>
      <c r="CO511" s="1109"/>
      <c r="CP511" s="1109"/>
      <c r="CQ511" s="1109"/>
      <c r="CR511" s="1109"/>
      <c r="CS511" s="1109"/>
      <c r="CT511" s="1109"/>
      <c r="CU511" s="1109"/>
      <c r="CV511" s="1109"/>
      <c r="CW511" s="1109"/>
      <c r="CX511" s="1109"/>
      <c r="CY511" s="1109"/>
      <c r="CZ511" s="1109"/>
      <c r="DA511" s="1109"/>
      <c r="DB511" s="1109"/>
      <c r="DC511" s="1109"/>
      <c r="DD511" s="1109"/>
      <c r="DE511" s="1109"/>
      <c r="DF511" s="1109"/>
      <c r="DG511" s="1109"/>
      <c r="DH511" s="1109"/>
      <c r="DI511" s="1109"/>
      <c r="DJ511" s="1109"/>
      <c r="DK511" s="1109"/>
      <c r="DL511" s="1109"/>
      <c r="DM511" s="1109"/>
      <c r="DN511" s="1109"/>
      <c r="DO511" s="1109"/>
      <c r="DP511" s="1109"/>
      <c r="DQ511" s="1109"/>
      <c r="DR511" s="1109"/>
      <c r="DS511" s="1109"/>
      <c r="DT511" s="1109"/>
      <c r="DU511" s="1109"/>
      <c r="DV511" s="1109"/>
      <c r="DW511" s="1109"/>
      <c r="DX511" s="1109"/>
      <c r="DY511" s="1109"/>
      <c r="DZ511" s="1109"/>
      <c r="EA511" s="1109"/>
      <c r="EB511" s="1109"/>
      <c r="EC511" s="1109"/>
      <c r="ED511" s="1109"/>
      <c r="EE511" s="1109"/>
      <c r="EF511" s="1109"/>
      <c r="EG511" s="1109"/>
      <c r="EH511" s="1109"/>
      <c r="EI511" s="1109"/>
      <c r="EJ511" s="1109"/>
      <c r="EK511" s="1109"/>
      <c r="EL511" s="1109"/>
      <c r="EM511" s="1109"/>
      <c r="EN511" s="1109"/>
      <c r="EO511" s="1109"/>
      <c r="EP511" s="1109"/>
      <c r="EQ511" s="1109"/>
      <c r="ER511" s="1109"/>
      <c r="ES511" s="1109"/>
      <c r="ET511" s="1109"/>
      <c r="EU511" s="1109"/>
      <c r="EV511" s="1109"/>
      <c r="EW511" s="1109"/>
      <c r="EX511" s="1109"/>
      <c r="EY511" s="1109"/>
      <c r="EZ511" s="1109"/>
      <c r="FA511" s="1109"/>
      <c r="FB511" s="1109"/>
      <c r="FC511" s="1109"/>
      <c r="FD511" s="1109"/>
      <c r="FE511" s="1109"/>
      <c r="FF511" s="1109"/>
      <c r="FG511" s="1109"/>
      <c r="FH511" s="1109"/>
      <c r="FI511" s="1109"/>
      <c r="FJ511" s="1109"/>
      <c r="FK511" s="1109"/>
      <c r="FL511" s="1109"/>
      <c r="FM511" s="1109"/>
      <c r="FN511" s="1109"/>
      <c r="FO511" s="1109"/>
      <c r="FP511" s="1109"/>
      <c r="FQ511" s="1109"/>
      <c r="FR511" s="1109"/>
      <c r="FS511" s="1109"/>
      <c r="FT511" s="1109"/>
      <c r="FU511" s="1109"/>
      <c r="FV511" s="1109"/>
      <c r="FW511" s="1109"/>
      <c r="FX511" s="1109"/>
      <c r="FY511" s="1109"/>
      <c r="FZ511" s="1109"/>
      <c r="GA511" s="1109"/>
      <c r="GB511" s="1109"/>
      <c r="GC511" s="1109"/>
      <c r="GD511" s="1109"/>
      <c r="GE511" s="1109"/>
      <c r="GF511" s="1109"/>
      <c r="GG511" s="1109"/>
      <c r="GH511" s="1109"/>
      <c r="GI511" s="1109"/>
      <c r="GJ511" s="1109"/>
      <c r="GK511" s="1109"/>
      <c r="GL511" s="1109"/>
      <c r="GM511" s="1109"/>
      <c r="GN511" s="1109"/>
      <c r="GO511" s="1109"/>
      <c r="GP511" s="1109"/>
      <c r="GQ511" s="1109"/>
      <c r="GR511" s="1109"/>
      <c r="GS511" s="1109"/>
      <c r="GT511" s="1109"/>
      <c r="GU511" s="1109"/>
      <c r="GV511" s="1109"/>
      <c r="GW511" s="1109"/>
      <c r="GX511" s="1109"/>
      <c r="GY511" s="1109"/>
      <c r="GZ511" s="1109"/>
      <c r="HA511" s="1109"/>
      <c r="HB511" s="1109"/>
      <c r="HC511" s="1109"/>
      <c r="HD511" s="1109"/>
      <c r="HE511" s="1109"/>
      <c r="HF511" s="1109"/>
      <c r="HG511" s="1109"/>
      <c r="HH511" s="1109"/>
      <c r="HI511" s="1109"/>
      <c r="HJ511" s="1109"/>
      <c r="HK511" s="1109"/>
      <c r="HL511" s="1109"/>
      <c r="HM511" s="1109"/>
      <c r="HN511" s="1109"/>
      <c r="HO511" s="1109"/>
      <c r="HP511" s="1109"/>
      <c r="HQ511" s="1109"/>
      <c r="HR511" s="1109"/>
      <c r="HS511" s="1109"/>
      <c r="HT511" s="1109"/>
      <c r="HU511" s="1109"/>
      <c r="HV511" s="1109"/>
      <c r="HW511" s="1109"/>
      <c r="HX511" s="1109"/>
      <c r="HY511" s="1109"/>
      <c r="HZ511" s="1109"/>
      <c r="IA511" s="1109"/>
      <c r="IB511" s="1109"/>
      <c r="IC511" s="1109"/>
      <c r="ID511" s="1109"/>
      <c r="IE511" s="1109"/>
      <c r="IF511" s="1109"/>
      <c r="IG511" s="1109"/>
      <c r="IH511" s="1109"/>
      <c r="II511" s="1109"/>
      <c r="IJ511" s="1109"/>
      <c r="IK511" s="1109"/>
      <c r="IL511" s="1109"/>
      <c r="IM511" s="1109"/>
      <c r="IN511" s="1109"/>
      <c r="IO511" s="1109"/>
      <c r="IP511" s="1109"/>
      <c r="IQ511" s="1109"/>
      <c r="IR511" s="1109"/>
      <c r="IS511" s="1109"/>
    </row>
    <row r="512" spans="1:6" s="1109" customFormat="1" ht="23.25" customHeight="1">
      <c r="A512" s="1234">
        <v>6.2</v>
      </c>
      <c r="B512" s="1141" t="s">
        <v>1008</v>
      </c>
      <c r="C512" s="1132">
        <v>1</v>
      </c>
      <c r="D512" s="1128" t="s">
        <v>132</v>
      </c>
      <c r="E512" s="1350"/>
      <c r="F512" s="1352">
        <f t="shared" si="19"/>
        <v>0</v>
      </c>
    </row>
    <row r="513" spans="1:6" s="1109" customFormat="1" ht="24">
      <c r="A513" s="1234">
        <v>6.3</v>
      </c>
      <c r="B513" s="1200" t="s">
        <v>1009</v>
      </c>
      <c r="C513" s="1145">
        <v>1</v>
      </c>
      <c r="D513" s="1266" t="s">
        <v>132</v>
      </c>
      <c r="E513" s="1350"/>
      <c r="F513" s="1352">
        <f t="shared" si="19"/>
        <v>0</v>
      </c>
    </row>
    <row r="514" spans="1:6" s="1109" customFormat="1" ht="24" customHeight="1">
      <c r="A514" s="1267">
        <v>6.4</v>
      </c>
      <c r="B514" s="1141" t="s">
        <v>1010</v>
      </c>
      <c r="C514" s="1132">
        <v>2</v>
      </c>
      <c r="D514" s="1128" t="s">
        <v>132</v>
      </c>
      <c r="E514" s="1350"/>
      <c r="F514" s="1352">
        <f t="shared" si="19"/>
        <v>0</v>
      </c>
    </row>
    <row r="515" spans="1:6" s="1109" customFormat="1" ht="24">
      <c r="A515" s="1268">
        <v>6.5</v>
      </c>
      <c r="B515" s="1246" t="s">
        <v>952</v>
      </c>
      <c r="C515" s="1247">
        <v>2</v>
      </c>
      <c r="D515" s="1248" t="s">
        <v>132</v>
      </c>
      <c r="E515" s="1395"/>
      <c r="F515" s="1396">
        <f t="shared" si="19"/>
        <v>0</v>
      </c>
    </row>
    <row r="516" spans="1:6" s="1109" customFormat="1" ht="24">
      <c r="A516" s="1268">
        <v>6.6</v>
      </c>
      <c r="B516" s="1246" t="s">
        <v>953</v>
      </c>
      <c r="C516" s="1247">
        <v>5</v>
      </c>
      <c r="D516" s="1248" t="s">
        <v>132</v>
      </c>
      <c r="E516" s="1395"/>
      <c r="F516" s="1396">
        <f t="shared" si="19"/>
        <v>0</v>
      </c>
    </row>
    <row r="517" spans="1:6" ht="7.5" customHeight="1">
      <c r="A517" s="1233"/>
      <c r="B517" s="1132"/>
      <c r="C517" s="1132"/>
      <c r="D517" s="1128"/>
      <c r="E517" s="1350"/>
      <c r="F517" s="1352"/>
    </row>
    <row r="518" spans="1:6" s="538" customFormat="1" ht="14.25" customHeight="1">
      <c r="A518" s="1123">
        <v>7</v>
      </c>
      <c r="B518" s="1149" t="s">
        <v>638</v>
      </c>
      <c r="C518" s="1132"/>
      <c r="D518" s="1128"/>
      <c r="E518" s="1350"/>
      <c r="F518" s="1352">
        <f>ROUND(E518*C518,2)</f>
        <v>0</v>
      </c>
    </row>
    <row r="519" spans="1:7" s="538" customFormat="1" ht="12.75" customHeight="1">
      <c r="A519" s="1125">
        <v>7.1</v>
      </c>
      <c r="B519" s="1150" t="s">
        <v>944</v>
      </c>
      <c r="C519" s="1132">
        <v>3</v>
      </c>
      <c r="D519" s="1128" t="s">
        <v>132</v>
      </c>
      <c r="E519" s="1350"/>
      <c r="F519" s="1351">
        <f>ROUND(E519*C519,2)</f>
        <v>0</v>
      </c>
      <c r="G519" s="1042"/>
    </row>
    <row r="520" spans="1:7" s="538" customFormat="1" ht="12.75" customHeight="1">
      <c r="A520" s="1125">
        <v>7.3</v>
      </c>
      <c r="B520" s="1150" t="s">
        <v>908</v>
      </c>
      <c r="C520" s="1132">
        <v>8</v>
      </c>
      <c r="D520" s="1128" t="s">
        <v>132</v>
      </c>
      <c r="E520" s="1350"/>
      <c r="F520" s="1351">
        <f>ROUND(E520*C520,2)</f>
        <v>0</v>
      </c>
      <c r="G520" s="1042"/>
    </row>
    <row r="521" spans="1:6" ht="5.25" customHeight="1">
      <c r="A521" s="1233"/>
      <c r="B521" s="1132"/>
      <c r="C521" s="1132"/>
      <c r="D521" s="1128"/>
      <c r="E521" s="1350"/>
      <c r="F521" s="1352"/>
    </row>
    <row r="522" spans="1:6" ht="12">
      <c r="A522" s="1233">
        <v>8</v>
      </c>
      <c r="B522" s="1130" t="s">
        <v>361</v>
      </c>
      <c r="C522" s="1127"/>
      <c r="D522" s="1128"/>
      <c r="E522" s="1350"/>
      <c r="F522" s="1352">
        <f>ROUND(E522*C522,2)</f>
        <v>0</v>
      </c>
    </row>
    <row r="523" spans="1:8" ht="24">
      <c r="A523" s="1254">
        <v>8.1</v>
      </c>
      <c r="B523" s="1129" t="s">
        <v>956</v>
      </c>
      <c r="C523" s="1121">
        <v>1</v>
      </c>
      <c r="D523" s="1138" t="s">
        <v>132</v>
      </c>
      <c r="E523" s="1355"/>
      <c r="F523" s="1356">
        <f>ROUND(E523*C523,2)</f>
        <v>0</v>
      </c>
      <c r="H523" s="1076"/>
    </row>
    <row r="524" spans="1:6" s="1077" customFormat="1" ht="12">
      <c r="A524" s="1139">
        <v>8.2</v>
      </c>
      <c r="B524" s="1129" t="s">
        <v>466</v>
      </c>
      <c r="C524" s="1127">
        <v>1</v>
      </c>
      <c r="D524" s="1128" t="s">
        <v>132</v>
      </c>
      <c r="E524" s="1350"/>
      <c r="F524" s="1352">
        <f>ROUND(E524*C524,2)</f>
        <v>0</v>
      </c>
    </row>
    <row r="525" spans="1:6" ht="6.75" customHeight="1">
      <c r="A525" s="1139"/>
      <c r="B525" s="1129"/>
      <c r="C525" s="1127"/>
      <c r="D525" s="1128"/>
      <c r="E525" s="1350"/>
      <c r="F525" s="1352">
        <f>ROUND(E525*C525,2)</f>
        <v>0</v>
      </c>
    </row>
    <row r="526" spans="1:6" ht="12">
      <c r="A526" s="1233">
        <v>8</v>
      </c>
      <c r="B526" s="1209" t="s">
        <v>831</v>
      </c>
      <c r="C526" s="1163"/>
      <c r="D526" s="1164"/>
      <c r="E526" s="1364"/>
      <c r="F526" s="1352">
        <f>ROUND(E526*C526,2)</f>
        <v>0</v>
      </c>
    </row>
    <row r="527" spans="1:6" ht="6.75" customHeight="1">
      <c r="A527" s="1233"/>
      <c r="B527" s="1209"/>
      <c r="C527" s="1163"/>
      <c r="D527" s="1164"/>
      <c r="E527" s="1364"/>
      <c r="F527" s="1352"/>
    </row>
    <row r="528" spans="1:6" ht="12">
      <c r="A528" s="1269">
        <v>8.1</v>
      </c>
      <c r="B528" s="1151" t="s">
        <v>832</v>
      </c>
      <c r="C528" s="1152"/>
      <c r="D528" s="1153"/>
      <c r="E528" s="1360"/>
      <c r="F528" s="1352">
        <f aca="true" t="shared" si="20" ref="F528:F538">ROUND(E528*C528,2)</f>
        <v>0</v>
      </c>
    </row>
    <row r="529" spans="1:6" ht="12">
      <c r="A529" s="1270" t="s">
        <v>745</v>
      </c>
      <c r="B529" s="1167" t="s">
        <v>0</v>
      </c>
      <c r="C529" s="1168">
        <v>3</v>
      </c>
      <c r="D529" s="1169" t="s">
        <v>132</v>
      </c>
      <c r="E529" s="1360"/>
      <c r="F529" s="1352">
        <f t="shared" si="20"/>
        <v>0</v>
      </c>
    </row>
    <row r="530" spans="1:6" ht="24">
      <c r="A530" s="1271" t="s">
        <v>746</v>
      </c>
      <c r="B530" s="1159" t="s">
        <v>890</v>
      </c>
      <c r="C530" s="1160">
        <v>18</v>
      </c>
      <c r="D530" s="1161" t="s">
        <v>28</v>
      </c>
      <c r="E530" s="1363"/>
      <c r="F530" s="1356">
        <f t="shared" si="20"/>
        <v>0</v>
      </c>
    </row>
    <row r="531" spans="1:6" ht="24">
      <c r="A531" s="1271" t="s">
        <v>747</v>
      </c>
      <c r="B531" s="1159" t="s">
        <v>891</v>
      </c>
      <c r="C531" s="1173">
        <v>12</v>
      </c>
      <c r="D531" s="1174" t="s">
        <v>132</v>
      </c>
      <c r="E531" s="1363"/>
      <c r="F531" s="1365">
        <f t="shared" si="20"/>
        <v>0</v>
      </c>
    </row>
    <row r="532" spans="1:6" ht="12">
      <c r="A532" s="1270" t="s">
        <v>748</v>
      </c>
      <c r="B532" s="1162" t="s">
        <v>940</v>
      </c>
      <c r="C532" s="1163">
        <v>6</v>
      </c>
      <c r="D532" s="1164" t="s">
        <v>132</v>
      </c>
      <c r="E532" s="1364"/>
      <c r="F532" s="1352">
        <f t="shared" si="20"/>
        <v>0</v>
      </c>
    </row>
    <row r="533" spans="1:6" ht="12">
      <c r="A533" s="1270" t="s">
        <v>749</v>
      </c>
      <c r="B533" s="1162" t="s">
        <v>933</v>
      </c>
      <c r="C533" s="1163">
        <v>12</v>
      </c>
      <c r="D533" s="1164" t="s">
        <v>132</v>
      </c>
      <c r="E533" s="1364"/>
      <c r="F533" s="1352">
        <f t="shared" si="20"/>
        <v>0</v>
      </c>
    </row>
    <row r="534" spans="1:6" ht="12">
      <c r="A534" s="1270" t="s">
        <v>750</v>
      </c>
      <c r="B534" s="1162" t="s">
        <v>445</v>
      </c>
      <c r="C534" s="1163">
        <v>11.88</v>
      </c>
      <c r="D534" s="1164" t="s">
        <v>15</v>
      </c>
      <c r="E534" s="1364"/>
      <c r="F534" s="1352">
        <f t="shared" si="20"/>
        <v>0</v>
      </c>
    </row>
    <row r="535" spans="1:6" ht="24">
      <c r="A535" s="1271" t="s">
        <v>751</v>
      </c>
      <c r="B535" s="1159" t="s">
        <v>945</v>
      </c>
      <c r="C535" s="1160">
        <v>11.21</v>
      </c>
      <c r="D535" s="1161" t="s">
        <v>15</v>
      </c>
      <c r="E535" s="1363"/>
      <c r="F535" s="1356">
        <f t="shared" si="20"/>
        <v>0</v>
      </c>
    </row>
    <row r="536" spans="1:6" ht="12">
      <c r="A536" s="1270" t="s">
        <v>752</v>
      </c>
      <c r="B536" s="1166" t="s">
        <v>939</v>
      </c>
      <c r="C536" s="1163">
        <v>0.84</v>
      </c>
      <c r="D536" s="1164" t="s">
        <v>15</v>
      </c>
      <c r="E536" s="1364"/>
      <c r="F536" s="1352">
        <f t="shared" si="20"/>
        <v>0</v>
      </c>
    </row>
    <row r="537" spans="1:6" ht="12">
      <c r="A537" s="1270" t="s">
        <v>753</v>
      </c>
      <c r="B537" s="1162" t="s">
        <v>911</v>
      </c>
      <c r="C537" s="1163">
        <v>1</v>
      </c>
      <c r="D537" s="1164" t="s">
        <v>132</v>
      </c>
      <c r="E537" s="1364"/>
      <c r="F537" s="1352">
        <f t="shared" si="20"/>
        <v>0</v>
      </c>
    </row>
    <row r="538" spans="1:6" ht="3.75" customHeight="1">
      <c r="A538" s="1256"/>
      <c r="B538" s="1167"/>
      <c r="C538" s="1163"/>
      <c r="D538" s="1164"/>
      <c r="E538" s="1364"/>
      <c r="F538" s="1352">
        <f t="shared" si="20"/>
        <v>0</v>
      </c>
    </row>
    <row r="539" spans="1:6" ht="15" customHeight="1">
      <c r="A539" s="1233">
        <v>9</v>
      </c>
      <c r="B539" s="1220" t="s">
        <v>887</v>
      </c>
      <c r="C539" s="1163"/>
      <c r="D539" s="1164"/>
      <c r="E539" s="1364"/>
      <c r="F539" s="1352"/>
    </row>
    <row r="540" spans="1:6" ht="3.75" customHeight="1">
      <c r="A540" s="1256"/>
      <c r="B540" s="1167"/>
      <c r="C540" s="1163"/>
      <c r="D540" s="1164"/>
      <c r="E540" s="1364"/>
      <c r="F540" s="1352"/>
    </row>
    <row r="541" spans="1:6" ht="12">
      <c r="A541" s="1219">
        <v>9.1</v>
      </c>
      <c r="B541" s="1220" t="s">
        <v>834</v>
      </c>
      <c r="C541" s="1163"/>
      <c r="D541" s="1164"/>
      <c r="E541" s="1364"/>
      <c r="F541" s="1352">
        <f aca="true" t="shared" si="21" ref="F541:F569">ROUND(E541*C541,2)</f>
        <v>0</v>
      </c>
    </row>
    <row r="542" spans="1:6" ht="12">
      <c r="A542" s="1171" t="s">
        <v>794</v>
      </c>
      <c r="B542" s="1162" t="s">
        <v>888</v>
      </c>
      <c r="C542" s="1217">
        <v>10</v>
      </c>
      <c r="D542" s="1169" t="s">
        <v>132</v>
      </c>
      <c r="E542" s="1383"/>
      <c r="F542" s="1352">
        <f t="shared" si="21"/>
        <v>0</v>
      </c>
    </row>
    <row r="543" spans="1:6" ht="24">
      <c r="A543" s="1172" t="s">
        <v>795</v>
      </c>
      <c r="B543" s="1221" t="s">
        <v>936</v>
      </c>
      <c r="C543" s="1145">
        <v>120</v>
      </c>
      <c r="D543" s="1174" t="s">
        <v>28</v>
      </c>
      <c r="E543" s="1389"/>
      <c r="F543" s="1356">
        <f t="shared" si="21"/>
        <v>0</v>
      </c>
    </row>
    <row r="544" spans="1:6" ht="12">
      <c r="A544" s="1171" t="s">
        <v>796</v>
      </c>
      <c r="B544" s="1159" t="s">
        <v>577</v>
      </c>
      <c r="C544" s="1217">
        <v>20</v>
      </c>
      <c r="D544" s="1169" t="s">
        <v>132</v>
      </c>
      <c r="E544" s="1383"/>
      <c r="F544" s="1352">
        <f t="shared" si="21"/>
        <v>0</v>
      </c>
    </row>
    <row r="545" spans="1:6" ht="12">
      <c r="A545" s="1171" t="s">
        <v>797</v>
      </c>
      <c r="B545" s="1162" t="s">
        <v>578</v>
      </c>
      <c r="C545" s="1217">
        <v>20</v>
      </c>
      <c r="D545" s="1169" t="s">
        <v>132</v>
      </c>
      <c r="E545" s="1383"/>
      <c r="F545" s="1352">
        <f t="shared" si="21"/>
        <v>0</v>
      </c>
    </row>
    <row r="546" spans="1:6" ht="12">
      <c r="A546" s="1171" t="s">
        <v>798</v>
      </c>
      <c r="B546" s="1159" t="s">
        <v>579</v>
      </c>
      <c r="C546" s="1217">
        <v>15</v>
      </c>
      <c r="D546" s="1169" t="s">
        <v>28</v>
      </c>
      <c r="E546" s="1383"/>
      <c r="F546" s="1352">
        <f t="shared" si="21"/>
        <v>0</v>
      </c>
    </row>
    <row r="547" spans="1:6" ht="12">
      <c r="A547" s="1171" t="s">
        <v>799</v>
      </c>
      <c r="B547" s="1162" t="s">
        <v>580</v>
      </c>
      <c r="C547" s="1217">
        <v>10</v>
      </c>
      <c r="D547" s="1169" t="s">
        <v>132</v>
      </c>
      <c r="E547" s="1383"/>
      <c r="F547" s="1352">
        <f t="shared" si="21"/>
        <v>0</v>
      </c>
    </row>
    <row r="548" spans="1:6" s="1074" customFormat="1" ht="12.75" customHeight="1">
      <c r="A548" s="1171" t="s">
        <v>800</v>
      </c>
      <c r="B548" s="1162" t="s">
        <v>581</v>
      </c>
      <c r="C548" s="1217">
        <v>10</v>
      </c>
      <c r="D548" s="1169" t="s">
        <v>132</v>
      </c>
      <c r="E548" s="1383"/>
      <c r="F548" s="1352">
        <f t="shared" si="21"/>
        <v>0</v>
      </c>
    </row>
    <row r="549" spans="1:6" s="1074" customFormat="1" ht="12">
      <c r="A549" s="1171" t="s">
        <v>801</v>
      </c>
      <c r="B549" s="1162" t="s">
        <v>582</v>
      </c>
      <c r="C549" s="1217">
        <v>10</v>
      </c>
      <c r="D549" s="1169" t="s">
        <v>132</v>
      </c>
      <c r="E549" s="1383"/>
      <c r="F549" s="1352">
        <f t="shared" si="21"/>
        <v>0</v>
      </c>
    </row>
    <row r="550" spans="1:6" s="1074" customFormat="1" ht="12">
      <c r="A550" s="1171" t="s">
        <v>802</v>
      </c>
      <c r="B550" s="1139" t="s">
        <v>583</v>
      </c>
      <c r="C550" s="1217">
        <v>10</v>
      </c>
      <c r="D550" s="1222" t="s">
        <v>132</v>
      </c>
      <c r="E550" s="1390"/>
      <c r="F550" s="1352">
        <f t="shared" si="21"/>
        <v>0</v>
      </c>
    </row>
    <row r="551" spans="1:256" s="1088" customFormat="1" ht="12.75">
      <c r="A551" s="1171" t="s">
        <v>803</v>
      </c>
      <c r="B551" s="1125" t="s">
        <v>1048</v>
      </c>
      <c r="C551" s="1217">
        <v>10</v>
      </c>
      <c r="D551" s="1169" t="s">
        <v>132</v>
      </c>
      <c r="E551" s="1386"/>
      <c r="F551" s="1386">
        <f>ROUND(C551*E551,2)</f>
        <v>0</v>
      </c>
      <c r="G551" s="1086"/>
      <c r="H551" s="368"/>
      <c r="I551" s="1087"/>
      <c r="J551" s="368"/>
      <c r="K551" s="368"/>
      <c r="L551" s="368"/>
      <c r="M551" s="368"/>
      <c r="N551" s="368"/>
      <c r="O551" s="368"/>
      <c r="P551" s="368"/>
      <c r="Q551" s="368"/>
      <c r="R551" s="368"/>
      <c r="S551" s="368"/>
      <c r="T551" s="368"/>
      <c r="U551" s="368"/>
      <c r="V551" s="368"/>
      <c r="W551" s="368"/>
      <c r="X551" s="368"/>
      <c r="Y551" s="368"/>
      <c r="Z551" s="368"/>
      <c r="AA551" s="368"/>
      <c r="AB551" s="368"/>
      <c r="AC551" s="368"/>
      <c r="AD551" s="368"/>
      <c r="AE551" s="368"/>
      <c r="AF551" s="368"/>
      <c r="AG551" s="368"/>
      <c r="AH551" s="368"/>
      <c r="AI551" s="368"/>
      <c r="AJ551" s="368"/>
      <c r="AK551" s="368"/>
      <c r="AL551" s="368"/>
      <c r="AM551" s="368"/>
      <c r="AN551" s="368"/>
      <c r="AO551" s="368"/>
      <c r="AP551" s="368"/>
      <c r="AQ551" s="368"/>
      <c r="AR551" s="368"/>
      <c r="AS551" s="368"/>
      <c r="AT551" s="368"/>
      <c r="AU551" s="368"/>
      <c r="AV551" s="368"/>
      <c r="AW551" s="368"/>
      <c r="AX551" s="368"/>
      <c r="AY551" s="368"/>
      <c r="AZ551" s="368"/>
      <c r="BA551" s="368"/>
      <c r="BB551" s="368"/>
      <c r="BC551" s="368"/>
      <c r="BD551" s="368"/>
      <c r="BE551" s="368"/>
      <c r="BF551" s="368"/>
      <c r="BG551" s="368"/>
      <c r="BH551" s="368"/>
      <c r="BI551" s="368"/>
      <c r="BJ551" s="368"/>
      <c r="BK551" s="368"/>
      <c r="BL551" s="368"/>
      <c r="BM551" s="368"/>
      <c r="BN551" s="368"/>
      <c r="BO551" s="368"/>
      <c r="BP551" s="368"/>
      <c r="BQ551" s="368"/>
      <c r="BR551" s="368"/>
      <c r="BS551" s="368"/>
      <c r="BT551" s="368"/>
      <c r="BU551" s="368"/>
      <c r="BV551" s="368"/>
      <c r="BW551" s="368"/>
      <c r="BX551" s="368"/>
      <c r="BY551" s="368"/>
      <c r="BZ551" s="368"/>
      <c r="CA551" s="368"/>
      <c r="CB551" s="368"/>
      <c r="CC551" s="368"/>
      <c r="CD551" s="368"/>
      <c r="CE551" s="368"/>
      <c r="CF551" s="368"/>
      <c r="CG551" s="368"/>
      <c r="CH551" s="368"/>
      <c r="CI551" s="368"/>
      <c r="CJ551" s="368"/>
      <c r="CK551" s="368"/>
      <c r="CL551" s="368"/>
      <c r="CM551" s="368"/>
      <c r="CN551" s="368"/>
      <c r="CO551" s="368"/>
      <c r="CP551" s="368"/>
      <c r="CQ551" s="368"/>
      <c r="CR551" s="368"/>
      <c r="CS551" s="368"/>
      <c r="CT551" s="368"/>
      <c r="CU551" s="368"/>
      <c r="CV551" s="368"/>
      <c r="CW551" s="368"/>
      <c r="CX551" s="368"/>
      <c r="CY551" s="368"/>
      <c r="CZ551" s="368"/>
      <c r="DA551" s="368"/>
      <c r="DB551" s="368"/>
      <c r="DC551" s="368"/>
      <c r="DD551" s="368"/>
      <c r="DE551" s="368"/>
      <c r="DF551" s="368"/>
      <c r="DG551" s="368"/>
      <c r="DH551" s="368"/>
      <c r="DI551" s="368"/>
      <c r="DJ551" s="368"/>
      <c r="DK551" s="368"/>
      <c r="DL551" s="368"/>
      <c r="DM551" s="368"/>
      <c r="DN551" s="368"/>
      <c r="DO551" s="368"/>
      <c r="DP551" s="368"/>
      <c r="DQ551" s="368"/>
      <c r="DR551" s="368"/>
      <c r="DS551" s="368"/>
      <c r="DT551" s="368"/>
      <c r="DU551" s="368"/>
      <c r="DV551" s="368"/>
      <c r="DW551" s="368"/>
      <c r="DX551" s="368"/>
      <c r="DY551" s="368"/>
      <c r="DZ551" s="368"/>
      <c r="EA551" s="368"/>
      <c r="EB551" s="368"/>
      <c r="EC551" s="368"/>
      <c r="ED551" s="368"/>
      <c r="EE551" s="368"/>
      <c r="EF551" s="368"/>
      <c r="EG551" s="368"/>
      <c r="EH551" s="368"/>
      <c r="EI551" s="368"/>
      <c r="EJ551" s="368"/>
      <c r="EK551" s="368"/>
      <c r="EL551" s="368"/>
      <c r="EM551" s="368"/>
      <c r="EN551" s="368"/>
      <c r="EO551" s="368"/>
      <c r="EP551" s="368"/>
      <c r="EQ551" s="368"/>
      <c r="ER551" s="368"/>
      <c r="ES551" s="368"/>
      <c r="ET551" s="368"/>
      <c r="EU551" s="368"/>
      <c r="EV551" s="368"/>
      <c r="EW551" s="368"/>
      <c r="EX551" s="368"/>
      <c r="EY551" s="368"/>
      <c r="EZ551" s="368"/>
      <c r="FA551" s="368"/>
      <c r="FB551" s="368"/>
      <c r="FC551" s="368"/>
      <c r="FD551" s="368"/>
      <c r="FE551" s="368"/>
      <c r="FF551" s="368"/>
      <c r="FG551" s="368"/>
      <c r="FH551" s="368"/>
      <c r="FI551" s="368"/>
      <c r="FJ551" s="368"/>
      <c r="FK551" s="368"/>
      <c r="FL551" s="368"/>
      <c r="FM551" s="368"/>
      <c r="FN551" s="368"/>
      <c r="FO551" s="368"/>
      <c r="FP551" s="368"/>
      <c r="FQ551" s="368"/>
      <c r="FR551" s="368"/>
      <c r="FS551" s="368"/>
      <c r="FT551" s="368"/>
      <c r="FU551" s="368"/>
      <c r="FV551" s="368"/>
      <c r="FW551" s="368"/>
      <c r="FX551" s="368"/>
      <c r="FY551" s="368"/>
      <c r="FZ551" s="368"/>
      <c r="GA551" s="368"/>
      <c r="GB551" s="368"/>
      <c r="GC551" s="368"/>
      <c r="GD551" s="368"/>
      <c r="GE551" s="368"/>
      <c r="GF551" s="368"/>
      <c r="GG551" s="368"/>
      <c r="GH551" s="368"/>
      <c r="GI551" s="368"/>
      <c r="GJ551" s="368"/>
      <c r="GK551" s="368"/>
      <c r="GL551" s="368"/>
      <c r="GM551" s="368"/>
      <c r="GN551" s="368"/>
      <c r="GO551" s="368"/>
      <c r="GP551" s="368"/>
      <c r="GQ551" s="368"/>
      <c r="GR551" s="368"/>
      <c r="GS551" s="368"/>
      <c r="GT551" s="368"/>
      <c r="GU551" s="368"/>
      <c r="GV551" s="368"/>
      <c r="GW551" s="368"/>
      <c r="GX551" s="368"/>
      <c r="GY551" s="368"/>
      <c r="GZ551" s="368"/>
      <c r="HA551" s="368"/>
      <c r="HB551" s="368"/>
      <c r="HC551" s="368"/>
      <c r="HD551" s="368"/>
      <c r="HE551" s="368"/>
      <c r="HF551" s="368"/>
      <c r="HG551" s="368"/>
      <c r="HH551" s="368"/>
      <c r="HI551" s="368"/>
      <c r="HJ551" s="368"/>
      <c r="HK551" s="368"/>
      <c r="HL551" s="368"/>
      <c r="HM551" s="368"/>
      <c r="HN551" s="368"/>
      <c r="HO551" s="368"/>
      <c r="HP551" s="368"/>
      <c r="HQ551" s="368"/>
      <c r="HR551" s="368"/>
      <c r="HS551" s="368"/>
      <c r="HT551" s="368"/>
      <c r="HU551" s="368"/>
      <c r="HV551" s="368"/>
      <c r="HW551" s="368"/>
      <c r="HX551" s="368"/>
      <c r="HY551" s="368"/>
      <c r="HZ551" s="368"/>
      <c r="IA551" s="368"/>
      <c r="IB551" s="368"/>
      <c r="IC551" s="368"/>
      <c r="ID551" s="368"/>
      <c r="IE551" s="368"/>
      <c r="IF551" s="368"/>
      <c r="IG551" s="368"/>
      <c r="IH551" s="368"/>
      <c r="II551" s="368"/>
      <c r="IJ551" s="368"/>
      <c r="IK551" s="368"/>
      <c r="IL551" s="368"/>
      <c r="IM551" s="368"/>
      <c r="IN551" s="368"/>
      <c r="IO551" s="368"/>
      <c r="IP551" s="368"/>
      <c r="IQ551" s="368"/>
      <c r="IR551" s="368"/>
      <c r="IS551" s="368"/>
      <c r="IT551" s="368"/>
      <c r="IU551" s="368"/>
      <c r="IV551" s="368"/>
    </row>
    <row r="552" spans="1:6" s="1074" customFormat="1" ht="12">
      <c r="A552" s="1171" t="s">
        <v>804</v>
      </c>
      <c r="B552" s="1162" t="s">
        <v>584</v>
      </c>
      <c r="C552" s="1217">
        <v>10</v>
      </c>
      <c r="D552" s="1169" t="s">
        <v>132</v>
      </c>
      <c r="E552" s="1383"/>
      <c r="F552" s="1352">
        <f t="shared" si="21"/>
        <v>0</v>
      </c>
    </row>
    <row r="553" spans="1:6" s="1074" customFormat="1" ht="12">
      <c r="A553" s="1171" t="s">
        <v>805</v>
      </c>
      <c r="B553" s="1162" t="s">
        <v>450</v>
      </c>
      <c r="C553" s="1217">
        <v>19.8</v>
      </c>
      <c r="D553" s="1169" t="s">
        <v>15</v>
      </c>
      <c r="E553" s="1383"/>
      <c r="F553" s="1352">
        <f t="shared" si="21"/>
        <v>0</v>
      </c>
    </row>
    <row r="554" spans="1:6" s="1074" customFormat="1" ht="12">
      <c r="A554" s="1171" t="s">
        <v>1052</v>
      </c>
      <c r="B554" s="1162" t="s">
        <v>585</v>
      </c>
      <c r="C554" s="1217">
        <v>10</v>
      </c>
      <c r="D554" s="1169" t="s">
        <v>132</v>
      </c>
      <c r="E554" s="1383"/>
      <c r="F554" s="1352">
        <f t="shared" si="21"/>
        <v>0</v>
      </c>
    </row>
    <row r="555" spans="1:6" s="1074" customFormat="1" ht="7.5" customHeight="1">
      <c r="A555" s="1272"/>
      <c r="B555" s="1273"/>
      <c r="C555" s="1274"/>
      <c r="D555" s="1275"/>
      <c r="E555" s="1401"/>
      <c r="F555" s="1402">
        <f t="shared" si="21"/>
        <v>0</v>
      </c>
    </row>
    <row r="556" spans="1:6" s="1074" customFormat="1" ht="12">
      <c r="A556" s="1219">
        <v>9.2</v>
      </c>
      <c r="B556" s="1216" t="s">
        <v>835</v>
      </c>
      <c r="C556" s="1217"/>
      <c r="D556" s="1169"/>
      <c r="E556" s="1383"/>
      <c r="F556" s="1352">
        <f t="shared" si="21"/>
        <v>0</v>
      </c>
    </row>
    <row r="557" spans="1:6" s="1074" customFormat="1" ht="12">
      <c r="A557" s="1171" t="s">
        <v>806</v>
      </c>
      <c r="B557" s="1125" t="s">
        <v>639</v>
      </c>
      <c r="C557" s="1217">
        <v>41</v>
      </c>
      <c r="D557" s="1169" t="s">
        <v>132</v>
      </c>
      <c r="E557" s="1383"/>
      <c r="F557" s="1352">
        <f t="shared" si="21"/>
        <v>0</v>
      </c>
    </row>
    <row r="558" spans="1:6" s="1074" customFormat="1" ht="24">
      <c r="A558" s="1172" t="s">
        <v>807</v>
      </c>
      <c r="B558" s="1125" t="s">
        <v>640</v>
      </c>
      <c r="C558" s="1145">
        <v>246</v>
      </c>
      <c r="D558" s="1174" t="s">
        <v>28</v>
      </c>
      <c r="E558" s="1384"/>
      <c r="F558" s="1356">
        <f t="shared" si="21"/>
        <v>0</v>
      </c>
    </row>
    <row r="559" spans="1:6" s="1074" customFormat="1" ht="12">
      <c r="A559" s="1171" t="s">
        <v>808</v>
      </c>
      <c r="B559" s="1125" t="s">
        <v>641</v>
      </c>
      <c r="C559" s="1217">
        <v>41</v>
      </c>
      <c r="D559" s="1169" t="s">
        <v>132</v>
      </c>
      <c r="E559" s="1385"/>
      <c r="F559" s="1352">
        <f t="shared" si="21"/>
        <v>0</v>
      </c>
    </row>
    <row r="560" spans="1:6" s="1074" customFormat="1" ht="12">
      <c r="A560" s="1171" t="s">
        <v>809</v>
      </c>
      <c r="B560" s="1125" t="s">
        <v>642</v>
      </c>
      <c r="C560" s="1217">
        <v>41</v>
      </c>
      <c r="D560" s="1169" t="s">
        <v>132</v>
      </c>
      <c r="E560" s="1385"/>
      <c r="F560" s="1352">
        <f t="shared" si="21"/>
        <v>0</v>
      </c>
    </row>
    <row r="561" spans="1:6" s="1074" customFormat="1" ht="12">
      <c r="A561" s="1171" t="s">
        <v>810</v>
      </c>
      <c r="B561" s="1125" t="s">
        <v>643</v>
      </c>
      <c r="C561" s="1217">
        <v>82</v>
      </c>
      <c r="D561" s="1169" t="s">
        <v>132</v>
      </c>
      <c r="E561" s="1386"/>
      <c r="F561" s="1352">
        <f t="shared" si="21"/>
        <v>0</v>
      </c>
    </row>
    <row r="562" spans="1:6" ht="12">
      <c r="A562" s="1171" t="s">
        <v>811</v>
      </c>
      <c r="B562" s="1125" t="s">
        <v>644</v>
      </c>
      <c r="C562" s="1217">
        <v>41</v>
      </c>
      <c r="D562" s="1169" t="s">
        <v>132</v>
      </c>
      <c r="E562" s="1386"/>
      <c r="F562" s="1352">
        <f t="shared" si="21"/>
        <v>0</v>
      </c>
    </row>
    <row r="563" spans="1:6" ht="12">
      <c r="A563" s="1171" t="s">
        <v>812</v>
      </c>
      <c r="B563" s="1125" t="s">
        <v>645</v>
      </c>
      <c r="C563" s="1217">
        <v>41</v>
      </c>
      <c r="D563" s="1169" t="s">
        <v>28</v>
      </c>
      <c r="E563" s="1385"/>
      <c r="F563" s="1352">
        <f t="shared" si="21"/>
        <v>0</v>
      </c>
    </row>
    <row r="564" spans="1:256" s="1088" customFormat="1" ht="12.75">
      <c r="A564" s="1171" t="s">
        <v>813</v>
      </c>
      <c r="B564" s="1125" t="s">
        <v>1048</v>
      </c>
      <c r="C564" s="1217">
        <v>41</v>
      </c>
      <c r="D564" s="1169" t="s">
        <v>132</v>
      </c>
      <c r="E564" s="1386"/>
      <c r="F564" s="1386">
        <f>ROUND(C564*E564,2)</f>
        <v>0</v>
      </c>
      <c r="G564" s="1086"/>
      <c r="H564" s="368"/>
      <c r="I564" s="1087"/>
      <c r="J564" s="368"/>
      <c r="K564" s="368"/>
      <c r="L564" s="368"/>
      <c r="M564" s="368"/>
      <c r="N564" s="368"/>
      <c r="O564" s="368"/>
      <c r="P564" s="368"/>
      <c r="Q564" s="368"/>
      <c r="R564" s="368"/>
      <c r="S564" s="368"/>
      <c r="T564" s="368"/>
      <c r="U564" s="368"/>
      <c r="V564" s="368"/>
      <c r="W564" s="368"/>
      <c r="X564" s="368"/>
      <c r="Y564" s="368"/>
      <c r="Z564" s="368"/>
      <c r="AA564" s="368"/>
      <c r="AB564" s="368"/>
      <c r="AC564" s="368"/>
      <c r="AD564" s="368"/>
      <c r="AE564" s="368"/>
      <c r="AF564" s="368"/>
      <c r="AG564" s="368"/>
      <c r="AH564" s="368"/>
      <c r="AI564" s="368"/>
      <c r="AJ564" s="368"/>
      <c r="AK564" s="368"/>
      <c r="AL564" s="368"/>
      <c r="AM564" s="368"/>
      <c r="AN564" s="368"/>
      <c r="AO564" s="368"/>
      <c r="AP564" s="368"/>
      <c r="AQ564" s="368"/>
      <c r="AR564" s="368"/>
      <c r="AS564" s="368"/>
      <c r="AT564" s="368"/>
      <c r="AU564" s="368"/>
      <c r="AV564" s="368"/>
      <c r="AW564" s="368"/>
      <c r="AX564" s="368"/>
      <c r="AY564" s="368"/>
      <c r="AZ564" s="368"/>
      <c r="BA564" s="368"/>
      <c r="BB564" s="368"/>
      <c r="BC564" s="368"/>
      <c r="BD564" s="368"/>
      <c r="BE564" s="368"/>
      <c r="BF564" s="368"/>
      <c r="BG564" s="368"/>
      <c r="BH564" s="368"/>
      <c r="BI564" s="368"/>
      <c r="BJ564" s="368"/>
      <c r="BK564" s="368"/>
      <c r="BL564" s="368"/>
      <c r="BM564" s="368"/>
      <c r="BN564" s="368"/>
      <c r="BO564" s="368"/>
      <c r="BP564" s="368"/>
      <c r="BQ564" s="368"/>
      <c r="BR564" s="368"/>
      <c r="BS564" s="368"/>
      <c r="BT564" s="368"/>
      <c r="BU564" s="368"/>
      <c r="BV564" s="368"/>
      <c r="BW564" s="368"/>
      <c r="BX564" s="368"/>
      <c r="BY564" s="368"/>
      <c r="BZ564" s="368"/>
      <c r="CA564" s="368"/>
      <c r="CB564" s="368"/>
      <c r="CC564" s="368"/>
      <c r="CD564" s="368"/>
      <c r="CE564" s="368"/>
      <c r="CF564" s="368"/>
      <c r="CG564" s="368"/>
      <c r="CH564" s="368"/>
      <c r="CI564" s="368"/>
      <c r="CJ564" s="368"/>
      <c r="CK564" s="368"/>
      <c r="CL564" s="368"/>
      <c r="CM564" s="368"/>
      <c r="CN564" s="368"/>
      <c r="CO564" s="368"/>
      <c r="CP564" s="368"/>
      <c r="CQ564" s="368"/>
      <c r="CR564" s="368"/>
      <c r="CS564" s="368"/>
      <c r="CT564" s="368"/>
      <c r="CU564" s="368"/>
      <c r="CV564" s="368"/>
      <c r="CW564" s="368"/>
      <c r="CX564" s="368"/>
      <c r="CY564" s="368"/>
      <c r="CZ564" s="368"/>
      <c r="DA564" s="368"/>
      <c r="DB564" s="368"/>
      <c r="DC564" s="368"/>
      <c r="DD564" s="368"/>
      <c r="DE564" s="368"/>
      <c r="DF564" s="368"/>
      <c r="DG564" s="368"/>
      <c r="DH564" s="368"/>
      <c r="DI564" s="368"/>
      <c r="DJ564" s="368"/>
      <c r="DK564" s="368"/>
      <c r="DL564" s="368"/>
      <c r="DM564" s="368"/>
      <c r="DN564" s="368"/>
      <c r="DO564" s="368"/>
      <c r="DP564" s="368"/>
      <c r="DQ564" s="368"/>
      <c r="DR564" s="368"/>
      <c r="DS564" s="368"/>
      <c r="DT564" s="368"/>
      <c r="DU564" s="368"/>
      <c r="DV564" s="368"/>
      <c r="DW564" s="368"/>
      <c r="DX564" s="368"/>
      <c r="DY564" s="368"/>
      <c r="DZ564" s="368"/>
      <c r="EA564" s="368"/>
      <c r="EB564" s="368"/>
      <c r="EC564" s="368"/>
      <c r="ED564" s="368"/>
      <c r="EE564" s="368"/>
      <c r="EF564" s="368"/>
      <c r="EG564" s="368"/>
      <c r="EH564" s="368"/>
      <c r="EI564" s="368"/>
      <c r="EJ564" s="368"/>
      <c r="EK564" s="368"/>
      <c r="EL564" s="368"/>
      <c r="EM564" s="368"/>
      <c r="EN564" s="368"/>
      <c r="EO564" s="368"/>
      <c r="EP564" s="368"/>
      <c r="EQ564" s="368"/>
      <c r="ER564" s="368"/>
      <c r="ES564" s="368"/>
      <c r="ET564" s="368"/>
      <c r="EU564" s="368"/>
      <c r="EV564" s="368"/>
      <c r="EW564" s="368"/>
      <c r="EX564" s="368"/>
      <c r="EY564" s="368"/>
      <c r="EZ564" s="368"/>
      <c r="FA564" s="368"/>
      <c r="FB564" s="368"/>
      <c r="FC564" s="368"/>
      <c r="FD564" s="368"/>
      <c r="FE564" s="368"/>
      <c r="FF564" s="368"/>
      <c r="FG564" s="368"/>
      <c r="FH564" s="368"/>
      <c r="FI564" s="368"/>
      <c r="FJ564" s="368"/>
      <c r="FK564" s="368"/>
      <c r="FL564" s="368"/>
      <c r="FM564" s="368"/>
      <c r="FN564" s="368"/>
      <c r="FO564" s="368"/>
      <c r="FP564" s="368"/>
      <c r="FQ564" s="368"/>
      <c r="FR564" s="368"/>
      <c r="FS564" s="368"/>
      <c r="FT564" s="368"/>
      <c r="FU564" s="368"/>
      <c r="FV564" s="368"/>
      <c r="FW564" s="368"/>
      <c r="FX564" s="368"/>
      <c r="FY564" s="368"/>
      <c r="FZ564" s="368"/>
      <c r="GA564" s="368"/>
      <c r="GB564" s="368"/>
      <c r="GC564" s="368"/>
      <c r="GD564" s="368"/>
      <c r="GE564" s="368"/>
      <c r="GF564" s="368"/>
      <c r="GG564" s="368"/>
      <c r="GH564" s="368"/>
      <c r="GI564" s="368"/>
      <c r="GJ564" s="368"/>
      <c r="GK564" s="368"/>
      <c r="GL564" s="368"/>
      <c r="GM564" s="368"/>
      <c r="GN564" s="368"/>
      <c r="GO564" s="368"/>
      <c r="GP564" s="368"/>
      <c r="GQ564" s="368"/>
      <c r="GR564" s="368"/>
      <c r="GS564" s="368"/>
      <c r="GT564" s="368"/>
      <c r="GU564" s="368"/>
      <c r="GV564" s="368"/>
      <c r="GW564" s="368"/>
      <c r="GX564" s="368"/>
      <c r="GY564" s="368"/>
      <c r="GZ564" s="368"/>
      <c r="HA564" s="368"/>
      <c r="HB564" s="368"/>
      <c r="HC564" s="368"/>
      <c r="HD564" s="368"/>
      <c r="HE564" s="368"/>
      <c r="HF564" s="368"/>
      <c r="HG564" s="368"/>
      <c r="HH564" s="368"/>
      <c r="HI564" s="368"/>
      <c r="HJ564" s="368"/>
      <c r="HK564" s="368"/>
      <c r="HL564" s="368"/>
      <c r="HM564" s="368"/>
      <c r="HN564" s="368"/>
      <c r="HO564" s="368"/>
      <c r="HP564" s="368"/>
      <c r="HQ564" s="368"/>
      <c r="HR564" s="368"/>
      <c r="HS564" s="368"/>
      <c r="HT564" s="368"/>
      <c r="HU564" s="368"/>
      <c r="HV564" s="368"/>
      <c r="HW564" s="368"/>
      <c r="HX564" s="368"/>
      <c r="HY564" s="368"/>
      <c r="HZ564" s="368"/>
      <c r="IA564" s="368"/>
      <c r="IB564" s="368"/>
      <c r="IC564" s="368"/>
      <c r="ID564" s="368"/>
      <c r="IE564" s="368"/>
      <c r="IF564" s="368"/>
      <c r="IG564" s="368"/>
      <c r="IH564" s="368"/>
      <c r="II564" s="368"/>
      <c r="IJ564" s="368"/>
      <c r="IK564" s="368"/>
      <c r="IL564" s="368"/>
      <c r="IM564" s="368"/>
      <c r="IN564" s="368"/>
      <c r="IO564" s="368"/>
      <c r="IP564" s="368"/>
      <c r="IQ564" s="368"/>
      <c r="IR564" s="368"/>
      <c r="IS564" s="368"/>
      <c r="IT564" s="368"/>
      <c r="IU564" s="368"/>
      <c r="IV564" s="368"/>
    </row>
    <row r="565" spans="1:6" ht="12">
      <c r="A565" s="1171" t="s">
        <v>814</v>
      </c>
      <c r="B565" s="1125" t="s">
        <v>646</v>
      </c>
      <c r="C565" s="1217">
        <v>41</v>
      </c>
      <c r="D565" s="1169" t="s">
        <v>132</v>
      </c>
      <c r="E565" s="1386"/>
      <c r="F565" s="1352">
        <f t="shared" si="21"/>
        <v>0</v>
      </c>
    </row>
    <row r="566" spans="1:6" ht="12">
      <c r="A566" s="1171" t="s">
        <v>815</v>
      </c>
      <c r="B566" s="1125" t="s">
        <v>647</v>
      </c>
      <c r="C566" s="1217">
        <v>41</v>
      </c>
      <c r="D566" s="1169" t="s">
        <v>132</v>
      </c>
      <c r="E566" s="1386"/>
      <c r="F566" s="1352">
        <f t="shared" si="21"/>
        <v>0</v>
      </c>
    </row>
    <row r="567" spans="1:6" ht="12">
      <c r="A567" s="1171" t="s">
        <v>816</v>
      </c>
      <c r="B567" s="1125" t="s">
        <v>648</v>
      </c>
      <c r="C567" s="1217">
        <v>41</v>
      </c>
      <c r="D567" s="1169" t="s">
        <v>132</v>
      </c>
      <c r="E567" s="1386"/>
      <c r="F567" s="1352">
        <f t="shared" si="21"/>
        <v>0</v>
      </c>
    </row>
    <row r="568" spans="1:6" ht="12">
      <c r="A568" s="1171" t="s">
        <v>817</v>
      </c>
      <c r="B568" s="1125" t="s">
        <v>450</v>
      </c>
      <c r="C568" s="1217">
        <v>81.18</v>
      </c>
      <c r="D568" s="1169" t="s">
        <v>15</v>
      </c>
      <c r="E568" s="1386"/>
      <c r="F568" s="1352">
        <f t="shared" si="21"/>
        <v>0</v>
      </c>
    </row>
    <row r="569" spans="1:6" ht="12">
      <c r="A569" s="1171" t="s">
        <v>1053</v>
      </c>
      <c r="B569" s="1125" t="s">
        <v>649</v>
      </c>
      <c r="C569" s="1217">
        <v>41</v>
      </c>
      <c r="D569" s="1169" t="s">
        <v>132</v>
      </c>
      <c r="E569" s="1386"/>
      <c r="F569" s="1352">
        <f t="shared" si="21"/>
        <v>0</v>
      </c>
    </row>
    <row r="570" spans="1:6" ht="7.5" customHeight="1">
      <c r="A570" s="1258"/>
      <c r="B570" s="1162"/>
      <c r="C570" s="1217"/>
      <c r="D570" s="1169"/>
      <c r="E570" s="1386"/>
      <c r="F570" s="1352"/>
    </row>
    <row r="571" spans="1:6" ht="12">
      <c r="A571" s="1219">
        <v>9.3</v>
      </c>
      <c r="B571" s="1216" t="s">
        <v>833</v>
      </c>
      <c r="C571" s="1217"/>
      <c r="D571" s="1169"/>
      <c r="E571" s="1383"/>
      <c r="F571" s="1352">
        <f aca="true" t="shared" si="22" ref="F571:F584">ROUND(E571*C571,2)</f>
        <v>0</v>
      </c>
    </row>
    <row r="572" spans="1:6" ht="12">
      <c r="A572" s="1171" t="s">
        <v>818</v>
      </c>
      <c r="B572" s="1125" t="s">
        <v>742</v>
      </c>
      <c r="C572" s="1217">
        <v>76</v>
      </c>
      <c r="D572" s="1169" t="s">
        <v>132</v>
      </c>
      <c r="E572" s="1383"/>
      <c r="F572" s="1352">
        <f t="shared" si="22"/>
        <v>0</v>
      </c>
    </row>
    <row r="573" spans="1:6" ht="24">
      <c r="A573" s="1172" t="s">
        <v>819</v>
      </c>
      <c r="B573" s="1125" t="s">
        <v>640</v>
      </c>
      <c r="C573" s="1145">
        <v>456</v>
      </c>
      <c r="D573" s="1174" t="s">
        <v>28</v>
      </c>
      <c r="E573" s="1384"/>
      <c r="F573" s="1356">
        <f t="shared" si="22"/>
        <v>0</v>
      </c>
    </row>
    <row r="574" spans="1:6" ht="12">
      <c r="A574" s="1171" t="s">
        <v>820</v>
      </c>
      <c r="B574" s="1125" t="s">
        <v>641</v>
      </c>
      <c r="C574" s="1217">
        <v>76</v>
      </c>
      <c r="D574" s="1169" t="s">
        <v>28</v>
      </c>
      <c r="E574" s="1385"/>
      <c r="F574" s="1352">
        <f t="shared" si="22"/>
        <v>0</v>
      </c>
    </row>
    <row r="575" spans="1:6" ht="12">
      <c r="A575" s="1171" t="s">
        <v>821</v>
      </c>
      <c r="B575" s="1125" t="s">
        <v>642</v>
      </c>
      <c r="C575" s="1217">
        <v>76</v>
      </c>
      <c r="D575" s="1169" t="s">
        <v>132</v>
      </c>
      <c r="E575" s="1385"/>
      <c r="F575" s="1352">
        <f t="shared" si="22"/>
        <v>0</v>
      </c>
    </row>
    <row r="576" spans="1:6" ht="12">
      <c r="A576" s="1171" t="s">
        <v>822</v>
      </c>
      <c r="B576" s="1125" t="s">
        <v>643</v>
      </c>
      <c r="C576" s="1217">
        <f>2*76</f>
        <v>152</v>
      </c>
      <c r="D576" s="1169" t="s">
        <v>132</v>
      </c>
      <c r="E576" s="1386"/>
      <c r="F576" s="1352">
        <f t="shared" si="22"/>
        <v>0</v>
      </c>
    </row>
    <row r="577" spans="1:6" ht="12">
      <c r="A577" s="1171" t="s">
        <v>823</v>
      </c>
      <c r="B577" s="1125" t="s">
        <v>644</v>
      </c>
      <c r="C577" s="1217">
        <v>76</v>
      </c>
      <c r="D577" s="1169" t="s">
        <v>132</v>
      </c>
      <c r="E577" s="1386"/>
      <c r="F577" s="1352">
        <f t="shared" si="22"/>
        <v>0</v>
      </c>
    </row>
    <row r="578" spans="1:6" ht="12">
      <c r="A578" s="1171" t="s">
        <v>824</v>
      </c>
      <c r="B578" s="1125" t="s">
        <v>645</v>
      </c>
      <c r="C578" s="1217">
        <v>76</v>
      </c>
      <c r="D578" s="1169" t="s">
        <v>28</v>
      </c>
      <c r="E578" s="1385"/>
      <c r="F578" s="1352">
        <f t="shared" si="22"/>
        <v>0</v>
      </c>
    </row>
    <row r="579" spans="1:256" s="1088" customFormat="1" ht="12.75">
      <c r="A579" s="1171" t="s">
        <v>825</v>
      </c>
      <c r="B579" s="1125" t="s">
        <v>1048</v>
      </c>
      <c r="C579" s="1217">
        <v>76</v>
      </c>
      <c r="D579" s="1169" t="s">
        <v>132</v>
      </c>
      <c r="E579" s="1386"/>
      <c r="F579" s="1386">
        <f>ROUND(C579*E579,2)</f>
        <v>0</v>
      </c>
      <c r="G579" s="1086"/>
      <c r="H579" s="368"/>
      <c r="I579" s="1087"/>
      <c r="J579" s="368"/>
      <c r="K579" s="368"/>
      <c r="L579" s="368"/>
      <c r="M579" s="368"/>
      <c r="N579" s="368"/>
      <c r="O579" s="368"/>
      <c r="P579" s="368"/>
      <c r="Q579" s="368"/>
      <c r="R579" s="368"/>
      <c r="S579" s="368"/>
      <c r="T579" s="368"/>
      <c r="U579" s="368"/>
      <c r="V579" s="368"/>
      <c r="W579" s="368"/>
      <c r="X579" s="368"/>
      <c r="Y579" s="368"/>
      <c r="Z579" s="368"/>
      <c r="AA579" s="368"/>
      <c r="AB579" s="368"/>
      <c r="AC579" s="368"/>
      <c r="AD579" s="368"/>
      <c r="AE579" s="368"/>
      <c r="AF579" s="368"/>
      <c r="AG579" s="368"/>
      <c r="AH579" s="368"/>
      <c r="AI579" s="368"/>
      <c r="AJ579" s="368"/>
      <c r="AK579" s="368"/>
      <c r="AL579" s="368"/>
      <c r="AM579" s="368"/>
      <c r="AN579" s="368"/>
      <c r="AO579" s="368"/>
      <c r="AP579" s="368"/>
      <c r="AQ579" s="368"/>
      <c r="AR579" s="368"/>
      <c r="AS579" s="368"/>
      <c r="AT579" s="368"/>
      <c r="AU579" s="368"/>
      <c r="AV579" s="368"/>
      <c r="AW579" s="368"/>
      <c r="AX579" s="368"/>
      <c r="AY579" s="368"/>
      <c r="AZ579" s="368"/>
      <c r="BA579" s="368"/>
      <c r="BB579" s="368"/>
      <c r="BC579" s="368"/>
      <c r="BD579" s="368"/>
      <c r="BE579" s="368"/>
      <c r="BF579" s="368"/>
      <c r="BG579" s="368"/>
      <c r="BH579" s="368"/>
      <c r="BI579" s="368"/>
      <c r="BJ579" s="368"/>
      <c r="BK579" s="368"/>
      <c r="BL579" s="368"/>
      <c r="BM579" s="368"/>
      <c r="BN579" s="368"/>
      <c r="BO579" s="368"/>
      <c r="BP579" s="368"/>
      <c r="BQ579" s="368"/>
      <c r="BR579" s="368"/>
      <c r="BS579" s="368"/>
      <c r="BT579" s="368"/>
      <c r="BU579" s="368"/>
      <c r="BV579" s="368"/>
      <c r="BW579" s="368"/>
      <c r="BX579" s="368"/>
      <c r="BY579" s="368"/>
      <c r="BZ579" s="368"/>
      <c r="CA579" s="368"/>
      <c r="CB579" s="368"/>
      <c r="CC579" s="368"/>
      <c r="CD579" s="368"/>
      <c r="CE579" s="368"/>
      <c r="CF579" s="368"/>
      <c r="CG579" s="368"/>
      <c r="CH579" s="368"/>
      <c r="CI579" s="368"/>
      <c r="CJ579" s="368"/>
      <c r="CK579" s="368"/>
      <c r="CL579" s="368"/>
      <c r="CM579" s="368"/>
      <c r="CN579" s="368"/>
      <c r="CO579" s="368"/>
      <c r="CP579" s="368"/>
      <c r="CQ579" s="368"/>
      <c r="CR579" s="368"/>
      <c r="CS579" s="368"/>
      <c r="CT579" s="368"/>
      <c r="CU579" s="368"/>
      <c r="CV579" s="368"/>
      <c r="CW579" s="368"/>
      <c r="CX579" s="368"/>
      <c r="CY579" s="368"/>
      <c r="CZ579" s="368"/>
      <c r="DA579" s="368"/>
      <c r="DB579" s="368"/>
      <c r="DC579" s="368"/>
      <c r="DD579" s="368"/>
      <c r="DE579" s="368"/>
      <c r="DF579" s="368"/>
      <c r="DG579" s="368"/>
      <c r="DH579" s="368"/>
      <c r="DI579" s="368"/>
      <c r="DJ579" s="368"/>
      <c r="DK579" s="368"/>
      <c r="DL579" s="368"/>
      <c r="DM579" s="368"/>
      <c r="DN579" s="368"/>
      <c r="DO579" s="368"/>
      <c r="DP579" s="368"/>
      <c r="DQ579" s="368"/>
      <c r="DR579" s="368"/>
      <c r="DS579" s="368"/>
      <c r="DT579" s="368"/>
      <c r="DU579" s="368"/>
      <c r="DV579" s="368"/>
      <c r="DW579" s="368"/>
      <c r="DX579" s="368"/>
      <c r="DY579" s="368"/>
      <c r="DZ579" s="368"/>
      <c r="EA579" s="368"/>
      <c r="EB579" s="368"/>
      <c r="EC579" s="368"/>
      <c r="ED579" s="368"/>
      <c r="EE579" s="368"/>
      <c r="EF579" s="368"/>
      <c r="EG579" s="368"/>
      <c r="EH579" s="368"/>
      <c r="EI579" s="368"/>
      <c r="EJ579" s="368"/>
      <c r="EK579" s="368"/>
      <c r="EL579" s="368"/>
      <c r="EM579" s="368"/>
      <c r="EN579" s="368"/>
      <c r="EO579" s="368"/>
      <c r="EP579" s="368"/>
      <c r="EQ579" s="368"/>
      <c r="ER579" s="368"/>
      <c r="ES579" s="368"/>
      <c r="ET579" s="368"/>
      <c r="EU579" s="368"/>
      <c r="EV579" s="368"/>
      <c r="EW579" s="368"/>
      <c r="EX579" s="368"/>
      <c r="EY579" s="368"/>
      <c r="EZ579" s="368"/>
      <c r="FA579" s="368"/>
      <c r="FB579" s="368"/>
      <c r="FC579" s="368"/>
      <c r="FD579" s="368"/>
      <c r="FE579" s="368"/>
      <c r="FF579" s="368"/>
      <c r="FG579" s="368"/>
      <c r="FH579" s="368"/>
      <c r="FI579" s="368"/>
      <c r="FJ579" s="368"/>
      <c r="FK579" s="368"/>
      <c r="FL579" s="368"/>
      <c r="FM579" s="368"/>
      <c r="FN579" s="368"/>
      <c r="FO579" s="368"/>
      <c r="FP579" s="368"/>
      <c r="FQ579" s="368"/>
      <c r="FR579" s="368"/>
      <c r="FS579" s="368"/>
      <c r="FT579" s="368"/>
      <c r="FU579" s="368"/>
      <c r="FV579" s="368"/>
      <c r="FW579" s="368"/>
      <c r="FX579" s="368"/>
      <c r="FY579" s="368"/>
      <c r="FZ579" s="368"/>
      <c r="GA579" s="368"/>
      <c r="GB579" s="368"/>
      <c r="GC579" s="368"/>
      <c r="GD579" s="368"/>
      <c r="GE579" s="368"/>
      <c r="GF579" s="368"/>
      <c r="GG579" s="368"/>
      <c r="GH579" s="368"/>
      <c r="GI579" s="368"/>
      <c r="GJ579" s="368"/>
      <c r="GK579" s="368"/>
      <c r="GL579" s="368"/>
      <c r="GM579" s="368"/>
      <c r="GN579" s="368"/>
      <c r="GO579" s="368"/>
      <c r="GP579" s="368"/>
      <c r="GQ579" s="368"/>
      <c r="GR579" s="368"/>
      <c r="GS579" s="368"/>
      <c r="GT579" s="368"/>
      <c r="GU579" s="368"/>
      <c r="GV579" s="368"/>
      <c r="GW579" s="368"/>
      <c r="GX579" s="368"/>
      <c r="GY579" s="368"/>
      <c r="GZ579" s="368"/>
      <c r="HA579" s="368"/>
      <c r="HB579" s="368"/>
      <c r="HC579" s="368"/>
      <c r="HD579" s="368"/>
      <c r="HE579" s="368"/>
      <c r="HF579" s="368"/>
      <c r="HG579" s="368"/>
      <c r="HH579" s="368"/>
      <c r="HI579" s="368"/>
      <c r="HJ579" s="368"/>
      <c r="HK579" s="368"/>
      <c r="HL579" s="368"/>
      <c r="HM579" s="368"/>
      <c r="HN579" s="368"/>
      <c r="HO579" s="368"/>
      <c r="HP579" s="368"/>
      <c r="HQ579" s="368"/>
      <c r="HR579" s="368"/>
      <c r="HS579" s="368"/>
      <c r="HT579" s="368"/>
      <c r="HU579" s="368"/>
      <c r="HV579" s="368"/>
      <c r="HW579" s="368"/>
      <c r="HX579" s="368"/>
      <c r="HY579" s="368"/>
      <c r="HZ579" s="368"/>
      <c r="IA579" s="368"/>
      <c r="IB579" s="368"/>
      <c r="IC579" s="368"/>
      <c r="ID579" s="368"/>
      <c r="IE579" s="368"/>
      <c r="IF579" s="368"/>
      <c r="IG579" s="368"/>
      <c r="IH579" s="368"/>
      <c r="II579" s="368"/>
      <c r="IJ579" s="368"/>
      <c r="IK579" s="368"/>
      <c r="IL579" s="368"/>
      <c r="IM579" s="368"/>
      <c r="IN579" s="368"/>
      <c r="IO579" s="368"/>
      <c r="IP579" s="368"/>
      <c r="IQ579" s="368"/>
      <c r="IR579" s="368"/>
      <c r="IS579" s="368"/>
      <c r="IT579" s="368"/>
      <c r="IU579" s="368"/>
      <c r="IV579" s="368"/>
    </row>
    <row r="580" spans="1:6" ht="12">
      <c r="A580" s="1171" t="s">
        <v>826</v>
      </c>
      <c r="B580" s="1125" t="s">
        <v>646</v>
      </c>
      <c r="C580" s="1217">
        <v>76</v>
      </c>
      <c r="D580" s="1169" t="s">
        <v>132</v>
      </c>
      <c r="E580" s="1386"/>
      <c r="F580" s="1352">
        <f t="shared" si="22"/>
        <v>0</v>
      </c>
    </row>
    <row r="581" spans="1:6" ht="12">
      <c r="A581" s="1171" t="s">
        <v>827</v>
      </c>
      <c r="B581" s="1125" t="s">
        <v>647</v>
      </c>
      <c r="C581" s="1217">
        <v>76</v>
      </c>
      <c r="D581" s="1169" t="s">
        <v>132</v>
      </c>
      <c r="E581" s="1386"/>
      <c r="F581" s="1352">
        <f t="shared" si="22"/>
        <v>0</v>
      </c>
    </row>
    <row r="582" spans="1:6" ht="12">
      <c r="A582" s="1171" t="s">
        <v>828</v>
      </c>
      <c r="B582" s="1125" t="s">
        <v>648</v>
      </c>
      <c r="C582" s="1217">
        <v>76</v>
      </c>
      <c r="D582" s="1169" t="s">
        <v>132</v>
      </c>
      <c r="E582" s="1386"/>
      <c r="F582" s="1352">
        <f t="shared" si="22"/>
        <v>0</v>
      </c>
    </row>
    <row r="583" spans="1:6" ht="13.5" customHeight="1">
      <c r="A583" s="1171" t="s">
        <v>829</v>
      </c>
      <c r="B583" s="1125" t="s">
        <v>450</v>
      </c>
      <c r="C583" s="1217">
        <f>1.98*76</f>
        <v>150.48</v>
      </c>
      <c r="D583" s="1169" t="s">
        <v>15</v>
      </c>
      <c r="E583" s="1386"/>
      <c r="F583" s="1352">
        <f t="shared" si="22"/>
        <v>0</v>
      </c>
    </row>
    <row r="584" spans="1:7" ht="12">
      <c r="A584" s="1171" t="s">
        <v>1054</v>
      </c>
      <c r="B584" s="1125" t="s">
        <v>649</v>
      </c>
      <c r="C584" s="1217">
        <v>76</v>
      </c>
      <c r="D584" s="1169" t="s">
        <v>132</v>
      </c>
      <c r="E584" s="1386"/>
      <c r="F584" s="1352">
        <f t="shared" si="22"/>
        <v>0</v>
      </c>
      <c r="G584" s="1072"/>
    </row>
    <row r="585" spans="1:6" ht="7.5" customHeight="1">
      <c r="A585" s="1258"/>
      <c r="B585" s="1162"/>
      <c r="C585" s="1217"/>
      <c r="D585" s="1169"/>
      <c r="E585" s="1386"/>
      <c r="F585" s="1352"/>
    </row>
    <row r="586" spans="1:6" ht="12">
      <c r="A586" s="1233">
        <v>10</v>
      </c>
      <c r="B586" s="1130" t="s">
        <v>630</v>
      </c>
      <c r="C586" s="1127"/>
      <c r="D586" s="1128"/>
      <c r="E586" s="1350"/>
      <c r="F586" s="1352">
        <f>ROUND(E586*C586,2)</f>
        <v>0</v>
      </c>
    </row>
    <row r="587" spans="1:6" ht="12">
      <c r="A587" s="1234">
        <v>10.1</v>
      </c>
      <c r="B587" s="1129" t="s">
        <v>629</v>
      </c>
      <c r="C587" s="1127">
        <v>218.2</v>
      </c>
      <c r="D587" s="1128" t="s">
        <v>28</v>
      </c>
      <c r="E587" s="1350"/>
      <c r="F587" s="1352">
        <f>ROUND(E587*C587,2)</f>
        <v>0</v>
      </c>
    </row>
    <row r="588" spans="1:6" ht="12">
      <c r="A588" s="1234">
        <v>10.2</v>
      </c>
      <c r="B588" s="1129" t="s">
        <v>627</v>
      </c>
      <c r="C588" s="1127">
        <v>1167.44</v>
      </c>
      <c r="D588" s="1128" t="s">
        <v>28</v>
      </c>
      <c r="E588" s="1350"/>
      <c r="F588" s="1352">
        <f>ROUND(E588*C588,2)</f>
        <v>0</v>
      </c>
    </row>
    <row r="589" spans="1:6" ht="6" customHeight="1">
      <c r="A589" s="1258"/>
      <c r="B589" s="1162"/>
      <c r="C589" s="1217"/>
      <c r="D589" s="1169"/>
      <c r="E589" s="1386"/>
      <c r="F589" s="1352"/>
    </row>
    <row r="590" spans="1:6" ht="12.75" customHeight="1">
      <c r="A590" s="1223">
        <v>11</v>
      </c>
      <c r="B590" s="1224" t="s">
        <v>729</v>
      </c>
      <c r="C590" s="1217"/>
      <c r="D590" s="1169"/>
      <c r="E590" s="1386"/>
      <c r="F590" s="1352"/>
    </row>
    <row r="591" spans="1:6" ht="6.75" customHeight="1">
      <c r="A591" s="1223"/>
      <c r="B591" s="1224"/>
      <c r="C591" s="1217"/>
      <c r="D591" s="1169"/>
      <c r="E591" s="1386"/>
      <c r="F591" s="1352"/>
    </row>
    <row r="592" spans="1:6" ht="12">
      <c r="A592" s="1225">
        <v>11.1</v>
      </c>
      <c r="B592" s="1224" t="s">
        <v>20</v>
      </c>
      <c r="C592" s="1163"/>
      <c r="D592" s="1164"/>
      <c r="E592" s="1364"/>
      <c r="F592" s="1352">
        <f>ROUND(E592*C592,2)</f>
        <v>0</v>
      </c>
    </row>
    <row r="593" spans="1:6" ht="12">
      <c r="A593" s="1158" t="s">
        <v>696</v>
      </c>
      <c r="B593" s="1131" t="s">
        <v>728</v>
      </c>
      <c r="C593" s="1127">
        <v>166.01</v>
      </c>
      <c r="D593" s="1128" t="s">
        <v>15</v>
      </c>
      <c r="E593" s="1350"/>
      <c r="F593" s="1352">
        <f>ROUND(E593*C593,2)</f>
        <v>0</v>
      </c>
    </row>
    <row r="594" spans="1:6" ht="12">
      <c r="A594" s="1158" t="s">
        <v>697</v>
      </c>
      <c r="B594" s="1131" t="s">
        <v>935</v>
      </c>
      <c r="C594" s="1127">
        <v>207.51</v>
      </c>
      <c r="D594" s="1128" t="s">
        <v>15</v>
      </c>
      <c r="E594" s="1350"/>
      <c r="F594" s="1352">
        <f>ROUND(E594*C594,2)</f>
        <v>0</v>
      </c>
    </row>
    <row r="595" spans="1:6" ht="6.75" customHeight="1">
      <c r="A595" s="1171"/>
      <c r="B595" s="1162"/>
      <c r="C595" s="1217"/>
      <c r="D595" s="1169"/>
      <c r="E595" s="1386"/>
      <c r="F595" s="1352"/>
    </row>
    <row r="596" spans="1:6" ht="12">
      <c r="A596" s="1225">
        <v>11.2</v>
      </c>
      <c r="B596" s="1224" t="s">
        <v>733</v>
      </c>
      <c r="C596" s="1163"/>
      <c r="D596" s="1164"/>
      <c r="E596" s="1364"/>
      <c r="F596" s="1352">
        <f>ROUND(E596*C596,2)</f>
        <v>0</v>
      </c>
    </row>
    <row r="597" spans="1:6" ht="12">
      <c r="A597" s="1158" t="s">
        <v>653</v>
      </c>
      <c r="B597" s="1131" t="s">
        <v>937</v>
      </c>
      <c r="C597" s="1127">
        <v>207.51</v>
      </c>
      <c r="D597" s="1128" t="s">
        <v>15</v>
      </c>
      <c r="E597" s="1350"/>
      <c r="F597" s="1352">
        <f>ROUND(E597*C597,2)</f>
        <v>0</v>
      </c>
    </row>
    <row r="598" spans="1:6" ht="7.5" customHeight="1">
      <c r="A598" s="1171"/>
      <c r="B598" s="1162"/>
      <c r="C598" s="1217"/>
      <c r="D598" s="1169"/>
      <c r="E598" s="1386"/>
      <c r="F598" s="1352"/>
    </row>
    <row r="599" spans="1:6" ht="24">
      <c r="A599" s="1194">
        <v>11.3</v>
      </c>
      <c r="B599" s="1159" t="s">
        <v>734</v>
      </c>
      <c r="C599" s="1121">
        <v>197.13</v>
      </c>
      <c r="D599" s="1138" t="s">
        <v>15</v>
      </c>
      <c r="E599" s="1355"/>
      <c r="F599" s="1356">
        <f>ROUND(E599*C599,2)</f>
        <v>0</v>
      </c>
    </row>
    <row r="600" spans="1:6" ht="6" customHeight="1">
      <c r="A600" s="1171"/>
      <c r="B600" s="1162"/>
      <c r="C600" s="1217"/>
      <c r="D600" s="1169"/>
      <c r="E600" s="1386"/>
      <c r="F600" s="1352"/>
    </row>
    <row r="601" spans="1:6" ht="12">
      <c r="A601" s="1194">
        <v>11.4</v>
      </c>
      <c r="B601" s="1159" t="s">
        <v>736</v>
      </c>
      <c r="C601" s="1121">
        <v>830.04</v>
      </c>
      <c r="D601" s="1138" t="s">
        <v>16</v>
      </c>
      <c r="E601" s="1355"/>
      <c r="F601" s="1356">
        <f>ROUND(E601*C601,2)</f>
        <v>0</v>
      </c>
    </row>
    <row r="602" spans="1:6" ht="12">
      <c r="A602" s="1194">
        <v>11.5</v>
      </c>
      <c r="B602" s="1159" t="s">
        <v>957</v>
      </c>
      <c r="C602" s="1121">
        <v>6017.79</v>
      </c>
      <c r="D602" s="1138" t="s">
        <v>735</v>
      </c>
      <c r="E602" s="1355"/>
      <c r="F602" s="1356">
        <f>ROUND(E602*C602,2)</f>
        <v>0</v>
      </c>
    </row>
    <row r="603" spans="1:6" ht="12">
      <c r="A603" s="1258"/>
      <c r="B603" s="1162"/>
      <c r="C603" s="1217"/>
      <c r="D603" s="1169"/>
      <c r="E603" s="1386"/>
      <c r="F603" s="1352"/>
    </row>
    <row r="604" spans="1:6" ht="72">
      <c r="A604" s="1259">
        <v>12</v>
      </c>
      <c r="B604" s="1150" t="s">
        <v>1044</v>
      </c>
      <c r="C604" s="1121">
        <f>+C488</f>
        <v>1385.64</v>
      </c>
      <c r="D604" s="1138" t="s">
        <v>28</v>
      </c>
      <c r="E604" s="1355"/>
      <c r="F604" s="1356">
        <f>ROUND(E604*C604,2)</f>
        <v>0</v>
      </c>
    </row>
    <row r="605" spans="1:6" ht="6.75" customHeight="1">
      <c r="A605" s="1163"/>
      <c r="B605" s="1162"/>
      <c r="C605" s="1217"/>
      <c r="D605" s="1169"/>
      <c r="E605" s="1386"/>
      <c r="F605" s="1352"/>
    </row>
    <row r="606" spans="1:6" ht="12">
      <c r="A606" s="1125">
        <v>13</v>
      </c>
      <c r="B606" s="1129" t="s">
        <v>660</v>
      </c>
      <c r="C606" s="1179">
        <v>1</v>
      </c>
      <c r="D606" s="1180" t="s">
        <v>132</v>
      </c>
      <c r="E606" s="1368"/>
      <c r="F606" s="1352">
        <f>ROUND(E606*C606,2)</f>
        <v>0</v>
      </c>
    </row>
    <row r="607" spans="1:6" ht="6.75" customHeight="1">
      <c r="A607" s="1258"/>
      <c r="B607" s="1162"/>
      <c r="C607" s="1217"/>
      <c r="D607" s="1169"/>
      <c r="E607" s="1386"/>
      <c r="F607" s="1352"/>
    </row>
    <row r="608" spans="1:6" s="1078" customFormat="1" ht="12">
      <c r="A608" s="1276"/>
      <c r="B608" s="1277" t="s">
        <v>586</v>
      </c>
      <c r="C608" s="1276"/>
      <c r="D608" s="1278"/>
      <c r="E608" s="1403"/>
      <c r="F608" s="1403">
        <f>SUM(F488:F606)</f>
        <v>0</v>
      </c>
    </row>
    <row r="609" spans="1:6" ht="6.75" customHeight="1">
      <c r="A609" s="1152"/>
      <c r="B609" s="1279"/>
      <c r="C609" s="1152"/>
      <c r="D609" s="1280"/>
      <c r="E609" s="1404"/>
      <c r="F609" s="1404"/>
    </row>
    <row r="610" spans="1:6" ht="12">
      <c r="A610" s="1263" t="s">
        <v>461</v>
      </c>
      <c r="B610" s="1188" t="s">
        <v>905</v>
      </c>
      <c r="C610" s="1152"/>
      <c r="D610" s="1280"/>
      <c r="E610" s="1404"/>
      <c r="F610" s="1404"/>
    </row>
    <row r="611" spans="1:6" ht="12">
      <c r="A611" s="1152"/>
      <c r="B611" s="1279"/>
      <c r="C611" s="1152"/>
      <c r="D611" s="1280"/>
      <c r="E611" s="1404"/>
      <c r="F611" s="1404"/>
    </row>
    <row r="612" spans="1:6" ht="12">
      <c r="A612" s="1281">
        <v>1</v>
      </c>
      <c r="B612" s="1282" t="s">
        <v>893</v>
      </c>
      <c r="C612" s="1152"/>
      <c r="D612" s="1280"/>
      <c r="E612" s="1404"/>
      <c r="F612" s="1404"/>
    </row>
    <row r="613" spans="1:6" ht="24">
      <c r="A613" s="1125">
        <v>1.1</v>
      </c>
      <c r="B613" s="1150" t="s">
        <v>875</v>
      </c>
      <c r="C613" s="1121">
        <v>1</v>
      </c>
      <c r="D613" s="1207" t="s">
        <v>132</v>
      </c>
      <c r="E613" s="1355"/>
      <c r="F613" s="1356">
        <f>ROUND(E613*C613,2)</f>
        <v>0</v>
      </c>
    </row>
    <row r="614" spans="1:6" ht="24">
      <c r="A614" s="1125">
        <v>1.2</v>
      </c>
      <c r="B614" s="1150" t="s">
        <v>894</v>
      </c>
      <c r="C614" s="1121">
        <v>2</v>
      </c>
      <c r="D614" s="1138" t="s">
        <v>132</v>
      </c>
      <c r="E614" s="1355"/>
      <c r="F614" s="1356">
        <f>ROUND(E614*C614,2)</f>
        <v>0</v>
      </c>
    </row>
    <row r="615" spans="1:6" ht="12">
      <c r="A615" s="1125">
        <v>1.3</v>
      </c>
      <c r="B615" s="1150" t="s">
        <v>664</v>
      </c>
      <c r="C615" s="1121">
        <v>1</v>
      </c>
      <c r="D615" s="1138" t="s">
        <v>132</v>
      </c>
      <c r="E615" s="1355"/>
      <c r="F615" s="1356">
        <f>ROUND(E615*C615,2)</f>
        <v>0</v>
      </c>
    </row>
    <row r="616" spans="1:6" ht="12">
      <c r="A616" s="1125">
        <v>1.4</v>
      </c>
      <c r="B616" s="1129" t="s">
        <v>466</v>
      </c>
      <c r="C616" s="1121">
        <v>3</v>
      </c>
      <c r="D616" s="1138" t="s">
        <v>132</v>
      </c>
      <c r="E616" s="1355"/>
      <c r="F616" s="1356">
        <f>ROUND(E616*C616,2)</f>
        <v>0</v>
      </c>
    </row>
    <row r="617" spans="1:6" ht="24">
      <c r="A617" s="1125">
        <v>1.5</v>
      </c>
      <c r="B617" s="1129" t="s">
        <v>922</v>
      </c>
      <c r="C617" s="1121">
        <v>1</v>
      </c>
      <c r="D617" s="1138" t="s">
        <v>132</v>
      </c>
      <c r="E617" s="1355"/>
      <c r="F617" s="1356">
        <f>ROUND(E617*C617,2)</f>
        <v>0</v>
      </c>
    </row>
    <row r="618" spans="1:6" ht="12">
      <c r="A618" s="1152"/>
      <c r="B618" s="1279"/>
      <c r="C618" s="1152"/>
      <c r="D618" s="1280"/>
      <c r="E618" s="1404"/>
      <c r="F618" s="1404"/>
    </row>
    <row r="619" spans="1:6" ht="24">
      <c r="A619" s="1281">
        <v>2</v>
      </c>
      <c r="B619" s="1282" t="s">
        <v>904</v>
      </c>
      <c r="C619" s="1152"/>
      <c r="D619" s="1280"/>
      <c r="E619" s="1404"/>
      <c r="F619" s="1404"/>
    </row>
    <row r="620" spans="1:6" ht="12">
      <c r="A620" s="1125">
        <v>2.1</v>
      </c>
      <c r="B620" s="1129" t="s">
        <v>941</v>
      </c>
      <c r="C620" s="1121">
        <v>10</v>
      </c>
      <c r="D620" s="1138" t="s">
        <v>65</v>
      </c>
      <c r="E620" s="1355"/>
      <c r="F620" s="1356">
        <f>ROUND(E620*C620,2)</f>
        <v>0</v>
      </c>
    </row>
    <row r="621" spans="1:6" ht="12">
      <c r="A621" s="1125">
        <v>2.1</v>
      </c>
      <c r="B621" s="1129" t="s">
        <v>895</v>
      </c>
      <c r="C621" s="1121">
        <v>1</v>
      </c>
      <c r="D621" s="1138" t="s">
        <v>132</v>
      </c>
      <c r="E621" s="1355"/>
      <c r="F621" s="1356">
        <f>ROUND(E621*C621,2)</f>
        <v>0</v>
      </c>
    </row>
    <row r="622" spans="1:6" ht="12">
      <c r="A622" s="1152"/>
      <c r="B622" s="1279"/>
      <c r="C622" s="1152"/>
      <c r="D622" s="1280"/>
      <c r="E622" s="1404"/>
      <c r="F622" s="1404"/>
    </row>
    <row r="623" spans="1:6" ht="48">
      <c r="A623" s="1123">
        <v>3</v>
      </c>
      <c r="B623" s="1130" t="s">
        <v>880</v>
      </c>
      <c r="C623" s="1127"/>
      <c r="D623" s="1128"/>
      <c r="E623" s="1350"/>
      <c r="F623" s="1352">
        <f>ROUND(E623*C623,2)</f>
        <v>0</v>
      </c>
    </row>
    <row r="624" spans="1:7" ht="12">
      <c r="A624" s="1125">
        <v>3.1</v>
      </c>
      <c r="B624" s="1129" t="s">
        <v>942</v>
      </c>
      <c r="C624" s="1127">
        <v>1</v>
      </c>
      <c r="D624" s="1128" t="s">
        <v>132</v>
      </c>
      <c r="E624" s="1350"/>
      <c r="F624" s="1352">
        <f>ROUND(E624*C624,2)</f>
        <v>0</v>
      </c>
      <c r="G624" s="1075"/>
    </row>
    <row r="625" spans="1:6" ht="12">
      <c r="A625" s="1152"/>
      <c r="B625" s="1279"/>
      <c r="C625" s="1152"/>
      <c r="D625" s="1280"/>
      <c r="E625" s="1404"/>
      <c r="F625" s="1404"/>
    </row>
    <row r="626" spans="1:6" ht="48">
      <c r="A626" s="1123">
        <v>4</v>
      </c>
      <c r="B626" s="1130" t="s">
        <v>896</v>
      </c>
      <c r="C626" s="1138"/>
      <c r="D626" s="1138"/>
      <c r="E626" s="1405"/>
      <c r="F626" s="1406"/>
    </row>
    <row r="627" spans="1:6" ht="12">
      <c r="A627" s="1152"/>
      <c r="B627" s="1279"/>
      <c r="C627" s="1152"/>
      <c r="D627" s="1280"/>
      <c r="E627" s="1404"/>
      <c r="F627" s="1404"/>
    </row>
    <row r="628" spans="1:6" ht="24">
      <c r="A628" s="1123">
        <v>4.1</v>
      </c>
      <c r="B628" s="1130" t="s">
        <v>897</v>
      </c>
      <c r="C628" s="1127"/>
      <c r="D628" s="1128"/>
      <c r="E628" s="1374"/>
      <c r="F628" s="1374"/>
    </row>
    <row r="629" spans="1:6" ht="12">
      <c r="A629" s="1158" t="s">
        <v>898</v>
      </c>
      <c r="B629" s="1129" t="s">
        <v>943</v>
      </c>
      <c r="C629" s="1127">
        <v>40</v>
      </c>
      <c r="D629" s="1128" t="s">
        <v>28</v>
      </c>
      <c r="E629" s="1350"/>
      <c r="F629" s="1352">
        <f>ROUND(E629*C629,2)</f>
        <v>0</v>
      </c>
    </row>
    <row r="630" spans="1:6" ht="12">
      <c r="A630" s="1158" t="s">
        <v>899</v>
      </c>
      <c r="B630" s="1129" t="s">
        <v>668</v>
      </c>
      <c r="C630" s="1127">
        <v>20</v>
      </c>
      <c r="D630" s="1128" t="s">
        <v>16</v>
      </c>
      <c r="E630" s="1350"/>
      <c r="F630" s="1351">
        <f>ROUND(E630*C630,2)</f>
        <v>0</v>
      </c>
    </row>
    <row r="631" spans="1:6" ht="12">
      <c r="A631" s="1158" t="s">
        <v>900</v>
      </c>
      <c r="B631" s="1129" t="s">
        <v>930</v>
      </c>
      <c r="C631" s="1127">
        <v>1.35</v>
      </c>
      <c r="D631" s="1128" t="s">
        <v>15</v>
      </c>
      <c r="E631" s="1350"/>
      <c r="F631" s="1351">
        <f>ROUND(E631*C631,2)</f>
        <v>0</v>
      </c>
    </row>
    <row r="632" spans="1:6" ht="12">
      <c r="A632" s="1152"/>
      <c r="B632" s="1279"/>
      <c r="C632" s="1152"/>
      <c r="D632" s="1280"/>
      <c r="E632" s="1404"/>
      <c r="F632" s="1404"/>
    </row>
    <row r="633" spans="1:6" ht="12">
      <c r="A633" s="1223">
        <v>5</v>
      </c>
      <c r="B633" s="1224" t="s">
        <v>729</v>
      </c>
      <c r="C633" s="1217"/>
      <c r="D633" s="1169"/>
      <c r="E633" s="1386"/>
      <c r="F633" s="1352"/>
    </row>
    <row r="634" spans="1:6" ht="12">
      <c r="A634" s="1223"/>
      <c r="B634" s="1224"/>
      <c r="C634" s="1217"/>
      <c r="D634" s="1169"/>
      <c r="E634" s="1386"/>
      <c r="F634" s="1352"/>
    </row>
    <row r="635" spans="1:6" ht="12">
      <c r="A635" s="1225">
        <v>5.1</v>
      </c>
      <c r="B635" s="1224" t="s">
        <v>20</v>
      </c>
      <c r="C635" s="1163"/>
      <c r="D635" s="1164"/>
      <c r="E635" s="1364"/>
      <c r="F635" s="1352">
        <f>ROUND(E635*C635,2)</f>
        <v>0</v>
      </c>
    </row>
    <row r="636" spans="1:6" ht="12">
      <c r="A636" s="1158" t="s">
        <v>901</v>
      </c>
      <c r="B636" s="1131" t="s">
        <v>728</v>
      </c>
      <c r="C636" s="1127">
        <v>4</v>
      </c>
      <c r="D636" s="1128" t="s">
        <v>15</v>
      </c>
      <c r="E636" s="1350"/>
      <c r="F636" s="1352">
        <f>ROUND(E636*C636,2)</f>
        <v>0</v>
      </c>
    </row>
    <row r="637" spans="1:6" ht="12">
      <c r="A637" s="1158" t="s">
        <v>902</v>
      </c>
      <c r="B637" s="1131" t="s">
        <v>935</v>
      </c>
      <c r="C637" s="1127">
        <v>5</v>
      </c>
      <c r="D637" s="1128" t="s">
        <v>15</v>
      </c>
      <c r="E637" s="1350"/>
      <c r="F637" s="1352">
        <f>ROUND(E637*C637,2)</f>
        <v>0</v>
      </c>
    </row>
    <row r="638" spans="1:6" ht="12">
      <c r="A638" s="1171"/>
      <c r="B638" s="1162"/>
      <c r="C638" s="1217"/>
      <c r="D638" s="1169"/>
      <c r="E638" s="1386"/>
      <c r="F638" s="1352"/>
    </row>
    <row r="639" spans="1:6" ht="12">
      <c r="A639" s="1225">
        <v>5.3</v>
      </c>
      <c r="B639" s="1224" t="s">
        <v>733</v>
      </c>
      <c r="C639" s="1163"/>
      <c r="D639" s="1164"/>
      <c r="E639" s="1364"/>
      <c r="F639" s="1352">
        <f>ROUND(E639*C639,2)</f>
        <v>0</v>
      </c>
    </row>
    <row r="640" spans="1:6" ht="12">
      <c r="A640" s="1158" t="s">
        <v>903</v>
      </c>
      <c r="B640" s="1131" t="s">
        <v>958</v>
      </c>
      <c r="C640" s="1127">
        <v>5</v>
      </c>
      <c r="D640" s="1128" t="s">
        <v>15</v>
      </c>
      <c r="E640" s="1350"/>
      <c r="F640" s="1352">
        <f>ROUND(E640*C640,2)</f>
        <v>0</v>
      </c>
    </row>
    <row r="641" spans="1:6" ht="12">
      <c r="A641" s="1171"/>
      <c r="B641" s="1162"/>
      <c r="C641" s="1217"/>
      <c r="D641" s="1169"/>
      <c r="E641" s="1386"/>
      <c r="F641" s="1352"/>
    </row>
    <row r="642" spans="1:6" ht="24">
      <c r="A642" s="1194">
        <v>5.4</v>
      </c>
      <c r="B642" s="1159" t="s">
        <v>734</v>
      </c>
      <c r="C642" s="1121">
        <v>4.75</v>
      </c>
      <c r="D642" s="1138" t="s">
        <v>15</v>
      </c>
      <c r="E642" s="1355"/>
      <c r="F642" s="1356">
        <f>ROUND(E642*C642,2)</f>
        <v>0</v>
      </c>
    </row>
    <row r="643" spans="1:6" ht="12">
      <c r="A643" s="1171"/>
      <c r="B643" s="1162"/>
      <c r="C643" s="1217"/>
      <c r="D643" s="1169"/>
      <c r="E643" s="1386"/>
      <c r="F643" s="1352"/>
    </row>
    <row r="644" spans="1:6" ht="12">
      <c r="A644" s="1194">
        <v>5.5</v>
      </c>
      <c r="B644" s="1159" t="s">
        <v>736</v>
      </c>
      <c r="C644" s="1121">
        <v>20</v>
      </c>
      <c r="D644" s="1138" t="s">
        <v>16</v>
      </c>
      <c r="E644" s="1355"/>
      <c r="F644" s="1356">
        <f>ROUND(E644*C644,2)</f>
        <v>0</v>
      </c>
    </row>
    <row r="645" spans="1:6" ht="12">
      <c r="A645" s="1194">
        <v>5.6</v>
      </c>
      <c r="B645" s="1159" t="s">
        <v>955</v>
      </c>
      <c r="C645" s="1121">
        <v>145</v>
      </c>
      <c r="D645" s="1138" t="s">
        <v>735</v>
      </c>
      <c r="E645" s="1355"/>
      <c r="F645" s="1356">
        <f>ROUND(E645*C645,2)</f>
        <v>0</v>
      </c>
    </row>
    <row r="646" spans="1:6" ht="12">
      <c r="A646" s="1152"/>
      <c r="B646" s="1279"/>
      <c r="C646" s="1152"/>
      <c r="D646" s="1280"/>
      <c r="E646" s="1404"/>
      <c r="F646" s="1404"/>
    </row>
    <row r="647" spans="1:6" ht="12">
      <c r="A647" s="1229"/>
      <c r="B647" s="1228" t="s">
        <v>591</v>
      </c>
      <c r="C647" s="1229"/>
      <c r="D647" s="1230"/>
      <c r="E647" s="1391"/>
      <c r="F647" s="1391">
        <f>SUM(F613:F645)</f>
        <v>0</v>
      </c>
    </row>
    <row r="648" spans="1:6" ht="12">
      <c r="A648" s="1152"/>
      <c r="B648" s="1279"/>
      <c r="C648" s="1152"/>
      <c r="D648" s="1280"/>
      <c r="E648" s="1404"/>
      <c r="F648" s="1404"/>
    </row>
    <row r="649" spans="1:6" ht="12">
      <c r="A649" s="1263" t="s">
        <v>592</v>
      </c>
      <c r="B649" s="1279" t="s">
        <v>969</v>
      </c>
      <c r="C649" s="1152"/>
      <c r="D649" s="1280"/>
      <c r="E649" s="1404"/>
      <c r="F649" s="1404"/>
    </row>
    <row r="650" spans="1:6" ht="12">
      <c r="A650" s="1263"/>
      <c r="B650" s="1279"/>
      <c r="C650" s="1152"/>
      <c r="D650" s="1280"/>
      <c r="E650" s="1404"/>
      <c r="F650" s="1404"/>
    </row>
    <row r="651" spans="1:10" s="1093" customFormat="1" ht="12.75">
      <c r="A651" s="1283">
        <v>1</v>
      </c>
      <c r="B651" s="1284" t="s">
        <v>964</v>
      </c>
      <c r="C651" s="1285"/>
      <c r="D651" s="1286"/>
      <c r="E651" s="1407"/>
      <c r="F651" s="1369">
        <f aca="true" t="shared" si="23" ref="F651:F676">ROUND(C651*E651,2)</f>
        <v>0</v>
      </c>
      <c r="G651" s="1090"/>
      <c r="H651" s="1091"/>
      <c r="I651" s="1092"/>
      <c r="J651" s="1091"/>
    </row>
    <row r="652" spans="1:10" s="1095" customFormat="1" ht="12.75">
      <c r="A652" s="1287">
        <f>+A651+0.1</f>
        <v>1.1</v>
      </c>
      <c r="B652" s="1159" t="s">
        <v>965</v>
      </c>
      <c r="C652" s="1288">
        <v>6</v>
      </c>
      <c r="D652" s="1289" t="s">
        <v>15</v>
      </c>
      <c r="E652" s="1369"/>
      <c r="F652" s="1369">
        <f t="shared" si="23"/>
        <v>0</v>
      </c>
      <c r="G652" s="1090"/>
      <c r="H652" s="1094"/>
      <c r="I652" s="1092"/>
      <c r="J652" s="1094"/>
    </row>
    <row r="653" spans="1:10" s="1095" customFormat="1" ht="12.75">
      <c r="A653" s="1287">
        <f>+A652+0.1</f>
        <v>1.2</v>
      </c>
      <c r="B653" s="1162" t="s">
        <v>966</v>
      </c>
      <c r="C653" s="1288">
        <v>60</v>
      </c>
      <c r="D653" s="1289" t="s">
        <v>16</v>
      </c>
      <c r="E653" s="1369"/>
      <c r="F653" s="1369">
        <f t="shared" si="23"/>
        <v>0</v>
      </c>
      <c r="G653" s="1090"/>
      <c r="H653" s="1094"/>
      <c r="I653" s="1092"/>
      <c r="J653" s="1094"/>
    </row>
    <row r="654" spans="1:10" s="1095" customFormat="1" ht="12.75">
      <c r="A654" s="1287">
        <f>+A653+0.1</f>
        <v>1.3</v>
      </c>
      <c r="B654" s="1159" t="s">
        <v>967</v>
      </c>
      <c r="C654" s="1288">
        <v>6</v>
      </c>
      <c r="D654" s="1289" t="s">
        <v>15</v>
      </c>
      <c r="E654" s="1369"/>
      <c r="F654" s="1369">
        <f t="shared" si="23"/>
        <v>0</v>
      </c>
      <c r="G654" s="1090"/>
      <c r="H654" s="1094"/>
      <c r="I654" s="1092"/>
      <c r="J654" s="1094"/>
    </row>
    <row r="655" spans="1:10" s="1095" customFormat="1" ht="12.75">
      <c r="A655" s="1287">
        <f>+A654+0.1</f>
        <v>1.4</v>
      </c>
      <c r="B655" s="1159" t="s">
        <v>968</v>
      </c>
      <c r="C655" s="1288">
        <v>60</v>
      </c>
      <c r="D655" s="1289" t="s">
        <v>113</v>
      </c>
      <c r="E655" s="1369"/>
      <c r="F655" s="1369">
        <f t="shared" si="23"/>
        <v>0</v>
      </c>
      <c r="G655" s="1090"/>
      <c r="H655" s="1094"/>
      <c r="I655" s="1092"/>
      <c r="J655" s="1094"/>
    </row>
    <row r="656" spans="1:10" s="1095" customFormat="1" ht="12.75">
      <c r="A656" s="1290"/>
      <c r="B656" s="1273"/>
      <c r="C656" s="1291"/>
      <c r="D656" s="1292"/>
      <c r="E656" s="1408"/>
      <c r="F656" s="1408">
        <f t="shared" si="23"/>
        <v>0</v>
      </c>
      <c r="G656" s="1090"/>
      <c r="H656" s="1094"/>
      <c r="I656" s="1092"/>
      <c r="J656" s="1094"/>
    </row>
    <row r="657" spans="1:6" s="1089" customFormat="1" ht="12.75">
      <c r="A657" s="1293">
        <v>2</v>
      </c>
      <c r="B657" s="1159" t="s">
        <v>969</v>
      </c>
      <c r="C657" s="1294"/>
      <c r="D657" s="1289"/>
      <c r="E657" s="1369"/>
      <c r="F657" s="1369">
        <f t="shared" si="23"/>
        <v>0</v>
      </c>
    </row>
    <row r="658" spans="1:9" s="1099" customFormat="1" ht="12.75">
      <c r="A658" s="1295">
        <v>2.1</v>
      </c>
      <c r="B658" s="1159" t="s">
        <v>1038</v>
      </c>
      <c r="C658" s="1296"/>
      <c r="D658" s="1297"/>
      <c r="E658" s="1409"/>
      <c r="F658" s="1369">
        <f t="shared" si="23"/>
        <v>0</v>
      </c>
      <c r="G658" s="1096"/>
      <c r="H658" s="1097"/>
      <c r="I658" s="1098"/>
    </row>
    <row r="659" spans="1:10" s="1099" customFormat="1" ht="12.75">
      <c r="A659" s="1298" t="s">
        <v>983</v>
      </c>
      <c r="B659" s="1159" t="s">
        <v>1039</v>
      </c>
      <c r="C659" s="1299">
        <v>10</v>
      </c>
      <c r="D659" s="1297" t="s">
        <v>28</v>
      </c>
      <c r="E659" s="1410"/>
      <c r="F659" s="1369">
        <f t="shared" si="23"/>
        <v>0</v>
      </c>
      <c r="G659" s="1096"/>
      <c r="H659" s="1097"/>
      <c r="I659" s="1100"/>
      <c r="J659" s="1097"/>
    </row>
    <row r="660" spans="1:10" s="1099" customFormat="1" ht="12.75">
      <c r="A660" s="1298" t="s">
        <v>984</v>
      </c>
      <c r="B660" s="1159" t="s">
        <v>1040</v>
      </c>
      <c r="C660" s="1299">
        <v>10</v>
      </c>
      <c r="D660" s="1297" t="s">
        <v>28</v>
      </c>
      <c r="E660" s="1410"/>
      <c r="F660" s="1369">
        <f t="shared" si="23"/>
        <v>0</v>
      </c>
      <c r="G660" s="1096"/>
      <c r="H660" s="1097"/>
      <c r="I660" s="1100"/>
      <c r="J660" s="1097"/>
    </row>
    <row r="661" spans="1:10" s="1099" customFormat="1" ht="12.75">
      <c r="A661" s="1298" t="s">
        <v>985</v>
      </c>
      <c r="B661" s="1159" t="s">
        <v>1041</v>
      </c>
      <c r="C661" s="1299">
        <v>10</v>
      </c>
      <c r="D661" s="1297" t="s">
        <v>28</v>
      </c>
      <c r="E661" s="1410"/>
      <c r="F661" s="1369">
        <f t="shared" si="23"/>
        <v>0</v>
      </c>
      <c r="G661" s="1096"/>
      <c r="H661" s="1097"/>
      <c r="I661" s="1100"/>
      <c r="J661" s="1097"/>
    </row>
    <row r="662" spans="1:10" s="1099" customFormat="1" ht="12.75">
      <c r="A662" s="1298" t="s">
        <v>986</v>
      </c>
      <c r="B662" s="1159" t="s">
        <v>1042</v>
      </c>
      <c r="C662" s="1299">
        <v>10</v>
      </c>
      <c r="D662" s="1297" t="s">
        <v>28</v>
      </c>
      <c r="E662" s="1410"/>
      <c r="F662" s="1369">
        <f t="shared" si="23"/>
        <v>0</v>
      </c>
      <c r="G662" s="1096"/>
      <c r="H662" s="1097"/>
      <c r="I662" s="1100"/>
      <c r="J662" s="1097"/>
    </row>
    <row r="663" spans="1:10" s="1099" customFormat="1" ht="12.75">
      <c r="A663" s="1298" t="s">
        <v>987</v>
      </c>
      <c r="B663" s="1159" t="s">
        <v>1043</v>
      </c>
      <c r="C663" s="1299">
        <v>10</v>
      </c>
      <c r="D663" s="1297" t="s">
        <v>28</v>
      </c>
      <c r="E663" s="1410"/>
      <c r="F663" s="1369">
        <f t="shared" si="23"/>
        <v>0</v>
      </c>
      <c r="G663" s="1096"/>
      <c r="H663" s="1097"/>
      <c r="I663" s="1100"/>
      <c r="J663" s="1097"/>
    </row>
    <row r="664" spans="1:10" s="1099" customFormat="1" ht="12.75">
      <c r="A664" s="1298" t="s">
        <v>988</v>
      </c>
      <c r="B664" s="1159" t="s">
        <v>970</v>
      </c>
      <c r="C664" s="1299">
        <v>10</v>
      </c>
      <c r="D664" s="1297" t="s">
        <v>28</v>
      </c>
      <c r="E664" s="1410"/>
      <c r="F664" s="1369">
        <f t="shared" si="23"/>
        <v>0</v>
      </c>
      <c r="G664" s="1096"/>
      <c r="H664" s="1097"/>
      <c r="I664" s="1100"/>
      <c r="J664" s="1097"/>
    </row>
    <row r="665" spans="1:10" s="1099" customFormat="1" ht="12.75">
      <c r="A665" s="1298" t="s">
        <v>989</v>
      </c>
      <c r="B665" s="1159" t="s">
        <v>971</v>
      </c>
      <c r="C665" s="1300">
        <v>20</v>
      </c>
      <c r="D665" s="1297" t="s">
        <v>132</v>
      </c>
      <c r="E665" s="1409"/>
      <c r="F665" s="1369">
        <f t="shared" si="23"/>
        <v>0</v>
      </c>
      <c r="G665" s="1096"/>
      <c r="H665" s="1097"/>
      <c r="I665" s="1100"/>
      <c r="J665" s="1097"/>
    </row>
    <row r="666" spans="1:10" s="1099" customFormat="1" ht="12.75">
      <c r="A666" s="1298" t="s">
        <v>990</v>
      </c>
      <c r="B666" s="1162" t="s">
        <v>972</v>
      </c>
      <c r="C666" s="1300">
        <v>20</v>
      </c>
      <c r="D666" s="1297" t="s">
        <v>132</v>
      </c>
      <c r="E666" s="1409"/>
      <c r="F666" s="1369">
        <f t="shared" si="23"/>
        <v>0</v>
      </c>
      <c r="G666" s="1096"/>
      <c r="H666" s="1097"/>
      <c r="I666" s="1100"/>
      <c r="J666" s="1097"/>
    </row>
    <row r="667" spans="1:10" s="1099" customFormat="1" ht="12.75">
      <c r="A667" s="1298" t="s">
        <v>991</v>
      </c>
      <c r="B667" s="1159" t="s">
        <v>973</v>
      </c>
      <c r="C667" s="1300">
        <v>20</v>
      </c>
      <c r="D667" s="1297" t="s">
        <v>132</v>
      </c>
      <c r="E667" s="1409"/>
      <c r="F667" s="1369">
        <f t="shared" si="23"/>
        <v>0</v>
      </c>
      <c r="G667" s="1096"/>
      <c r="H667" s="1097"/>
      <c r="I667" s="1100"/>
      <c r="J667" s="1097"/>
    </row>
    <row r="668" spans="1:10" s="1099" customFormat="1" ht="12.75">
      <c r="A668" s="1298" t="s">
        <v>992</v>
      </c>
      <c r="B668" s="1159" t="s">
        <v>974</v>
      </c>
      <c r="C668" s="1300">
        <v>20</v>
      </c>
      <c r="D668" s="1297" t="s">
        <v>132</v>
      </c>
      <c r="E668" s="1409"/>
      <c r="F668" s="1369">
        <f t="shared" si="23"/>
        <v>0</v>
      </c>
      <c r="G668" s="1096"/>
      <c r="H668" s="1097"/>
      <c r="I668" s="1100"/>
      <c r="J668" s="1097"/>
    </row>
    <row r="669" spans="1:10" s="1099" customFormat="1" ht="12.75">
      <c r="A669" s="1298" t="s">
        <v>993</v>
      </c>
      <c r="B669" s="1162" t="s">
        <v>975</v>
      </c>
      <c r="C669" s="1300">
        <v>20</v>
      </c>
      <c r="D669" s="1297" t="s">
        <v>132</v>
      </c>
      <c r="E669" s="1409"/>
      <c r="F669" s="1369">
        <f t="shared" si="23"/>
        <v>0</v>
      </c>
      <c r="G669" s="1096"/>
      <c r="H669" s="1097"/>
      <c r="I669" s="1100"/>
      <c r="J669" s="1097"/>
    </row>
    <row r="670" spans="1:10" s="1099" customFormat="1" ht="12.75">
      <c r="A670" s="1298" t="s">
        <v>994</v>
      </c>
      <c r="B670" s="1159" t="s">
        <v>976</v>
      </c>
      <c r="C670" s="1300">
        <v>20</v>
      </c>
      <c r="D670" s="1297" t="s">
        <v>132</v>
      </c>
      <c r="E670" s="1409"/>
      <c r="F670" s="1369">
        <f t="shared" si="23"/>
        <v>0</v>
      </c>
      <c r="G670" s="1096"/>
      <c r="H670" s="1097"/>
      <c r="I670" s="1100"/>
      <c r="J670" s="1097"/>
    </row>
    <row r="671" spans="1:10" s="1099" customFormat="1" ht="12.75">
      <c r="A671" s="1298"/>
      <c r="B671" s="1159"/>
      <c r="C671" s="1299"/>
      <c r="D671" s="1297"/>
      <c r="E671" s="1409"/>
      <c r="F671" s="1369"/>
      <c r="G671" s="1096"/>
      <c r="H671" s="1097"/>
      <c r="I671" s="1100"/>
      <c r="J671" s="1097"/>
    </row>
    <row r="672" spans="1:10" s="1099" customFormat="1" ht="12.75">
      <c r="A672" s="1301">
        <v>2.2</v>
      </c>
      <c r="B672" s="1224" t="s">
        <v>649</v>
      </c>
      <c r="C672" s="1299"/>
      <c r="D672" s="1297"/>
      <c r="E672" s="1409"/>
      <c r="F672" s="1369">
        <f t="shared" si="23"/>
        <v>0</v>
      </c>
      <c r="G672" s="1096"/>
      <c r="H672" s="1097"/>
      <c r="I672" s="1100"/>
      <c r="J672" s="1097"/>
    </row>
    <row r="673" spans="1:10" s="1099" customFormat="1" ht="12.75">
      <c r="A673" s="1302" t="s">
        <v>995</v>
      </c>
      <c r="B673" s="1162" t="s">
        <v>977</v>
      </c>
      <c r="C673" s="1299">
        <v>10</v>
      </c>
      <c r="D673" s="1297" t="s">
        <v>65</v>
      </c>
      <c r="E673" s="1409"/>
      <c r="F673" s="1369">
        <f t="shared" si="23"/>
        <v>0</v>
      </c>
      <c r="G673" s="1096"/>
      <c r="H673" s="1097"/>
      <c r="I673" s="1100"/>
      <c r="J673" s="1097"/>
    </row>
    <row r="674" spans="1:10" s="1099" customFormat="1" ht="12.75">
      <c r="A674" s="1302" t="s">
        <v>996</v>
      </c>
      <c r="B674" s="1159" t="s">
        <v>979</v>
      </c>
      <c r="C674" s="1299">
        <v>10</v>
      </c>
      <c r="D674" s="1297" t="s">
        <v>65</v>
      </c>
      <c r="E674" s="1409"/>
      <c r="F674" s="1369">
        <f t="shared" si="23"/>
        <v>0</v>
      </c>
      <c r="G674" s="1096"/>
      <c r="H674" s="1097"/>
      <c r="I674" s="1100"/>
      <c r="J674" s="1097"/>
    </row>
    <row r="675" spans="1:14" s="1101" customFormat="1" ht="12.75">
      <c r="A675" s="1303"/>
      <c r="B675" s="1159"/>
      <c r="C675" s="1299"/>
      <c r="D675" s="1289"/>
      <c r="E675" s="1369"/>
      <c r="F675" s="1369">
        <f t="shared" si="23"/>
        <v>0</v>
      </c>
      <c r="N675" s="1102">
        <f>SUM(C674*E674)</f>
        <v>0</v>
      </c>
    </row>
    <row r="676" spans="1:6" s="1104" customFormat="1" ht="12.75">
      <c r="A676" s="1103">
        <v>3</v>
      </c>
      <c r="B676" s="1162" t="s">
        <v>980</v>
      </c>
      <c r="C676" s="1299">
        <v>80</v>
      </c>
      <c r="D676" s="1289" t="s">
        <v>216</v>
      </c>
      <c r="E676" s="1369"/>
      <c r="F676" s="1369">
        <f t="shared" si="23"/>
        <v>0</v>
      </c>
    </row>
    <row r="677" spans="1:6" s="1089" customFormat="1" ht="8.25" customHeight="1">
      <c r="A677" s="1103"/>
      <c r="B677" s="1162"/>
      <c r="C677" s="1299"/>
      <c r="D677" s="1289"/>
      <c r="E677" s="1369"/>
      <c r="F677" s="1369"/>
    </row>
    <row r="678" spans="1:6" ht="12">
      <c r="A678" s="1229"/>
      <c r="B678" s="1228" t="s">
        <v>591</v>
      </c>
      <c r="C678" s="1229"/>
      <c r="D678" s="1230"/>
      <c r="E678" s="1391"/>
      <c r="F678" s="1391">
        <f>SUM(F651:F676)</f>
        <v>0</v>
      </c>
    </row>
    <row r="679" spans="1:9" s="1089" customFormat="1" ht="16.5" customHeight="1">
      <c r="A679" s="1103"/>
      <c r="B679" s="1304"/>
      <c r="C679" s="1181"/>
      <c r="D679" s="1182"/>
      <c r="E679" s="1369"/>
      <c r="F679" s="1369"/>
      <c r="G679" s="1107"/>
      <c r="H679" s="1106"/>
      <c r="I679" s="1108"/>
    </row>
    <row r="680" spans="1:253" s="1079" customFormat="1" ht="12">
      <c r="A680" s="1305" t="s">
        <v>598</v>
      </c>
      <c r="B680" s="1306" t="s">
        <v>631</v>
      </c>
      <c r="C680" s="1307"/>
      <c r="D680" s="1308"/>
      <c r="E680" s="1411"/>
      <c r="F680" s="1412"/>
      <c r="G680" s="1032"/>
      <c r="H680" s="1032"/>
      <c r="I680" s="1032"/>
      <c r="J680" s="1032"/>
      <c r="K680" s="1032"/>
      <c r="L680" s="1032"/>
      <c r="M680" s="1032"/>
      <c r="N680" s="1032"/>
      <c r="O680" s="1032"/>
      <c r="P680" s="1032"/>
      <c r="Q680" s="1032"/>
      <c r="R680" s="1032"/>
      <c r="S680" s="1032"/>
      <c r="T680" s="1032"/>
      <c r="U680" s="1032"/>
      <c r="V680" s="1032"/>
      <c r="W680" s="1032"/>
      <c r="X680" s="1032"/>
      <c r="Y680" s="1032"/>
      <c r="Z680" s="1032"/>
      <c r="AA680" s="1032"/>
      <c r="AB680" s="1032"/>
      <c r="AC680" s="1032"/>
      <c r="AD680" s="1032"/>
      <c r="AE680" s="1032"/>
      <c r="AF680" s="1032"/>
      <c r="AG680" s="1032"/>
      <c r="AH680" s="1032"/>
      <c r="AI680" s="1032"/>
      <c r="AJ680" s="1032"/>
      <c r="AK680" s="1032"/>
      <c r="AL680" s="1032"/>
      <c r="AM680" s="1032"/>
      <c r="AN680" s="1032"/>
      <c r="AO680" s="1032"/>
      <c r="AP680" s="1032"/>
      <c r="AQ680" s="1032"/>
      <c r="AR680" s="1032"/>
      <c r="AS680" s="1032"/>
      <c r="AT680" s="1032"/>
      <c r="AU680" s="1032"/>
      <c r="AV680" s="1032"/>
      <c r="AW680" s="1032"/>
      <c r="AX680" s="1032"/>
      <c r="AY680" s="1032"/>
      <c r="AZ680" s="1032"/>
      <c r="BA680" s="1032"/>
      <c r="BB680" s="1032"/>
      <c r="BC680" s="1032"/>
      <c r="BD680" s="1032"/>
      <c r="BE680" s="1032"/>
      <c r="BF680" s="1032"/>
      <c r="BG680" s="1032"/>
      <c r="BH680" s="1032"/>
      <c r="BI680" s="1032"/>
      <c r="BJ680" s="1032"/>
      <c r="BK680" s="1032"/>
      <c r="BL680" s="1032"/>
      <c r="BM680" s="1032"/>
      <c r="BN680" s="1032"/>
      <c r="BO680" s="1032"/>
      <c r="BP680" s="1032"/>
      <c r="BQ680" s="1032"/>
      <c r="BR680" s="1032"/>
      <c r="BS680" s="1032"/>
      <c r="BT680" s="1032"/>
      <c r="BU680" s="1032"/>
      <c r="BV680" s="1032"/>
      <c r="BW680" s="1032"/>
      <c r="BX680" s="1032"/>
      <c r="BY680" s="1032"/>
      <c r="BZ680" s="1032"/>
      <c r="CA680" s="1032"/>
      <c r="CB680" s="1032"/>
      <c r="CC680" s="1032"/>
      <c r="CD680" s="1032"/>
      <c r="CE680" s="1032"/>
      <c r="CF680" s="1032"/>
      <c r="CG680" s="1032"/>
      <c r="CH680" s="1032"/>
      <c r="CI680" s="1032"/>
      <c r="CJ680" s="1032"/>
      <c r="CK680" s="1032"/>
      <c r="CL680" s="1032"/>
      <c r="CM680" s="1032"/>
      <c r="CN680" s="1032"/>
      <c r="CO680" s="1032"/>
      <c r="CP680" s="1032"/>
      <c r="CQ680" s="1032"/>
      <c r="CR680" s="1032"/>
      <c r="CS680" s="1032"/>
      <c r="CT680" s="1032"/>
      <c r="CU680" s="1032"/>
      <c r="CV680" s="1032"/>
      <c r="CW680" s="1032"/>
      <c r="CX680" s="1032"/>
      <c r="CY680" s="1032"/>
      <c r="CZ680" s="1032"/>
      <c r="DA680" s="1032"/>
      <c r="DB680" s="1032"/>
      <c r="DC680" s="1032"/>
      <c r="DD680" s="1032"/>
      <c r="DE680" s="1032"/>
      <c r="DF680" s="1032"/>
      <c r="DG680" s="1032"/>
      <c r="DH680" s="1032"/>
      <c r="DI680" s="1032"/>
      <c r="DJ680" s="1032"/>
      <c r="DK680" s="1032"/>
      <c r="DL680" s="1032"/>
      <c r="DM680" s="1032"/>
      <c r="DN680" s="1032"/>
      <c r="DO680" s="1032"/>
      <c r="DP680" s="1032"/>
      <c r="DQ680" s="1032"/>
      <c r="DR680" s="1032"/>
      <c r="DS680" s="1032"/>
      <c r="DT680" s="1032"/>
      <c r="DU680" s="1032"/>
      <c r="DV680" s="1032"/>
      <c r="DW680" s="1032"/>
      <c r="DX680" s="1032"/>
      <c r="DY680" s="1032"/>
      <c r="DZ680" s="1032"/>
      <c r="EA680" s="1032"/>
      <c r="EB680" s="1032"/>
      <c r="EC680" s="1032"/>
      <c r="ED680" s="1032"/>
      <c r="EE680" s="1032"/>
      <c r="EF680" s="1032"/>
      <c r="EG680" s="1032"/>
      <c r="EH680" s="1032"/>
      <c r="EI680" s="1032"/>
      <c r="EJ680" s="1032"/>
      <c r="EK680" s="1032"/>
      <c r="EL680" s="1032"/>
      <c r="EM680" s="1032"/>
      <c r="EN680" s="1032"/>
      <c r="EO680" s="1032"/>
      <c r="EP680" s="1032"/>
      <c r="EQ680" s="1032"/>
      <c r="ER680" s="1032"/>
      <c r="ES680" s="1032"/>
      <c r="ET680" s="1032"/>
      <c r="EU680" s="1032"/>
      <c r="EV680" s="1032"/>
      <c r="EW680" s="1032"/>
      <c r="EX680" s="1032"/>
      <c r="EY680" s="1032"/>
      <c r="EZ680" s="1032"/>
      <c r="FA680" s="1032"/>
      <c r="FB680" s="1032"/>
      <c r="FC680" s="1032"/>
      <c r="FD680" s="1032"/>
      <c r="FE680" s="1032"/>
      <c r="FF680" s="1032"/>
      <c r="FG680" s="1032"/>
      <c r="FH680" s="1032"/>
      <c r="FI680" s="1032"/>
      <c r="FJ680" s="1032"/>
      <c r="FK680" s="1032"/>
      <c r="FL680" s="1032"/>
      <c r="FM680" s="1032"/>
      <c r="FN680" s="1032"/>
      <c r="FO680" s="1032"/>
      <c r="FP680" s="1032"/>
      <c r="FQ680" s="1032"/>
      <c r="FR680" s="1032"/>
      <c r="FS680" s="1032"/>
      <c r="FT680" s="1032"/>
      <c r="FU680" s="1032"/>
      <c r="FV680" s="1032"/>
      <c r="FW680" s="1032"/>
      <c r="FX680" s="1032"/>
      <c r="FY680" s="1032"/>
      <c r="FZ680" s="1032"/>
      <c r="GA680" s="1032"/>
      <c r="GB680" s="1032"/>
      <c r="GC680" s="1032"/>
      <c r="GD680" s="1032"/>
      <c r="GE680" s="1032"/>
      <c r="GF680" s="1032"/>
      <c r="GG680" s="1032"/>
      <c r="GH680" s="1032"/>
      <c r="GI680" s="1032"/>
      <c r="GJ680" s="1032"/>
      <c r="GK680" s="1032"/>
      <c r="GL680" s="1032"/>
      <c r="GM680" s="1032"/>
      <c r="GN680" s="1032"/>
      <c r="GO680" s="1032"/>
      <c r="GP680" s="1032"/>
      <c r="GQ680" s="1032"/>
      <c r="GR680" s="1032"/>
      <c r="GS680" s="1032"/>
      <c r="GT680" s="1032"/>
      <c r="GU680" s="1032"/>
      <c r="GV680" s="1032"/>
      <c r="GW680" s="1032"/>
      <c r="GX680" s="1032"/>
      <c r="GY680" s="1032"/>
      <c r="GZ680" s="1032"/>
      <c r="HA680" s="1032"/>
      <c r="HB680" s="1032"/>
      <c r="HC680" s="1032"/>
      <c r="HD680" s="1032"/>
      <c r="HE680" s="1032"/>
      <c r="HF680" s="1032"/>
      <c r="HG680" s="1032"/>
      <c r="HH680" s="1032"/>
      <c r="HI680" s="1032"/>
      <c r="HJ680" s="1032"/>
      <c r="HK680" s="1032"/>
      <c r="HL680" s="1032"/>
      <c r="HM680" s="1032"/>
      <c r="HN680" s="1032"/>
      <c r="HO680" s="1032"/>
      <c r="HP680" s="1032"/>
      <c r="HQ680" s="1032"/>
      <c r="HR680" s="1032"/>
      <c r="HS680" s="1032"/>
      <c r="HT680" s="1032"/>
      <c r="HU680" s="1032"/>
      <c r="HV680" s="1032"/>
      <c r="HW680" s="1032"/>
      <c r="HX680" s="1032"/>
      <c r="HY680" s="1032"/>
      <c r="HZ680" s="1032"/>
      <c r="IA680" s="1032"/>
      <c r="IB680" s="1032"/>
      <c r="IC680" s="1032"/>
      <c r="ID680" s="1032"/>
      <c r="IE680" s="1032"/>
      <c r="IF680" s="1032"/>
      <c r="IG680" s="1032"/>
      <c r="IH680" s="1032"/>
      <c r="II680" s="1032"/>
      <c r="IJ680" s="1032"/>
      <c r="IK680" s="1032"/>
      <c r="IL680" s="1032"/>
      <c r="IM680" s="1032"/>
      <c r="IN680" s="1032"/>
      <c r="IO680" s="1032"/>
      <c r="IP680" s="1032"/>
      <c r="IQ680" s="1032"/>
      <c r="IR680" s="1032"/>
      <c r="IS680" s="1032"/>
    </row>
    <row r="681" spans="1:253" s="1079" customFormat="1" ht="60.75" customHeight="1">
      <c r="A681" s="1309">
        <v>1</v>
      </c>
      <c r="B681" s="1129" t="s">
        <v>892</v>
      </c>
      <c r="C681" s="1310">
        <v>1</v>
      </c>
      <c r="D681" s="1311" t="s">
        <v>17</v>
      </c>
      <c r="E681" s="1413"/>
      <c r="F681" s="1414">
        <f>+E681*C681</f>
        <v>0</v>
      </c>
      <c r="G681" s="1032"/>
      <c r="H681" s="1032"/>
      <c r="I681" s="1032"/>
      <c r="J681" s="1032"/>
      <c r="K681" s="1032"/>
      <c r="L681" s="1032"/>
      <c r="M681" s="1032"/>
      <c r="N681" s="1032"/>
      <c r="O681" s="1032"/>
      <c r="P681" s="1032"/>
      <c r="Q681" s="1032"/>
      <c r="R681" s="1032"/>
      <c r="S681" s="1032"/>
      <c r="T681" s="1032"/>
      <c r="U681" s="1032"/>
      <c r="V681" s="1032"/>
      <c r="W681" s="1032"/>
      <c r="X681" s="1032"/>
      <c r="Y681" s="1032"/>
      <c r="Z681" s="1032"/>
      <c r="AA681" s="1032"/>
      <c r="AB681" s="1032"/>
      <c r="AC681" s="1032"/>
      <c r="AD681" s="1032"/>
      <c r="AE681" s="1032"/>
      <c r="AF681" s="1032"/>
      <c r="AG681" s="1032"/>
      <c r="AH681" s="1032"/>
      <c r="AI681" s="1032"/>
      <c r="AJ681" s="1032"/>
      <c r="AK681" s="1032"/>
      <c r="AL681" s="1032"/>
      <c r="AM681" s="1032"/>
      <c r="AN681" s="1032"/>
      <c r="AO681" s="1032"/>
      <c r="AP681" s="1032"/>
      <c r="AQ681" s="1032"/>
      <c r="AR681" s="1032"/>
      <c r="AS681" s="1032"/>
      <c r="AT681" s="1032"/>
      <c r="AU681" s="1032"/>
      <c r="AV681" s="1032"/>
      <c r="AW681" s="1032"/>
      <c r="AX681" s="1032"/>
      <c r="AY681" s="1032"/>
      <c r="AZ681" s="1032"/>
      <c r="BA681" s="1032"/>
      <c r="BB681" s="1032"/>
      <c r="BC681" s="1032"/>
      <c r="BD681" s="1032"/>
      <c r="BE681" s="1032"/>
      <c r="BF681" s="1032"/>
      <c r="BG681" s="1032"/>
      <c r="BH681" s="1032"/>
      <c r="BI681" s="1032"/>
      <c r="BJ681" s="1032"/>
      <c r="BK681" s="1032"/>
      <c r="BL681" s="1032"/>
      <c r="BM681" s="1032"/>
      <c r="BN681" s="1032"/>
      <c r="BO681" s="1032"/>
      <c r="BP681" s="1032"/>
      <c r="BQ681" s="1032"/>
      <c r="BR681" s="1032"/>
      <c r="BS681" s="1032"/>
      <c r="BT681" s="1032"/>
      <c r="BU681" s="1032"/>
      <c r="BV681" s="1032"/>
      <c r="BW681" s="1032"/>
      <c r="BX681" s="1032"/>
      <c r="BY681" s="1032"/>
      <c r="BZ681" s="1032"/>
      <c r="CA681" s="1032"/>
      <c r="CB681" s="1032"/>
      <c r="CC681" s="1032"/>
      <c r="CD681" s="1032"/>
      <c r="CE681" s="1032"/>
      <c r="CF681" s="1032"/>
      <c r="CG681" s="1032"/>
      <c r="CH681" s="1032"/>
      <c r="CI681" s="1032"/>
      <c r="CJ681" s="1032"/>
      <c r="CK681" s="1032"/>
      <c r="CL681" s="1032"/>
      <c r="CM681" s="1032"/>
      <c r="CN681" s="1032"/>
      <c r="CO681" s="1032"/>
      <c r="CP681" s="1032"/>
      <c r="CQ681" s="1032"/>
      <c r="CR681" s="1032"/>
      <c r="CS681" s="1032"/>
      <c r="CT681" s="1032"/>
      <c r="CU681" s="1032"/>
      <c r="CV681" s="1032"/>
      <c r="CW681" s="1032"/>
      <c r="CX681" s="1032"/>
      <c r="CY681" s="1032"/>
      <c r="CZ681" s="1032"/>
      <c r="DA681" s="1032"/>
      <c r="DB681" s="1032"/>
      <c r="DC681" s="1032"/>
      <c r="DD681" s="1032"/>
      <c r="DE681" s="1032"/>
      <c r="DF681" s="1032"/>
      <c r="DG681" s="1032"/>
      <c r="DH681" s="1032"/>
      <c r="DI681" s="1032"/>
      <c r="DJ681" s="1032"/>
      <c r="DK681" s="1032"/>
      <c r="DL681" s="1032"/>
      <c r="DM681" s="1032"/>
      <c r="DN681" s="1032"/>
      <c r="DO681" s="1032"/>
      <c r="DP681" s="1032"/>
      <c r="DQ681" s="1032"/>
      <c r="DR681" s="1032"/>
      <c r="DS681" s="1032"/>
      <c r="DT681" s="1032"/>
      <c r="DU681" s="1032"/>
      <c r="DV681" s="1032"/>
      <c r="DW681" s="1032"/>
      <c r="DX681" s="1032"/>
      <c r="DY681" s="1032"/>
      <c r="DZ681" s="1032"/>
      <c r="EA681" s="1032"/>
      <c r="EB681" s="1032"/>
      <c r="EC681" s="1032"/>
      <c r="ED681" s="1032"/>
      <c r="EE681" s="1032"/>
      <c r="EF681" s="1032"/>
      <c r="EG681" s="1032"/>
      <c r="EH681" s="1032"/>
      <c r="EI681" s="1032"/>
      <c r="EJ681" s="1032"/>
      <c r="EK681" s="1032"/>
      <c r="EL681" s="1032"/>
      <c r="EM681" s="1032"/>
      <c r="EN681" s="1032"/>
      <c r="EO681" s="1032"/>
      <c r="EP681" s="1032"/>
      <c r="EQ681" s="1032"/>
      <c r="ER681" s="1032"/>
      <c r="ES681" s="1032"/>
      <c r="ET681" s="1032"/>
      <c r="EU681" s="1032"/>
      <c r="EV681" s="1032"/>
      <c r="EW681" s="1032"/>
      <c r="EX681" s="1032"/>
      <c r="EY681" s="1032"/>
      <c r="EZ681" s="1032"/>
      <c r="FA681" s="1032"/>
      <c r="FB681" s="1032"/>
      <c r="FC681" s="1032"/>
      <c r="FD681" s="1032"/>
      <c r="FE681" s="1032"/>
      <c r="FF681" s="1032"/>
      <c r="FG681" s="1032"/>
      <c r="FH681" s="1032"/>
      <c r="FI681" s="1032"/>
      <c r="FJ681" s="1032"/>
      <c r="FK681" s="1032"/>
      <c r="FL681" s="1032"/>
      <c r="FM681" s="1032"/>
      <c r="FN681" s="1032"/>
      <c r="FO681" s="1032"/>
      <c r="FP681" s="1032"/>
      <c r="FQ681" s="1032"/>
      <c r="FR681" s="1032"/>
      <c r="FS681" s="1032"/>
      <c r="FT681" s="1032"/>
      <c r="FU681" s="1032"/>
      <c r="FV681" s="1032"/>
      <c r="FW681" s="1032"/>
      <c r="FX681" s="1032"/>
      <c r="FY681" s="1032"/>
      <c r="FZ681" s="1032"/>
      <c r="GA681" s="1032"/>
      <c r="GB681" s="1032"/>
      <c r="GC681" s="1032"/>
      <c r="GD681" s="1032"/>
      <c r="GE681" s="1032"/>
      <c r="GF681" s="1032"/>
      <c r="GG681" s="1032"/>
      <c r="GH681" s="1032"/>
      <c r="GI681" s="1032"/>
      <c r="GJ681" s="1032"/>
      <c r="GK681" s="1032"/>
      <c r="GL681" s="1032"/>
      <c r="GM681" s="1032"/>
      <c r="GN681" s="1032"/>
      <c r="GO681" s="1032"/>
      <c r="GP681" s="1032"/>
      <c r="GQ681" s="1032"/>
      <c r="GR681" s="1032"/>
      <c r="GS681" s="1032"/>
      <c r="GT681" s="1032"/>
      <c r="GU681" s="1032"/>
      <c r="GV681" s="1032"/>
      <c r="GW681" s="1032"/>
      <c r="GX681" s="1032"/>
      <c r="GY681" s="1032"/>
      <c r="GZ681" s="1032"/>
      <c r="HA681" s="1032"/>
      <c r="HB681" s="1032"/>
      <c r="HC681" s="1032"/>
      <c r="HD681" s="1032"/>
      <c r="HE681" s="1032"/>
      <c r="HF681" s="1032"/>
      <c r="HG681" s="1032"/>
      <c r="HH681" s="1032"/>
      <c r="HI681" s="1032"/>
      <c r="HJ681" s="1032"/>
      <c r="HK681" s="1032"/>
      <c r="HL681" s="1032"/>
      <c r="HM681" s="1032"/>
      <c r="HN681" s="1032"/>
      <c r="HO681" s="1032"/>
      <c r="HP681" s="1032"/>
      <c r="HQ681" s="1032"/>
      <c r="HR681" s="1032"/>
      <c r="HS681" s="1032"/>
      <c r="HT681" s="1032"/>
      <c r="HU681" s="1032"/>
      <c r="HV681" s="1032"/>
      <c r="HW681" s="1032"/>
      <c r="HX681" s="1032"/>
      <c r="HY681" s="1032"/>
      <c r="HZ681" s="1032"/>
      <c r="IA681" s="1032"/>
      <c r="IB681" s="1032"/>
      <c r="IC681" s="1032"/>
      <c r="ID681" s="1032"/>
      <c r="IE681" s="1032"/>
      <c r="IF681" s="1032"/>
      <c r="IG681" s="1032"/>
      <c r="IH681" s="1032"/>
      <c r="II681" s="1032"/>
      <c r="IJ681" s="1032"/>
      <c r="IK681" s="1032"/>
      <c r="IL681" s="1032"/>
      <c r="IM681" s="1032"/>
      <c r="IN681" s="1032"/>
      <c r="IO681" s="1032"/>
      <c r="IP681" s="1032"/>
      <c r="IQ681" s="1032"/>
      <c r="IR681" s="1032"/>
      <c r="IS681" s="1032"/>
    </row>
    <row r="682" spans="1:253" s="1079" customFormat="1" ht="37.5" customHeight="1">
      <c r="A682" s="1312">
        <v>2</v>
      </c>
      <c r="B682" s="1313" t="s">
        <v>1036</v>
      </c>
      <c r="C682" s="1314">
        <v>6</v>
      </c>
      <c r="D682" s="1315" t="s">
        <v>962</v>
      </c>
      <c r="E682" s="1415"/>
      <c r="F682" s="1351">
        <f>ROUND(E682*C682,2)</f>
        <v>0</v>
      </c>
      <c r="G682" s="1032"/>
      <c r="H682" s="1032"/>
      <c r="I682" s="1032"/>
      <c r="J682" s="1032"/>
      <c r="K682" s="1032"/>
      <c r="L682" s="1032"/>
      <c r="M682" s="1032"/>
      <c r="N682" s="1032"/>
      <c r="O682" s="1032"/>
      <c r="P682" s="1032"/>
      <c r="Q682" s="1032"/>
      <c r="R682" s="1032"/>
      <c r="S682" s="1032"/>
      <c r="T682" s="1032"/>
      <c r="U682" s="1032"/>
      <c r="V682" s="1032"/>
      <c r="W682" s="1032"/>
      <c r="X682" s="1032"/>
      <c r="Y682" s="1032"/>
      <c r="Z682" s="1032"/>
      <c r="AA682" s="1032"/>
      <c r="AB682" s="1032"/>
      <c r="AC682" s="1032"/>
      <c r="AD682" s="1032"/>
      <c r="AE682" s="1032"/>
      <c r="AF682" s="1032"/>
      <c r="AG682" s="1032"/>
      <c r="AH682" s="1032"/>
      <c r="AI682" s="1032"/>
      <c r="AJ682" s="1032"/>
      <c r="AK682" s="1032"/>
      <c r="AL682" s="1032"/>
      <c r="AM682" s="1032"/>
      <c r="AN682" s="1032"/>
      <c r="AO682" s="1032"/>
      <c r="AP682" s="1032"/>
      <c r="AQ682" s="1032"/>
      <c r="AR682" s="1032"/>
      <c r="AS682" s="1032"/>
      <c r="AT682" s="1032"/>
      <c r="AU682" s="1032"/>
      <c r="AV682" s="1032"/>
      <c r="AW682" s="1032"/>
      <c r="AX682" s="1032"/>
      <c r="AY682" s="1032"/>
      <c r="AZ682" s="1032"/>
      <c r="BA682" s="1032"/>
      <c r="BB682" s="1032"/>
      <c r="BC682" s="1032"/>
      <c r="BD682" s="1032"/>
      <c r="BE682" s="1032"/>
      <c r="BF682" s="1032"/>
      <c r="BG682" s="1032"/>
      <c r="BH682" s="1032"/>
      <c r="BI682" s="1032"/>
      <c r="BJ682" s="1032"/>
      <c r="BK682" s="1032"/>
      <c r="BL682" s="1032"/>
      <c r="BM682" s="1032"/>
      <c r="BN682" s="1032"/>
      <c r="BO682" s="1032"/>
      <c r="BP682" s="1032"/>
      <c r="BQ682" s="1032"/>
      <c r="BR682" s="1032"/>
      <c r="BS682" s="1032"/>
      <c r="BT682" s="1032"/>
      <c r="BU682" s="1032"/>
      <c r="BV682" s="1032"/>
      <c r="BW682" s="1032"/>
      <c r="BX682" s="1032"/>
      <c r="BY682" s="1032"/>
      <c r="BZ682" s="1032"/>
      <c r="CA682" s="1032"/>
      <c r="CB682" s="1032"/>
      <c r="CC682" s="1032"/>
      <c r="CD682" s="1032"/>
      <c r="CE682" s="1032"/>
      <c r="CF682" s="1032"/>
      <c r="CG682" s="1032"/>
      <c r="CH682" s="1032"/>
      <c r="CI682" s="1032"/>
      <c r="CJ682" s="1032"/>
      <c r="CK682" s="1032"/>
      <c r="CL682" s="1032"/>
      <c r="CM682" s="1032"/>
      <c r="CN682" s="1032"/>
      <c r="CO682" s="1032"/>
      <c r="CP682" s="1032"/>
      <c r="CQ682" s="1032"/>
      <c r="CR682" s="1032"/>
      <c r="CS682" s="1032"/>
      <c r="CT682" s="1032"/>
      <c r="CU682" s="1032"/>
      <c r="CV682" s="1032"/>
      <c r="CW682" s="1032"/>
      <c r="CX682" s="1032"/>
      <c r="CY682" s="1032"/>
      <c r="CZ682" s="1032"/>
      <c r="DA682" s="1032"/>
      <c r="DB682" s="1032"/>
      <c r="DC682" s="1032"/>
      <c r="DD682" s="1032"/>
      <c r="DE682" s="1032"/>
      <c r="DF682" s="1032"/>
      <c r="DG682" s="1032"/>
      <c r="DH682" s="1032"/>
      <c r="DI682" s="1032"/>
      <c r="DJ682" s="1032"/>
      <c r="DK682" s="1032"/>
      <c r="DL682" s="1032"/>
      <c r="DM682" s="1032"/>
      <c r="DN682" s="1032"/>
      <c r="DO682" s="1032"/>
      <c r="DP682" s="1032"/>
      <c r="DQ682" s="1032"/>
      <c r="DR682" s="1032"/>
      <c r="DS682" s="1032"/>
      <c r="DT682" s="1032"/>
      <c r="DU682" s="1032"/>
      <c r="DV682" s="1032"/>
      <c r="DW682" s="1032"/>
      <c r="DX682" s="1032"/>
      <c r="DY682" s="1032"/>
      <c r="DZ682" s="1032"/>
      <c r="EA682" s="1032"/>
      <c r="EB682" s="1032"/>
      <c r="EC682" s="1032"/>
      <c r="ED682" s="1032"/>
      <c r="EE682" s="1032"/>
      <c r="EF682" s="1032"/>
      <c r="EG682" s="1032"/>
      <c r="EH682" s="1032"/>
      <c r="EI682" s="1032"/>
      <c r="EJ682" s="1032"/>
      <c r="EK682" s="1032"/>
      <c r="EL682" s="1032"/>
      <c r="EM682" s="1032"/>
      <c r="EN682" s="1032"/>
      <c r="EO682" s="1032"/>
      <c r="EP682" s="1032"/>
      <c r="EQ682" s="1032"/>
      <c r="ER682" s="1032"/>
      <c r="ES682" s="1032"/>
      <c r="ET682" s="1032"/>
      <c r="EU682" s="1032"/>
      <c r="EV682" s="1032"/>
      <c r="EW682" s="1032"/>
      <c r="EX682" s="1032"/>
      <c r="EY682" s="1032"/>
      <c r="EZ682" s="1032"/>
      <c r="FA682" s="1032"/>
      <c r="FB682" s="1032"/>
      <c r="FC682" s="1032"/>
      <c r="FD682" s="1032"/>
      <c r="FE682" s="1032"/>
      <c r="FF682" s="1032"/>
      <c r="FG682" s="1032"/>
      <c r="FH682" s="1032"/>
      <c r="FI682" s="1032"/>
      <c r="FJ682" s="1032"/>
      <c r="FK682" s="1032"/>
      <c r="FL682" s="1032"/>
      <c r="FM682" s="1032"/>
      <c r="FN682" s="1032"/>
      <c r="FO682" s="1032"/>
      <c r="FP682" s="1032"/>
      <c r="FQ682" s="1032"/>
      <c r="FR682" s="1032"/>
      <c r="FS682" s="1032"/>
      <c r="FT682" s="1032"/>
      <c r="FU682" s="1032"/>
      <c r="FV682" s="1032"/>
      <c r="FW682" s="1032"/>
      <c r="FX682" s="1032"/>
      <c r="FY682" s="1032"/>
      <c r="FZ682" s="1032"/>
      <c r="GA682" s="1032"/>
      <c r="GB682" s="1032"/>
      <c r="GC682" s="1032"/>
      <c r="GD682" s="1032"/>
      <c r="GE682" s="1032"/>
      <c r="GF682" s="1032"/>
      <c r="GG682" s="1032"/>
      <c r="GH682" s="1032"/>
      <c r="GI682" s="1032"/>
      <c r="GJ682" s="1032"/>
      <c r="GK682" s="1032"/>
      <c r="GL682" s="1032"/>
      <c r="GM682" s="1032"/>
      <c r="GN682" s="1032"/>
      <c r="GO682" s="1032"/>
      <c r="GP682" s="1032"/>
      <c r="GQ682" s="1032"/>
      <c r="GR682" s="1032"/>
      <c r="GS682" s="1032"/>
      <c r="GT682" s="1032"/>
      <c r="GU682" s="1032"/>
      <c r="GV682" s="1032"/>
      <c r="GW682" s="1032"/>
      <c r="GX682" s="1032"/>
      <c r="GY682" s="1032"/>
      <c r="GZ682" s="1032"/>
      <c r="HA682" s="1032"/>
      <c r="HB682" s="1032"/>
      <c r="HC682" s="1032"/>
      <c r="HD682" s="1032"/>
      <c r="HE682" s="1032"/>
      <c r="HF682" s="1032"/>
      <c r="HG682" s="1032"/>
      <c r="HH682" s="1032"/>
      <c r="HI682" s="1032"/>
      <c r="HJ682" s="1032"/>
      <c r="HK682" s="1032"/>
      <c r="HL682" s="1032"/>
      <c r="HM682" s="1032"/>
      <c r="HN682" s="1032"/>
      <c r="HO682" s="1032"/>
      <c r="HP682" s="1032"/>
      <c r="HQ682" s="1032"/>
      <c r="HR682" s="1032"/>
      <c r="HS682" s="1032"/>
      <c r="HT682" s="1032"/>
      <c r="HU682" s="1032"/>
      <c r="HV682" s="1032"/>
      <c r="HW682" s="1032"/>
      <c r="HX682" s="1032"/>
      <c r="HY682" s="1032"/>
      <c r="HZ682" s="1032"/>
      <c r="IA682" s="1032"/>
      <c r="IB682" s="1032"/>
      <c r="IC682" s="1032"/>
      <c r="ID682" s="1032"/>
      <c r="IE682" s="1032"/>
      <c r="IF682" s="1032"/>
      <c r="IG682" s="1032"/>
      <c r="IH682" s="1032"/>
      <c r="II682" s="1032"/>
      <c r="IJ682" s="1032"/>
      <c r="IK682" s="1032"/>
      <c r="IL682" s="1032"/>
      <c r="IM682" s="1032"/>
      <c r="IN682" s="1032"/>
      <c r="IO682" s="1032"/>
      <c r="IP682" s="1032"/>
      <c r="IQ682" s="1032"/>
      <c r="IR682" s="1032"/>
      <c r="IS682" s="1032"/>
    </row>
    <row r="683" spans="1:253" s="1079" customFormat="1" ht="12">
      <c r="A683" s="1312"/>
      <c r="B683" s="1316"/>
      <c r="C683" s="1314"/>
      <c r="D683" s="1317"/>
      <c r="E683" s="1416"/>
      <c r="F683" s="1352"/>
      <c r="G683" s="1032"/>
      <c r="H683" s="1032"/>
      <c r="I683" s="1032"/>
      <c r="J683" s="1032"/>
      <c r="K683" s="1032"/>
      <c r="L683" s="1032"/>
      <c r="M683" s="1032"/>
      <c r="N683" s="1032"/>
      <c r="O683" s="1032"/>
      <c r="P683" s="1032"/>
      <c r="Q683" s="1032"/>
      <c r="R683" s="1032"/>
      <c r="S683" s="1032"/>
      <c r="T683" s="1032"/>
      <c r="U683" s="1032"/>
      <c r="V683" s="1032"/>
      <c r="W683" s="1032"/>
      <c r="X683" s="1032"/>
      <c r="Y683" s="1032"/>
      <c r="Z683" s="1032"/>
      <c r="AA683" s="1032"/>
      <c r="AB683" s="1032"/>
      <c r="AC683" s="1032"/>
      <c r="AD683" s="1032"/>
      <c r="AE683" s="1032"/>
      <c r="AF683" s="1032"/>
      <c r="AG683" s="1032"/>
      <c r="AH683" s="1032"/>
      <c r="AI683" s="1032"/>
      <c r="AJ683" s="1032"/>
      <c r="AK683" s="1032"/>
      <c r="AL683" s="1032"/>
      <c r="AM683" s="1032"/>
      <c r="AN683" s="1032"/>
      <c r="AO683" s="1032"/>
      <c r="AP683" s="1032"/>
      <c r="AQ683" s="1032"/>
      <c r="AR683" s="1032"/>
      <c r="AS683" s="1032"/>
      <c r="AT683" s="1032"/>
      <c r="AU683" s="1032"/>
      <c r="AV683" s="1032"/>
      <c r="AW683" s="1032"/>
      <c r="AX683" s="1032"/>
      <c r="AY683" s="1032"/>
      <c r="AZ683" s="1032"/>
      <c r="BA683" s="1032"/>
      <c r="BB683" s="1032"/>
      <c r="BC683" s="1032"/>
      <c r="BD683" s="1032"/>
      <c r="BE683" s="1032"/>
      <c r="BF683" s="1032"/>
      <c r="BG683" s="1032"/>
      <c r="BH683" s="1032"/>
      <c r="BI683" s="1032"/>
      <c r="BJ683" s="1032"/>
      <c r="BK683" s="1032"/>
      <c r="BL683" s="1032"/>
      <c r="BM683" s="1032"/>
      <c r="BN683" s="1032"/>
      <c r="BO683" s="1032"/>
      <c r="BP683" s="1032"/>
      <c r="BQ683" s="1032"/>
      <c r="BR683" s="1032"/>
      <c r="BS683" s="1032"/>
      <c r="BT683" s="1032"/>
      <c r="BU683" s="1032"/>
      <c r="BV683" s="1032"/>
      <c r="BW683" s="1032"/>
      <c r="BX683" s="1032"/>
      <c r="BY683" s="1032"/>
      <c r="BZ683" s="1032"/>
      <c r="CA683" s="1032"/>
      <c r="CB683" s="1032"/>
      <c r="CC683" s="1032"/>
      <c r="CD683" s="1032"/>
      <c r="CE683" s="1032"/>
      <c r="CF683" s="1032"/>
      <c r="CG683" s="1032"/>
      <c r="CH683" s="1032"/>
      <c r="CI683" s="1032"/>
      <c r="CJ683" s="1032"/>
      <c r="CK683" s="1032"/>
      <c r="CL683" s="1032"/>
      <c r="CM683" s="1032"/>
      <c r="CN683" s="1032"/>
      <c r="CO683" s="1032"/>
      <c r="CP683" s="1032"/>
      <c r="CQ683" s="1032"/>
      <c r="CR683" s="1032"/>
      <c r="CS683" s="1032"/>
      <c r="CT683" s="1032"/>
      <c r="CU683" s="1032"/>
      <c r="CV683" s="1032"/>
      <c r="CW683" s="1032"/>
      <c r="CX683" s="1032"/>
      <c r="CY683" s="1032"/>
      <c r="CZ683" s="1032"/>
      <c r="DA683" s="1032"/>
      <c r="DB683" s="1032"/>
      <c r="DC683" s="1032"/>
      <c r="DD683" s="1032"/>
      <c r="DE683" s="1032"/>
      <c r="DF683" s="1032"/>
      <c r="DG683" s="1032"/>
      <c r="DH683" s="1032"/>
      <c r="DI683" s="1032"/>
      <c r="DJ683" s="1032"/>
      <c r="DK683" s="1032"/>
      <c r="DL683" s="1032"/>
      <c r="DM683" s="1032"/>
      <c r="DN683" s="1032"/>
      <c r="DO683" s="1032"/>
      <c r="DP683" s="1032"/>
      <c r="DQ683" s="1032"/>
      <c r="DR683" s="1032"/>
      <c r="DS683" s="1032"/>
      <c r="DT683" s="1032"/>
      <c r="DU683" s="1032"/>
      <c r="DV683" s="1032"/>
      <c r="DW683" s="1032"/>
      <c r="DX683" s="1032"/>
      <c r="DY683" s="1032"/>
      <c r="DZ683" s="1032"/>
      <c r="EA683" s="1032"/>
      <c r="EB683" s="1032"/>
      <c r="EC683" s="1032"/>
      <c r="ED683" s="1032"/>
      <c r="EE683" s="1032"/>
      <c r="EF683" s="1032"/>
      <c r="EG683" s="1032"/>
      <c r="EH683" s="1032"/>
      <c r="EI683" s="1032"/>
      <c r="EJ683" s="1032"/>
      <c r="EK683" s="1032"/>
      <c r="EL683" s="1032"/>
      <c r="EM683" s="1032"/>
      <c r="EN683" s="1032"/>
      <c r="EO683" s="1032"/>
      <c r="EP683" s="1032"/>
      <c r="EQ683" s="1032"/>
      <c r="ER683" s="1032"/>
      <c r="ES683" s="1032"/>
      <c r="ET683" s="1032"/>
      <c r="EU683" s="1032"/>
      <c r="EV683" s="1032"/>
      <c r="EW683" s="1032"/>
      <c r="EX683" s="1032"/>
      <c r="EY683" s="1032"/>
      <c r="EZ683" s="1032"/>
      <c r="FA683" s="1032"/>
      <c r="FB683" s="1032"/>
      <c r="FC683" s="1032"/>
      <c r="FD683" s="1032"/>
      <c r="FE683" s="1032"/>
      <c r="FF683" s="1032"/>
      <c r="FG683" s="1032"/>
      <c r="FH683" s="1032"/>
      <c r="FI683" s="1032"/>
      <c r="FJ683" s="1032"/>
      <c r="FK683" s="1032"/>
      <c r="FL683" s="1032"/>
      <c r="FM683" s="1032"/>
      <c r="FN683" s="1032"/>
      <c r="FO683" s="1032"/>
      <c r="FP683" s="1032"/>
      <c r="FQ683" s="1032"/>
      <c r="FR683" s="1032"/>
      <c r="FS683" s="1032"/>
      <c r="FT683" s="1032"/>
      <c r="FU683" s="1032"/>
      <c r="FV683" s="1032"/>
      <c r="FW683" s="1032"/>
      <c r="FX683" s="1032"/>
      <c r="FY683" s="1032"/>
      <c r="FZ683" s="1032"/>
      <c r="GA683" s="1032"/>
      <c r="GB683" s="1032"/>
      <c r="GC683" s="1032"/>
      <c r="GD683" s="1032"/>
      <c r="GE683" s="1032"/>
      <c r="GF683" s="1032"/>
      <c r="GG683" s="1032"/>
      <c r="GH683" s="1032"/>
      <c r="GI683" s="1032"/>
      <c r="GJ683" s="1032"/>
      <c r="GK683" s="1032"/>
      <c r="GL683" s="1032"/>
      <c r="GM683" s="1032"/>
      <c r="GN683" s="1032"/>
      <c r="GO683" s="1032"/>
      <c r="GP683" s="1032"/>
      <c r="GQ683" s="1032"/>
      <c r="GR683" s="1032"/>
      <c r="GS683" s="1032"/>
      <c r="GT683" s="1032"/>
      <c r="GU683" s="1032"/>
      <c r="GV683" s="1032"/>
      <c r="GW683" s="1032"/>
      <c r="GX683" s="1032"/>
      <c r="GY683" s="1032"/>
      <c r="GZ683" s="1032"/>
      <c r="HA683" s="1032"/>
      <c r="HB683" s="1032"/>
      <c r="HC683" s="1032"/>
      <c r="HD683" s="1032"/>
      <c r="HE683" s="1032"/>
      <c r="HF683" s="1032"/>
      <c r="HG683" s="1032"/>
      <c r="HH683" s="1032"/>
      <c r="HI683" s="1032"/>
      <c r="HJ683" s="1032"/>
      <c r="HK683" s="1032"/>
      <c r="HL683" s="1032"/>
      <c r="HM683" s="1032"/>
      <c r="HN683" s="1032"/>
      <c r="HO683" s="1032"/>
      <c r="HP683" s="1032"/>
      <c r="HQ683" s="1032"/>
      <c r="HR683" s="1032"/>
      <c r="HS683" s="1032"/>
      <c r="HT683" s="1032"/>
      <c r="HU683" s="1032"/>
      <c r="HV683" s="1032"/>
      <c r="HW683" s="1032"/>
      <c r="HX683" s="1032"/>
      <c r="HY683" s="1032"/>
      <c r="HZ683" s="1032"/>
      <c r="IA683" s="1032"/>
      <c r="IB683" s="1032"/>
      <c r="IC683" s="1032"/>
      <c r="ID683" s="1032"/>
      <c r="IE683" s="1032"/>
      <c r="IF683" s="1032"/>
      <c r="IG683" s="1032"/>
      <c r="IH683" s="1032"/>
      <c r="II683" s="1032"/>
      <c r="IJ683" s="1032"/>
      <c r="IK683" s="1032"/>
      <c r="IL683" s="1032"/>
      <c r="IM683" s="1032"/>
      <c r="IN683" s="1032"/>
      <c r="IO683" s="1032"/>
      <c r="IP683" s="1032"/>
      <c r="IQ683" s="1032"/>
      <c r="IR683" s="1032"/>
      <c r="IS683" s="1032"/>
    </row>
    <row r="684" spans="1:253" s="1079" customFormat="1" ht="12">
      <c r="A684" s="1318"/>
      <c r="B684" s="1319" t="s">
        <v>599</v>
      </c>
      <c r="C684" s="1318"/>
      <c r="D684" s="1318"/>
      <c r="E684" s="1417"/>
      <c r="F684" s="1418">
        <f>SUM(F681:F682)</f>
        <v>0</v>
      </c>
      <c r="G684" s="1032"/>
      <c r="H684" s="1032"/>
      <c r="I684" s="1032"/>
      <c r="J684" s="1032"/>
      <c r="K684" s="1032"/>
      <c r="L684" s="1032"/>
      <c r="M684" s="1032"/>
      <c r="N684" s="1032"/>
      <c r="O684" s="1032"/>
      <c r="P684" s="1032"/>
      <c r="Q684" s="1032"/>
      <c r="R684" s="1032"/>
      <c r="S684" s="1032"/>
      <c r="T684" s="1032"/>
      <c r="U684" s="1032"/>
      <c r="V684" s="1032"/>
      <c r="W684" s="1032"/>
      <c r="X684" s="1032"/>
      <c r="Y684" s="1032"/>
      <c r="Z684" s="1032"/>
      <c r="AA684" s="1032"/>
      <c r="AB684" s="1032"/>
      <c r="AC684" s="1032"/>
      <c r="AD684" s="1032"/>
      <c r="AE684" s="1032"/>
      <c r="AF684" s="1032"/>
      <c r="AG684" s="1032"/>
      <c r="AH684" s="1032"/>
      <c r="AI684" s="1032"/>
      <c r="AJ684" s="1032"/>
      <c r="AK684" s="1032"/>
      <c r="AL684" s="1032"/>
      <c r="AM684" s="1032"/>
      <c r="AN684" s="1032"/>
      <c r="AO684" s="1032"/>
      <c r="AP684" s="1032"/>
      <c r="AQ684" s="1032"/>
      <c r="AR684" s="1032"/>
      <c r="AS684" s="1032"/>
      <c r="AT684" s="1032"/>
      <c r="AU684" s="1032"/>
      <c r="AV684" s="1032"/>
      <c r="AW684" s="1032"/>
      <c r="AX684" s="1032"/>
      <c r="AY684" s="1032"/>
      <c r="AZ684" s="1032"/>
      <c r="BA684" s="1032"/>
      <c r="BB684" s="1032"/>
      <c r="BC684" s="1032"/>
      <c r="BD684" s="1032"/>
      <c r="BE684" s="1032"/>
      <c r="BF684" s="1032"/>
      <c r="BG684" s="1032"/>
      <c r="BH684" s="1032"/>
      <c r="BI684" s="1032"/>
      <c r="BJ684" s="1032"/>
      <c r="BK684" s="1032"/>
      <c r="BL684" s="1032"/>
      <c r="BM684" s="1032"/>
      <c r="BN684" s="1032"/>
      <c r="BO684" s="1032"/>
      <c r="BP684" s="1032"/>
      <c r="BQ684" s="1032"/>
      <c r="BR684" s="1032"/>
      <c r="BS684" s="1032"/>
      <c r="BT684" s="1032"/>
      <c r="BU684" s="1032"/>
      <c r="BV684" s="1032"/>
      <c r="BW684" s="1032"/>
      <c r="BX684" s="1032"/>
      <c r="BY684" s="1032"/>
      <c r="BZ684" s="1032"/>
      <c r="CA684" s="1032"/>
      <c r="CB684" s="1032"/>
      <c r="CC684" s="1032"/>
      <c r="CD684" s="1032"/>
      <c r="CE684" s="1032"/>
      <c r="CF684" s="1032"/>
      <c r="CG684" s="1032"/>
      <c r="CH684" s="1032"/>
      <c r="CI684" s="1032"/>
      <c r="CJ684" s="1032"/>
      <c r="CK684" s="1032"/>
      <c r="CL684" s="1032"/>
      <c r="CM684" s="1032"/>
      <c r="CN684" s="1032"/>
      <c r="CO684" s="1032"/>
      <c r="CP684" s="1032"/>
      <c r="CQ684" s="1032"/>
      <c r="CR684" s="1032"/>
      <c r="CS684" s="1032"/>
      <c r="CT684" s="1032"/>
      <c r="CU684" s="1032"/>
      <c r="CV684" s="1032"/>
      <c r="CW684" s="1032"/>
      <c r="CX684" s="1032"/>
      <c r="CY684" s="1032"/>
      <c r="CZ684" s="1032"/>
      <c r="DA684" s="1032"/>
      <c r="DB684" s="1032"/>
      <c r="DC684" s="1032"/>
      <c r="DD684" s="1032"/>
      <c r="DE684" s="1032"/>
      <c r="DF684" s="1032"/>
      <c r="DG684" s="1032"/>
      <c r="DH684" s="1032"/>
      <c r="DI684" s="1032"/>
      <c r="DJ684" s="1032"/>
      <c r="DK684" s="1032"/>
      <c r="DL684" s="1032"/>
      <c r="DM684" s="1032"/>
      <c r="DN684" s="1032"/>
      <c r="DO684" s="1032"/>
      <c r="DP684" s="1032"/>
      <c r="DQ684" s="1032"/>
      <c r="DR684" s="1032"/>
      <c r="DS684" s="1032"/>
      <c r="DT684" s="1032"/>
      <c r="DU684" s="1032"/>
      <c r="DV684" s="1032"/>
      <c r="DW684" s="1032"/>
      <c r="DX684" s="1032"/>
      <c r="DY684" s="1032"/>
      <c r="DZ684" s="1032"/>
      <c r="EA684" s="1032"/>
      <c r="EB684" s="1032"/>
      <c r="EC684" s="1032"/>
      <c r="ED684" s="1032"/>
      <c r="EE684" s="1032"/>
      <c r="EF684" s="1032"/>
      <c r="EG684" s="1032"/>
      <c r="EH684" s="1032"/>
      <c r="EI684" s="1032"/>
      <c r="EJ684" s="1032"/>
      <c r="EK684" s="1032"/>
      <c r="EL684" s="1032"/>
      <c r="EM684" s="1032"/>
      <c r="EN684" s="1032"/>
      <c r="EO684" s="1032"/>
      <c r="EP684" s="1032"/>
      <c r="EQ684" s="1032"/>
      <c r="ER684" s="1032"/>
      <c r="ES684" s="1032"/>
      <c r="ET684" s="1032"/>
      <c r="EU684" s="1032"/>
      <c r="EV684" s="1032"/>
      <c r="EW684" s="1032"/>
      <c r="EX684" s="1032"/>
      <c r="EY684" s="1032"/>
      <c r="EZ684" s="1032"/>
      <c r="FA684" s="1032"/>
      <c r="FB684" s="1032"/>
      <c r="FC684" s="1032"/>
      <c r="FD684" s="1032"/>
      <c r="FE684" s="1032"/>
      <c r="FF684" s="1032"/>
      <c r="FG684" s="1032"/>
      <c r="FH684" s="1032"/>
      <c r="FI684" s="1032"/>
      <c r="FJ684" s="1032"/>
      <c r="FK684" s="1032"/>
      <c r="FL684" s="1032"/>
      <c r="FM684" s="1032"/>
      <c r="FN684" s="1032"/>
      <c r="FO684" s="1032"/>
      <c r="FP684" s="1032"/>
      <c r="FQ684" s="1032"/>
      <c r="FR684" s="1032"/>
      <c r="FS684" s="1032"/>
      <c r="FT684" s="1032"/>
      <c r="FU684" s="1032"/>
      <c r="FV684" s="1032"/>
      <c r="FW684" s="1032"/>
      <c r="FX684" s="1032"/>
      <c r="FY684" s="1032"/>
      <c r="FZ684" s="1032"/>
      <c r="GA684" s="1032"/>
      <c r="GB684" s="1032"/>
      <c r="GC684" s="1032"/>
      <c r="GD684" s="1032"/>
      <c r="GE684" s="1032"/>
      <c r="GF684" s="1032"/>
      <c r="GG684" s="1032"/>
      <c r="GH684" s="1032"/>
      <c r="GI684" s="1032"/>
      <c r="GJ684" s="1032"/>
      <c r="GK684" s="1032"/>
      <c r="GL684" s="1032"/>
      <c r="GM684" s="1032"/>
      <c r="GN684" s="1032"/>
      <c r="GO684" s="1032"/>
      <c r="GP684" s="1032"/>
      <c r="GQ684" s="1032"/>
      <c r="GR684" s="1032"/>
      <c r="GS684" s="1032"/>
      <c r="GT684" s="1032"/>
      <c r="GU684" s="1032"/>
      <c r="GV684" s="1032"/>
      <c r="GW684" s="1032"/>
      <c r="GX684" s="1032"/>
      <c r="GY684" s="1032"/>
      <c r="GZ684" s="1032"/>
      <c r="HA684" s="1032"/>
      <c r="HB684" s="1032"/>
      <c r="HC684" s="1032"/>
      <c r="HD684" s="1032"/>
      <c r="HE684" s="1032"/>
      <c r="HF684" s="1032"/>
      <c r="HG684" s="1032"/>
      <c r="HH684" s="1032"/>
      <c r="HI684" s="1032"/>
      <c r="HJ684" s="1032"/>
      <c r="HK684" s="1032"/>
      <c r="HL684" s="1032"/>
      <c r="HM684" s="1032"/>
      <c r="HN684" s="1032"/>
      <c r="HO684" s="1032"/>
      <c r="HP684" s="1032"/>
      <c r="HQ684" s="1032"/>
      <c r="HR684" s="1032"/>
      <c r="HS684" s="1032"/>
      <c r="HT684" s="1032"/>
      <c r="HU684" s="1032"/>
      <c r="HV684" s="1032"/>
      <c r="HW684" s="1032"/>
      <c r="HX684" s="1032"/>
      <c r="HY684" s="1032"/>
      <c r="HZ684" s="1032"/>
      <c r="IA684" s="1032"/>
      <c r="IB684" s="1032"/>
      <c r="IC684" s="1032"/>
      <c r="ID684" s="1032"/>
      <c r="IE684" s="1032"/>
      <c r="IF684" s="1032"/>
      <c r="IG684" s="1032"/>
      <c r="IH684" s="1032"/>
      <c r="II684" s="1032"/>
      <c r="IJ684" s="1032"/>
      <c r="IK684" s="1032"/>
      <c r="IL684" s="1032"/>
      <c r="IM684" s="1032"/>
      <c r="IN684" s="1032"/>
      <c r="IO684" s="1032"/>
      <c r="IP684" s="1032"/>
      <c r="IQ684" s="1032"/>
      <c r="IR684" s="1032"/>
      <c r="IS684" s="1032"/>
    </row>
    <row r="685" spans="1:253" s="1079" customFormat="1" ht="12">
      <c r="A685" s="1320"/>
      <c r="B685" s="1321"/>
      <c r="C685" s="1320"/>
      <c r="D685" s="1320"/>
      <c r="E685" s="1419"/>
      <c r="F685" s="1420"/>
      <c r="G685" s="1032"/>
      <c r="H685" s="1032"/>
      <c r="I685" s="1032"/>
      <c r="J685" s="1032"/>
      <c r="K685" s="1032"/>
      <c r="L685" s="1032"/>
      <c r="M685" s="1032"/>
      <c r="N685" s="1032"/>
      <c r="O685" s="1032"/>
      <c r="P685" s="1032"/>
      <c r="Q685" s="1032"/>
      <c r="R685" s="1032"/>
      <c r="S685" s="1032"/>
      <c r="T685" s="1032"/>
      <c r="U685" s="1032"/>
      <c r="V685" s="1032"/>
      <c r="W685" s="1032"/>
      <c r="X685" s="1032"/>
      <c r="Y685" s="1032"/>
      <c r="Z685" s="1032"/>
      <c r="AA685" s="1032"/>
      <c r="AB685" s="1032"/>
      <c r="AC685" s="1032"/>
      <c r="AD685" s="1032"/>
      <c r="AE685" s="1032"/>
      <c r="AF685" s="1032"/>
      <c r="AG685" s="1032"/>
      <c r="AH685" s="1032"/>
      <c r="AI685" s="1032"/>
      <c r="AJ685" s="1032"/>
      <c r="AK685" s="1032"/>
      <c r="AL685" s="1032"/>
      <c r="AM685" s="1032"/>
      <c r="AN685" s="1032"/>
      <c r="AO685" s="1032"/>
      <c r="AP685" s="1032"/>
      <c r="AQ685" s="1032"/>
      <c r="AR685" s="1032"/>
      <c r="AS685" s="1032"/>
      <c r="AT685" s="1032"/>
      <c r="AU685" s="1032"/>
      <c r="AV685" s="1032"/>
      <c r="AW685" s="1032"/>
      <c r="AX685" s="1032"/>
      <c r="AY685" s="1032"/>
      <c r="AZ685" s="1032"/>
      <c r="BA685" s="1032"/>
      <c r="BB685" s="1032"/>
      <c r="BC685" s="1032"/>
      <c r="BD685" s="1032"/>
      <c r="BE685" s="1032"/>
      <c r="BF685" s="1032"/>
      <c r="BG685" s="1032"/>
      <c r="BH685" s="1032"/>
      <c r="BI685" s="1032"/>
      <c r="BJ685" s="1032"/>
      <c r="BK685" s="1032"/>
      <c r="BL685" s="1032"/>
      <c r="BM685" s="1032"/>
      <c r="BN685" s="1032"/>
      <c r="BO685" s="1032"/>
      <c r="BP685" s="1032"/>
      <c r="BQ685" s="1032"/>
      <c r="BR685" s="1032"/>
      <c r="BS685" s="1032"/>
      <c r="BT685" s="1032"/>
      <c r="BU685" s="1032"/>
      <c r="BV685" s="1032"/>
      <c r="BW685" s="1032"/>
      <c r="BX685" s="1032"/>
      <c r="BY685" s="1032"/>
      <c r="BZ685" s="1032"/>
      <c r="CA685" s="1032"/>
      <c r="CB685" s="1032"/>
      <c r="CC685" s="1032"/>
      <c r="CD685" s="1032"/>
      <c r="CE685" s="1032"/>
      <c r="CF685" s="1032"/>
      <c r="CG685" s="1032"/>
      <c r="CH685" s="1032"/>
      <c r="CI685" s="1032"/>
      <c r="CJ685" s="1032"/>
      <c r="CK685" s="1032"/>
      <c r="CL685" s="1032"/>
      <c r="CM685" s="1032"/>
      <c r="CN685" s="1032"/>
      <c r="CO685" s="1032"/>
      <c r="CP685" s="1032"/>
      <c r="CQ685" s="1032"/>
      <c r="CR685" s="1032"/>
      <c r="CS685" s="1032"/>
      <c r="CT685" s="1032"/>
      <c r="CU685" s="1032"/>
      <c r="CV685" s="1032"/>
      <c r="CW685" s="1032"/>
      <c r="CX685" s="1032"/>
      <c r="CY685" s="1032"/>
      <c r="CZ685" s="1032"/>
      <c r="DA685" s="1032"/>
      <c r="DB685" s="1032"/>
      <c r="DC685" s="1032"/>
      <c r="DD685" s="1032"/>
      <c r="DE685" s="1032"/>
      <c r="DF685" s="1032"/>
      <c r="DG685" s="1032"/>
      <c r="DH685" s="1032"/>
      <c r="DI685" s="1032"/>
      <c r="DJ685" s="1032"/>
      <c r="DK685" s="1032"/>
      <c r="DL685" s="1032"/>
      <c r="DM685" s="1032"/>
      <c r="DN685" s="1032"/>
      <c r="DO685" s="1032"/>
      <c r="DP685" s="1032"/>
      <c r="DQ685" s="1032"/>
      <c r="DR685" s="1032"/>
      <c r="DS685" s="1032"/>
      <c r="DT685" s="1032"/>
      <c r="DU685" s="1032"/>
      <c r="DV685" s="1032"/>
      <c r="DW685" s="1032"/>
      <c r="DX685" s="1032"/>
      <c r="DY685" s="1032"/>
      <c r="DZ685" s="1032"/>
      <c r="EA685" s="1032"/>
      <c r="EB685" s="1032"/>
      <c r="EC685" s="1032"/>
      <c r="ED685" s="1032"/>
      <c r="EE685" s="1032"/>
      <c r="EF685" s="1032"/>
      <c r="EG685" s="1032"/>
      <c r="EH685" s="1032"/>
      <c r="EI685" s="1032"/>
      <c r="EJ685" s="1032"/>
      <c r="EK685" s="1032"/>
      <c r="EL685" s="1032"/>
      <c r="EM685" s="1032"/>
      <c r="EN685" s="1032"/>
      <c r="EO685" s="1032"/>
      <c r="EP685" s="1032"/>
      <c r="EQ685" s="1032"/>
      <c r="ER685" s="1032"/>
      <c r="ES685" s="1032"/>
      <c r="ET685" s="1032"/>
      <c r="EU685" s="1032"/>
      <c r="EV685" s="1032"/>
      <c r="EW685" s="1032"/>
      <c r="EX685" s="1032"/>
      <c r="EY685" s="1032"/>
      <c r="EZ685" s="1032"/>
      <c r="FA685" s="1032"/>
      <c r="FB685" s="1032"/>
      <c r="FC685" s="1032"/>
      <c r="FD685" s="1032"/>
      <c r="FE685" s="1032"/>
      <c r="FF685" s="1032"/>
      <c r="FG685" s="1032"/>
      <c r="FH685" s="1032"/>
      <c r="FI685" s="1032"/>
      <c r="FJ685" s="1032"/>
      <c r="FK685" s="1032"/>
      <c r="FL685" s="1032"/>
      <c r="FM685" s="1032"/>
      <c r="FN685" s="1032"/>
      <c r="FO685" s="1032"/>
      <c r="FP685" s="1032"/>
      <c r="FQ685" s="1032"/>
      <c r="FR685" s="1032"/>
      <c r="FS685" s="1032"/>
      <c r="FT685" s="1032"/>
      <c r="FU685" s="1032"/>
      <c r="FV685" s="1032"/>
      <c r="FW685" s="1032"/>
      <c r="FX685" s="1032"/>
      <c r="FY685" s="1032"/>
      <c r="FZ685" s="1032"/>
      <c r="GA685" s="1032"/>
      <c r="GB685" s="1032"/>
      <c r="GC685" s="1032"/>
      <c r="GD685" s="1032"/>
      <c r="GE685" s="1032"/>
      <c r="GF685" s="1032"/>
      <c r="GG685" s="1032"/>
      <c r="GH685" s="1032"/>
      <c r="GI685" s="1032"/>
      <c r="GJ685" s="1032"/>
      <c r="GK685" s="1032"/>
      <c r="GL685" s="1032"/>
      <c r="GM685" s="1032"/>
      <c r="GN685" s="1032"/>
      <c r="GO685" s="1032"/>
      <c r="GP685" s="1032"/>
      <c r="GQ685" s="1032"/>
      <c r="GR685" s="1032"/>
      <c r="GS685" s="1032"/>
      <c r="GT685" s="1032"/>
      <c r="GU685" s="1032"/>
      <c r="GV685" s="1032"/>
      <c r="GW685" s="1032"/>
      <c r="GX685" s="1032"/>
      <c r="GY685" s="1032"/>
      <c r="GZ685" s="1032"/>
      <c r="HA685" s="1032"/>
      <c r="HB685" s="1032"/>
      <c r="HC685" s="1032"/>
      <c r="HD685" s="1032"/>
      <c r="HE685" s="1032"/>
      <c r="HF685" s="1032"/>
      <c r="HG685" s="1032"/>
      <c r="HH685" s="1032"/>
      <c r="HI685" s="1032"/>
      <c r="HJ685" s="1032"/>
      <c r="HK685" s="1032"/>
      <c r="HL685" s="1032"/>
      <c r="HM685" s="1032"/>
      <c r="HN685" s="1032"/>
      <c r="HO685" s="1032"/>
      <c r="HP685" s="1032"/>
      <c r="HQ685" s="1032"/>
      <c r="HR685" s="1032"/>
      <c r="HS685" s="1032"/>
      <c r="HT685" s="1032"/>
      <c r="HU685" s="1032"/>
      <c r="HV685" s="1032"/>
      <c r="HW685" s="1032"/>
      <c r="HX685" s="1032"/>
      <c r="HY685" s="1032"/>
      <c r="HZ685" s="1032"/>
      <c r="IA685" s="1032"/>
      <c r="IB685" s="1032"/>
      <c r="IC685" s="1032"/>
      <c r="ID685" s="1032"/>
      <c r="IE685" s="1032"/>
      <c r="IF685" s="1032"/>
      <c r="IG685" s="1032"/>
      <c r="IH685" s="1032"/>
      <c r="II685" s="1032"/>
      <c r="IJ685" s="1032"/>
      <c r="IK685" s="1032"/>
      <c r="IL685" s="1032"/>
      <c r="IM685" s="1032"/>
      <c r="IN685" s="1032"/>
      <c r="IO685" s="1032"/>
      <c r="IP685" s="1032"/>
      <c r="IQ685" s="1032"/>
      <c r="IR685" s="1032"/>
      <c r="IS685" s="1032"/>
    </row>
    <row r="686" spans="1:253" s="1079" customFormat="1" ht="12.75" customHeight="1">
      <c r="A686" s="1322"/>
      <c r="B686" s="1323" t="s">
        <v>587</v>
      </c>
      <c r="C686" s="1324"/>
      <c r="D686" s="1325"/>
      <c r="E686" s="1421"/>
      <c r="F686" s="1422">
        <f>+F684+F678+F647+F608+F483+F313+F127</f>
        <v>0</v>
      </c>
      <c r="G686" s="1032"/>
      <c r="H686" s="1032"/>
      <c r="I686" s="1032"/>
      <c r="J686" s="1032"/>
      <c r="K686" s="1032"/>
      <c r="L686" s="1032"/>
      <c r="M686" s="1032"/>
      <c r="N686" s="1032"/>
      <c r="O686" s="1032"/>
      <c r="P686" s="1032"/>
      <c r="Q686" s="1032"/>
      <c r="R686" s="1032"/>
      <c r="S686" s="1032"/>
      <c r="T686" s="1032"/>
      <c r="U686" s="1032"/>
      <c r="V686" s="1032"/>
      <c r="W686" s="1032"/>
      <c r="X686" s="1032"/>
      <c r="Y686" s="1032"/>
      <c r="Z686" s="1032"/>
      <c r="AA686" s="1032"/>
      <c r="AB686" s="1032"/>
      <c r="AC686" s="1032"/>
      <c r="AD686" s="1032"/>
      <c r="AE686" s="1032"/>
      <c r="AF686" s="1032"/>
      <c r="AG686" s="1032"/>
      <c r="AH686" s="1032"/>
      <c r="AI686" s="1032"/>
      <c r="AJ686" s="1032"/>
      <c r="AK686" s="1032"/>
      <c r="AL686" s="1032"/>
      <c r="AM686" s="1032"/>
      <c r="AN686" s="1032"/>
      <c r="AO686" s="1032"/>
      <c r="AP686" s="1032"/>
      <c r="AQ686" s="1032"/>
      <c r="AR686" s="1032"/>
      <c r="AS686" s="1032"/>
      <c r="AT686" s="1032"/>
      <c r="AU686" s="1032"/>
      <c r="AV686" s="1032"/>
      <c r="AW686" s="1032"/>
      <c r="AX686" s="1032"/>
      <c r="AY686" s="1032"/>
      <c r="AZ686" s="1032"/>
      <c r="BA686" s="1032"/>
      <c r="BB686" s="1032"/>
      <c r="BC686" s="1032"/>
      <c r="BD686" s="1032"/>
      <c r="BE686" s="1032"/>
      <c r="BF686" s="1032"/>
      <c r="BG686" s="1032"/>
      <c r="BH686" s="1032"/>
      <c r="BI686" s="1032"/>
      <c r="BJ686" s="1032"/>
      <c r="BK686" s="1032"/>
      <c r="BL686" s="1032"/>
      <c r="BM686" s="1032"/>
      <c r="BN686" s="1032"/>
      <c r="BO686" s="1032"/>
      <c r="BP686" s="1032"/>
      <c r="BQ686" s="1032"/>
      <c r="BR686" s="1032"/>
      <c r="BS686" s="1032"/>
      <c r="BT686" s="1032"/>
      <c r="BU686" s="1032"/>
      <c r="BV686" s="1032"/>
      <c r="BW686" s="1032"/>
      <c r="BX686" s="1032"/>
      <c r="BY686" s="1032"/>
      <c r="BZ686" s="1032"/>
      <c r="CA686" s="1032"/>
      <c r="CB686" s="1032"/>
      <c r="CC686" s="1032"/>
      <c r="CD686" s="1032"/>
      <c r="CE686" s="1032"/>
      <c r="CF686" s="1032"/>
      <c r="CG686" s="1032"/>
      <c r="CH686" s="1032"/>
      <c r="CI686" s="1032"/>
      <c r="CJ686" s="1032"/>
      <c r="CK686" s="1032"/>
      <c r="CL686" s="1032"/>
      <c r="CM686" s="1032"/>
      <c r="CN686" s="1032"/>
      <c r="CO686" s="1032"/>
      <c r="CP686" s="1032"/>
      <c r="CQ686" s="1032"/>
      <c r="CR686" s="1032"/>
      <c r="CS686" s="1032"/>
      <c r="CT686" s="1032"/>
      <c r="CU686" s="1032"/>
      <c r="CV686" s="1032"/>
      <c r="CW686" s="1032"/>
      <c r="CX686" s="1032"/>
      <c r="CY686" s="1032"/>
      <c r="CZ686" s="1032"/>
      <c r="DA686" s="1032"/>
      <c r="DB686" s="1032"/>
      <c r="DC686" s="1032"/>
      <c r="DD686" s="1032"/>
      <c r="DE686" s="1032"/>
      <c r="DF686" s="1032"/>
      <c r="DG686" s="1032"/>
      <c r="DH686" s="1032"/>
      <c r="DI686" s="1032"/>
      <c r="DJ686" s="1032"/>
      <c r="DK686" s="1032"/>
      <c r="DL686" s="1032"/>
      <c r="DM686" s="1032"/>
      <c r="DN686" s="1032"/>
      <c r="DO686" s="1032"/>
      <c r="DP686" s="1032"/>
      <c r="DQ686" s="1032"/>
      <c r="DR686" s="1032"/>
      <c r="DS686" s="1032"/>
      <c r="DT686" s="1032"/>
      <c r="DU686" s="1032"/>
      <c r="DV686" s="1032"/>
      <c r="DW686" s="1032"/>
      <c r="DX686" s="1032"/>
      <c r="DY686" s="1032"/>
      <c r="DZ686" s="1032"/>
      <c r="EA686" s="1032"/>
      <c r="EB686" s="1032"/>
      <c r="EC686" s="1032"/>
      <c r="ED686" s="1032"/>
      <c r="EE686" s="1032"/>
      <c r="EF686" s="1032"/>
      <c r="EG686" s="1032"/>
      <c r="EH686" s="1032"/>
      <c r="EI686" s="1032"/>
      <c r="EJ686" s="1032"/>
      <c r="EK686" s="1032"/>
      <c r="EL686" s="1032"/>
      <c r="EM686" s="1032"/>
      <c r="EN686" s="1032"/>
      <c r="EO686" s="1032"/>
      <c r="EP686" s="1032"/>
      <c r="EQ686" s="1032"/>
      <c r="ER686" s="1032"/>
      <c r="ES686" s="1032"/>
      <c r="ET686" s="1032"/>
      <c r="EU686" s="1032"/>
      <c r="EV686" s="1032"/>
      <c r="EW686" s="1032"/>
      <c r="EX686" s="1032"/>
      <c r="EY686" s="1032"/>
      <c r="EZ686" s="1032"/>
      <c r="FA686" s="1032"/>
      <c r="FB686" s="1032"/>
      <c r="FC686" s="1032"/>
      <c r="FD686" s="1032"/>
      <c r="FE686" s="1032"/>
      <c r="FF686" s="1032"/>
      <c r="FG686" s="1032"/>
      <c r="FH686" s="1032"/>
      <c r="FI686" s="1032"/>
      <c r="FJ686" s="1032"/>
      <c r="FK686" s="1032"/>
      <c r="FL686" s="1032"/>
      <c r="FM686" s="1032"/>
      <c r="FN686" s="1032"/>
      <c r="FO686" s="1032"/>
      <c r="FP686" s="1032"/>
      <c r="FQ686" s="1032"/>
      <c r="FR686" s="1032"/>
      <c r="FS686" s="1032"/>
      <c r="FT686" s="1032"/>
      <c r="FU686" s="1032"/>
      <c r="FV686" s="1032"/>
      <c r="FW686" s="1032"/>
      <c r="FX686" s="1032"/>
      <c r="FY686" s="1032"/>
      <c r="FZ686" s="1032"/>
      <c r="GA686" s="1032"/>
      <c r="GB686" s="1032"/>
      <c r="GC686" s="1032"/>
      <c r="GD686" s="1032"/>
      <c r="GE686" s="1032"/>
      <c r="GF686" s="1032"/>
      <c r="GG686" s="1032"/>
      <c r="GH686" s="1032"/>
      <c r="GI686" s="1032"/>
      <c r="GJ686" s="1032"/>
      <c r="GK686" s="1032"/>
      <c r="GL686" s="1032"/>
      <c r="GM686" s="1032"/>
      <c r="GN686" s="1032"/>
      <c r="GO686" s="1032"/>
      <c r="GP686" s="1032"/>
      <c r="GQ686" s="1032"/>
      <c r="GR686" s="1032"/>
      <c r="GS686" s="1032"/>
      <c r="GT686" s="1032"/>
      <c r="GU686" s="1032"/>
      <c r="GV686" s="1032"/>
      <c r="GW686" s="1032"/>
      <c r="GX686" s="1032"/>
      <c r="GY686" s="1032"/>
      <c r="GZ686" s="1032"/>
      <c r="HA686" s="1032"/>
      <c r="HB686" s="1032"/>
      <c r="HC686" s="1032"/>
      <c r="HD686" s="1032"/>
      <c r="HE686" s="1032"/>
      <c r="HF686" s="1032"/>
      <c r="HG686" s="1032"/>
      <c r="HH686" s="1032"/>
      <c r="HI686" s="1032"/>
      <c r="HJ686" s="1032"/>
      <c r="HK686" s="1032"/>
      <c r="HL686" s="1032"/>
      <c r="HM686" s="1032"/>
      <c r="HN686" s="1032"/>
      <c r="HO686" s="1032"/>
      <c r="HP686" s="1032"/>
      <c r="HQ686" s="1032"/>
      <c r="HR686" s="1032"/>
      <c r="HS686" s="1032"/>
      <c r="HT686" s="1032"/>
      <c r="HU686" s="1032"/>
      <c r="HV686" s="1032"/>
      <c r="HW686" s="1032"/>
      <c r="HX686" s="1032"/>
      <c r="HY686" s="1032"/>
      <c r="HZ686" s="1032"/>
      <c r="IA686" s="1032"/>
      <c r="IB686" s="1032"/>
      <c r="IC686" s="1032"/>
      <c r="ID686" s="1032"/>
      <c r="IE686" s="1032"/>
      <c r="IF686" s="1032"/>
      <c r="IG686" s="1032"/>
      <c r="IH686" s="1032"/>
      <c r="II686" s="1032"/>
      <c r="IJ686" s="1032"/>
      <c r="IK686" s="1032"/>
      <c r="IL686" s="1032"/>
      <c r="IM686" s="1032"/>
      <c r="IN686" s="1032"/>
      <c r="IO686" s="1032"/>
      <c r="IP686" s="1032"/>
      <c r="IQ686" s="1032"/>
      <c r="IR686" s="1032"/>
      <c r="IS686" s="1032"/>
    </row>
    <row r="687" spans="1:253" s="1079" customFormat="1" ht="12">
      <c r="A687" s="1318"/>
      <c r="B687" s="1326" t="s">
        <v>587</v>
      </c>
      <c r="C687" s="1327"/>
      <c r="D687" s="1186"/>
      <c r="E687" s="1423"/>
      <c r="F687" s="1424">
        <f>+F686</f>
        <v>0</v>
      </c>
      <c r="G687" s="1032"/>
      <c r="H687" s="1032"/>
      <c r="I687" s="1032"/>
      <c r="J687" s="1032"/>
      <c r="K687" s="1032"/>
      <c r="L687" s="1032"/>
      <c r="M687" s="1032"/>
      <c r="N687" s="1032"/>
      <c r="O687" s="1032"/>
      <c r="P687" s="1032"/>
      <c r="Q687" s="1032"/>
      <c r="R687" s="1032"/>
      <c r="S687" s="1032"/>
      <c r="T687" s="1032"/>
      <c r="U687" s="1032"/>
      <c r="V687" s="1032"/>
      <c r="W687" s="1032"/>
      <c r="X687" s="1032"/>
      <c r="Y687" s="1032"/>
      <c r="Z687" s="1032"/>
      <c r="AA687" s="1032"/>
      <c r="AB687" s="1032"/>
      <c r="AC687" s="1032"/>
      <c r="AD687" s="1032"/>
      <c r="AE687" s="1032"/>
      <c r="AF687" s="1032"/>
      <c r="AG687" s="1032"/>
      <c r="AH687" s="1032"/>
      <c r="AI687" s="1032"/>
      <c r="AJ687" s="1032"/>
      <c r="AK687" s="1032"/>
      <c r="AL687" s="1032"/>
      <c r="AM687" s="1032"/>
      <c r="AN687" s="1032"/>
      <c r="AO687" s="1032"/>
      <c r="AP687" s="1032"/>
      <c r="AQ687" s="1032"/>
      <c r="AR687" s="1032"/>
      <c r="AS687" s="1032"/>
      <c r="AT687" s="1032"/>
      <c r="AU687" s="1032"/>
      <c r="AV687" s="1032"/>
      <c r="AW687" s="1032"/>
      <c r="AX687" s="1032"/>
      <c r="AY687" s="1032"/>
      <c r="AZ687" s="1032"/>
      <c r="BA687" s="1032"/>
      <c r="BB687" s="1032"/>
      <c r="BC687" s="1032"/>
      <c r="BD687" s="1032"/>
      <c r="BE687" s="1032"/>
      <c r="BF687" s="1032"/>
      <c r="BG687" s="1032"/>
      <c r="BH687" s="1032"/>
      <c r="BI687" s="1032"/>
      <c r="BJ687" s="1032"/>
      <c r="BK687" s="1032"/>
      <c r="BL687" s="1032"/>
      <c r="BM687" s="1032"/>
      <c r="BN687" s="1032"/>
      <c r="BO687" s="1032"/>
      <c r="BP687" s="1032"/>
      <c r="BQ687" s="1032"/>
      <c r="BR687" s="1032"/>
      <c r="BS687" s="1032"/>
      <c r="BT687" s="1032"/>
      <c r="BU687" s="1032"/>
      <c r="BV687" s="1032"/>
      <c r="BW687" s="1032"/>
      <c r="BX687" s="1032"/>
      <c r="BY687" s="1032"/>
      <c r="BZ687" s="1032"/>
      <c r="CA687" s="1032"/>
      <c r="CB687" s="1032"/>
      <c r="CC687" s="1032"/>
      <c r="CD687" s="1032"/>
      <c r="CE687" s="1032"/>
      <c r="CF687" s="1032"/>
      <c r="CG687" s="1032"/>
      <c r="CH687" s="1032"/>
      <c r="CI687" s="1032"/>
      <c r="CJ687" s="1032"/>
      <c r="CK687" s="1032"/>
      <c r="CL687" s="1032"/>
      <c r="CM687" s="1032"/>
      <c r="CN687" s="1032"/>
      <c r="CO687" s="1032"/>
      <c r="CP687" s="1032"/>
      <c r="CQ687" s="1032"/>
      <c r="CR687" s="1032"/>
      <c r="CS687" s="1032"/>
      <c r="CT687" s="1032"/>
      <c r="CU687" s="1032"/>
      <c r="CV687" s="1032"/>
      <c r="CW687" s="1032"/>
      <c r="CX687" s="1032"/>
      <c r="CY687" s="1032"/>
      <c r="CZ687" s="1032"/>
      <c r="DA687" s="1032"/>
      <c r="DB687" s="1032"/>
      <c r="DC687" s="1032"/>
      <c r="DD687" s="1032"/>
      <c r="DE687" s="1032"/>
      <c r="DF687" s="1032"/>
      <c r="DG687" s="1032"/>
      <c r="DH687" s="1032"/>
      <c r="DI687" s="1032"/>
      <c r="DJ687" s="1032"/>
      <c r="DK687" s="1032"/>
      <c r="DL687" s="1032"/>
      <c r="DM687" s="1032"/>
      <c r="DN687" s="1032"/>
      <c r="DO687" s="1032"/>
      <c r="DP687" s="1032"/>
      <c r="DQ687" s="1032"/>
      <c r="DR687" s="1032"/>
      <c r="DS687" s="1032"/>
      <c r="DT687" s="1032"/>
      <c r="DU687" s="1032"/>
      <c r="DV687" s="1032"/>
      <c r="DW687" s="1032"/>
      <c r="DX687" s="1032"/>
      <c r="DY687" s="1032"/>
      <c r="DZ687" s="1032"/>
      <c r="EA687" s="1032"/>
      <c r="EB687" s="1032"/>
      <c r="EC687" s="1032"/>
      <c r="ED687" s="1032"/>
      <c r="EE687" s="1032"/>
      <c r="EF687" s="1032"/>
      <c r="EG687" s="1032"/>
      <c r="EH687" s="1032"/>
      <c r="EI687" s="1032"/>
      <c r="EJ687" s="1032"/>
      <c r="EK687" s="1032"/>
      <c r="EL687" s="1032"/>
      <c r="EM687" s="1032"/>
      <c r="EN687" s="1032"/>
      <c r="EO687" s="1032"/>
      <c r="EP687" s="1032"/>
      <c r="EQ687" s="1032"/>
      <c r="ER687" s="1032"/>
      <c r="ES687" s="1032"/>
      <c r="ET687" s="1032"/>
      <c r="EU687" s="1032"/>
      <c r="EV687" s="1032"/>
      <c r="EW687" s="1032"/>
      <c r="EX687" s="1032"/>
      <c r="EY687" s="1032"/>
      <c r="EZ687" s="1032"/>
      <c r="FA687" s="1032"/>
      <c r="FB687" s="1032"/>
      <c r="FC687" s="1032"/>
      <c r="FD687" s="1032"/>
      <c r="FE687" s="1032"/>
      <c r="FF687" s="1032"/>
      <c r="FG687" s="1032"/>
      <c r="FH687" s="1032"/>
      <c r="FI687" s="1032"/>
      <c r="FJ687" s="1032"/>
      <c r="FK687" s="1032"/>
      <c r="FL687" s="1032"/>
      <c r="FM687" s="1032"/>
      <c r="FN687" s="1032"/>
      <c r="FO687" s="1032"/>
      <c r="FP687" s="1032"/>
      <c r="FQ687" s="1032"/>
      <c r="FR687" s="1032"/>
      <c r="FS687" s="1032"/>
      <c r="FT687" s="1032"/>
      <c r="FU687" s="1032"/>
      <c r="FV687" s="1032"/>
      <c r="FW687" s="1032"/>
      <c r="FX687" s="1032"/>
      <c r="FY687" s="1032"/>
      <c r="FZ687" s="1032"/>
      <c r="GA687" s="1032"/>
      <c r="GB687" s="1032"/>
      <c r="GC687" s="1032"/>
      <c r="GD687" s="1032"/>
      <c r="GE687" s="1032"/>
      <c r="GF687" s="1032"/>
      <c r="GG687" s="1032"/>
      <c r="GH687" s="1032"/>
      <c r="GI687" s="1032"/>
      <c r="GJ687" s="1032"/>
      <c r="GK687" s="1032"/>
      <c r="GL687" s="1032"/>
      <c r="GM687" s="1032"/>
      <c r="GN687" s="1032"/>
      <c r="GO687" s="1032"/>
      <c r="GP687" s="1032"/>
      <c r="GQ687" s="1032"/>
      <c r="GR687" s="1032"/>
      <c r="GS687" s="1032"/>
      <c r="GT687" s="1032"/>
      <c r="GU687" s="1032"/>
      <c r="GV687" s="1032"/>
      <c r="GW687" s="1032"/>
      <c r="GX687" s="1032"/>
      <c r="GY687" s="1032"/>
      <c r="GZ687" s="1032"/>
      <c r="HA687" s="1032"/>
      <c r="HB687" s="1032"/>
      <c r="HC687" s="1032"/>
      <c r="HD687" s="1032"/>
      <c r="HE687" s="1032"/>
      <c r="HF687" s="1032"/>
      <c r="HG687" s="1032"/>
      <c r="HH687" s="1032"/>
      <c r="HI687" s="1032"/>
      <c r="HJ687" s="1032"/>
      <c r="HK687" s="1032"/>
      <c r="HL687" s="1032"/>
      <c r="HM687" s="1032"/>
      <c r="HN687" s="1032"/>
      <c r="HO687" s="1032"/>
      <c r="HP687" s="1032"/>
      <c r="HQ687" s="1032"/>
      <c r="HR687" s="1032"/>
      <c r="HS687" s="1032"/>
      <c r="HT687" s="1032"/>
      <c r="HU687" s="1032"/>
      <c r="HV687" s="1032"/>
      <c r="HW687" s="1032"/>
      <c r="HX687" s="1032"/>
      <c r="HY687" s="1032"/>
      <c r="HZ687" s="1032"/>
      <c r="IA687" s="1032"/>
      <c r="IB687" s="1032"/>
      <c r="IC687" s="1032"/>
      <c r="ID687" s="1032"/>
      <c r="IE687" s="1032"/>
      <c r="IF687" s="1032"/>
      <c r="IG687" s="1032"/>
      <c r="IH687" s="1032"/>
      <c r="II687" s="1032"/>
      <c r="IJ687" s="1032"/>
      <c r="IK687" s="1032"/>
      <c r="IL687" s="1032"/>
      <c r="IM687" s="1032"/>
      <c r="IN687" s="1032"/>
      <c r="IO687" s="1032"/>
      <c r="IP687" s="1032"/>
      <c r="IQ687" s="1032"/>
      <c r="IR687" s="1032"/>
      <c r="IS687" s="1032"/>
    </row>
    <row r="688" spans="1:253" s="1079" customFormat="1" ht="12">
      <c r="A688" s="1257"/>
      <c r="B688" s="1328"/>
      <c r="C688" s="1329"/>
      <c r="D688" s="1180"/>
      <c r="E688" s="1425"/>
      <c r="F688" s="1426"/>
      <c r="G688" s="1032"/>
      <c r="H688" s="1032"/>
      <c r="I688" s="1032"/>
      <c r="J688" s="1032"/>
      <c r="K688" s="1032"/>
      <c r="L688" s="1032"/>
      <c r="M688" s="1032"/>
      <c r="N688" s="1032"/>
      <c r="O688" s="1032"/>
      <c r="P688" s="1032"/>
      <c r="Q688" s="1032"/>
      <c r="R688" s="1032"/>
      <c r="S688" s="1032"/>
      <c r="T688" s="1032"/>
      <c r="U688" s="1032"/>
      <c r="V688" s="1032"/>
      <c r="W688" s="1032"/>
      <c r="X688" s="1032"/>
      <c r="Y688" s="1032"/>
      <c r="Z688" s="1032"/>
      <c r="AA688" s="1032"/>
      <c r="AB688" s="1032"/>
      <c r="AC688" s="1032"/>
      <c r="AD688" s="1032"/>
      <c r="AE688" s="1032"/>
      <c r="AF688" s="1032"/>
      <c r="AG688" s="1032"/>
      <c r="AH688" s="1032"/>
      <c r="AI688" s="1032"/>
      <c r="AJ688" s="1032"/>
      <c r="AK688" s="1032"/>
      <c r="AL688" s="1032"/>
      <c r="AM688" s="1032"/>
      <c r="AN688" s="1032"/>
      <c r="AO688" s="1032"/>
      <c r="AP688" s="1032"/>
      <c r="AQ688" s="1032"/>
      <c r="AR688" s="1032"/>
      <c r="AS688" s="1032"/>
      <c r="AT688" s="1032"/>
      <c r="AU688" s="1032"/>
      <c r="AV688" s="1032"/>
      <c r="AW688" s="1032"/>
      <c r="AX688" s="1032"/>
      <c r="AY688" s="1032"/>
      <c r="AZ688" s="1032"/>
      <c r="BA688" s="1032"/>
      <c r="BB688" s="1032"/>
      <c r="BC688" s="1032"/>
      <c r="BD688" s="1032"/>
      <c r="BE688" s="1032"/>
      <c r="BF688" s="1032"/>
      <c r="BG688" s="1032"/>
      <c r="BH688" s="1032"/>
      <c r="BI688" s="1032"/>
      <c r="BJ688" s="1032"/>
      <c r="BK688" s="1032"/>
      <c r="BL688" s="1032"/>
      <c r="BM688" s="1032"/>
      <c r="BN688" s="1032"/>
      <c r="BO688" s="1032"/>
      <c r="BP688" s="1032"/>
      <c r="BQ688" s="1032"/>
      <c r="BR688" s="1032"/>
      <c r="BS688" s="1032"/>
      <c r="BT688" s="1032"/>
      <c r="BU688" s="1032"/>
      <c r="BV688" s="1032"/>
      <c r="BW688" s="1032"/>
      <c r="BX688" s="1032"/>
      <c r="BY688" s="1032"/>
      <c r="BZ688" s="1032"/>
      <c r="CA688" s="1032"/>
      <c r="CB688" s="1032"/>
      <c r="CC688" s="1032"/>
      <c r="CD688" s="1032"/>
      <c r="CE688" s="1032"/>
      <c r="CF688" s="1032"/>
      <c r="CG688" s="1032"/>
      <c r="CH688" s="1032"/>
      <c r="CI688" s="1032"/>
      <c r="CJ688" s="1032"/>
      <c r="CK688" s="1032"/>
      <c r="CL688" s="1032"/>
      <c r="CM688" s="1032"/>
      <c r="CN688" s="1032"/>
      <c r="CO688" s="1032"/>
      <c r="CP688" s="1032"/>
      <c r="CQ688" s="1032"/>
      <c r="CR688" s="1032"/>
      <c r="CS688" s="1032"/>
      <c r="CT688" s="1032"/>
      <c r="CU688" s="1032"/>
      <c r="CV688" s="1032"/>
      <c r="CW688" s="1032"/>
      <c r="CX688" s="1032"/>
      <c r="CY688" s="1032"/>
      <c r="CZ688" s="1032"/>
      <c r="DA688" s="1032"/>
      <c r="DB688" s="1032"/>
      <c r="DC688" s="1032"/>
      <c r="DD688" s="1032"/>
      <c r="DE688" s="1032"/>
      <c r="DF688" s="1032"/>
      <c r="DG688" s="1032"/>
      <c r="DH688" s="1032"/>
      <c r="DI688" s="1032"/>
      <c r="DJ688" s="1032"/>
      <c r="DK688" s="1032"/>
      <c r="DL688" s="1032"/>
      <c r="DM688" s="1032"/>
      <c r="DN688" s="1032"/>
      <c r="DO688" s="1032"/>
      <c r="DP688" s="1032"/>
      <c r="DQ688" s="1032"/>
      <c r="DR688" s="1032"/>
      <c r="DS688" s="1032"/>
      <c r="DT688" s="1032"/>
      <c r="DU688" s="1032"/>
      <c r="DV688" s="1032"/>
      <c r="DW688" s="1032"/>
      <c r="DX688" s="1032"/>
      <c r="DY688" s="1032"/>
      <c r="DZ688" s="1032"/>
      <c r="EA688" s="1032"/>
      <c r="EB688" s="1032"/>
      <c r="EC688" s="1032"/>
      <c r="ED688" s="1032"/>
      <c r="EE688" s="1032"/>
      <c r="EF688" s="1032"/>
      <c r="EG688" s="1032"/>
      <c r="EH688" s="1032"/>
      <c r="EI688" s="1032"/>
      <c r="EJ688" s="1032"/>
      <c r="EK688" s="1032"/>
      <c r="EL688" s="1032"/>
      <c r="EM688" s="1032"/>
      <c r="EN688" s="1032"/>
      <c r="EO688" s="1032"/>
      <c r="EP688" s="1032"/>
      <c r="EQ688" s="1032"/>
      <c r="ER688" s="1032"/>
      <c r="ES688" s="1032"/>
      <c r="ET688" s="1032"/>
      <c r="EU688" s="1032"/>
      <c r="EV688" s="1032"/>
      <c r="EW688" s="1032"/>
      <c r="EX688" s="1032"/>
      <c r="EY688" s="1032"/>
      <c r="EZ688" s="1032"/>
      <c r="FA688" s="1032"/>
      <c r="FB688" s="1032"/>
      <c r="FC688" s="1032"/>
      <c r="FD688" s="1032"/>
      <c r="FE688" s="1032"/>
      <c r="FF688" s="1032"/>
      <c r="FG688" s="1032"/>
      <c r="FH688" s="1032"/>
      <c r="FI688" s="1032"/>
      <c r="FJ688" s="1032"/>
      <c r="FK688" s="1032"/>
      <c r="FL688" s="1032"/>
      <c r="FM688" s="1032"/>
      <c r="FN688" s="1032"/>
      <c r="FO688" s="1032"/>
      <c r="FP688" s="1032"/>
      <c r="FQ688" s="1032"/>
      <c r="FR688" s="1032"/>
      <c r="FS688" s="1032"/>
      <c r="FT688" s="1032"/>
      <c r="FU688" s="1032"/>
      <c r="FV688" s="1032"/>
      <c r="FW688" s="1032"/>
      <c r="FX688" s="1032"/>
      <c r="FY688" s="1032"/>
      <c r="FZ688" s="1032"/>
      <c r="GA688" s="1032"/>
      <c r="GB688" s="1032"/>
      <c r="GC688" s="1032"/>
      <c r="GD688" s="1032"/>
      <c r="GE688" s="1032"/>
      <c r="GF688" s="1032"/>
      <c r="GG688" s="1032"/>
      <c r="GH688" s="1032"/>
      <c r="GI688" s="1032"/>
      <c r="GJ688" s="1032"/>
      <c r="GK688" s="1032"/>
      <c r="GL688" s="1032"/>
      <c r="GM688" s="1032"/>
      <c r="GN688" s="1032"/>
      <c r="GO688" s="1032"/>
      <c r="GP688" s="1032"/>
      <c r="GQ688" s="1032"/>
      <c r="GR688" s="1032"/>
      <c r="GS688" s="1032"/>
      <c r="GT688" s="1032"/>
      <c r="GU688" s="1032"/>
      <c r="GV688" s="1032"/>
      <c r="GW688" s="1032"/>
      <c r="GX688" s="1032"/>
      <c r="GY688" s="1032"/>
      <c r="GZ688" s="1032"/>
      <c r="HA688" s="1032"/>
      <c r="HB688" s="1032"/>
      <c r="HC688" s="1032"/>
      <c r="HD688" s="1032"/>
      <c r="HE688" s="1032"/>
      <c r="HF688" s="1032"/>
      <c r="HG688" s="1032"/>
      <c r="HH688" s="1032"/>
      <c r="HI688" s="1032"/>
      <c r="HJ688" s="1032"/>
      <c r="HK688" s="1032"/>
      <c r="HL688" s="1032"/>
      <c r="HM688" s="1032"/>
      <c r="HN688" s="1032"/>
      <c r="HO688" s="1032"/>
      <c r="HP688" s="1032"/>
      <c r="HQ688" s="1032"/>
      <c r="HR688" s="1032"/>
      <c r="HS688" s="1032"/>
      <c r="HT688" s="1032"/>
      <c r="HU688" s="1032"/>
      <c r="HV688" s="1032"/>
      <c r="HW688" s="1032"/>
      <c r="HX688" s="1032"/>
      <c r="HY688" s="1032"/>
      <c r="HZ688" s="1032"/>
      <c r="IA688" s="1032"/>
      <c r="IB688" s="1032"/>
      <c r="IC688" s="1032"/>
      <c r="ID688" s="1032"/>
      <c r="IE688" s="1032"/>
      <c r="IF688" s="1032"/>
      <c r="IG688" s="1032"/>
      <c r="IH688" s="1032"/>
      <c r="II688" s="1032"/>
      <c r="IJ688" s="1032"/>
      <c r="IK688" s="1032"/>
      <c r="IL688" s="1032"/>
      <c r="IM688" s="1032"/>
      <c r="IN688" s="1032"/>
      <c r="IO688" s="1032"/>
      <c r="IP688" s="1032"/>
      <c r="IQ688" s="1032"/>
      <c r="IR688" s="1032"/>
      <c r="IS688" s="1032"/>
    </row>
    <row r="689" spans="1:253" s="1079" customFormat="1" ht="12">
      <c r="A689" s="1258"/>
      <c r="B689" s="1330" t="s">
        <v>4</v>
      </c>
      <c r="C689" s="1329"/>
      <c r="D689" s="1180"/>
      <c r="E689" s="1425"/>
      <c r="F689" s="1427"/>
      <c r="G689" s="1032"/>
      <c r="H689" s="1032"/>
      <c r="I689" s="1032"/>
      <c r="J689" s="1032"/>
      <c r="K689" s="1032"/>
      <c r="L689" s="1032"/>
      <c r="M689" s="1032"/>
      <c r="N689" s="1032"/>
      <c r="O689" s="1032"/>
      <c r="P689" s="1032"/>
      <c r="Q689" s="1032"/>
      <c r="R689" s="1032"/>
      <c r="S689" s="1032"/>
      <c r="T689" s="1032"/>
      <c r="U689" s="1032"/>
      <c r="V689" s="1032"/>
      <c r="W689" s="1032"/>
      <c r="X689" s="1032"/>
      <c r="Y689" s="1032"/>
      <c r="Z689" s="1032"/>
      <c r="AA689" s="1032"/>
      <c r="AB689" s="1032"/>
      <c r="AC689" s="1032"/>
      <c r="AD689" s="1032"/>
      <c r="AE689" s="1032"/>
      <c r="AF689" s="1032"/>
      <c r="AG689" s="1032"/>
      <c r="AH689" s="1032"/>
      <c r="AI689" s="1032"/>
      <c r="AJ689" s="1032"/>
      <c r="AK689" s="1032"/>
      <c r="AL689" s="1032"/>
      <c r="AM689" s="1032"/>
      <c r="AN689" s="1032"/>
      <c r="AO689" s="1032"/>
      <c r="AP689" s="1032"/>
      <c r="AQ689" s="1032"/>
      <c r="AR689" s="1032"/>
      <c r="AS689" s="1032"/>
      <c r="AT689" s="1032"/>
      <c r="AU689" s="1032"/>
      <c r="AV689" s="1032"/>
      <c r="AW689" s="1032"/>
      <c r="AX689" s="1032"/>
      <c r="AY689" s="1032"/>
      <c r="AZ689" s="1032"/>
      <c r="BA689" s="1032"/>
      <c r="BB689" s="1032"/>
      <c r="BC689" s="1032"/>
      <c r="BD689" s="1032"/>
      <c r="BE689" s="1032"/>
      <c r="BF689" s="1032"/>
      <c r="BG689" s="1032"/>
      <c r="BH689" s="1032"/>
      <c r="BI689" s="1032"/>
      <c r="BJ689" s="1032"/>
      <c r="BK689" s="1032"/>
      <c r="BL689" s="1032"/>
      <c r="BM689" s="1032"/>
      <c r="BN689" s="1032"/>
      <c r="BO689" s="1032"/>
      <c r="BP689" s="1032"/>
      <c r="BQ689" s="1032"/>
      <c r="BR689" s="1032"/>
      <c r="BS689" s="1032"/>
      <c r="BT689" s="1032"/>
      <c r="BU689" s="1032"/>
      <c r="BV689" s="1032"/>
      <c r="BW689" s="1032"/>
      <c r="BX689" s="1032"/>
      <c r="BY689" s="1032"/>
      <c r="BZ689" s="1032"/>
      <c r="CA689" s="1032"/>
      <c r="CB689" s="1032"/>
      <c r="CC689" s="1032"/>
      <c r="CD689" s="1032"/>
      <c r="CE689" s="1032"/>
      <c r="CF689" s="1032"/>
      <c r="CG689" s="1032"/>
      <c r="CH689" s="1032"/>
      <c r="CI689" s="1032"/>
      <c r="CJ689" s="1032"/>
      <c r="CK689" s="1032"/>
      <c r="CL689" s="1032"/>
      <c r="CM689" s="1032"/>
      <c r="CN689" s="1032"/>
      <c r="CO689" s="1032"/>
      <c r="CP689" s="1032"/>
      <c r="CQ689" s="1032"/>
      <c r="CR689" s="1032"/>
      <c r="CS689" s="1032"/>
      <c r="CT689" s="1032"/>
      <c r="CU689" s="1032"/>
      <c r="CV689" s="1032"/>
      <c r="CW689" s="1032"/>
      <c r="CX689" s="1032"/>
      <c r="CY689" s="1032"/>
      <c r="CZ689" s="1032"/>
      <c r="DA689" s="1032"/>
      <c r="DB689" s="1032"/>
      <c r="DC689" s="1032"/>
      <c r="DD689" s="1032"/>
      <c r="DE689" s="1032"/>
      <c r="DF689" s="1032"/>
      <c r="DG689" s="1032"/>
      <c r="DH689" s="1032"/>
      <c r="DI689" s="1032"/>
      <c r="DJ689" s="1032"/>
      <c r="DK689" s="1032"/>
      <c r="DL689" s="1032"/>
      <c r="DM689" s="1032"/>
      <c r="DN689" s="1032"/>
      <c r="DO689" s="1032"/>
      <c r="DP689" s="1032"/>
      <c r="DQ689" s="1032"/>
      <c r="DR689" s="1032"/>
      <c r="DS689" s="1032"/>
      <c r="DT689" s="1032"/>
      <c r="DU689" s="1032"/>
      <c r="DV689" s="1032"/>
      <c r="DW689" s="1032"/>
      <c r="DX689" s="1032"/>
      <c r="DY689" s="1032"/>
      <c r="DZ689" s="1032"/>
      <c r="EA689" s="1032"/>
      <c r="EB689" s="1032"/>
      <c r="EC689" s="1032"/>
      <c r="ED689" s="1032"/>
      <c r="EE689" s="1032"/>
      <c r="EF689" s="1032"/>
      <c r="EG689" s="1032"/>
      <c r="EH689" s="1032"/>
      <c r="EI689" s="1032"/>
      <c r="EJ689" s="1032"/>
      <c r="EK689" s="1032"/>
      <c r="EL689" s="1032"/>
      <c r="EM689" s="1032"/>
      <c r="EN689" s="1032"/>
      <c r="EO689" s="1032"/>
      <c r="EP689" s="1032"/>
      <c r="EQ689" s="1032"/>
      <c r="ER689" s="1032"/>
      <c r="ES689" s="1032"/>
      <c r="ET689" s="1032"/>
      <c r="EU689" s="1032"/>
      <c r="EV689" s="1032"/>
      <c r="EW689" s="1032"/>
      <c r="EX689" s="1032"/>
      <c r="EY689" s="1032"/>
      <c r="EZ689" s="1032"/>
      <c r="FA689" s="1032"/>
      <c r="FB689" s="1032"/>
      <c r="FC689" s="1032"/>
      <c r="FD689" s="1032"/>
      <c r="FE689" s="1032"/>
      <c r="FF689" s="1032"/>
      <c r="FG689" s="1032"/>
      <c r="FH689" s="1032"/>
      <c r="FI689" s="1032"/>
      <c r="FJ689" s="1032"/>
      <c r="FK689" s="1032"/>
      <c r="FL689" s="1032"/>
      <c r="FM689" s="1032"/>
      <c r="FN689" s="1032"/>
      <c r="FO689" s="1032"/>
      <c r="FP689" s="1032"/>
      <c r="FQ689" s="1032"/>
      <c r="FR689" s="1032"/>
      <c r="FS689" s="1032"/>
      <c r="FT689" s="1032"/>
      <c r="FU689" s="1032"/>
      <c r="FV689" s="1032"/>
      <c r="FW689" s="1032"/>
      <c r="FX689" s="1032"/>
      <c r="FY689" s="1032"/>
      <c r="FZ689" s="1032"/>
      <c r="GA689" s="1032"/>
      <c r="GB689" s="1032"/>
      <c r="GC689" s="1032"/>
      <c r="GD689" s="1032"/>
      <c r="GE689" s="1032"/>
      <c r="GF689" s="1032"/>
      <c r="GG689" s="1032"/>
      <c r="GH689" s="1032"/>
      <c r="GI689" s="1032"/>
      <c r="GJ689" s="1032"/>
      <c r="GK689" s="1032"/>
      <c r="GL689" s="1032"/>
      <c r="GM689" s="1032"/>
      <c r="GN689" s="1032"/>
      <c r="GO689" s="1032"/>
      <c r="GP689" s="1032"/>
      <c r="GQ689" s="1032"/>
      <c r="GR689" s="1032"/>
      <c r="GS689" s="1032"/>
      <c r="GT689" s="1032"/>
      <c r="GU689" s="1032"/>
      <c r="GV689" s="1032"/>
      <c r="GW689" s="1032"/>
      <c r="GX689" s="1032"/>
      <c r="GY689" s="1032"/>
      <c r="GZ689" s="1032"/>
      <c r="HA689" s="1032"/>
      <c r="HB689" s="1032"/>
      <c r="HC689" s="1032"/>
      <c r="HD689" s="1032"/>
      <c r="HE689" s="1032"/>
      <c r="HF689" s="1032"/>
      <c r="HG689" s="1032"/>
      <c r="HH689" s="1032"/>
      <c r="HI689" s="1032"/>
      <c r="HJ689" s="1032"/>
      <c r="HK689" s="1032"/>
      <c r="HL689" s="1032"/>
      <c r="HM689" s="1032"/>
      <c r="HN689" s="1032"/>
      <c r="HO689" s="1032"/>
      <c r="HP689" s="1032"/>
      <c r="HQ689" s="1032"/>
      <c r="HR689" s="1032"/>
      <c r="HS689" s="1032"/>
      <c r="HT689" s="1032"/>
      <c r="HU689" s="1032"/>
      <c r="HV689" s="1032"/>
      <c r="HW689" s="1032"/>
      <c r="HX689" s="1032"/>
      <c r="HY689" s="1032"/>
      <c r="HZ689" s="1032"/>
      <c r="IA689" s="1032"/>
      <c r="IB689" s="1032"/>
      <c r="IC689" s="1032"/>
      <c r="ID689" s="1032"/>
      <c r="IE689" s="1032"/>
      <c r="IF689" s="1032"/>
      <c r="IG689" s="1032"/>
      <c r="IH689" s="1032"/>
      <c r="II689" s="1032"/>
      <c r="IJ689" s="1032"/>
      <c r="IK689" s="1032"/>
      <c r="IL689" s="1032"/>
      <c r="IM689" s="1032"/>
      <c r="IN689" s="1032"/>
      <c r="IO689" s="1032"/>
      <c r="IP689" s="1032"/>
      <c r="IQ689" s="1032"/>
      <c r="IR689" s="1032"/>
      <c r="IS689" s="1032"/>
    </row>
    <row r="690" spans="1:253" s="1079" customFormat="1" ht="12">
      <c r="A690" s="1258"/>
      <c r="B690" s="1331" t="s">
        <v>5</v>
      </c>
      <c r="C690" s="1332">
        <v>0.04</v>
      </c>
      <c r="D690" s="1333"/>
      <c r="E690" s="1425"/>
      <c r="F690" s="1428">
        <f>+C690*F687</f>
        <v>0</v>
      </c>
      <c r="G690" s="1032"/>
      <c r="H690" s="1032"/>
      <c r="I690" s="1032"/>
      <c r="J690" s="1032"/>
      <c r="K690" s="1032"/>
      <c r="L690" s="1032"/>
      <c r="M690" s="1032"/>
      <c r="N690" s="1032"/>
      <c r="O690" s="1032"/>
      <c r="P690" s="1032"/>
      <c r="Q690" s="1032"/>
      <c r="R690" s="1032"/>
      <c r="S690" s="1032"/>
      <c r="T690" s="1032"/>
      <c r="U690" s="1032"/>
      <c r="V690" s="1032"/>
      <c r="W690" s="1032"/>
      <c r="X690" s="1032"/>
      <c r="Y690" s="1032"/>
      <c r="Z690" s="1032"/>
      <c r="AA690" s="1032"/>
      <c r="AB690" s="1032"/>
      <c r="AC690" s="1032"/>
      <c r="AD690" s="1032"/>
      <c r="AE690" s="1032"/>
      <c r="AF690" s="1032"/>
      <c r="AG690" s="1032"/>
      <c r="AH690" s="1032"/>
      <c r="AI690" s="1032"/>
      <c r="AJ690" s="1032"/>
      <c r="AK690" s="1032"/>
      <c r="AL690" s="1032"/>
      <c r="AM690" s="1032"/>
      <c r="AN690" s="1032"/>
      <c r="AO690" s="1032"/>
      <c r="AP690" s="1032"/>
      <c r="AQ690" s="1032"/>
      <c r="AR690" s="1032"/>
      <c r="AS690" s="1032"/>
      <c r="AT690" s="1032"/>
      <c r="AU690" s="1032"/>
      <c r="AV690" s="1032"/>
      <c r="AW690" s="1032"/>
      <c r="AX690" s="1032"/>
      <c r="AY690" s="1032"/>
      <c r="AZ690" s="1032"/>
      <c r="BA690" s="1032"/>
      <c r="BB690" s="1032"/>
      <c r="BC690" s="1032"/>
      <c r="BD690" s="1032"/>
      <c r="BE690" s="1032"/>
      <c r="BF690" s="1032"/>
      <c r="BG690" s="1032"/>
      <c r="BH690" s="1032"/>
      <c r="BI690" s="1032"/>
      <c r="BJ690" s="1032"/>
      <c r="BK690" s="1032"/>
      <c r="BL690" s="1032"/>
      <c r="BM690" s="1032"/>
      <c r="BN690" s="1032"/>
      <c r="BO690" s="1032"/>
      <c r="BP690" s="1032"/>
      <c r="BQ690" s="1032"/>
      <c r="BR690" s="1032"/>
      <c r="BS690" s="1032"/>
      <c r="BT690" s="1032"/>
      <c r="BU690" s="1032"/>
      <c r="BV690" s="1032"/>
      <c r="BW690" s="1032"/>
      <c r="BX690" s="1032"/>
      <c r="BY690" s="1032"/>
      <c r="BZ690" s="1032"/>
      <c r="CA690" s="1032"/>
      <c r="CB690" s="1032"/>
      <c r="CC690" s="1032"/>
      <c r="CD690" s="1032"/>
      <c r="CE690" s="1032"/>
      <c r="CF690" s="1032"/>
      <c r="CG690" s="1032"/>
      <c r="CH690" s="1032"/>
      <c r="CI690" s="1032"/>
      <c r="CJ690" s="1032"/>
      <c r="CK690" s="1032"/>
      <c r="CL690" s="1032"/>
      <c r="CM690" s="1032"/>
      <c r="CN690" s="1032"/>
      <c r="CO690" s="1032"/>
      <c r="CP690" s="1032"/>
      <c r="CQ690" s="1032"/>
      <c r="CR690" s="1032"/>
      <c r="CS690" s="1032"/>
      <c r="CT690" s="1032"/>
      <c r="CU690" s="1032"/>
      <c r="CV690" s="1032"/>
      <c r="CW690" s="1032"/>
      <c r="CX690" s="1032"/>
      <c r="CY690" s="1032"/>
      <c r="CZ690" s="1032"/>
      <c r="DA690" s="1032"/>
      <c r="DB690" s="1032"/>
      <c r="DC690" s="1032"/>
      <c r="DD690" s="1032"/>
      <c r="DE690" s="1032"/>
      <c r="DF690" s="1032"/>
      <c r="DG690" s="1032"/>
      <c r="DH690" s="1032"/>
      <c r="DI690" s="1032"/>
      <c r="DJ690" s="1032"/>
      <c r="DK690" s="1032"/>
      <c r="DL690" s="1032"/>
      <c r="DM690" s="1032"/>
      <c r="DN690" s="1032"/>
      <c r="DO690" s="1032"/>
      <c r="DP690" s="1032"/>
      <c r="DQ690" s="1032"/>
      <c r="DR690" s="1032"/>
      <c r="DS690" s="1032"/>
      <c r="DT690" s="1032"/>
      <c r="DU690" s="1032"/>
      <c r="DV690" s="1032"/>
      <c r="DW690" s="1032"/>
      <c r="DX690" s="1032"/>
      <c r="DY690" s="1032"/>
      <c r="DZ690" s="1032"/>
      <c r="EA690" s="1032"/>
      <c r="EB690" s="1032"/>
      <c r="EC690" s="1032"/>
      <c r="ED690" s="1032"/>
      <c r="EE690" s="1032"/>
      <c r="EF690" s="1032"/>
      <c r="EG690" s="1032"/>
      <c r="EH690" s="1032"/>
      <c r="EI690" s="1032"/>
      <c r="EJ690" s="1032"/>
      <c r="EK690" s="1032"/>
      <c r="EL690" s="1032"/>
      <c r="EM690" s="1032"/>
      <c r="EN690" s="1032"/>
      <c r="EO690" s="1032"/>
      <c r="EP690" s="1032"/>
      <c r="EQ690" s="1032"/>
      <c r="ER690" s="1032"/>
      <c r="ES690" s="1032"/>
      <c r="ET690" s="1032"/>
      <c r="EU690" s="1032"/>
      <c r="EV690" s="1032"/>
      <c r="EW690" s="1032"/>
      <c r="EX690" s="1032"/>
      <c r="EY690" s="1032"/>
      <c r="EZ690" s="1032"/>
      <c r="FA690" s="1032"/>
      <c r="FB690" s="1032"/>
      <c r="FC690" s="1032"/>
      <c r="FD690" s="1032"/>
      <c r="FE690" s="1032"/>
      <c r="FF690" s="1032"/>
      <c r="FG690" s="1032"/>
      <c r="FH690" s="1032"/>
      <c r="FI690" s="1032"/>
      <c r="FJ690" s="1032"/>
      <c r="FK690" s="1032"/>
      <c r="FL690" s="1032"/>
      <c r="FM690" s="1032"/>
      <c r="FN690" s="1032"/>
      <c r="FO690" s="1032"/>
      <c r="FP690" s="1032"/>
      <c r="FQ690" s="1032"/>
      <c r="FR690" s="1032"/>
      <c r="FS690" s="1032"/>
      <c r="FT690" s="1032"/>
      <c r="FU690" s="1032"/>
      <c r="FV690" s="1032"/>
      <c r="FW690" s="1032"/>
      <c r="FX690" s="1032"/>
      <c r="FY690" s="1032"/>
      <c r="FZ690" s="1032"/>
      <c r="GA690" s="1032"/>
      <c r="GB690" s="1032"/>
      <c r="GC690" s="1032"/>
      <c r="GD690" s="1032"/>
      <c r="GE690" s="1032"/>
      <c r="GF690" s="1032"/>
      <c r="GG690" s="1032"/>
      <c r="GH690" s="1032"/>
      <c r="GI690" s="1032"/>
      <c r="GJ690" s="1032"/>
      <c r="GK690" s="1032"/>
      <c r="GL690" s="1032"/>
      <c r="GM690" s="1032"/>
      <c r="GN690" s="1032"/>
      <c r="GO690" s="1032"/>
      <c r="GP690" s="1032"/>
      <c r="GQ690" s="1032"/>
      <c r="GR690" s="1032"/>
      <c r="GS690" s="1032"/>
      <c r="GT690" s="1032"/>
      <c r="GU690" s="1032"/>
      <c r="GV690" s="1032"/>
      <c r="GW690" s="1032"/>
      <c r="GX690" s="1032"/>
      <c r="GY690" s="1032"/>
      <c r="GZ690" s="1032"/>
      <c r="HA690" s="1032"/>
      <c r="HB690" s="1032"/>
      <c r="HC690" s="1032"/>
      <c r="HD690" s="1032"/>
      <c r="HE690" s="1032"/>
      <c r="HF690" s="1032"/>
      <c r="HG690" s="1032"/>
      <c r="HH690" s="1032"/>
      <c r="HI690" s="1032"/>
      <c r="HJ690" s="1032"/>
      <c r="HK690" s="1032"/>
      <c r="HL690" s="1032"/>
      <c r="HM690" s="1032"/>
      <c r="HN690" s="1032"/>
      <c r="HO690" s="1032"/>
      <c r="HP690" s="1032"/>
      <c r="HQ690" s="1032"/>
      <c r="HR690" s="1032"/>
      <c r="HS690" s="1032"/>
      <c r="HT690" s="1032"/>
      <c r="HU690" s="1032"/>
      <c r="HV690" s="1032"/>
      <c r="HW690" s="1032"/>
      <c r="HX690" s="1032"/>
      <c r="HY690" s="1032"/>
      <c r="HZ690" s="1032"/>
      <c r="IA690" s="1032"/>
      <c r="IB690" s="1032"/>
      <c r="IC690" s="1032"/>
      <c r="ID690" s="1032"/>
      <c r="IE690" s="1032"/>
      <c r="IF690" s="1032"/>
      <c r="IG690" s="1032"/>
      <c r="IH690" s="1032"/>
      <c r="II690" s="1032"/>
      <c r="IJ690" s="1032"/>
      <c r="IK690" s="1032"/>
      <c r="IL690" s="1032"/>
      <c r="IM690" s="1032"/>
      <c r="IN690" s="1032"/>
      <c r="IO690" s="1032"/>
      <c r="IP690" s="1032"/>
      <c r="IQ690" s="1032"/>
      <c r="IR690" s="1032"/>
      <c r="IS690" s="1032"/>
    </row>
    <row r="691" spans="1:253" s="1079" customFormat="1" ht="12">
      <c r="A691" s="1258"/>
      <c r="B691" s="1331" t="s">
        <v>6</v>
      </c>
      <c r="C691" s="1332">
        <v>0.1</v>
      </c>
      <c r="D691" s="1333"/>
      <c r="E691" s="1425"/>
      <c r="F691" s="1428">
        <f>+C691*F687</f>
        <v>0</v>
      </c>
      <c r="G691" s="1032"/>
      <c r="H691" s="1032"/>
      <c r="I691" s="1032"/>
      <c r="J691" s="1032"/>
      <c r="K691" s="1032"/>
      <c r="L691" s="1032"/>
      <c r="M691" s="1032"/>
      <c r="N691" s="1032"/>
      <c r="O691" s="1032"/>
      <c r="P691" s="1032"/>
      <c r="Q691" s="1032"/>
      <c r="R691" s="1032"/>
      <c r="S691" s="1032"/>
      <c r="T691" s="1032"/>
      <c r="U691" s="1032"/>
      <c r="V691" s="1032"/>
      <c r="W691" s="1032"/>
      <c r="X691" s="1032"/>
      <c r="Y691" s="1032"/>
      <c r="Z691" s="1032"/>
      <c r="AA691" s="1032"/>
      <c r="AB691" s="1032"/>
      <c r="AC691" s="1032"/>
      <c r="AD691" s="1032"/>
      <c r="AE691" s="1032"/>
      <c r="AF691" s="1032"/>
      <c r="AG691" s="1032"/>
      <c r="AH691" s="1032"/>
      <c r="AI691" s="1032"/>
      <c r="AJ691" s="1032"/>
      <c r="AK691" s="1032"/>
      <c r="AL691" s="1032"/>
      <c r="AM691" s="1032"/>
      <c r="AN691" s="1032"/>
      <c r="AO691" s="1032"/>
      <c r="AP691" s="1032"/>
      <c r="AQ691" s="1032"/>
      <c r="AR691" s="1032"/>
      <c r="AS691" s="1032"/>
      <c r="AT691" s="1032"/>
      <c r="AU691" s="1032"/>
      <c r="AV691" s="1032"/>
      <c r="AW691" s="1032"/>
      <c r="AX691" s="1032"/>
      <c r="AY691" s="1032"/>
      <c r="AZ691" s="1032"/>
      <c r="BA691" s="1032"/>
      <c r="BB691" s="1032"/>
      <c r="BC691" s="1032"/>
      <c r="BD691" s="1032"/>
      <c r="BE691" s="1032"/>
      <c r="BF691" s="1032"/>
      <c r="BG691" s="1032"/>
      <c r="BH691" s="1032"/>
      <c r="BI691" s="1032"/>
      <c r="BJ691" s="1032"/>
      <c r="BK691" s="1032"/>
      <c r="BL691" s="1032"/>
      <c r="BM691" s="1032"/>
      <c r="BN691" s="1032"/>
      <c r="BO691" s="1032"/>
      <c r="BP691" s="1032"/>
      <c r="BQ691" s="1032"/>
      <c r="BR691" s="1032"/>
      <c r="BS691" s="1032"/>
      <c r="BT691" s="1032"/>
      <c r="BU691" s="1032"/>
      <c r="BV691" s="1032"/>
      <c r="BW691" s="1032"/>
      <c r="BX691" s="1032"/>
      <c r="BY691" s="1032"/>
      <c r="BZ691" s="1032"/>
      <c r="CA691" s="1032"/>
      <c r="CB691" s="1032"/>
      <c r="CC691" s="1032"/>
      <c r="CD691" s="1032"/>
      <c r="CE691" s="1032"/>
      <c r="CF691" s="1032"/>
      <c r="CG691" s="1032"/>
      <c r="CH691" s="1032"/>
      <c r="CI691" s="1032"/>
      <c r="CJ691" s="1032"/>
      <c r="CK691" s="1032"/>
      <c r="CL691" s="1032"/>
      <c r="CM691" s="1032"/>
      <c r="CN691" s="1032"/>
      <c r="CO691" s="1032"/>
      <c r="CP691" s="1032"/>
      <c r="CQ691" s="1032"/>
      <c r="CR691" s="1032"/>
      <c r="CS691" s="1032"/>
      <c r="CT691" s="1032"/>
      <c r="CU691" s="1032"/>
      <c r="CV691" s="1032"/>
      <c r="CW691" s="1032"/>
      <c r="CX691" s="1032"/>
      <c r="CY691" s="1032"/>
      <c r="CZ691" s="1032"/>
      <c r="DA691" s="1032"/>
      <c r="DB691" s="1032"/>
      <c r="DC691" s="1032"/>
      <c r="DD691" s="1032"/>
      <c r="DE691" s="1032"/>
      <c r="DF691" s="1032"/>
      <c r="DG691" s="1032"/>
      <c r="DH691" s="1032"/>
      <c r="DI691" s="1032"/>
      <c r="DJ691" s="1032"/>
      <c r="DK691" s="1032"/>
      <c r="DL691" s="1032"/>
      <c r="DM691" s="1032"/>
      <c r="DN691" s="1032"/>
      <c r="DO691" s="1032"/>
      <c r="DP691" s="1032"/>
      <c r="DQ691" s="1032"/>
      <c r="DR691" s="1032"/>
      <c r="DS691" s="1032"/>
      <c r="DT691" s="1032"/>
      <c r="DU691" s="1032"/>
      <c r="DV691" s="1032"/>
      <c r="DW691" s="1032"/>
      <c r="DX691" s="1032"/>
      <c r="DY691" s="1032"/>
      <c r="DZ691" s="1032"/>
      <c r="EA691" s="1032"/>
      <c r="EB691" s="1032"/>
      <c r="EC691" s="1032"/>
      <c r="ED691" s="1032"/>
      <c r="EE691" s="1032"/>
      <c r="EF691" s="1032"/>
      <c r="EG691" s="1032"/>
      <c r="EH691" s="1032"/>
      <c r="EI691" s="1032"/>
      <c r="EJ691" s="1032"/>
      <c r="EK691" s="1032"/>
      <c r="EL691" s="1032"/>
      <c r="EM691" s="1032"/>
      <c r="EN691" s="1032"/>
      <c r="EO691" s="1032"/>
      <c r="EP691" s="1032"/>
      <c r="EQ691" s="1032"/>
      <c r="ER691" s="1032"/>
      <c r="ES691" s="1032"/>
      <c r="ET691" s="1032"/>
      <c r="EU691" s="1032"/>
      <c r="EV691" s="1032"/>
      <c r="EW691" s="1032"/>
      <c r="EX691" s="1032"/>
      <c r="EY691" s="1032"/>
      <c r="EZ691" s="1032"/>
      <c r="FA691" s="1032"/>
      <c r="FB691" s="1032"/>
      <c r="FC691" s="1032"/>
      <c r="FD691" s="1032"/>
      <c r="FE691" s="1032"/>
      <c r="FF691" s="1032"/>
      <c r="FG691" s="1032"/>
      <c r="FH691" s="1032"/>
      <c r="FI691" s="1032"/>
      <c r="FJ691" s="1032"/>
      <c r="FK691" s="1032"/>
      <c r="FL691" s="1032"/>
      <c r="FM691" s="1032"/>
      <c r="FN691" s="1032"/>
      <c r="FO691" s="1032"/>
      <c r="FP691" s="1032"/>
      <c r="FQ691" s="1032"/>
      <c r="FR691" s="1032"/>
      <c r="FS691" s="1032"/>
      <c r="FT691" s="1032"/>
      <c r="FU691" s="1032"/>
      <c r="FV691" s="1032"/>
      <c r="FW691" s="1032"/>
      <c r="FX691" s="1032"/>
      <c r="FY691" s="1032"/>
      <c r="FZ691" s="1032"/>
      <c r="GA691" s="1032"/>
      <c r="GB691" s="1032"/>
      <c r="GC691" s="1032"/>
      <c r="GD691" s="1032"/>
      <c r="GE691" s="1032"/>
      <c r="GF691" s="1032"/>
      <c r="GG691" s="1032"/>
      <c r="GH691" s="1032"/>
      <c r="GI691" s="1032"/>
      <c r="GJ691" s="1032"/>
      <c r="GK691" s="1032"/>
      <c r="GL691" s="1032"/>
      <c r="GM691" s="1032"/>
      <c r="GN691" s="1032"/>
      <c r="GO691" s="1032"/>
      <c r="GP691" s="1032"/>
      <c r="GQ691" s="1032"/>
      <c r="GR691" s="1032"/>
      <c r="GS691" s="1032"/>
      <c r="GT691" s="1032"/>
      <c r="GU691" s="1032"/>
      <c r="GV691" s="1032"/>
      <c r="GW691" s="1032"/>
      <c r="GX691" s="1032"/>
      <c r="GY691" s="1032"/>
      <c r="GZ691" s="1032"/>
      <c r="HA691" s="1032"/>
      <c r="HB691" s="1032"/>
      <c r="HC691" s="1032"/>
      <c r="HD691" s="1032"/>
      <c r="HE691" s="1032"/>
      <c r="HF691" s="1032"/>
      <c r="HG691" s="1032"/>
      <c r="HH691" s="1032"/>
      <c r="HI691" s="1032"/>
      <c r="HJ691" s="1032"/>
      <c r="HK691" s="1032"/>
      <c r="HL691" s="1032"/>
      <c r="HM691" s="1032"/>
      <c r="HN691" s="1032"/>
      <c r="HO691" s="1032"/>
      <c r="HP691" s="1032"/>
      <c r="HQ691" s="1032"/>
      <c r="HR691" s="1032"/>
      <c r="HS691" s="1032"/>
      <c r="HT691" s="1032"/>
      <c r="HU691" s="1032"/>
      <c r="HV691" s="1032"/>
      <c r="HW691" s="1032"/>
      <c r="HX691" s="1032"/>
      <c r="HY691" s="1032"/>
      <c r="HZ691" s="1032"/>
      <c r="IA691" s="1032"/>
      <c r="IB691" s="1032"/>
      <c r="IC691" s="1032"/>
      <c r="ID691" s="1032"/>
      <c r="IE691" s="1032"/>
      <c r="IF691" s="1032"/>
      <c r="IG691" s="1032"/>
      <c r="IH691" s="1032"/>
      <c r="II691" s="1032"/>
      <c r="IJ691" s="1032"/>
      <c r="IK691" s="1032"/>
      <c r="IL691" s="1032"/>
      <c r="IM691" s="1032"/>
      <c r="IN691" s="1032"/>
      <c r="IO691" s="1032"/>
      <c r="IP691" s="1032"/>
      <c r="IQ691" s="1032"/>
      <c r="IR691" s="1032"/>
      <c r="IS691" s="1032"/>
    </row>
    <row r="692" spans="1:253" s="1079" customFormat="1" ht="12">
      <c r="A692" s="1258"/>
      <c r="B692" s="1331" t="s">
        <v>7</v>
      </c>
      <c r="C692" s="1332">
        <v>0.04</v>
      </c>
      <c r="D692" s="1333"/>
      <c r="E692" s="1425"/>
      <c r="F692" s="1428">
        <f>+C692*F687</f>
        <v>0</v>
      </c>
      <c r="G692" s="1032"/>
      <c r="H692" s="1032"/>
      <c r="I692" s="1032"/>
      <c r="J692" s="1032"/>
      <c r="K692" s="1032"/>
      <c r="L692" s="1032"/>
      <c r="M692" s="1032"/>
      <c r="N692" s="1032"/>
      <c r="O692" s="1032"/>
      <c r="P692" s="1032"/>
      <c r="Q692" s="1032"/>
      <c r="R692" s="1032"/>
      <c r="S692" s="1032"/>
      <c r="T692" s="1032"/>
      <c r="U692" s="1032"/>
      <c r="V692" s="1032"/>
      <c r="W692" s="1032"/>
      <c r="X692" s="1032"/>
      <c r="Y692" s="1032"/>
      <c r="Z692" s="1032"/>
      <c r="AA692" s="1032"/>
      <c r="AB692" s="1032"/>
      <c r="AC692" s="1032"/>
      <c r="AD692" s="1032"/>
      <c r="AE692" s="1032"/>
      <c r="AF692" s="1032"/>
      <c r="AG692" s="1032"/>
      <c r="AH692" s="1032"/>
      <c r="AI692" s="1032"/>
      <c r="AJ692" s="1032"/>
      <c r="AK692" s="1032"/>
      <c r="AL692" s="1032"/>
      <c r="AM692" s="1032"/>
      <c r="AN692" s="1032"/>
      <c r="AO692" s="1032"/>
      <c r="AP692" s="1032"/>
      <c r="AQ692" s="1032"/>
      <c r="AR692" s="1032"/>
      <c r="AS692" s="1032"/>
      <c r="AT692" s="1032"/>
      <c r="AU692" s="1032"/>
      <c r="AV692" s="1032"/>
      <c r="AW692" s="1032"/>
      <c r="AX692" s="1032"/>
      <c r="AY692" s="1032"/>
      <c r="AZ692" s="1032"/>
      <c r="BA692" s="1032"/>
      <c r="BB692" s="1032"/>
      <c r="BC692" s="1032"/>
      <c r="BD692" s="1032"/>
      <c r="BE692" s="1032"/>
      <c r="BF692" s="1032"/>
      <c r="BG692" s="1032"/>
      <c r="BH692" s="1032"/>
      <c r="BI692" s="1032"/>
      <c r="BJ692" s="1032"/>
      <c r="BK692" s="1032"/>
      <c r="BL692" s="1032"/>
      <c r="BM692" s="1032"/>
      <c r="BN692" s="1032"/>
      <c r="BO692" s="1032"/>
      <c r="BP692" s="1032"/>
      <c r="BQ692" s="1032"/>
      <c r="BR692" s="1032"/>
      <c r="BS692" s="1032"/>
      <c r="BT692" s="1032"/>
      <c r="BU692" s="1032"/>
      <c r="BV692" s="1032"/>
      <c r="BW692" s="1032"/>
      <c r="BX692" s="1032"/>
      <c r="BY692" s="1032"/>
      <c r="BZ692" s="1032"/>
      <c r="CA692" s="1032"/>
      <c r="CB692" s="1032"/>
      <c r="CC692" s="1032"/>
      <c r="CD692" s="1032"/>
      <c r="CE692" s="1032"/>
      <c r="CF692" s="1032"/>
      <c r="CG692" s="1032"/>
      <c r="CH692" s="1032"/>
      <c r="CI692" s="1032"/>
      <c r="CJ692" s="1032"/>
      <c r="CK692" s="1032"/>
      <c r="CL692" s="1032"/>
      <c r="CM692" s="1032"/>
      <c r="CN692" s="1032"/>
      <c r="CO692" s="1032"/>
      <c r="CP692" s="1032"/>
      <c r="CQ692" s="1032"/>
      <c r="CR692" s="1032"/>
      <c r="CS692" s="1032"/>
      <c r="CT692" s="1032"/>
      <c r="CU692" s="1032"/>
      <c r="CV692" s="1032"/>
      <c r="CW692" s="1032"/>
      <c r="CX692" s="1032"/>
      <c r="CY692" s="1032"/>
      <c r="CZ692" s="1032"/>
      <c r="DA692" s="1032"/>
      <c r="DB692" s="1032"/>
      <c r="DC692" s="1032"/>
      <c r="DD692" s="1032"/>
      <c r="DE692" s="1032"/>
      <c r="DF692" s="1032"/>
      <c r="DG692" s="1032"/>
      <c r="DH692" s="1032"/>
      <c r="DI692" s="1032"/>
      <c r="DJ692" s="1032"/>
      <c r="DK692" s="1032"/>
      <c r="DL692" s="1032"/>
      <c r="DM692" s="1032"/>
      <c r="DN692" s="1032"/>
      <c r="DO692" s="1032"/>
      <c r="DP692" s="1032"/>
      <c r="DQ692" s="1032"/>
      <c r="DR692" s="1032"/>
      <c r="DS692" s="1032"/>
      <c r="DT692" s="1032"/>
      <c r="DU692" s="1032"/>
      <c r="DV692" s="1032"/>
      <c r="DW692" s="1032"/>
      <c r="DX692" s="1032"/>
      <c r="DY692" s="1032"/>
      <c r="DZ692" s="1032"/>
      <c r="EA692" s="1032"/>
      <c r="EB692" s="1032"/>
      <c r="EC692" s="1032"/>
      <c r="ED692" s="1032"/>
      <c r="EE692" s="1032"/>
      <c r="EF692" s="1032"/>
      <c r="EG692" s="1032"/>
      <c r="EH692" s="1032"/>
      <c r="EI692" s="1032"/>
      <c r="EJ692" s="1032"/>
      <c r="EK692" s="1032"/>
      <c r="EL692" s="1032"/>
      <c r="EM692" s="1032"/>
      <c r="EN692" s="1032"/>
      <c r="EO692" s="1032"/>
      <c r="EP692" s="1032"/>
      <c r="EQ692" s="1032"/>
      <c r="ER692" s="1032"/>
      <c r="ES692" s="1032"/>
      <c r="ET692" s="1032"/>
      <c r="EU692" s="1032"/>
      <c r="EV692" s="1032"/>
      <c r="EW692" s="1032"/>
      <c r="EX692" s="1032"/>
      <c r="EY692" s="1032"/>
      <c r="EZ692" s="1032"/>
      <c r="FA692" s="1032"/>
      <c r="FB692" s="1032"/>
      <c r="FC692" s="1032"/>
      <c r="FD692" s="1032"/>
      <c r="FE692" s="1032"/>
      <c r="FF692" s="1032"/>
      <c r="FG692" s="1032"/>
      <c r="FH692" s="1032"/>
      <c r="FI692" s="1032"/>
      <c r="FJ692" s="1032"/>
      <c r="FK692" s="1032"/>
      <c r="FL692" s="1032"/>
      <c r="FM692" s="1032"/>
      <c r="FN692" s="1032"/>
      <c r="FO692" s="1032"/>
      <c r="FP692" s="1032"/>
      <c r="FQ692" s="1032"/>
      <c r="FR692" s="1032"/>
      <c r="FS692" s="1032"/>
      <c r="FT692" s="1032"/>
      <c r="FU692" s="1032"/>
      <c r="FV692" s="1032"/>
      <c r="FW692" s="1032"/>
      <c r="FX692" s="1032"/>
      <c r="FY692" s="1032"/>
      <c r="FZ692" s="1032"/>
      <c r="GA692" s="1032"/>
      <c r="GB692" s="1032"/>
      <c r="GC692" s="1032"/>
      <c r="GD692" s="1032"/>
      <c r="GE692" s="1032"/>
      <c r="GF692" s="1032"/>
      <c r="GG692" s="1032"/>
      <c r="GH692" s="1032"/>
      <c r="GI692" s="1032"/>
      <c r="GJ692" s="1032"/>
      <c r="GK692" s="1032"/>
      <c r="GL692" s="1032"/>
      <c r="GM692" s="1032"/>
      <c r="GN692" s="1032"/>
      <c r="GO692" s="1032"/>
      <c r="GP692" s="1032"/>
      <c r="GQ692" s="1032"/>
      <c r="GR692" s="1032"/>
      <c r="GS692" s="1032"/>
      <c r="GT692" s="1032"/>
      <c r="GU692" s="1032"/>
      <c r="GV692" s="1032"/>
      <c r="GW692" s="1032"/>
      <c r="GX692" s="1032"/>
      <c r="GY692" s="1032"/>
      <c r="GZ692" s="1032"/>
      <c r="HA692" s="1032"/>
      <c r="HB692" s="1032"/>
      <c r="HC692" s="1032"/>
      <c r="HD692" s="1032"/>
      <c r="HE692" s="1032"/>
      <c r="HF692" s="1032"/>
      <c r="HG692" s="1032"/>
      <c r="HH692" s="1032"/>
      <c r="HI692" s="1032"/>
      <c r="HJ692" s="1032"/>
      <c r="HK692" s="1032"/>
      <c r="HL692" s="1032"/>
      <c r="HM692" s="1032"/>
      <c r="HN692" s="1032"/>
      <c r="HO692" s="1032"/>
      <c r="HP692" s="1032"/>
      <c r="HQ692" s="1032"/>
      <c r="HR692" s="1032"/>
      <c r="HS692" s="1032"/>
      <c r="HT692" s="1032"/>
      <c r="HU692" s="1032"/>
      <c r="HV692" s="1032"/>
      <c r="HW692" s="1032"/>
      <c r="HX692" s="1032"/>
      <c r="HY692" s="1032"/>
      <c r="HZ692" s="1032"/>
      <c r="IA692" s="1032"/>
      <c r="IB692" s="1032"/>
      <c r="IC692" s="1032"/>
      <c r="ID692" s="1032"/>
      <c r="IE692" s="1032"/>
      <c r="IF692" s="1032"/>
      <c r="IG692" s="1032"/>
      <c r="IH692" s="1032"/>
      <c r="II692" s="1032"/>
      <c r="IJ692" s="1032"/>
      <c r="IK692" s="1032"/>
      <c r="IL692" s="1032"/>
      <c r="IM692" s="1032"/>
      <c r="IN692" s="1032"/>
      <c r="IO692" s="1032"/>
      <c r="IP692" s="1032"/>
      <c r="IQ692" s="1032"/>
      <c r="IR692" s="1032"/>
      <c r="IS692" s="1032"/>
    </row>
    <row r="693" spans="1:253" s="1079" customFormat="1" ht="12">
      <c r="A693" s="1258"/>
      <c r="B693" s="1331" t="s">
        <v>24</v>
      </c>
      <c r="C693" s="1332">
        <v>0.05</v>
      </c>
      <c r="D693" s="1333"/>
      <c r="E693" s="1425"/>
      <c r="F693" s="1428">
        <f>+C693*F687</f>
        <v>0</v>
      </c>
      <c r="G693" s="1032"/>
      <c r="H693" s="1032"/>
      <c r="I693" s="1032"/>
      <c r="J693" s="1032"/>
      <c r="K693" s="1032"/>
      <c r="L693" s="1032"/>
      <c r="M693" s="1032"/>
      <c r="N693" s="1032"/>
      <c r="O693" s="1032"/>
      <c r="P693" s="1032"/>
      <c r="Q693" s="1032"/>
      <c r="R693" s="1032"/>
      <c r="S693" s="1032"/>
      <c r="T693" s="1032"/>
      <c r="U693" s="1032"/>
      <c r="V693" s="1032"/>
      <c r="W693" s="1032"/>
      <c r="X693" s="1032"/>
      <c r="Y693" s="1032"/>
      <c r="Z693" s="1032"/>
      <c r="AA693" s="1032"/>
      <c r="AB693" s="1032"/>
      <c r="AC693" s="1032"/>
      <c r="AD693" s="1032"/>
      <c r="AE693" s="1032"/>
      <c r="AF693" s="1032"/>
      <c r="AG693" s="1032"/>
      <c r="AH693" s="1032"/>
      <c r="AI693" s="1032"/>
      <c r="AJ693" s="1032"/>
      <c r="AK693" s="1032"/>
      <c r="AL693" s="1032"/>
      <c r="AM693" s="1032"/>
      <c r="AN693" s="1032"/>
      <c r="AO693" s="1032"/>
      <c r="AP693" s="1032"/>
      <c r="AQ693" s="1032"/>
      <c r="AR693" s="1032"/>
      <c r="AS693" s="1032"/>
      <c r="AT693" s="1032"/>
      <c r="AU693" s="1032"/>
      <c r="AV693" s="1032"/>
      <c r="AW693" s="1032"/>
      <c r="AX693" s="1032"/>
      <c r="AY693" s="1032"/>
      <c r="AZ693" s="1032"/>
      <c r="BA693" s="1032"/>
      <c r="BB693" s="1032"/>
      <c r="BC693" s="1032"/>
      <c r="BD693" s="1032"/>
      <c r="BE693" s="1032"/>
      <c r="BF693" s="1032"/>
      <c r="BG693" s="1032"/>
      <c r="BH693" s="1032"/>
      <c r="BI693" s="1032"/>
      <c r="BJ693" s="1032"/>
      <c r="BK693" s="1032"/>
      <c r="BL693" s="1032"/>
      <c r="BM693" s="1032"/>
      <c r="BN693" s="1032"/>
      <c r="BO693" s="1032"/>
      <c r="BP693" s="1032"/>
      <c r="BQ693" s="1032"/>
      <c r="BR693" s="1032"/>
      <c r="BS693" s="1032"/>
      <c r="BT693" s="1032"/>
      <c r="BU693" s="1032"/>
      <c r="BV693" s="1032"/>
      <c r="BW693" s="1032"/>
      <c r="BX693" s="1032"/>
      <c r="BY693" s="1032"/>
      <c r="BZ693" s="1032"/>
      <c r="CA693" s="1032"/>
      <c r="CB693" s="1032"/>
      <c r="CC693" s="1032"/>
      <c r="CD693" s="1032"/>
      <c r="CE693" s="1032"/>
      <c r="CF693" s="1032"/>
      <c r="CG693" s="1032"/>
      <c r="CH693" s="1032"/>
      <c r="CI693" s="1032"/>
      <c r="CJ693" s="1032"/>
      <c r="CK693" s="1032"/>
      <c r="CL693" s="1032"/>
      <c r="CM693" s="1032"/>
      <c r="CN693" s="1032"/>
      <c r="CO693" s="1032"/>
      <c r="CP693" s="1032"/>
      <c r="CQ693" s="1032"/>
      <c r="CR693" s="1032"/>
      <c r="CS693" s="1032"/>
      <c r="CT693" s="1032"/>
      <c r="CU693" s="1032"/>
      <c r="CV693" s="1032"/>
      <c r="CW693" s="1032"/>
      <c r="CX693" s="1032"/>
      <c r="CY693" s="1032"/>
      <c r="CZ693" s="1032"/>
      <c r="DA693" s="1032"/>
      <c r="DB693" s="1032"/>
      <c r="DC693" s="1032"/>
      <c r="DD693" s="1032"/>
      <c r="DE693" s="1032"/>
      <c r="DF693" s="1032"/>
      <c r="DG693" s="1032"/>
      <c r="DH693" s="1032"/>
      <c r="DI693" s="1032"/>
      <c r="DJ693" s="1032"/>
      <c r="DK693" s="1032"/>
      <c r="DL693" s="1032"/>
      <c r="DM693" s="1032"/>
      <c r="DN693" s="1032"/>
      <c r="DO693" s="1032"/>
      <c r="DP693" s="1032"/>
      <c r="DQ693" s="1032"/>
      <c r="DR693" s="1032"/>
      <c r="DS693" s="1032"/>
      <c r="DT693" s="1032"/>
      <c r="DU693" s="1032"/>
      <c r="DV693" s="1032"/>
      <c r="DW693" s="1032"/>
      <c r="DX693" s="1032"/>
      <c r="DY693" s="1032"/>
      <c r="DZ693" s="1032"/>
      <c r="EA693" s="1032"/>
      <c r="EB693" s="1032"/>
      <c r="EC693" s="1032"/>
      <c r="ED693" s="1032"/>
      <c r="EE693" s="1032"/>
      <c r="EF693" s="1032"/>
      <c r="EG693" s="1032"/>
      <c r="EH693" s="1032"/>
      <c r="EI693" s="1032"/>
      <c r="EJ693" s="1032"/>
      <c r="EK693" s="1032"/>
      <c r="EL693" s="1032"/>
      <c r="EM693" s="1032"/>
      <c r="EN693" s="1032"/>
      <c r="EO693" s="1032"/>
      <c r="EP693" s="1032"/>
      <c r="EQ693" s="1032"/>
      <c r="ER693" s="1032"/>
      <c r="ES693" s="1032"/>
      <c r="ET693" s="1032"/>
      <c r="EU693" s="1032"/>
      <c r="EV693" s="1032"/>
      <c r="EW693" s="1032"/>
      <c r="EX693" s="1032"/>
      <c r="EY693" s="1032"/>
      <c r="EZ693" s="1032"/>
      <c r="FA693" s="1032"/>
      <c r="FB693" s="1032"/>
      <c r="FC693" s="1032"/>
      <c r="FD693" s="1032"/>
      <c r="FE693" s="1032"/>
      <c r="FF693" s="1032"/>
      <c r="FG693" s="1032"/>
      <c r="FH693" s="1032"/>
      <c r="FI693" s="1032"/>
      <c r="FJ693" s="1032"/>
      <c r="FK693" s="1032"/>
      <c r="FL693" s="1032"/>
      <c r="FM693" s="1032"/>
      <c r="FN693" s="1032"/>
      <c r="FO693" s="1032"/>
      <c r="FP693" s="1032"/>
      <c r="FQ693" s="1032"/>
      <c r="FR693" s="1032"/>
      <c r="FS693" s="1032"/>
      <c r="FT693" s="1032"/>
      <c r="FU693" s="1032"/>
      <c r="FV693" s="1032"/>
      <c r="FW693" s="1032"/>
      <c r="FX693" s="1032"/>
      <c r="FY693" s="1032"/>
      <c r="FZ693" s="1032"/>
      <c r="GA693" s="1032"/>
      <c r="GB693" s="1032"/>
      <c r="GC693" s="1032"/>
      <c r="GD693" s="1032"/>
      <c r="GE693" s="1032"/>
      <c r="GF693" s="1032"/>
      <c r="GG693" s="1032"/>
      <c r="GH693" s="1032"/>
      <c r="GI693" s="1032"/>
      <c r="GJ693" s="1032"/>
      <c r="GK693" s="1032"/>
      <c r="GL693" s="1032"/>
      <c r="GM693" s="1032"/>
      <c r="GN693" s="1032"/>
      <c r="GO693" s="1032"/>
      <c r="GP693" s="1032"/>
      <c r="GQ693" s="1032"/>
      <c r="GR693" s="1032"/>
      <c r="GS693" s="1032"/>
      <c r="GT693" s="1032"/>
      <c r="GU693" s="1032"/>
      <c r="GV693" s="1032"/>
      <c r="GW693" s="1032"/>
      <c r="GX693" s="1032"/>
      <c r="GY693" s="1032"/>
      <c r="GZ693" s="1032"/>
      <c r="HA693" s="1032"/>
      <c r="HB693" s="1032"/>
      <c r="HC693" s="1032"/>
      <c r="HD693" s="1032"/>
      <c r="HE693" s="1032"/>
      <c r="HF693" s="1032"/>
      <c r="HG693" s="1032"/>
      <c r="HH693" s="1032"/>
      <c r="HI693" s="1032"/>
      <c r="HJ693" s="1032"/>
      <c r="HK693" s="1032"/>
      <c r="HL693" s="1032"/>
      <c r="HM693" s="1032"/>
      <c r="HN693" s="1032"/>
      <c r="HO693" s="1032"/>
      <c r="HP693" s="1032"/>
      <c r="HQ693" s="1032"/>
      <c r="HR693" s="1032"/>
      <c r="HS693" s="1032"/>
      <c r="HT693" s="1032"/>
      <c r="HU693" s="1032"/>
      <c r="HV693" s="1032"/>
      <c r="HW693" s="1032"/>
      <c r="HX693" s="1032"/>
      <c r="HY693" s="1032"/>
      <c r="HZ693" s="1032"/>
      <c r="IA693" s="1032"/>
      <c r="IB693" s="1032"/>
      <c r="IC693" s="1032"/>
      <c r="ID693" s="1032"/>
      <c r="IE693" s="1032"/>
      <c r="IF693" s="1032"/>
      <c r="IG693" s="1032"/>
      <c r="IH693" s="1032"/>
      <c r="II693" s="1032"/>
      <c r="IJ693" s="1032"/>
      <c r="IK693" s="1032"/>
      <c r="IL693" s="1032"/>
      <c r="IM693" s="1032"/>
      <c r="IN693" s="1032"/>
      <c r="IO693" s="1032"/>
      <c r="IP693" s="1032"/>
      <c r="IQ693" s="1032"/>
      <c r="IR693" s="1032"/>
      <c r="IS693" s="1032"/>
    </row>
    <row r="694" spans="1:253" s="1079" customFormat="1" ht="12">
      <c r="A694" s="1258"/>
      <c r="B694" s="1331" t="s">
        <v>8</v>
      </c>
      <c r="C694" s="1332">
        <v>0.04</v>
      </c>
      <c r="D694" s="1333"/>
      <c r="E694" s="1425"/>
      <c r="F694" s="1428">
        <f>+C694*F687</f>
        <v>0</v>
      </c>
      <c r="G694" s="1032"/>
      <c r="H694" s="1032"/>
      <c r="I694" s="1076"/>
      <c r="J694" s="1032"/>
      <c r="K694" s="1032"/>
      <c r="L694" s="1032"/>
      <c r="M694" s="1032"/>
      <c r="N694" s="1032"/>
      <c r="O694" s="1032"/>
      <c r="P694" s="1032"/>
      <c r="Q694" s="1032"/>
      <c r="R694" s="1032"/>
      <c r="S694" s="1032"/>
      <c r="T694" s="1032"/>
      <c r="U694" s="1032"/>
      <c r="V694" s="1032"/>
      <c r="W694" s="1032"/>
      <c r="X694" s="1032"/>
      <c r="Y694" s="1032"/>
      <c r="Z694" s="1032"/>
      <c r="AA694" s="1032"/>
      <c r="AB694" s="1032"/>
      <c r="AC694" s="1032"/>
      <c r="AD694" s="1032"/>
      <c r="AE694" s="1032"/>
      <c r="AF694" s="1032"/>
      <c r="AG694" s="1032"/>
      <c r="AH694" s="1032"/>
      <c r="AI694" s="1032"/>
      <c r="AJ694" s="1032"/>
      <c r="AK694" s="1032"/>
      <c r="AL694" s="1032"/>
      <c r="AM694" s="1032"/>
      <c r="AN694" s="1032"/>
      <c r="AO694" s="1032"/>
      <c r="AP694" s="1032"/>
      <c r="AQ694" s="1032"/>
      <c r="AR694" s="1032"/>
      <c r="AS694" s="1032"/>
      <c r="AT694" s="1032"/>
      <c r="AU694" s="1032"/>
      <c r="AV694" s="1032"/>
      <c r="AW694" s="1032"/>
      <c r="AX694" s="1032"/>
      <c r="AY694" s="1032"/>
      <c r="AZ694" s="1032"/>
      <c r="BA694" s="1032"/>
      <c r="BB694" s="1032"/>
      <c r="BC694" s="1032"/>
      <c r="BD694" s="1032"/>
      <c r="BE694" s="1032"/>
      <c r="BF694" s="1032"/>
      <c r="BG694" s="1032"/>
      <c r="BH694" s="1032"/>
      <c r="BI694" s="1032"/>
      <c r="BJ694" s="1032"/>
      <c r="BK694" s="1032"/>
      <c r="BL694" s="1032"/>
      <c r="BM694" s="1032"/>
      <c r="BN694" s="1032"/>
      <c r="BO694" s="1032"/>
      <c r="BP694" s="1032"/>
      <c r="BQ694" s="1032"/>
      <c r="BR694" s="1032"/>
      <c r="BS694" s="1032"/>
      <c r="BT694" s="1032"/>
      <c r="BU694" s="1032"/>
      <c r="BV694" s="1032"/>
      <c r="BW694" s="1032"/>
      <c r="BX694" s="1032"/>
      <c r="BY694" s="1032"/>
      <c r="BZ694" s="1032"/>
      <c r="CA694" s="1032"/>
      <c r="CB694" s="1032"/>
      <c r="CC694" s="1032"/>
      <c r="CD694" s="1032"/>
      <c r="CE694" s="1032"/>
      <c r="CF694" s="1032"/>
      <c r="CG694" s="1032"/>
      <c r="CH694" s="1032"/>
      <c r="CI694" s="1032"/>
      <c r="CJ694" s="1032"/>
      <c r="CK694" s="1032"/>
      <c r="CL694" s="1032"/>
      <c r="CM694" s="1032"/>
      <c r="CN694" s="1032"/>
      <c r="CO694" s="1032"/>
      <c r="CP694" s="1032"/>
      <c r="CQ694" s="1032"/>
      <c r="CR694" s="1032"/>
      <c r="CS694" s="1032"/>
      <c r="CT694" s="1032"/>
      <c r="CU694" s="1032"/>
      <c r="CV694" s="1032"/>
      <c r="CW694" s="1032"/>
      <c r="CX694" s="1032"/>
      <c r="CY694" s="1032"/>
      <c r="CZ694" s="1032"/>
      <c r="DA694" s="1032"/>
      <c r="DB694" s="1032"/>
      <c r="DC694" s="1032"/>
      <c r="DD694" s="1032"/>
      <c r="DE694" s="1032"/>
      <c r="DF694" s="1032"/>
      <c r="DG694" s="1032"/>
      <c r="DH694" s="1032"/>
      <c r="DI694" s="1032"/>
      <c r="DJ694" s="1032"/>
      <c r="DK694" s="1032"/>
      <c r="DL694" s="1032"/>
      <c r="DM694" s="1032"/>
      <c r="DN694" s="1032"/>
      <c r="DO694" s="1032"/>
      <c r="DP694" s="1032"/>
      <c r="DQ694" s="1032"/>
      <c r="DR694" s="1032"/>
      <c r="DS694" s="1032"/>
      <c r="DT694" s="1032"/>
      <c r="DU694" s="1032"/>
      <c r="DV694" s="1032"/>
      <c r="DW694" s="1032"/>
      <c r="DX694" s="1032"/>
      <c r="DY694" s="1032"/>
      <c r="DZ694" s="1032"/>
      <c r="EA694" s="1032"/>
      <c r="EB694" s="1032"/>
      <c r="EC694" s="1032"/>
      <c r="ED694" s="1032"/>
      <c r="EE694" s="1032"/>
      <c r="EF694" s="1032"/>
      <c r="EG694" s="1032"/>
      <c r="EH694" s="1032"/>
      <c r="EI694" s="1032"/>
      <c r="EJ694" s="1032"/>
      <c r="EK694" s="1032"/>
      <c r="EL694" s="1032"/>
      <c r="EM694" s="1032"/>
      <c r="EN694" s="1032"/>
      <c r="EO694" s="1032"/>
      <c r="EP694" s="1032"/>
      <c r="EQ694" s="1032"/>
      <c r="ER694" s="1032"/>
      <c r="ES694" s="1032"/>
      <c r="ET694" s="1032"/>
      <c r="EU694" s="1032"/>
      <c r="EV694" s="1032"/>
      <c r="EW694" s="1032"/>
      <c r="EX694" s="1032"/>
      <c r="EY694" s="1032"/>
      <c r="EZ694" s="1032"/>
      <c r="FA694" s="1032"/>
      <c r="FB694" s="1032"/>
      <c r="FC694" s="1032"/>
      <c r="FD694" s="1032"/>
      <c r="FE694" s="1032"/>
      <c r="FF694" s="1032"/>
      <c r="FG694" s="1032"/>
      <c r="FH694" s="1032"/>
      <c r="FI694" s="1032"/>
      <c r="FJ694" s="1032"/>
      <c r="FK694" s="1032"/>
      <c r="FL694" s="1032"/>
      <c r="FM694" s="1032"/>
      <c r="FN694" s="1032"/>
      <c r="FO694" s="1032"/>
      <c r="FP694" s="1032"/>
      <c r="FQ694" s="1032"/>
      <c r="FR694" s="1032"/>
      <c r="FS694" s="1032"/>
      <c r="FT694" s="1032"/>
      <c r="FU694" s="1032"/>
      <c r="FV694" s="1032"/>
      <c r="FW694" s="1032"/>
      <c r="FX694" s="1032"/>
      <c r="FY694" s="1032"/>
      <c r="FZ694" s="1032"/>
      <c r="GA694" s="1032"/>
      <c r="GB694" s="1032"/>
      <c r="GC694" s="1032"/>
      <c r="GD694" s="1032"/>
      <c r="GE694" s="1032"/>
      <c r="GF694" s="1032"/>
      <c r="GG694" s="1032"/>
      <c r="GH694" s="1032"/>
      <c r="GI694" s="1032"/>
      <c r="GJ694" s="1032"/>
      <c r="GK694" s="1032"/>
      <c r="GL694" s="1032"/>
      <c r="GM694" s="1032"/>
      <c r="GN694" s="1032"/>
      <c r="GO694" s="1032"/>
      <c r="GP694" s="1032"/>
      <c r="GQ694" s="1032"/>
      <c r="GR694" s="1032"/>
      <c r="GS694" s="1032"/>
      <c r="GT694" s="1032"/>
      <c r="GU694" s="1032"/>
      <c r="GV694" s="1032"/>
      <c r="GW694" s="1032"/>
      <c r="GX694" s="1032"/>
      <c r="GY694" s="1032"/>
      <c r="GZ694" s="1032"/>
      <c r="HA694" s="1032"/>
      <c r="HB694" s="1032"/>
      <c r="HC694" s="1032"/>
      <c r="HD694" s="1032"/>
      <c r="HE694" s="1032"/>
      <c r="HF694" s="1032"/>
      <c r="HG694" s="1032"/>
      <c r="HH694" s="1032"/>
      <c r="HI694" s="1032"/>
      <c r="HJ694" s="1032"/>
      <c r="HK694" s="1032"/>
      <c r="HL694" s="1032"/>
      <c r="HM694" s="1032"/>
      <c r="HN694" s="1032"/>
      <c r="HO694" s="1032"/>
      <c r="HP694" s="1032"/>
      <c r="HQ694" s="1032"/>
      <c r="HR694" s="1032"/>
      <c r="HS694" s="1032"/>
      <c r="HT694" s="1032"/>
      <c r="HU694" s="1032"/>
      <c r="HV694" s="1032"/>
      <c r="HW694" s="1032"/>
      <c r="HX694" s="1032"/>
      <c r="HY694" s="1032"/>
      <c r="HZ694" s="1032"/>
      <c r="IA694" s="1032"/>
      <c r="IB694" s="1032"/>
      <c r="IC694" s="1032"/>
      <c r="ID694" s="1032"/>
      <c r="IE694" s="1032"/>
      <c r="IF694" s="1032"/>
      <c r="IG694" s="1032"/>
      <c r="IH694" s="1032"/>
      <c r="II694" s="1032"/>
      <c r="IJ694" s="1032"/>
      <c r="IK694" s="1032"/>
      <c r="IL694" s="1032"/>
      <c r="IM694" s="1032"/>
      <c r="IN694" s="1032"/>
      <c r="IO694" s="1032"/>
      <c r="IP694" s="1032"/>
      <c r="IQ694" s="1032"/>
      <c r="IR694" s="1032"/>
      <c r="IS694" s="1032"/>
    </row>
    <row r="695" spans="1:253" s="1079" customFormat="1" ht="12">
      <c r="A695" s="1258"/>
      <c r="B695" s="1331" t="s">
        <v>9</v>
      </c>
      <c r="C695" s="1332">
        <v>0.01</v>
      </c>
      <c r="D695" s="1333"/>
      <c r="E695" s="1425"/>
      <c r="F695" s="1428">
        <f>+C695*F687</f>
        <v>0</v>
      </c>
      <c r="G695" s="1032"/>
      <c r="H695" s="1032"/>
      <c r="I695" s="1032"/>
      <c r="J695" s="1032"/>
      <c r="K695" s="1032"/>
      <c r="L695" s="1032"/>
      <c r="M695" s="1032"/>
      <c r="N695" s="1032"/>
      <c r="O695" s="1032"/>
      <c r="P695" s="1032"/>
      <c r="Q695" s="1032"/>
      <c r="R695" s="1032"/>
      <c r="S695" s="1032"/>
      <c r="T695" s="1032"/>
      <c r="U695" s="1032"/>
      <c r="V695" s="1032"/>
      <c r="W695" s="1032"/>
      <c r="X695" s="1032"/>
      <c r="Y695" s="1032"/>
      <c r="Z695" s="1032"/>
      <c r="AA695" s="1032"/>
      <c r="AB695" s="1032"/>
      <c r="AC695" s="1032"/>
      <c r="AD695" s="1032"/>
      <c r="AE695" s="1032"/>
      <c r="AF695" s="1032"/>
      <c r="AG695" s="1032"/>
      <c r="AH695" s="1032"/>
      <c r="AI695" s="1032"/>
      <c r="AJ695" s="1032"/>
      <c r="AK695" s="1032"/>
      <c r="AL695" s="1032"/>
      <c r="AM695" s="1032"/>
      <c r="AN695" s="1032"/>
      <c r="AO695" s="1032"/>
      <c r="AP695" s="1032"/>
      <c r="AQ695" s="1032"/>
      <c r="AR695" s="1032"/>
      <c r="AS695" s="1032"/>
      <c r="AT695" s="1032"/>
      <c r="AU695" s="1032"/>
      <c r="AV695" s="1032"/>
      <c r="AW695" s="1032"/>
      <c r="AX695" s="1032"/>
      <c r="AY695" s="1032"/>
      <c r="AZ695" s="1032"/>
      <c r="BA695" s="1032"/>
      <c r="BB695" s="1032"/>
      <c r="BC695" s="1032"/>
      <c r="BD695" s="1032"/>
      <c r="BE695" s="1032"/>
      <c r="BF695" s="1032"/>
      <c r="BG695" s="1032"/>
      <c r="BH695" s="1032"/>
      <c r="BI695" s="1032"/>
      <c r="BJ695" s="1032"/>
      <c r="BK695" s="1032"/>
      <c r="BL695" s="1032"/>
      <c r="BM695" s="1032"/>
      <c r="BN695" s="1032"/>
      <c r="BO695" s="1032"/>
      <c r="BP695" s="1032"/>
      <c r="BQ695" s="1032"/>
      <c r="BR695" s="1032"/>
      <c r="BS695" s="1032"/>
      <c r="BT695" s="1032"/>
      <c r="BU695" s="1032"/>
      <c r="BV695" s="1032"/>
      <c r="BW695" s="1032"/>
      <c r="BX695" s="1032"/>
      <c r="BY695" s="1032"/>
      <c r="BZ695" s="1032"/>
      <c r="CA695" s="1032"/>
      <c r="CB695" s="1032"/>
      <c r="CC695" s="1032"/>
      <c r="CD695" s="1032"/>
      <c r="CE695" s="1032"/>
      <c r="CF695" s="1032"/>
      <c r="CG695" s="1032"/>
      <c r="CH695" s="1032"/>
      <c r="CI695" s="1032"/>
      <c r="CJ695" s="1032"/>
      <c r="CK695" s="1032"/>
      <c r="CL695" s="1032"/>
      <c r="CM695" s="1032"/>
      <c r="CN695" s="1032"/>
      <c r="CO695" s="1032"/>
      <c r="CP695" s="1032"/>
      <c r="CQ695" s="1032"/>
      <c r="CR695" s="1032"/>
      <c r="CS695" s="1032"/>
      <c r="CT695" s="1032"/>
      <c r="CU695" s="1032"/>
      <c r="CV695" s="1032"/>
      <c r="CW695" s="1032"/>
      <c r="CX695" s="1032"/>
      <c r="CY695" s="1032"/>
      <c r="CZ695" s="1032"/>
      <c r="DA695" s="1032"/>
      <c r="DB695" s="1032"/>
      <c r="DC695" s="1032"/>
      <c r="DD695" s="1032"/>
      <c r="DE695" s="1032"/>
      <c r="DF695" s="1032"/>
      <c r="DG695" s="1032"/>
      <c r="DH695" s="1032"/>
      <c r="DI695" s="1032"/>
      <c r="DJ695" s="1032"/>
      <c r="DK695" s="1032"/>
      <c r="DL695" s="1032"/>
      <c r="DM695" s="1032"/>
      <c r="DN695" s="1032"/>
      <c r="DO695" s="1032"/>
      <c r="DP695" s="1032"/>
      <c r="DQ695" s="1032"/>
      <c r="DR695" s="1032"/>
      <c r="DS695" s="1032"/>
      <c r="DT695" s="1032"/>
      <c r="DU695" s="1032"/>
      <c r="DV695" s="1032"/>
      <c r="DW695" s="1032"/>
      <c r="DX695" s="1032"/>
      <c r="DY695" s="1032"/>
      <c r="DZ695" s="1032"/>
      <c r="EA695" s="1032"/>
      <c r="EB695" s="1032"/>
      <c r="EC695" s="1032"/>
      <c r="ED695" s="1032"/>
      <c r="EE695" s="1032"/>
      <c r="EF695" s="1032"/>
      <c r="EG695" s="1032"/>
      <c r="EH695" s="1032"/>
      <c r="EI695" s="1032"/>
      <c r="EJ695" s="1032"/>
      <c r="EK695" s="1032"/>
      <c r="EL695" s="1032"/>
      <c r="EM695" s="1032"/>
      <c r="EN695" s="1032"/>
      <c r="EO695" s="1032"/>
      <c r="EP695" s="1032"/>
      <c r="EQ695" s="1032"/>
      <c r="ER695" s="1032"/>
      <c r="ES695" s="1032"/>
      <c r="ET695" s="1032"/>
      <c r="EU695" s="1032"/>
      <c r="EV695" s="1032"/>
      <c r="EW695" s="1032"/>
      <c r="EX695" s="1032"/>
      <c r="EY695" s="1032"/>
      <c r="EZ695" s="1032"/>
      <c r="FA695" s="1032"/>
      <c r="FB695" s="1032"/>
      <c r="FC695" s="1032"/>
      <c r="FD695" s="1032"/>
      <c r="FE695" s="1032"/>
      <c r="FF695" s="1032"/>
      <c r="FG695" s="1032"/>
      <c r="FH695" s="1032"/>
      <c r="FI695" s="1032"/>
      <c r="FJ695" s="1032"/>
      <c r="FK695" s="1032"/>
      <c r="FL695" s="1032"/>
      <c r="FM695" s="1032"/>
      <c r="FN695" s="1032"/>
      <c r="FO695" s="1032"/>
      <c r="FP695" s="1032"/>
      <c r="FQ695" s="1032"/>
      <c r="FR695" s="1032"/>
      <c r="FS695" s="1032"/>
      <c r="FT695" s="1032"/>
      <c r="FU695" s="1032"/>
      <c r="FV695" s="1032"/>
      <c r="FW695" s="1032"/>
      <c r="FX695" s="1032"/>
      <c r="FY695" s="1032"/>
      <c r="FZ695" s="1032"/>
      <c r="GA695" s="1032"/>
      <c r="GB695" s="1032"/>
      <c r="GC695" s="1032"/>
      <c r="GD695" s="1032"/>
      <c r="GE695" s="1032"/>
      <c r="GF695" s="1032"/>
      <c r="GG695" s="1032"/>
      <c r="GH695" s="1032"/>
      <c r="GI695" s="1032"/>
      <c r="GJ695" s="1032"/>
      <c r="GK695" s="1032"/>
      <c r="GL695" s="1032"/>
      <c r="GM695" s="1032"/>
      <c r="GN695" s="1032"/>
      <c r="GO695" s="1032"/>
      <c r="GP695" s="1032"/>
      <c r="GQ695" s="1032"/>
      <c r="GR695" s="1032"/>
      <c r="GS695" s="1032"/>
      <c r="GT695" s="1032"/>
      <c r="GU695" s="1032"/>
      <c r="GV695" s="1032"/>
      <c r="GW695" s="1032"/>
      <c r="GX695" s="1032"/>
      <c r="GY695" s="1032"/>
      <c r="GZ695" s="1032"/>
      <c r="HA695" s="1032"/>
      <c r="HB695" s="1032"/>
      <c r="HC695" s="1032"/>
      <c r="HD695" s="1032"/>
      <c r="HE695" s="1032"/>
      <c r="HF695" s="1032"/>
      <c r="HG695" s="1032"/>
      <c r="HH695" s="1032"/>
      <c r="HI695" s="1032"/>
      <c r="HJ695" s="1032"/>
      <c r="HK695" s="1032"/>
      <c r="HL695" s="1032"/>
      <c r="HM695" s="1032"/>
      <c r="HN695" s="1032"/>
      <c r="HO695" s="1032"/>
      <c r="HP695" s="1032"/>
      <c r="HQ695" s="1032"/>
      <c r="HR695" s="1032"/>
      <c r="HS695" s="1032"/>
      <c r="HT695" s="1032"/>
      <c r="HU695" s="1032"/>
      <c r="HV695" s="1032"/>
      <c r="HW695" s="1032"/>
      <c r="HX695" s="1032"/>
      <c r="HY695" s="1032"/>
      <c r="HZ695" s="1032"/>
      <c r="IA695" s="1032"/>
      <c r="IB695" s="1032"/>
      <c r="IC695" s="1032"/>
      <c r="ID695" s="1032"/>
      <c r="IE695" s="1032"/>
      <c r="IF695" s="1032"/>
      <c r="IG695" s="1032"/>
      <c r="IH695" s="1032"/>
      <c r="II695" s="1032"/>
      <c r="IJ695" s="1032"/>
      <c r="IK695" s="1032"/>
      <c r="IL695" s="1032"/>
      <c r="IM695" s="1032"/>
      <c r="IN695" s="1032"/>
      <c r="IO695" s="1032"/>
      <c r="IP695" s="1032"/>
      <c r="IQ695" s="1032"/>
      <c r="IR695" s="1032"/>
      <c r="IS695" s="1032"/>
    </row>
    <row r="696" spans="1:253" s="1079" customFormat="1" ht="12">
      <c r="A696" s="1258"/>
      <c r="B696" s="1331" t="s">
        <v>589</v>
      </c>
      <c r="C696" s="1310">
        <v>1</v>
      </c>
      <c r="D696" s="1311" t="s">
        <v>17</v>
      </c>
      <c r="E696" s="1425"/>
      <c r="F696" s="1428"/>
      <c r="G696" s="1032"/>
      <c r="H696" s="1032"/>
      <c r="I696" s="1032"/>
      <c r="J696" s="1032"/>
      <c r="K696" s="1032"/>
      <c r="L696" s="1032"/>
      <c r="M696" s="1032"/>
      <c r="N696" s="1032"/>
      <c r="O696" s="1032"/>
      <c r="P696" s="1032"/>
      <c r="Q696" s="1032"/>
      <c r="R696" s="1032"/>
      <c r="S696" s="1032"/>
      <c r="T696" s="1032"/>
      <c r="U696" s="1032"/>
      <c r="V696" s="1032"/>
      <c r="W696" s="1032"/>
      <c r="X696" s="1032"/>
      <c r="Y696" s="1032"/>
      <c r="Z696" s="1032"/>
      <c r="AA696" s="1032"/>
      <c r="AB696" s="1032"/>
      <c r="AC696" s="1032"/>
      <c r="AD696" s="1032"/>
      <c r="AE696" s="1032"/>
      <c r="AF696" s="1032"/>
      <c r="AG696" s="1032"/>
      <c r="AH696" s="1032"/>
      <c r="AI696" s="1032"/>
      <c r="AJ696" s="1032"/>
      <c r="AK696" s="1032"/>
      <c r="AL696" s="1032"/>
      <c r="AM696" s="1032"/>
      <c r="AN696" s="1032"/>
      <c r="AO696" s="1032"/>
      <c r="AP696" s="1032"/>
      <c r="AQ696" s="1032"/>
      <c r="AR696" s="1032"/>
      <c r="AS696" s="1032"/>
      <c r="AT696" s="1032"/>
      <c r="AU696" s="1032"/>
      <c r="AV696" s="1032"/>
      <c r="AW696" s="1032"/>
      <c r="AX696" s="1032"/>
      <c r="AY696" s="1032"/>
      <c r="AZ696" s="1032"/>
      <c r="BA696" s="1032"/>
      <c r="BB696" s="1032"/>
      <c r="BC696" s="1032"/>
      <c r="BD696" s="1032"/>
      <c r="BE696" s="1032"/>
      <c r="BF696" s="1032"/>
      <c r="BG696" s="1032"/>
      <c r="BH696" s="1032"/>
      <c r="BI696" s="1032"/>
      <c r="BJ696" s="1032"/>
      <c r="BK696" s="1032"/>
      <c r="BL696" s="1032"/>
      <c r="BM696" s="1032"/>
      <c r="BN696" s="1032"/>
      <c r="BO696" s="1032"/>
      <c r="BP696" s="1032"/>
      <c r="BQ696" s="1032"/>
      <c r="BR696" s="1032"/>
      <c r="BS696" s="1032"/>
      <c r="BT696" s="1032"/>
      <c r="BU696" s="1032"/>
      <c r="BV696" s="1032"/>
      <c r="BW696" s="1032"/>
      <c r="BX696" s="1032"/>
      <c r="BY696" s="1032"/>
      <c r="BZ696" s="1032"/>
      <c r="CA696" s="1032"/>
      <c r="CB696" s="1032"/>
      <c r="CC696" s="1032"/>
      <c r="CD696" s="1032"/>
      <c r="CE696" s="1032"/>
      <c r="CF696" s="1032"/>
      <c r="CG696" s="1032"/>
      <c r="CH696" s="1032"/>
      <c r="CI696" s="1032"/>
      <c r="CJ696" s="1032"/>
      <c r="CK696" s="1032"/>
      <c r="CL696" s="1032"/>
      <c r="CM696" s="1032"/>
      <c r="CN696" s="1032"/>
      <c r="CO696" s="1032"/>
      <c r="CP696" s="1032"/>
      <c r="CQ696" s="1032"/>
      <c r="CR696" s="1032"/>
      <c r="CS696" s="1032"/>
      <c r="CT696" s="1032"/>
      <c r="CU696" s="1032"/>
      <c r="CV696" s="1032"/>
      <c r="CW696" s="1032"/>
      <c r="CX696" s="1032"/>
      <c r="CY696" s="1032"/>
      <c r="CZ696" s="1032"/>
      <c r="DA696" s="1032"/>
      <c r="DB696" s="1032"/>
      <c r="DC696" s="1032"/>
      <c r="DD696" s="1032"/>
      <c r="DE696" s="1032"/>
      <c r="DF696" s="1032"/>
      <c r="DG696" s="1032"/>
      <c r="DH696" s="1032"/>
      <c r="DI696" s="1032"/>
      <c r="DJ696" s="1032"/>
      <c r="DK696" s="1032"/>
      <c r="DL696" s="1032"/>
      <c r="DM696" s="1032"/>
      <c r="DN696" s="1032"/>
      <c r="DO696" s="1032"/>
      <c r="DP696" s="1032"/>
      <c r="DQ696" s="1032"/>
      <c r="DR696" s="1032"/>
      <c r="DS696" s="1032"/>
      <c r="DT696" s="1032"/>
      <c r="DU696" s="1032"/>
      <c r="DV696" s="1032"/>
      <c r="DW696" s="1032"/>
      <c r="DX696" s="1032"/>
      <c r="DY696" s="1032"/>
      <c r="DZ696" s="1032"/>
      <c r="EA696" s="1032"/>
      <c r="EB696" s="1032"/>
      <c r="EC696" s="1032"/>
      <c r="ED696" s="1032"/>
      <c r="EE696" s="1032"/>
      <c r="EF696" s="1032"/>
      <c r="EG696" s="1032"/>
      <c r="EH696" s="1032"/>
      <c r="EI696" s="1032"/>
      <c r="EJ696" s="1032"/>
      <c r="EK696" s="1032"/>
      <c r="EL696" s="1032"/>
      <c r="EM696" s="1032"/>
      <c r="EN696" s="1032"/>
      <c r="EO696" s="1032"/>
      <c r="EP696" s="1032"/>
      <c r="EQ696" s="1032"/>
      <c r="ER696" s="1032"/>
      <c r="ES696" s="1032"/>
      <c r="ET696" s="1032"/>
      <c r="EU696" s="1032"/>
      <c r="EV696" s="1032"/>
      <c r="EW696" s="1032"/>
      <c r="EX696" s="1032"/>
      <c r="EY696" s="1032"/>
      <c r="EZ696" s="1032"/>
      <c r="FA696" s="1032"/>
      <c r="FB696" s="1032"/>
      <c r="FC696" s="1032"/>
      <c r="FD696" s="1032"/>
      <c r="FE696" s="1032"/>
      <c r="FF696" s="1032"/>
      <c r="FG696" s="1032"/>
      <c r="FH696" s="1032"/>
      <c r="FI696" s="1032"/>
      <c r="FJ696" s="1032"/>
      <c r="FK696" s="1032"/>
      <c r="FL696" s="1032"/>
      <c r="FM696" s="1032"/>
      <c r="FN696" s="1032"/>
      <c r="FO696" s="1032"/>
      <c r="FP696" s="1032"/>
      <c r="FQ696" s="1032"/>
      <c r="FR696" s="1032"/>
      <c r="FS696" s="1032"/>
      <c r="FT696" s="1032"/>
      <c r="FU696" s="1032"/>
      <c r="FV696" s="1032"/>
      <c r="FW696" s="1032"/>
      <c r="FX696" s="1032"/>
      <c r="FY696" s="1032"/>
      <c r="FZ696" s="1032"/>
      <c r="GA696" s="1032"/>
      <c r="GB696" s="1032"/>
      <c r="GC696" s="1032"/>
      <c r="GD696" s="1032"/>
      <c r="GE696" s="1032"/>
      <c r="GF696" s="1032"/>
      <c r="GG696" s="1032"/>
      <c r="GH696" s="1032"/>
      <c r="GI696" s="1032"/>
      <c r="GJ696" s="1032"/>
      <c r="GK696" s="1032"/>
      <c r="GL696" s="1032"/>
      <c r="GM696" s="1032"/>
      <c r="GN696" s="1032"/>
      <c r="GO696" s="1032"/>
      <c r="GP696" s="1032"/>
      <c r="GQ696" s="1032"/>
      <c r="GR696" s="1032"/>
      <c r="GS696" s="1032"/>
      <c r="GT696" s="1032"/>
      <c r="GU696" s="1032"/>
      <c r="GV696" s="1032"/>
      <c r="GW696" s="1032"/>
      <c r="GX696" s="1032"/>
      <c r="GY696" s="1032"/>
      <c r="GZ696" s="1032"/>
      <c r="HA696" s="1032"/>
      <c r="HB696" s="1032"/>
      <c r="HC696" s="1032"/>
      <c r="HD696" s="1032"/>
      <c r="HE696" s="1032"/>
      <c r="HF696" s="1032"/>
      <c r="HG696" s="1032"/>
      <c r="HH696" s="1032"/>
      <c r="HI696" s="1032"/>
      <c r="HJ696" s="1032"/>
      <c r="HK696" s="1032"/>
      <c r="HL696" s="1032"/>
      <c r="HM696" s="1032"/>
      <c r="HN696" s="1032"/>
      <c r="HO696" s="1032"/>
      <c r="HP696" s="1032"/>
      <c r="HQ696" s="1032"/>
      <c r="HR696" s="1032"/>
      <c r="HS696" s="1032"/>
      <c r="HT696" s="1032"/>
      <c r="HU696" s="1032"/>
      <c r="HV696" s="1032"/>
      <c r="HW696" s="1032"/>
      <c r="HX696" s="1032"/>
      <c r="HY696" s="1032"/>
      <c r="HZ696" s="1032"/>
      <c r="IA696" s="1032"/>
      <c r="IB696" s="1032"/>
      <c r="IC696" s="1032"/>
      <c r="ID696" s="1032"/>
      <c r="IE696" s="1032"/>
      <c r="IF696" s="1032"/>
      <c r="IG696" s="1032"/>
      <c r="IH696" s="1032"/>
      <c r="II696" s="1032"/>
      <c r="IJ696" s="1032"/>
      <c r="IK696" s="1032"/>
      <c r="IL696" s="1032"/>
      <c r="IM696" s="1032"/>
      <c r="IN696" s="1032"/>
      <c r="IO696" s="1032"/>
      <c r="IP696" s="1032"/>
      <c r="IQ696" s="1032"/>
      <c r="IR696" s="1032"/>
      <c r="IS696" s="1032"/>
    </row>
    <row r="697" spans="1:253" s="1079" customFormat="1" ht="12">
      <c r="A697" s="1258"/>
      <c r="B697" s="1331" t="s">
        <v>602</v>
      </c>
      <c r="C697" s="1332">
        <v>0.18</v>
      </c>
      <c r="D697" s="1333"/>
      <c r="E697" s="1425"/>
      <c r="F697" s="1428">
        <f>+C697*F691</f>
        <v>0</v>
      </c>
      <c r="G697" s="1032"/>
      <c r="H697" s="1032"/>
      <c r="I697" s="1032"/>
      <c r="J697" s="1032"/>
      <c r="K697" s="1032"/>
      <c r="L697" s="1032"/>
      <c r="M697" s="1032"/>
      <c r="N697" s="1032"/>
      <c r="O697" s="1032"/>
      <c r="P697" s="1032"/>
      <c r="Q697" s="1032"/>
      <c r="R697" s="1032"/>
      <c r="S697" s="1032"/>
      <c r="T697" s="1032"/>
      <c r="U697" s="1032"/>
      <c r="V697" s="1032"/>
      <c r="W697" s="1032"/>
      <c r="X697" s="1032"/>
      <c r="Y697" s="1032"/>
      <c r="Z697" s="1032"/>
      <c r="AA697" s="1032"/>
      <c r="AB697" s="1032"/>
      <c r="AC697" s="1032"/>
      <c r="AD697" s="1032"/>
      <c r="AE697" s="1032"/>
      <c r="AF697" s="1032"/>
      <c r="AG697" s="1032"/>
      <c r="AH697" s="1032"/>
      <c r="AI697" s="1032"/>
      <c r="AJ697" s="1032"/>
      <c r="AK697" s="1032"/>
      <c r="AL697" s="1032"/>
      <c r="AM697" s="1032"/>
      <c r="AN697" s="1032"/>
      <c r="AO697" s="1032"/>
      <c r="AP697" s="1032"/>
      <c r="AQ697" s="1032"/>
      <c r="AR697" s="1032"/>
      <c r="AS697" s="1032"/>
      <c r="AT697" s="1032"/>
      <c r="AU697" s="1032"/>
      <c r="AV697" s="1032"/>
      <c r="AW697" s="1032"/>
      <c r="AX697" s="1032"/>
      <c r="AY697" s="1032"/>
      <c r="AZ697" s="1032"/>
      <c r="BA697" s="1032"/>
      <c r="BB697" s="1032"/>
      <c r="BC697" s="1032"/>
      <c r="BD697" s="1032"/>
      <c r="BE697" s="1032"/>
      <c r="BF697" s="1032"/>
      <c r="BG697" s="1032"/>
      <c r="BH697" s="1032"/>
      <c r="BI697" s="1032"/>
      <c r="BJ697" s="1032"/>
      <c r="BK697" s="1032"/>
      <c r="BL697" s="1032"/>
      <c r="BM697" s="1032"/>
      <c r="BN697" s="1032"/>
      <c r="BO697" s="1032"/>
      <c r="BP697" s="1032"/>
      <c r="BQ697" s="1032"/>
      <c r="BR697" s="1032"/>
      <c r="BS697" s="1032"/>
      <c r="BT697" s="1032"/>
      <c r="BU697" s="1032"/>
      <c r="BV697" s="1032"/>
      <c r="BW697" s="1032"/>
      <c r="BX697" s="1032"/>
      <c r="BY697" s="1032"/>
      <c r="BZ697" s="1032"/>
      <c r="CA697" s="1032"/>
      <c r="CB697" s="1032"/>
      <c r="CC697" s="1032"/>
      <c r="CD697" s="1032"/>
      <c r="CE697" s="1032"/>
      <c r="CF697" s="1032"/>
      <c r="CG697" s="1032"/>
      <c r="CH697" s="1032"/>
      <c r="CI697" s="1032"/>
      <c r="CJ697" s="1032"/>
      <c r="CK697" s="1032"/>
      <c r="CL697" s="1032"/>
      <c r="CM697" s="1032"/>
      <c r="CN697" s="1032"/>
      <c r="CO697" s="1032"/>
      <c r="CP697" s="1032"/>
      <c r="CQ697" s="1032"/>
      <c r="CR697" s="1032"/>
      <c r="CS697" s="1032"/>
      <c r="CT697" s="1032"/>
      <c r="CU697" s="1032"/>
      <c r="CV697" s="1032"/>
      <c r="CW697" s="1032"/>
      <c r="CX697" s="1032"/>
      <c r="CY697" s="1032"/>
      <c r="CZ697" s="1032"/>
      <c r="DA697" s="1032"/>
      <c r="DB697" s="1032"/>
      <c r="DC697" s="1032"/>
      <c r="DD697" s="1032"/>
      <c r="DE697" s="1032"/>
      <c r="DF697" s="1032"/>
      <c r="DG697" s="1032"/>
      <c r="DH697" s="1032"/>
      <c r="DI697" s="1032"/>
      <c r="DJ697" s="1032"/>
      <c r="DK697" s="1032"/>
      <c r="DL697" s="1032"/>
      <c r="DM697" s="1032"/>
      <c r="DN697" s="1032"/>
      <c r="DO697" s="1032"/>
      <c r="DP697" s="1032"/>
      <c r="DQ697" s="1032"/>
      <c r="DR697" s="1032"/>
      <c r="DS697" s="1032"/>
      <c r="DT697" s="1032"/>
      <c r="DU697" s="1032"/>
      <c r="DV697" s="1032"/>
      <c r="DW697" s="1032"/>
      <c r="DX697" s="1032"/>
      <c r="DY697" s="1032"/>
      <c r="DZ697" s="1032"/>
      <c r="EA697" s="1032"/>
      <c r="EB697" s="1032"/>
      <c r="EC697" s="1032"/>
      <c r="ED697" s="1032"/>
      <c r="EE697" s="1032"/>
      <c r="EF697" s="1032"/>
      <c r="EG697" s="1032"/>
      <c r="EH697" s="1032"/>
      <c r="EI697" s="1032"/>
      <c r="EJ697" s="1032"/>
      <c r="EK697" s="1032"/>
      <c r="EL697" s="1032"/>
      <c r="EM697" s="1032"/>
      <c r="EN697" s="1032"/>
      <c r="EO697" s="1032"/>
      <c r="EP697" s="1032"/>
      <c r="EQ697" s="1032"/>
      <c r="ER697" s="1032"/>
      <c r="ES697" s="1032"/>
      <c r="ET697" s="1032"/>
      <c r="EU697" s="1032"/>
      <c r="EV697" s="1032"/>
      <c r="EW697" s="1032"/>
      <c r="EX697" s="1032"/>
      <c r="EY697" s="1032"/>
      <c r="EZ697" s="1032"/>
      <c r="FA697" s="1032"/>
      <c r="FB697" s="1032"/>
      <c r="FC697" s="1032"/>
      <c r="FD697" s="1032"/>
      <c r="FE697" s="1032"/>
      <c r="FF697" s="1032"/>
      <c r="FG697" s="1032"/>
      <c r="FH697" s="1032"/>
      <c r="FI697" s="1032"/>
      <c r="FJ697" s="1032"/>
      <c r="FK697" s="1032"/>
      <c r="FL697" s="1032"/>
      <c r="FM697" s="1032"/>
      <c r="FN697" s="1032"/>
      <c r="FO697" s="1032"/>
      <c r="FP697" s="1032"/>
      <c r="FQ697" s="1032"/>
      <c r="FR697" s="1032"/>
      <c r="FS697" s="1032"/>
      <c r="FT697" s="1032"/>
      <c r="FU697" s="1032"/>
      <c r="FV697" s="1032"/>
      <c r="FW697" s="1032"/>
      <c r="FX697" s="1032"/>
      <c r="FY697" s="1032"/>
      <c r="FZ697" s="1032"/>
      <c r="GA697" s="1032"/>
      <c r="GB697" s="1032"/>
      <c r="GC697" s="1032"/>
      <c r="GD697" s="1032"/>
      <c r="GE697" s="1032"/>
      <c r="GF697" s="1032"/>
      <c r="GG697" s="1032"/>
      <c r="GH697" s="1032"/>
      <c r="GI697" s="1032"/>
      <c r="GJ697" s="1032"/>
      <c r="GK697" s="1032"/>
      <c r="GL697" s="1032"/>
      <c r="GM697" s="1032"/>
      <c r="GN697" s="1032"/>
      <c r="GO697" s="1032"/>
      <c r="GP697" s="1032"/>
      <c r="GQ697" s="1032"/>
      <c r="GR697" s="1032"/>
      <c r="GS697" s="1032"/>
      <c r="GT697" s="1032"/>
      <c r="GU697" s="1032"/>
      <c r="GV697" s="1032"/>
      <c r="GW697" s="1032"/>
      <c r="GX697" s="1032"/>
      <c r="GY697" s="1032"/>
      <c r="GZ697" s="1032"/>
      <c r="HA697" s="1032"/>
      <c r="HB697" s="1032"/>
      <c r="HC697" s="1032"/>
      <c r="HD697" s="1032"/>
      <c r="HE697" s="1032"/>
      <c r="HF697" s="1032"/>
      <c r="HG697" s="1032"/>
      <c r="HH697" s="1032"/>
      <c r="HI697" s="1032"/>
      <c r="HJ697" s="1032"/>
      <c r="HK697" s="1032"/>
      <c r="HL697" s="1032"/>
      <c r="HM697" s="1032"/>
      <c r="HN697" s="1032"/>
      <c r="HO697" s="1032"/>
      <c r="HP697" s="1032"/>
      <c r="HQ697" s="1032"/>
      <c r="HR697" s="1032"/>
      <c r="HS697" s="1032"/>
      <c r="HT697" s="1032"/>
      <c r="HU697" s="1032"/>
      <c r="HV697" s="1032"/>
      <c r="HW697" s="1032"/>
      <c r="HX697" s="1032"/>
      <c r="HY697" s="1032"/>
      <c r="HZ697" s="1032"/>
      <c r="IA697" s="1032"/>
      <c r="IB697" s="1032"/>
      <c r="IC697" s="1032"/>
      <c r="ID697" s="1032"/>
      <c r="IE697" s="1032"/>
      <c r="IF697" s="1032"/>
      <c r="IG697" s="1032"/>
      <c r="IH697" s="1032"/>
      <c r="II697" s="1032"/>
      <c r="IJ697" s="1032"/>
      <c r="IK697" s="1032"/>
      <c r="IL697" s="1032"/>
      <c r="IM697" s="1032"/>
      <c r="IN697" s="1032"/>
      <c r="IO697" s="1032"/>
      <c r="IP697" s="1032"/>
      <c r="IQ697" s="1032"/>
      <c r="IR697" s="1032"/>
      <c r="IS697" s="1032"/>
    </row>
    <row r="698" spans="1:253" s="1079" customFormat="1" ht="12">
      <c r="A698" s="1258"/>
      <c r="B698" s="1331" t="s">
        <v>963</v>
      </c>
      <c r="C698" s="1332">
        <v>0.001</v>
      </c>
      <c r="D698" s="1333"/>
      <c r="E698" s="1425"/>
      <c r="F698" s="1428">
        <f>+C698*F687</f>
        <v>0</v>
      </c>
      <c r="G698" s="1032"/>
      <c r="H698" s="1032"/>
      <c r="I698" s="1032"/>
      <c r="J698" s="1032"/>
      <c r="K698" s="1032"/>
      <c r="L698" s="1032"/>
      <c r="M698" s="1032"/>
      <c r="N698" s="1032"/>
      <c r="O698" s="1032"/>
      <c r="P698" s="1032"/>
      <c r="Q698" s="1032"/>
      <c r="R698" s="1032"/>
      <c r="S698" s="1032"/>
      <c r="T698" s="1032"/>
      <c r="U698" s="1032"/>
      <c r="V698" s="1032"/>
      <c r="W698" s="1032"/>
      <c r="X698" s="1032"/>
      <c r="Y698" s="1032"/>
      <c r="Z698" s="1032"/>
      <c r="AA698" s="1032"/>
      <c r="AB698" s="1032"/>
      <c r="AC698" s="1032"/>
      <c r="AD698" s="1032"/>
      <c r="AE698" s="1032"/>
      <c r="AF698" s="1032"/>
      <c r="AG698" s="1032"/>
      <c r="AH698" s="1032"/>
      <c r="AI698" s="1032"/>
      <c r="AJ698" s="1032"/>
      <c r="AK698" s="1032"/>
      <c r="AL698" s="1032"/>
      <c r="AM698" s="1032"/>
      <c r="AN698" s="1032"/>
      <c r="AO698" s="1032"/>
      <c r="AP698" s="1032"/>
      <c r="AQ698" s="1032"/>
      <c r="AR698" s="1032"/>
      <c r="AS698" s="1032"/>
      <c r="AT698" s="1032"/>
      <c r="AU698" s="1032"/>
      <c r="AV698" s="1032"/>
      <c r="AW698" s="1032"/>
      <c r="AX698" s="1032"/>
      <c r="AY698" s="1032"/>
      <c r="AZ698" s="1032"/>
      <c r="BA698" s="1032"/>
      <c r="BB698" s="1032"/>
      <c r="BC698" s="1032"/>
      <c r="BD698" s="1032"/>
      <c r="BE698" s="1032"/>
      <c r="BF698" s="1032"/>
      <c r="BG698" s="1032"/>
      <c r="BH698" s="1032"/>
      <c r="BI698" s="1032"/>
      <c r="BJ698" s="1032"/>
      <c r="BK698" s="1032"/>
      <c r="BL698" s="1032"/>
      <c r="BM698" s="1032"/>
      <c r="BN698" s="1032"/>
      <c r="BO698" s="1032"/>
      <c r="BP698" s="1032"/>
      <c r="BQ698" s="1032"/>
      <c r="BR698" s="1032"/>
      <c r="BS698" s="1032"/>
      <c r="BT698" s="1032"/>
      <c r="BU698" s="1032"/>
      <c r="BV698" s="1032"/>
      <c r="BW698" s="1032"/>
      <c r="BX698" s="1032"/>
      <c r="BY698" s="1032"/>
      <c r="BZ698" s="1032"/>
      <c r="CA698" s="1032"/>
      <c r="CB698" s="1032"/>
      <c r="CC698" s="1032"/>
      <c r="CD698" s="1032"/>
      <c r="CE698" s="1032"/>
      <c r="CF698" s="1032"/>
      <c r="CG698" s="1032"/>
      <c r="CH698" s="1032"/>
      <c r="CI698" s="1032"/>
      <c r="CJ698" s="1032"/>
      <c r="CK698" s="1032"/>
      <c r="CL698" s="1032"/>
      <c r="CM698" s="1032"/>
      <c r="CN698" s="1032"/>
      <c r="CO698" s="1032"/>
      <c r="CP698" s="1032"/>
      <c r="CQ698" s="1032"/>
      <c r="CR698" s="1032"/>
      <c r="CS698" s="1032"/>
      <c r="CT698" s="1032"/>
      <c r="CU698" s="1032"/>
      <c r="CV698" s="1032"/>
      <c r="CW698" s="1032"/>
      <c r="CX698" s="1032"/>
      <c r="CY698" s="1032"/>
      <c r="CZ698" s="1032"/>
      <c r="DA698" s="1032"/>
      <c r="DB698" s="1032"/>
      <c r="DC698" s="1032"/>
      <c r="DD698" s="1032"/>
      <c r="DE698" s="1032"/>
      <c r="DF698" s="1032"/>
      <c r="DG698" s="1032"/>
      <c r="DH698" s="1032"/>
      <c r="DI698" s="1032"/>
      <c r="DJ698" s="1032"/>
      <c r="DK698" s="1032"/>
      <c r="DL698" s="1032"/>
      <c r="DM698" s="1032"/>
      <c r="DN698" s="1032"/>
      <c r="DO698" s="1032"/>
      <c r="DP698" s="1032"/>
      <c r="DQ698" s="1032"/>
      <c r="DR698" s="1032"/>
      <c r="DS698" s="1032"/>
      <c r="DT698" s="1032"/>
      <c r="DU698" s="1032"/>
      <c r="DV698" s="1032"/>
      <c r="DW698" s="1032"/>
      <c r="DX698" s="1032"/>
      <c r="DY698" s="1032"/>
      <c r="DZ698" s="1032"/>
      <c r="EA698" s="1032"/>
      <c r="EB698" s="1032"/>
      <c r="EC698" s="1032"/>
      <c r="ED698" s="1032"/>
      <c r="EE698" s="1032"/>
      <c r="EF698" s="1032"/>
      <c r="EG698" s="1032"/>
      <c r="EH698" s="1032"/>
      <c r="EI698" s="1032"/>
      <c r="EJ698" s="1032"/>
      <c r="EK698" s="1032"/>
      <c r="EL698" s="1032"/>
      <c r="EM698" s="1032"/>
      <c r="EN698" s="1032"/>
      <c r="EO698" s="1032"/>
      <c r="EP698" s="1032"/>
      <c r="EQ698" s="1032"/>
      <c r="ER698" s="1032"/>
      <c r="ES698" s="1032"/>
      <c r="ET698" s="1032"/>
      <c r="EU698" s="1032"/>
      <c r="EV698" s="1032"/>
      <c r="EW698" s="1032"/>
      <c r="EX698" s="1032"/>
      <c r="EY698" s="1032"/>
      <c r="EZ698" s="1032"/>
      <c r="FA698" s="1032"/>
      <c r="FB698" s="1032"/>
      <c r="FC698" s="1032"/>
      <c r="FD698" s="1032"/>
      <c r="FE698" s="1032"/>
      <c r="FF698" s="1032"/>
      <c r="FG698" s="1032"/>
      <c r="FH698" s="1032"/>
      <c r="FI698" s="1032"/>
      <c r="FJ698" s="1032"/>
      <c r="FK698" s="1032"/>
      <c r="FL698" s="1032"/>
      <c r="FM698" s="1032"/>
      <c r="FN698" s="1032"/>
      <c r="FO698" s="1032"/>
      <c r="FP698" s="1032"/>
      <c r="FQ698" s="1032"/>
      <c r="FR698" s="1032"/>
      <c r="FS698" s="1032"/>
      <c r="FT698" s="1032"/>
      <c r="FU698" s="1032"/>
      <c r="FV698" s="1032"/>
      <c r="FW698" s="1032"/>
      <c r="FX698" s="1032"/>
      <c r="FY698" s="1032"/>
      <c r="FZ698" s="1032"/>
      <c r="GA698" s="1032"/>
      <c r="GB698" s="1032"/>
      <c r="GC698" s="1032"/>
      <c r="GD698" s="1032"/>
      <c r="GE698" s="1032"/>
      <c r="GF698" s="1032"/>
      <c r="GG698" s="1032"/>
      <c r="GH698" s="1032"/>
      <c r="GI698" s="1032"/>
      <c r="GJ698" s="1032"/>
      <c r="GK698" s="1032"/>
      <c r="GL698" s="1032"/>
      <c r="GM698" s="1032"/>
      <c r="GN698" s="1032"/>
      <c r="GO698" s="1032"/>
      <c r="GP698" s="1032"/>
      <c r="GQ698" s="1032"/>
      <c r="GR698" s="1032"/>
      <c r="GS698" s="1032"/>
      <c r="GT698" s="1032"/>
      <c r="GU698" s="1032"/>
      <c r="GV698" s="1032"/>
      <c r="GW698" s="1032"/>
      <c r="GX698" s="1032"/>
      <c r="GY698" s="1032"/>
      <c r="GZ698" s="1032"/>
      <c r="HA698" s="1032"/>
      <c r="HB698" s="1032"/>
      <c r="HC698" s="1032"/>
      <c r="HD698" s="1032"/>
      <c r="HE698" s="1032"/>
      <c r="HF698" s="1032"/>
      <c r="HG698" s="1032"/>
      <c r="HH698" s="1032"/>
      <c r="HI698" s="1032"/>
      <c r="HJ698" s="1032"/>
      <c r="HK698" s="1032"/>
      <c r="HL698" s="1032"/>
      <c r="HM698" s="1032"/>
      <c r="HN698" s="1032"/>
      <c r="HO698" s="1032"/>
      <c r="HP698" s="1032"/>
      <c r="HQ698" s="1032"/>
      <c r="HR698" s="1032"/>
      <c r="HS698" s="1032"/>
      <c r="HT698" s="1032"/>
      <c r="HU698" s="1032"/>
      <c r="HV698" s="1032"/>
      <c r="HW698" s="1032"/>
      <c r="HX698" s="1032"/>
      <c r="HY698" s="1032"/>
      <c r="HZ698" s="1032"/>
      <c r="IA698" s="1032"/>
      <c r="IB698" s="1032"/>
      <c r="IC698" s="1032"/>
      <c r="ID698" s="1032"/>
      <c r="IE698" s="1032"/>
      <c r="IF698" s="1032"/>
      <c r="IG698" s="1032"/>
      <c r="IH698" s="1032"/>
      <c r="II698" s="1032"/>
      <c r="IJ698" s="1032"/>
      <c r="IK698" s="1032"/>
      <c r="IL698" s="1032"/>
      <c r="IM698" s="1032"/>
      <c r="IN698" s="1032"/>
      <c r="IO698" s="1032"/>
      <c r="IP698" s="1032"/>
      <c r="IQ698" s="1032"/>
      <c r="IR698" s="1032"/>
      <c r="IS698" s="1032"/>
    </row>
    <row r="699" spans="1:253" s="1079" customFormat="1" ht="12">
      <c r="A699" s="1258"/>
      <c r="B699" s="1331" t="s">
        <v>11</v>
      </c>
      <c r="C699" s="1332">
        <v>0.1</v>
      </c>
      <c r="D699" s="1333"/>
      <c r="E699" s="1425"/>
      <c r="F699" s="1428">
        <f>+C699*F687</f>
        <v>0</v>
      </c>
      <c r="G699" s="1032"/>
      <c r="H699" s="1032"/>
      <c r="I699" s="1032"/>
      <c r="J699" s="1032"/>
      <c r="K699" s="1032"/>
      <c r="L699" s="1032"/>
      <c r="M699" s="1032"/>
      <c r="N699" s="1032"/>
      <c r="O699" s="1032"/>
      <c r="P699" s="1032"/>
      <c r="Q699" s="1032"/>
      <c r="R699" s="1032"/>
      <c r="S699" s="1032"/>
      <c r="T699" s="1032"/>
      <c r="U699" s="1032"/>
      <c r="V699" s="1032"/>
      <c r="W699" s="1032"/>
      <c r="X699" s="1032"/>
      <c r="Y699" s="1032"/>
      <c r="Z699" s="1032"/>
      <c r="AA699" s="1032"/>
      <c r="AB699" s="1032"/>
      <c r="AC699" s="1032"/>
      <c r="AD699" s="1032"/>
      <c r="AE699" s="1032"/>
      <c r="AF699" s="1032"/>
      <c r="AG699" s="1032"/>
      <c r="AH699" s="1032"/>
      <c r="AI699" s="1032"/>
      <c r="AJ699" s="1032"/>
      <c r="AK699" s="1032"/>
      <c r="AL699" s="1032"/>
      <c r="AM699" s="1032"/>
      <c r="AN699" s="1032"/>
      <c r="AO699" s="1032"/>
      <c r="AP699" s="1032"/>
      <c r="AQ699" s="1032"/>
      <c r="AR699" s="1032"/>
      <c r="AS699" s="1032"/>
      <c r="AT699" s="1032"/>
      <c r="AU699" s="1032"/>
      <c r="AV699" s="1032"/>
      <c r="AW699" s="1032"/>
      <c r="AX699" s="1032"/>
      <c r="AY699" s="1032"/>
      <c r="AZ699" s="1032"/>
      <c r="BA699" s="1032"/>
      <c r="BB699" s="1032"/>
      <c r="BC699" s="1032"/>
      <c r="BD699" s="1032"/>
      <c r="BE699" s="1032"/>
      <c r="BF699" s="1032"/>
      <c r="BG699" s="1032"/>
      <c r="BH699" s="1032"/>
      <c r="BI699" s="1032"/>
      <c r="BJ699" s="1032"/>
      <c r="BK699" s="1032"/>
      <c r="BL699" s="1032"/>
      <c r="BM699" s="1032"/>
      <c r="BN699" s="1032"/>
      <c r="BO699" s="1032"/>
      <c r="BP699" s="1032"/>
      <c r="BQ699" s="1032"/>
      <c r="BR699" s="1032"/>
      <c r="BS699" s="1032"/>
      <c r="BT699" s="1032"/>
      <c r="BU699" s="1032"/>
      <c r="BV699" s="1032"/>
      <c r="BW699" s="1032"/>
      <c r="BX699" s="1032"/>
      <c r="BY699" s="1032"/>
      <c r="BZ699" s="1032"/>
      <c r="CA699" s="1032"/>
      <c r="CB699" s="1032"/>
      <c r="CC699" s="1032"/>
      <c r="CD699" s="1032"/>
      <c r="CE699" s="1032"/>
      <c r="CF699" s="1032"/>
      <c r="CG699" s="1032"/>
      <c r="CH699" s="1032"/>
      <c r="CI699" s="1032"/>
      <c r="CJ699" s="1032"/>
      <c r="CK699" s="1032"/>
      <c r="CL699" s="1032"/>
      <c r="CM699" s="1032"/>
      <c r="CN699" s="1032"/>
      <c r="CO699" s="1032"/>
      <c r="CP699" s="1032"/>
      <c r="CQ699" s="1032"/>
      <c r="CR699" s="1032"/>
      <c r="CS699" s="1032"/>
      <c r="CT699" s="1032"/>
      <c r="CU699" s="1032"/>
      <c r="CV699" s="1032"/>
      <c r="CW699" s="1032"/>
      <c r="CX699" s="1032"/>
      <c r="CY699" s="1032"/>
      <c r="CZ699" s="1032"/>
      <c r="DA699" s="1032"/>
      <c r="DB699" s="1032"/>
      <c r="DC699" s="1032"/>
      <c r="DD699" s="1032"/>
      <c r="DE699" s="1032"/>
      <c r="DF699" s="1032"/>
      <c r="DG699" s="1032"/>
      <c r="DH699" s="1032"/>
      <c r="DI699" s="1032"/>
      <c r="DJ699" s="1032"/>
      <c r="DK699" s="1032"/>
      <c r="DL699" s="1032"/>
      <c r="DM699" s="1032"/>
      <c r="DN699" s="1032"/>
      <c r="DO699" s="1032"/>
      <c r="DP699" s="1032"/>
      <c r="DQ699" s="1032"/>
      <c r="DR699" s="1032"/>
      <c r="DS699" s="1032"/>
      <c r="DT699" s="1032"/>
      <c r="DU699" s="1032"/>
      <c r="DV699" s="1032"/>
      <c r="DW699" s="1032"/>
      <c r="DX699" s="1032"/>
      <c r="DY699" s="1032"/>
      <c r="DZ699" s="1032"/>
      <c r="EA699" s="1032"/>
      <c r="EB699" s="1032"/>
      <c r="EC699" s="1032"/>
      <c r="ED699" s="1032"/>
      <c r="EE699" s="1032"/>
      <c r="EF699" s="1032"/>
      <c r="EG699" s="1032"/>
      <c r="EH699" s="1032"/>
      <c r="EI699" s="1032"/>
      <c r="EJ699" s="1032"/>
      <c r="EK699" s="1032"/>
      <c r="EL699" s="1032"/>
      <c r="EM699" s="1032"/>
      <c r="EN699" s="1032"/>
      <c r="EO699" s="1032"/>
      <c r="EP699" s="1032"/>
      <c r="EQ699" s="1032"/>
      <c r="ER699" s="1032"/>
      <c r="ES699" s="1032"/>
      <c r="ET699" s="1032"/>
      <c r="EU699" s="1032"/>
      <c r="EV699" s="1032"/>
      <c r="EW699" s="1032"/>
      <c r="EX699" s="1032"/>
      <c r="EY699" s="1032"/>
      <c r="EZ699" s="1032"/>
      <c r="FA699" s="1032"/>
      <c r="FB699" s="1032"/>
      <c r="FC699" s="1032"/>
      <c r="FD699" s="1032"/>
      <c r="FE699" s="1032"/>
      <c r="FF699" s="1032"/>
      <c r="FG699" s="1032"/>
      <c r="FH699" s="1032"/>
      <c r="FI699" s="1032"/>
      <c r="FJ699" s="1032"/>
      <c r="FK699" s="1032"/>
      <c r="FL699" s="1032"/>
      <c r="FM699" s="1032"/>
      <c r="FN699" s="1032"/>
      <c r="FO699" s="1032"/>
      <c r="FP699" s="1032"/>
      <c r="FQ699" s="1032"/>
      <c r="FR699" s="1032"/>
      <c r="FS699" s="1032"/>
      <c r="FT699" s="1032"/>
      <c r="FU699" s="1032"/>
      <c r="FV699" s="1032"/>
      <c r="FW699" s="1032"/>
      <c r="FX699" s="1032"/>
      <c r="FY699" s="1032"/>
      <c r="FZ699" s="1032"/>
      <c r="GA699" s="1032"/>
      <c r="GB699" s="1032"/>
      <c r="GC699" s="1032"/>
      <c r="GD699" s="1032"/>
      <c r="GE699" s="1032"/>
      <c r="GF699" s="1032"/>
      <c r="GG699" s="1032"/>
      <c r="GH699" s="1032"/>
      <c r="GI699" s="1032"/>
      <c r="GJ699" s="1032"/>
      <c r="GK699" s="1032"/>
      <c r="GL699" s="1032"/>
      <c r="GM699" s="1032"/>
      <c r="GN699" s="1032"/>
      <c r="GO699" s="1032"/>
      <c r="GP699" s="1032"/>
      <c r="GQ699" s="1032"/>
      <c r="GR699" s="1032"/>
      <c r="GS699" s="1032"/>
      <c r="GT699" s="1032"/>
      <c r="GU699" s="1032"/>
      <c r="GV699" s="1032"/>
      <c r="GW699" s="1032"/>
      <c r="GX699" s="1032"/>
      <c r="GY699" s="1032"/>
      <c r="GZ699" s="1032"/>
      <c r="HA699" s="1032"/>
      <c r="HB699" s="1032"/>
      <c r="HC699" s="1032"/>
      <c r="HD699" s="1032"/>
      <c r="HE699" s="1032"/>
      <c r="HF699" s="1032"/>
      <c r="HG699" s="1032"/>
      <c r="HH699" s="1032"/>
      <c r="HI699" s="1032"/>
      <c r="HJ699" s="1032"/>
      <c r="HK699" s="1032"/>
      <c r="HL699" s="1032"/>
      <c r="HM699" s="1032"/>
      <c r="HN699" s="1032"/>
      <c r="HO699" s="1032"/>
      <c r="HP699" s="1032"/>
      <c r="HQ699" s="1032"/>
      <c r="HR699" s="1032"/>
      <c r="HS699" s="1032"/>
      <c r="HT699" s="1032"/>
      <c r="HU699" s="1032"/>
      <c r="HV699" s="1032"/>
      <c r="HW699" s="1032"/>
      <c r="HX699" s="1032"/>
      <c r="HY699" s="1032"/>
      <c r="HZ699" s="1032"/>
      <c r="IA699" s="1032"/>
      <c r="IB699" s="1032"/>
      <c r="IC699" s="1032"/>
      <c r="ID699" s="1032"/>
      <c r="IE699" s="1032"/>
      <c r="IF699" s="1032"/>
      <c r="IG699" s="1032"/>
      <c r="IH699" s="1032"/>
      <c r="II699" s="1032"/>
      <c r="IJ699" s="1032"/>
      <c r="IK699" s="1032"/>
      <c r="IL699" s="1032"/>
      <c r="IM699" s="1032"/>
      <c r="IN699" s="1032"/>
      <c r="IO699" s="1032"/>
      <c r="IP699" s="1032"/>
      <c r="IQ699" s="1032"/>
      <c r="IR699" s="1032"/>
      <c r="IS699" s="1032"/>
    </row>
    <row r="700" spans="1:253" s="1079" customFormat="1" ht="12">
      <c r="A700" s="1258"/>
      <c r="B700" s="1334" t="s">
        <v>879</v>
      </c>
      <c r="C700" s="1335">
        <v>0.1</v>
      </c>
      <c r="D700" s="1336"/>
      <c r="E700" s="1429"/>
      <c r="F700" s="1428">
        <f>+C700*F687</f>
        <v>0</v>
      </c>
      <c r="G700" s="1032"/>
      <c r="H700" s="1032"/>
      <c r="I700" s="1032"/>
      <c r="J700" s="1032"/>
      <c r="K700" s="1032"/>
      <c r="L700" s="1032"/>
      <c r="M700" s="1032"/>
      <c r="N700" s="1032"/>
      <c r="O700" s="1032"/>
      <c r="P700" s="1032"/>
      <c r="Q700" s="1032"/>
      <c r="R700" s="1032"/>
      <c r="S700" s="1032"/>
      <c r="T700" s="1032"/>
      <c r="U700" s="1032"/>
      <c r="V700" s="1032"/>
      <c r="W700" s="1032"/>
      <c r="X700" s="1032"/>
      <c r="Y700" s="1032"/>
      <c r="Z700" s="1032"/>
      <c r="AA700" s="1032"/>
      <c r="AB700" s="1032"/>
      <c r="AC700" s="1032"/>
      <c r="AD700" s="1032"/>
      <c r="AE700" s="1032"/>
      <c r="AF700" s="1032"/>
      <c r="AG700" s="1032"/>
      <c r="AH700" s="1032"/>
      <c r="AI700" s="1032"/>
      <c r="AJ700" s="1032"/>
      <c r="AK700" s="1032"/>
      <c r="AL700" s="1032"/>
      <c r="AM700" s="1032"/>
      <c r="AN700" s="1032"/>
      <c r="AO700" s="1032"/>
      <c r="AP700" s="1032"/>
      <c r="AQ700" s="1032"/>
      <c r="AR700" s="1032"/>
      <c r="AS700" s="1032"/>
      <c r="AT700" s="1032"/>
      <c r="AU700" s="1032"/>
      <c r="AV700" s="1032"/>
      <c r="AW700" s="1032"/>
      <c r="AX700" s="1032"/>
      <c r="AY700" s="1032"/>
      <c r="AZ700" s="1032"/>
      <c r="BA700" s="1032"/>
      <c r="BB700" s="1032"/>
      <c r="BC700" s="1032"/>
      <c r="BD700" s="1032"/>
      <c r="BE700" s="1032"/>
      <c r="BF700" s="1032"/>
      <c r="BG700" s="1032"/>
      <c r="BH700" s="1032"/>
      <c r="BI700" s="1032"/>
      <c r="BJ700" s="1032"/>
      <c r="BK700" s="1032"/>
      <c r="BL700" s="1032"/>
      <c r="BM700" s="1032"/>
      <c r="BN700" s="1032"/>
      <c r="BO700" s="1032"/>
      <c r="BP700" s="1032"/>
      <c r="BQ700" s="1032"/>
      <c r="BR700" s="1032"/>
      <c r="BS700" s="1032"/>
      <c r="BT700" s="1032"/>
      <c r="BU700" s="1032"/>
      <c r="BV700" s="1032"/>
      <c r="BW700" s="1032"/>
      <c r="BX700" s="1032"/>
      <c r="BY700" s="1032"/>
      <c r="BZ700" s="1032"/>
      <c r="CA700" s="1032"/>
      <c r="CB700" s="1032"/>
      <c r="CC700" s="1032"/>
      <c r="CD700" s="1032"/>
      <c r="CE700" s="1032"/>
      <c r="CF700" s="1032"/>
      <c r="CG700" s="1032"/>
      <c r="CH700" s="1032"/>
      <c r="CI700" s="1032"/>
      <c r="CJ700" s="1032"/>
      <c r="CK700" s="1032"/>
      <c r="CL700" s="1032"/>
      <c r="CM700" s="1032"/>
      <c r="CN700" s="1032"/>
      <c r="CO700" s="1032"/>
      <c r="CP700" s="1032"/>
      <c r="CQ700" s="1032"/>
      <c r="CR700" s="1032"/>
      <c r="CS700" s="1032"/>
      <c r="CT700" s="1032"/>
      <c r="CU700" s="1032"/>
      <c r="CV700" s="1032"/>
      <c r="CW700" s="1032"/>
      <c r="CX700" s="1032"/>
      <c r="CY700" s="1032"/>
      <c r="CZ700" s="1032"/>
      <c r="DA700" s="1032"/>
      <c r="DB700" s="1032"/>
      <c r="DC700" s="1032"/>
      <c r="DD700" s="1032"/>
      <c r="DE700" s="1032"/>
      <c r="DF700" s="1032"/>
      <c r="DG700" s="1032"/>
      <c r="DH700" s="1032"/>
      <c r="DI700" s="1032"/>
      <c r="DJ700" s="1032"/>
      <c r="DK700" s="1032"/>
      <c r="DL700" s="1032"/>
      <c r="DM700" s="1032"/>
      <c r="DN700" s="1032"/>
      <c r="DO700" s="1032"/>
      <c r="DP700" s="1032"/>
      <c r="DQ700" s="1032"/>
      <c r="DR700" s="1032"/>
      <c r="DS700" s="1032"/>
      <c r="DT700" s="1032"/>
      <c r="DU700" s="1032"/>
      <c r="DV700" s="1032"/>
      <c r="DW700" s="1032"/>
      <c r="DX700" s="1032"/>
      <c r="DY700" s="1032"/>
      <c r="DZ700" s="1032"/>
      <c r="EA700" s="1032"/>
      <c r="EB700" s="1032"/>
      <c r="EC700" s="1032"/>
      <c r="ED700" s="1032"/>
      <c r="EE700" s="1032"/>
      <c r="EF700" s="1032"/>
      <c r="EG700" s="1032"/>
      <c r="EH700" s="1032"/>
      <c r="EI700" s="1032"/>
      <c r="EJ700" s="1032"/>
      <c r="EK700" s="1032"/>
      <c r="EL700" s="1032"/>
      <c r="EM700" s="1032"/>
      <c r="EN700" s="1032"/>
      <c r="EO700" s="1032"/>
      <c r="EP700" s="1032"/>
      <c r="EQ700" s="1032"/>
      <c r="ER700" s="1032"/>
      <c r="ES700" s="1032"/>
      <c r="ET700" s="1032"/>
      <c r="EU700" s="1032"/>
      <c r="EV700" s="1032"/>
      <c r="EW700" s="1032"/>
      <c r="EX700" s="1032"/>
      <c r="EY700" s="1032"/>
      <c r="EZ700" s="1032"/>
      <c r="FA700" s="1032"/>
      <c r="FB700" s="1032"/>
      <c r="FC700" s="1032"/>
      <c r="FD700" s="1032"/>
      <c r="FE700" s="1032"/>
      <c r="FF700" s="1032"/>
      <c r="FG700" s="1032"/>
      <c r="FH700" s="1032"/>
      <c r="FI700" s="1032"/>
      <c r="FJ700" s="1032"/>
      <c r="FK700" s="1032"/>
      <c r="FL700" s="1032"/>
      <c r="FM700" s="1032"/>
      <c r="FN700" s="1032"/>
      <c r="FO700" s="1032"/>
      <c r="FP700" s="1032"/>
      <c r="FQ700" s="1032"/>
      <c r="FR700" s="1032"/>
      <c r="FS700" s="1032"/>
      <c r="FT700" s="1032"/>
      <c r="FU700" s="1032"/>
      <c r="FV700" s="1032"/>
      <c r="FW700" s="1032"/>
      <c r="FX700" s="1032"/>
      <c r="FY700" s="1032"/>
      <c r="FZ700" s="1032"/>
      <c r="GA700" s="1032"/>
      <c r="GB700" s="1032"/>
      <c r="GC700" s="1032"/>
      <c r="GD700" s="1032"/>
      <c r="GE700" s="1032"/>
      <c r="GF700" s="1032"/>
      <c r="GG700" s="1032"/>
      <c r="GH700" s="1032"/>
      <c r="GI700" s="1032"/>
      <c r="GJ700" s="1032"/>
      <c r="GK700" s="1032"/>
      <c r="GL700" s="1032"/>
      <c r="GM700" s="1032"/>
      <c r="GN700" s="1032"/>
      <c r="GO700" s="1032"/>
      <c r="GP700" s="1032"/>
      <c r="GQ700" s="1032"/>
      <c r="GR700" s="1032"/>
      <c r="GS700" s="1032"/>
      <c r="GT700" s="1032"/>
      <c r="GU700" s="1032"/>
      <c r="GV700" s="1032"/>
      <c r="GW700" s="1032"/>
      <c r="GX700" s="1032"/>
      <c r="GY700" s="1032"/>
      <c r="GZ700" s="1032"/>
      <c r="HA700" s="1032"/>
      <c r="HB700" s="1032"/>
      <c r="HC700" s="1032"/>
      <c r="HD700" s="1032"/>
      <c r="HE700" s="1032"/>
      <c r="HF700" s="1032"/>
      <c r="HG700" s="1032"/>
      <c r="HH700" s="1032"/>
      <c r="HI700" s="1032"/>
      <c r="HJ700" s="1032"/>
      <c r="HK700" s="1032"/>
      <c r="HL700" s="1032"/>
      <c r="HM700" s="1032"/>
      <c r="HN700" s="1032"/>
      <c r="HO700" s="1032"/>
      <c r="HP700" s="1032"/>
      <c r="HQ700" s="1032"/>
      <c r="HR700" s="1032"/>
      <c r="HS700" s="1032"/>
      <c r="HT700" s="1032"/>
      <c r="HU700" s="1032"/>
      <c r="HV700" s="1032"/>
      <c r="HW700" s="1032"/>
      <c r="HX700" s="1032"/>
      <c r="HY700" s="1032"/>
      <c r="HZ700" s="1032"/>
      <c r="IA700" s="1032"/>
      <c r="IB700" s="1032"/>
      <c r="IC700" s="1032"/>
      <c r="ID700" s="1032"/>
      <c r="IE700" s="1032"/>
      <c r="IF700" s="1032"/>
      <c r="IG700" s="1032"/>
      <c r="IH700" s="1032"/>
      <c r="II700" s="1032"/>
      <c r="IJ700" s="1032"/>
      <c r="IK700" s="1032"/>
      <c r="IL700" s="1032"/>
      <c r="IM700" s="1032"/>
      <c r="IN700" s="1032"/>
      <c r="IO700" s="1032"/>
      <c r="IP700" s="1032"/>
      <c r="IQ700" s="1032"/>
      <c r="IR700" s="1032"/>
      <c r="IS700" s="1032"/>
    </row>
    <row r="701" spans="1:6" ht="12">
      <c r="A701" s="1258"/>
      <c r="B701" s="1330" t="s">
        <v>10</v>
      </c>
      <c r="C701" s="1337"/>
      <c r="D701" s="1338"/>
      <c r="E701" s="1430"/>
      <c r="F701" s="1431">
        <f>SUM(F690:F700)</f>
        <v>0</v>
      </c>
    </row>
    <row r="702" spans="1:6" ht="12">
      <c r="A702" s="1258"/>
      <c r="B702" s="1331"/>
      <c r="C702" s="1339"/>
      <c r="D702" s="1333"/>
      <c r="E702" s="1425"/>
      <c r="F702" s="1427"/>
    </row>
    <row r="703" spans="1:6" ht="12">
      <c r="A703" s="1340"/>
      <c r="B703" s="1341" t="s">
        <v>588</v>
      </c>
      <c r="C703" s="1342"/>
      <c r="D703" s="1342"/>
      <c r="E703" s="1432"/>
      <c r="F703" s="1433">
        <f>+F701+F687</f>
        <v>0</v>
      </c>
    </row>
    <row r="704" spans="1:6" ht="12">
      <c r="A704" s="1082"/>
      <c r="B704" s="538"/>
      <c r="C704" s="1081"/>
      <c r="D704" s="1081"/>
      <c r="E704" s="1081"/>
      <c r="F704" s="538"/>
    </row>
    <row r="706" spans="1:6" ht="12">
      <c r="A706" s="1080"/>
      <c r="B706" s="1436"/>
      <c r="C706" s="1436"/>
      <c r="D706" s="1436"/>
      <c r="E706" s="1436"/>
      <c r="F706" s="1436"/>
    </row>
    <row r="707" spans="1:6" ht="12">
      <c r="A707" s="1080"/>
      <c r="B707" s="1436"/>
      <c r="C707" s="1436"/>
      <c r="D707" s="1436"/>
      <c r="E707" s="1436"/>
      <c r="F707" s="1436"/>
    </row>
    <row r="708" spans="1:6" ht="12">
      <c r="A708" s="1080"/>
      <c r="B708" s="1436"/>
      <c r="C708" s="1436"/>
      <c r="D708" s="1436"/>
      <c r="E708" s="1436"/>
      <c r="F708" s="1436"/>
    </row>
    <row r="709" spans="1:6" ht="12">
      <c r="A709" s="1080"/>
      <c r="B709" s="1085"/>
      <c r="C709" s="1085"/>
      <c r="D709" s="1085"/>
      <c r="E709" s="1085"/>
      <c r="F709" s="1085"/>
    </row>
    <row r="710" spans="1:6" ht="12">
      <c r="A710" s="1080"/>
      <c r="B710" s="1436"/>
      <c r="C710" s="1436"/>
      <c r="D710" s="1436"/>
      <c r="E710" s="1436"/>
      <c r="F710" s="1436"/>
    </row>
    <row r="711" spans="1:6" ht="12">
      <c r="A711" s="1080"/>
      <c r="B711" s="1085"/>
      <c r="C711" s="1085"/>
      <c r="D711" s="1085"/>
      <c r="E711" s="1085"/>
      <c r="F711" s="1085"/>
    </row>
    <row r="712" spans="1:6" ht="12">
      <c r="A712" s="1080"/>
      <c r="B712" s="1436"/>
      <c r="C712" s="1436"/>
      <c r="D712" s="1436"/>
      <c r="E712" s="1436"/>
      <c r="F712" s="1436"/>
    </row>
    <row r="713" spans="1:6" ht="12">
      <c r="A713" s="1080"/>
      <c r="B713" s="1085"/>
      <c r="C713" s="1085"/>
      <c r="D713" s="1085"/>
      <c r="E713" s="1085"/>
      <c r="F713" s="1085"/>
    </row>
    <row r="714" spans="1:6" ht="12">
      <c r="A714" s="1080"/>
      <c r="B714" s="1436"/>
      <c r="C714" s="1436"/>
      <c r="D714" s="1436"/>
      <c r="E714" s="1436"/>
      <c r="F714" s="1436"/>
    </row>
    <row r="892" spans="1:4" ht="12">
      <c r="A892" s="1032"/>
      <c r="D892" s="1032"/>
    </row>
    <row r="893" spans="1:4" ht="12">
      <c r="A893" s="1032"/>
      <c r="D893" s="1032"/>
    </row>
    <row r="894" spans="1:4" ht="12">
      <c r="A894" s="1032"/>
      <c r="D894" s="1032"/>
    </row>
    <row r="895" spans="1:4" ht="12">
      <c r="A895" s="1032"/>
      <c r="D895" s="1032"/>
    </row>
    <row r="896" spans="1:4" ht="12">
      <c r="A896" s="1032"/>
      <c r="D896" s="1032"/>
    </row>
    <row r="897" spans="1:4" ht="12">
      <c r="A897" s="1032"/>
      <c r="D897" s="1032"/>
    </row>
    <row r="898" spans="1:4" ht="12">
      <c r="A898" s="1032"/>
      <c r="D898" s="1032"/>
    </row>
    <row r="899" spans="1:4" ht="12">
      <c r="A899" s="1032"/>
      <c r="D899" s="1032"/>
    </row>
    <row r="900" spans="1:4" ht="12">
      <c r="A900" s="1032"/>
      <c r="D900" s="1032"/>
    </row>
    <row r="901" spans="1:4" ht="12">
      <c r="A901" s="1032"/>
      <c r="D901" s="1032"/>
    </row>
    <row r="902" spans="1:4" ht="12">
      <c r="A902" s="1032"/>
      <c r="D902" s="1032"/>
    </row>
    <row r="903" spans="1:4" ht="12">
      <c r="A903" s="1032"/>
      <c r="D903" s="1032"/>
    </row>
    <row r="904" spans="1:4" ht="12">
      <c r="A904" s="1032"/>
      <c r="D904" s="1032"/>
    </row>
    <row r="905" spans="1:4" ht="12">
      <c r="A905" s="1032"/>
      <c r="D905" s="1032"/>
    </row>
    <row r="906" spans="1:4" ht="12">
      <c r="A906" s="1032"/>
      <c r="D906" s="1032"/>
    </row>
    <row r="907" spans="1:4" ht="12">
      <c r="A907" s="1032"/>
      <c r="D907" s="1032"/>
    </row>
    <row r="908" spans="1:4" ht="12">
      <c r="A908" s="1032"/>
      <c r="D908" s="1032"/>
    </row>
    <row r="909" spans="1:4" ht="12">
      <c r="A909" s="1032"/>
      <c r="D909" s="1032"/>
    </row>
    <row r="910" spans="1:4" ht="12">
      <c r="A910" s="1032"/>
      <c r="D910" s="1032"/>
    </row>
    <row r="911" spans="1:4" ht="12">
      <c r="A911" s="1032"/>
      <c r="D911" s="1032"/>
    </row>
    <row r="912" spans="1:4" ht="12">
      <c r="A912" s="1032"/>
      <c r="D912" s="1032"/>
    </row>
    <row r="913" spans="1:4" ht="12">
      <c r="A913" s="1032"/>
      <c r="D913" s="1032"/>
    </row>
    <row r="914" spans="1:4" ht="12">
      <c r="A914" s="1032"/>
      <c r="D914" s="1032"/>
    </row>
    <row r="915" spans="1:4" ht="12">
      <c r="A915" s="1032"/>
      <c r="D915" s="1032"/>
    </row>
    <row r="916" spans="1:4" ht="12">
      <c r="A916" s="1032"/>
      <c r="D916" s="1032"/>
    </row>
    <row r="917" spans="1:4" ht="12">
      <c r="A917" s="1032"/>
      <c r="D917" s="1032"/>
    </row>
    <row r="918" spans="1:4" ht="12">
      <c r="A918" s="1032"/>
      <c r="D918" s="1032"/>
    </row>
    <row r="919" spans="1:4" ht="12">
      <c r="A919" s="1032"/>
      <c r="D919" s="1032"/>
    </row>
    <row r="920" spans="1:4" ht="12">
      <c r="A920" s="1032"/>
      <c r="D920" s="1032"/>
    </row>
    <row r="921" spans="1:4" ht="12">
      <c r="A921" s="1032"/>
      <c r="D921" s="1032"/>
    </row>
    <row r="922" spans="1:4" ht="12">
      <c r="A922" s="1032"/>
      <c r="D922" s="1032"/>
    </row>
    <row r="923" spans="1:4" ht="12">
      <c r="A923" s="1032"/>
      <c r="D923" s="1032"/>
    </row>
    <row r="924" spans="1:4" ht="12">
      <c r="A924" s="1032"/>
      <c r="D924" s="1032"/>
    </row>
    <row r="925" spans="1:4" ht="12">
      <c r="A925" s="1032"/>
      <c r="D925" s="1032"/>
    </row>
    <row r="1041" spans="1:4" ht="12">
      <c r="A1041" s="1032"/>
      <c r="D1041" s="1032"/>
    </row>
    <row r="1042" spans="1:4" ht="12">
      <c r="A1042" s="1032"/>
      <c r="D1042" s="1032"/>
    </row>
    <row r="1043" spans="1:4" ht="12">
      <c r="A1043" s="1032"/>
      <c r="D1043" s="1032"/>
    </row>
    <row r="1044" spans="1:4" ht="12">
      <c r="A1044" s="1032"/>
      <c r="D1044" s="1032"/>
    </row>
    <row r="1045" spans="1:4" ht="12">
      <c r="A1045" s="1032"/>
      <c r="D1045" s="1032"/>
    </row>
    <row r="1046" spans="1:4" ht="12">
      <c r="A1046" s="1032"/>
      <c r="D1046" s="1032"/>
    </row>
    <row r="1047" spans="1:4" ht="12">
      <c r="A1047" s="1032"/>
      <c r="D1047" s="1032"/>
    </row>
    <row r="1048" spans="1:4" ht="12">
      <c r="A1048" s="1032"/>
      <c r="D1048" s="1032"/>
    </row>
    <row r="1049" spans="1:4" ht="12">
      <c r="A1049" s="1032"/>
      <c r="D1049" s="1032"/>
    </row>
    <row r="1050" spans="1:4" ht="12">
      <c r="A1050" s="1032"/>
      <c r="D1050" s="1032"/>
    </row>
    <row r="1051" spans="1:4" ht="12">
      <c r="A1051" s="1032"/>
      <c r="D1051" s="1032"/>
    </row>
    <row r="1052" spans="1:4" ht="12">
      <c r="A1052" s="1032"/>
      <c r="D1052" s="1032"/>
    </row>
    <row r="1053" spans="1:4" ht="12">
      <c r="A1053" s="1032"/>
      <c r="D1053" s="1032"/>
    </row>
    <row r="1054" spans="1:4" ht="12">
      <c r="A1054" s="1032"/>
      <c r="D1054" s="1032"/>
    </row>
    <row r="1055" spans="1:4" ht="12">
      <c r="A1055" s="1032"/>
      <c r="D1055" s="1032"/>
    </row>
    <row r="1056" spans="1:4" ht="12">
      <c r="A1056" s="1032"/>
      <c r="D1056" s="1032"/>
    </row>
    <row r="1057" spans="1:4" ht="12">
      <c r="A1057" s="1032"/>
      <c r="D1057" s="1032"/>
    </row>
    <row r="1058" spans="1:4" ht="12">
      <c r="A1058" s="1032"/>
      <c r="D1058" s="1032"/>
    </row>
    <row r="1059" spans="1:4" ht="12">
      <c r="A1059" s="1032"/>
      <c r="D1059" s="1032"/>
    </row>
    <row r="1060" spans="1:4" ht="12">
      <c r="A1060" s="1032"/>
      <c r="D1060" s="1032"/>
    </row>
    <row r="1061" spans="1:4" ht="12">
      <c r="A1061" s="1032"/>
      <c r="D1061" s="1032"/>
    </row>
    <row r="1062" spans="1:4" ht="12">
      <c r="A1062" s="1032"/>
      <c r="D1062" s="1032"/>
    </row>
    <row r="1063" spans="1:4" ht="12">
      <c r="A1063" s="1032"/>
      <c r="D1063" s="1032"/>
    </row>
    <row r="1064" spans="1:4" ht="12">
      <c r="A1064" s="1032"/>
      <c r="D1064" s="1032"/>
    </row>
    <row r="1065" spans="1:4" ht="12">
      <c r="A1065" s="1032"/>
      <c r="D1065" s="1032"/>
    </row>
    <row r="1066" spans="1:4" ht="12">
      <c r="A1066" s="1032"/>
      <c r="D1066" s="1032"/>
    </row>
    <row r="1067" spans="1:4" ht="12">
      <c r="A1067" s="1032"/>
      <c r="D1067" s="1032"/>
    </row>
    <row r="1068" spans="1:4" ht="12">
      <c r="A1068" s="1032"/>
      <c r="D1068" s="1032"/>
    </row>
    <row r="1069" spans="1:4" ht="12">
      <c r="A1069" s="1032"/>
      <c r="D1069" s="1032"/>
    </row>
    <row r="1070" spans="1:4" ht="12">
      <c r="A1070" s="1032"/>
      <c r="D1070" s="1032"/>
    </row>
    <row r="1071" spans="1:4" ht="12">
      <c r="A1071" s="1032"/>
      <c r="D1071" s="1032"/>
    </row>
    <row r="1072" spans="1:4" ht="12">
      <c r="A1072" s="1032"/>
      <c r="D1072" s="1032"/>
    </row>
    <row r="1073" spans="1:4" ht="12">
      <c r="A1073" s="1032"/>
      <c r="D1073" s="1032"/>
    </row>
    <row r="1074" spans="1:4" ht="12">
      <c r="A1074" s="1032"/>
      <c r="D1074" s="1032"/>
    </row>
  </sheetData>
  <sheetProtection password="F585" sheet="1"/>
  <mergeCells count="8">
    <mergeCell ref="A3:F3"/>
    <mergeCell ref="B710:F710"/>
    <mergeCell ref="B712:F712"/>
    <mergeCell ref="B714:F714"/>
    <mergeCell ref="A5:F5"/>
    <mergeCell ref="B706:F706"/>
    <mergeCell ref="B707:F707"/>
    <mergeCell ref="B708:F708"/>
  </mergeCells>
  <conditionalFormatting sqref="S124">
    <cfRule type="cellIs" priority="2" dxfId="0" operator="greaterThan" stopIfTrue="1">
      <formula>1</formula>
    </cfRule>
  </conditionalFormatting>
  <conditionalFormatting sqref="M672:M675 S651:S656 S679">
    <cfRule type="cellIs" priority="1" dxfId="0" operator="greaterThan" stopIfTrue="1">
      <formula>1</formula>
    </cfRule>
  </conditionalFormatting>
  <dataValidations count="1">
    <dataValidation type="list" allowBlank="1" showInputMessage="1" showErrorMessage="1" sqref="B4">
      <formula1>'LISTADO DE PARTIDAS '!#REF!</formula1>
    </dataValidation>
  </dataValidation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r:id="rId4"/>
  <headerFooter alignWithMargins="0">
    <oddFooter>&amp;LJ.F.R.&amp;C&amp;"Arial,Negrita"&amp;6Página &amp;P de &amp;N&amp;R&amp;"Arial,Negrita"&amp;6&amp;D;   &amp;T</oddFooter>
  </headerFooter>
  <rowBreaks count="15" manualBreakCount="15">
    <brk id="48" max="5" man="1"/>
    <brk id="92" max="5" man="1"/>
    <brk id="132" max="5" man="1"/>
    <brk id="172" max="5" man="1"/>
    <brk id="214" max="5" man="1"/>
    <brk id="265" max="5" man="1"/>
    <brk id="313" max="5" man="1"/>
    <brk id="353" max="5" man="1"/>
    <brk id="397" max="5" man="1"/>
    <brk id="454" max="5" man="1"/>
    <brk id="504" max="5" man="1"/>
    <brk id="554" max="5" man="1"/>
    <brk id="608" max="5" man="1"/>
    <brk id="655" max="5" man="1"/>
    <brk id="686" max="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85"/>
  <sheetViews>
    <sheetView view="pageBreakPreview" zoomScaleSheetLayoutView="100" zoomScalePageLayoutView="0" workbookViewId="0" topLeftCell="A349">
      <selection activeCell="B367" sqref="B367"/>
    </sheetView>
  </sheetViews>
  <sheetFormatPr defaultColWidth="11.421875" defaultRowHeight="12.75"/>
  <cols>
    <col min="1" max="1" width="0.71875" style="2" customWidth="1"/>
    <col min="2" max="2" width="42.28125" style="2" customWidth="1"/>
    <col min="3" max="3" width="12.7109375" style="153" customWidth="1"/>
    <col min="4" max="4" width="7.8515625" style="209" customWidth="1"/>
    <col min="5" max="5" width="15.8515625" style="153" customWidth="1"/>
    <col min="6" max="6" width="14.140625" style="153" customWidth="1"/>
    <col min="7" max="7" width="3.00390625" style="2" customWidth="1"/>
    <col min="8" max="8" width="10.140625" style="3" customWidth="1"/>
    <col min="9" max="9" width="13.28125" style="3" customWidth="1"/>
    <col min="10" max="10" width="10.28125" style="3" customWidth="1"/>
    <col min="11" max="11" width="8.421875" style="4" customWidth="1"/>
    <col min="12" max="12" width="11.421875" style="4" customWidth="1"/>
    <col min="13" max="13" width="12.7109375" style="4" customWidth="1"/>
    <col min="14" max="16384" width="11.421875" style="4" customWidth="1"/>
  </cols>
  <sheetData>
    <row r="1" spans="1:6" ht="16.5" thickTop="1">
      <c r="A1" s="1"/>
      <c r="B1" s="1463" t="s">
        <v>12</v>
      </c>
      <c r="C1" s="1464"/>
      <c r="D1" s="1464"/>
      <c r="E1" s="1464"/>
      <c r="F1" s="1465"/>
    </row>
    <row r="2" spans="1:10" s="8" customFormat="1" ht="17.25" customHeight="1">
      <c r="A2" s="5"/>
      <c r="B2" s="1466" t="s">
        <v>337</v>
      </c>
      <c r="C2" s="1467"/>
      <c r="D2" s="1467"/>
      <c r="E2" s="1467"/>
      <c r="F2" s="1468"/>
      <c r="G2" s="6"/>
      <c r="H2" s="7"/>
      <c r="I2" s="7"/>
      <c r="J2" s="7"/>
    </row>
    <row r="3" spans="1:10" s="8" customFormat="1" ht="15" customHeight="1">
      <c r="A3" s="5"/>
      <c r="B3" s="1469" t="s">
        <v>353</v>
      </c>
      <c r="C3" s="1470"/>
      <c r="D3" s="1470"/>
      <c r="E3" s="1470"/>
      <c r="F3" s="1471"/>
      <c r="G3" s="6"/>
      <c r="H3" s="7"/>
      <c r="I3" s="7"/>
      <c r="J3" s="7"/>
    </row>
    <row r="4" spans="1:10" s="8" customFormat="1" ht="15" customHeight="1">
      <c r="A4" s="5"/>
      <c r="B4" s="1469" t="s">
        <v>341</v>
      </c>
      <c r="C4" s="1470"/>
      <c r="D4" s="1470"/>
      <c r="E4" s="1470"/>
      <c r="F4" s="1471"/>
      <c r="G4" s="6"/>
      <c r="H4" s="7"/>
      <c r="I4" s="7"/>
      <c r="J4" s="7"/>
    </row>
    <row r="5" spans="1:10" s="8" customFormat="1" ht="15" customHeight="1">
      <c r="A5" s="5"/>
      <c r="B5" s="1469"/>
      <c r="C5" s="1470"/>
      <c r="D5" s="1470"/>
      <c r="E5" s="1470"/>
      <c r="F5" s="1471"/>
      <c r="G5" s="6"/>
      <c r="H5" s="7"/>
      <c r="I5" s="7"/>
      <c r="J5" s="7"/>
    </row>
    <row r="6" spans="1:10" s="8" customFormat="1" ht="15" customHeight="1">
      <c r="A6" s="5"/>
      <c r="B6" s="347" t="s">
        <v>356</v>
      </c>
      <c r="C6" s="343"/>
      <c r="D6" s="343"/>
      <c r="E6" s="343"/>
      <c r="F6" s="344"/>
      <c r="G6" s="6"/>
      <c r="H6" s="7"/>
      <c r="I6" s="7"/>
      <c r="J6" s="7"/>
    </row>
    <row r="7" spans="1:10" s="8" customFormat="1" ht="15" customHeight="1">
      <c r="A7" s="5"/>
      <c r="B7" s="1472" t="s">
        <v>483</v>
      </c>
      <c r="C7" s="1473"/>
      <c r="D7" s="1473"/>
      <c r="E7" s="350" t="s">
        <v>340</v>
      </c>
      <c r="F7" s="344"/>
      <c r="G7" s="6"/>
      <c r="H7" s="7"/>
      <c r="I7" s="7"/>
      <c r="J7" s="7"/>
    </row>
    <row r="8" spans="1:10" s="8" customFormat="1" ht="15" customHeight="1">
      <c r="A8" s="5"/>
      <c r="B8" s="348" t="s">
        <v>355</v>
      </c>
      <c r="C8" s="343"/>
      <c r="D8" s="343"/>
      <c r="E8" s="350" t="s">
        <v>336</v>
      </c>
      <c r="F8" s="367" t="s">
        <v>335</v>
      </c>
      <c r="G8" s="6"/>
      <c r="H8" s="7"/>
      <c r="I8" s="7"/>
      <c r="J8" s="7"/>
    </row>
    <row r="9" spans="2:10" s="8" customFormat="1" ht="15" customHeight="1" thickBot="1">
      <c r="B9" s="349" t="s">
        <v>338</v>
      </c>
      <c r="C9" s="345"/>
      <c r="D9" s="345"/>
      <c r="E9" s="351" t="s">
        <v>339</v>
      </c>
      <c r="F9" s="346"/>
      <c r="G9" s="6"/>
      <c r="H9" s="7"/>
      <c r="I9" s="7"/>
      <c r="J9" s="7"/>
    </row>
    <row r="10" spans="2:10" s="8" customFormat="1" ht="5.25" customHeight="1" thickBot="1" thickTop="1">
      <c r="B10" s="9"/>
      <c r="C10" s="9"/>
      <c r="D10" s="9"/>
      <c r="E10" s="9"/>
      <c r="F10" s="9"/>
      <c r="G10" s="6"/>
      <c r="H10" s="7"/>
      <c r="I10" s="7"/>
      <c r="J10" s="7"/>
    </row>
    <row r="11" spans="1:10" s="8" customFormat="1" ht="13.5" customHeight="1" thickBot="1" thickTop="1">
      <c r="A11" s="10"/>
      <c r="B11" s="606" t="s">
        <v>29</v>
      </c>
      <c r="C11" s="607" t="s">
        <v>26</v>
      </c>
      <c r="D11" s="606" t="s">
        <v>17</v>
      </c>
      <c r="E11" s="607" t="s">
        <v>30</v>
      </c>
      <c r="F11" s="607" t="s">
        <v>31</v>
      </c>
      <c r="G11" s="6"/>
      <c r="H11" s="7"/>
      <c r="I11" s="7"/>
      <c r="J11" s="7"/>
    </row>
    <row r="12" spans="1:15" ht="15" customHeight="1" thickBot="1" thickTop="1">
      <c r="A12" s="11"/>
      <c r="B12" s="608" t="s">
        <v>32</v>
      </c>
      <c r="C12" s="609">
        <v>1</v>
      </c>
      <c r="D12" s="610" t="s">
        <v>33</v>
      </c>
      <c r="E12" s="609">
        <v>2.5</v>
      </c>
      <c r="F12" s="609">
        <f>ROUND(C12*E12,2)</f>
        <v>2.5</v>
      </c>
      <c r="G12" s="12"/>
      <c r="H12" s="13"/>
      <c r="I12" s="14"/>
      <c r="J12" s="14"/>
      <c r="K12" s="15"/>
      <c r="L12" s="15"/>
      <c r="M12" s="15"/>
      <c r="N12" s="15"/>
      <c r="O12" s="15"/>
    </row>
    <row r="13" spans="2:15" ht="14.25" customHeight="1" thickBot="1" thickTop="1">
      <c r="B13" s="608" t="s">
        <v>34</v>
      </c>
      <c r="C13" s="609">
        <v>1</v>
      </c>
      <c r="D13" s="610" t="s">
        <v>35</v>
      </c>
      <c r="E13" s="609">
        <v>250</v>
      </c>
      <c r="F13" s="609">
        <f aca="true" t="shared" si="0" ref="F13:F20">ROUND(C13*E13,2)</f>
        <v>250</v>
      </c>
      <c r="G13" s="12"/>
      <c r="H13" s="13"/>
      <c r="I13" s="14"/>
      <c r="J13" s="14"/>
      <c r="K13" s="15"/>
      <c r="L13" s="15"/>
      <c r="M13" s="15"/>
      <c r="N13" s="15"/>
      <c r="O13" s="15"/>
    </row>
    <row r="14" spans="2:15" ht="15" customHeight="1" thickBot="1" thickTop="1">
      <c r="B14" s="608" t="s">
        <v>36</v>
      </c>
      <c r="C14" s="609">
        <v>1</v>
      </c>
      <c r="D14" s="610" t="s">
        <v>35</v>
      </c>
      <c r="E14" s="609">
        <v>100</v>
      </c>
      <c r="F14" s="609">
        <f t="shared" si="0"/>
        <v>100</v>
      </c>
      <c r="G14" s="12"/>
      <c r="H14" s="13"/>
      <c r="I14" s="14"/>
      <c r="J14" s="14"/>
      <c r="K14" s="15"/>
      <c r="L14" s="15"/>
      <c r="M14" s="15"/>
      <c r="N14" s="15"/>
      <c r="O14" s="15"/>
    </row>
    <row r="15" spans="2:15" ht="14.25" customHeight="1" thickBot="1" thickTop="1">
      <c r="B15" s="608" t="s">
        <v>37</v>
      </c>
      <c r="C15" s="609">
        <v>1</v>
      </c>
      <c r="D15" s="610" t="s">
        <v>15</v>
      </c>
      <c r="E15" s="609">
        <v>1000</v>
      </c>
      <c r="F15" s="609">
        <f t="shared" si="0"/>
        <v>1000</v>
      </c>
      <c r="G15" s="12"/>
      <c r="H15" s="13"/>
      <c r="I15" s="16">
        <f>732.76*1.18</f>
        <v>864.66</v>
      </c>
      <c r="J15" s="14"/>
      <c r="K15" s="15"/>
      <c r="L15" s="15"/>
      <c r="M15" s="15"/>
      <c r="N15" s="15"/>
      <c r="O15" s="15"/>
    </row>
    <row r="16" spans="2:15" ht="14.25" customHeight="1" thickBot="1" thickTop="1">
      <c r="B16" s="608" t="s">
        <v>38</v>
      </c>
      <c r="C16" s="609">
        <v>1</v>
      </c>
      <c r="D16" s="610" t="s">
        <v>15</v>
      </c>
      <c r="E16" s="609">
        <v>1350</v>
      </c>
      <c r="F16" s="609">
        <f t="shared" si="0"/>
        <v>1350</v>
      </c>
      <c r="G16" s="12"/>
      <c r="H16" s="13"/>
      <c r="I16" s="14">
        <v>100</v>
      </c>
      <c r="J16" s="14"/>
      <c r="K16" s="15"/>
      <c r="L16" s="15"/>
      <c r="M16" s="15"/>
      <c r="N16" s="15"/>
      <c r="O16" s="15"/>
    </row>
    <row r="17" spans="2:15" ht="14.25" customHeight="1" thickBot="1" thickTop="1">
      <c r="B17" s="608" t="s">
        <v>39</v>
      </c>
      <c r="C17" s="609">
        <v>1</v>
      </c>
      <c r="D17" s="610" t="s">
        <v>15</v>
      </c>
      <c r="E17" s="609">
        <v>1500</v>
      </c>
      <c r="F17" s="609">
        <f t="shared" si="0"/>
        <v>1500</v>
      </c>
      <c r="G17" s="12"/>
      <c r="H17" s="13"/>
      <c r="I17" s="14">
        <f>I16+I15</f>
        <v>964.7</v>
      </c>
      <c r="J17" s="14"/>
      <c r="K17" s="15"/>
      <c r="L17" s="15"/>
      <c r="M17" s="15"/>
      <c r="N17" s="15"/>
      <c r="O17" s="15"/>
    </row>
    <row r="18" spans="1:15" ht="15" customHeight="1" thickBot="1" thickTop="1">
      <c r="A18" s="11"/>
      <c r="B18" s="608" t="s">
        <v>40</v>
      </c>
      <c r="C18" s="609">
        <v>1</v>
      </c>
      <c r="D18" s="610" t="s">
        <v>41</v>
      </c>
      <c r="E18" s="609">
        <v>2450</v>
      </c>
      <c r="F18" s="609">
        <f t="shared" si="0"/>
        <v>2450</v>
      </c>
      <c r="G18" s="12"/>
      <c r="H18" s="13"/>
      <c r="I18" s="14"/>
      <c r="J18" s="14"/>
      <c r="K18" s="15"/>
      <c r="L18" s="15"/>
      <c r="M18" s="15"/>
      <c r="N18" s="15"/>
      <c r="O18" s="15"/>
    </row>
    <row r="19" spans="1:15" ht="15" customHeight="1" thickBot="1" thickTop="1">
      <c r="A19" s="11"/>
      <c r="B19" s="608" t="s">
        <v>42</v>
      </c>
      <c r="C19" s="609">
        <v>1</v>
      </c>
      <c r="D19" s="610" t="s">
        <v>43</v>
      </c>
      <c r="E19" s="609">
        <v>14</v>
      </c>
      <c r="F19" s="609">
        <f t="shared" si="0"/>
        <v>14</v>
      </c>
      <c r="G19" s="12"/>
      <c r="H19" s="13"/>
      <c r="I19" s="14"/>
      <c r="J19" s="14"/>
      <c r="K19" s="15"/>
      <c r="L19" s="15"/>
      <c r="M19" s="15"/>
      <c r="N19" s="15"/>
      <c r="O19" s="15"/>
    </row>
    <row r="20" spans="1:15" ht="15.75" customHeight="1" thickBot="1" thickTop="1">
      <c r="A20" s="11"/>
      <c r="B20" s="608" t="s">
        <v>363</v>
      </c>
      <c r="C20" s="609">
        <v>8</v>
      </c>
      <c r="D20" s="610" t="s">
        <v>43</v>
      </c>
      <c r="E20" s="609">
        <v>1</v>
      </c>
      <c r="F20" s="609">
        <f t="shared" si="0"/>
        <v>8</v>
      </c>
      <c r="G20" s="12"/>
      <c r="H20" s="13"/>
      <c r="I20" s="100"/>
      <c r="J20" s="14"/>
      <c r="K20" s="15"/>
      <c r="L20" s="15"/>
      <c r="M20" s="15"/>
      <c r="N20" s="15"/>
      <c r="O20" s="15"/>
    </row>
    <row r="21" spans="2:15" ht="14.25" customHeight="1" thickTop="1">
      <c r="B21" s="611"/>
      <c r="C21" s="612"/>
      <c r="D21" s="613"/>
      <c r="E21" s="612"/>
      <c r="F21" s="612"/>
      <c r="G21" s="15"/>
      <c r="H21" s="14"/>
      <c r="I21" s="14"/>
      <c r="J21" s="14"/>
      <c r="K21" s="15"/>
      <c r="L21" s="15"/>
      <c r="M21" s="15"/>
      <c r="N21" s="15"/>
      <c r="O21" s="15"/>
    </row>
    <row r="22" spans="1:15" ht="12.75" customHeight="1" thickBot="1">
      <c r="A22" s="11"/>
      <c r="B22" s="614" t="s">
        <v>44</v>
      </c>
      <c r="C22" s="612"/>
      <c r="D22" s="611"/>
      <c r="E22" s="612"/>
      <c r="F22" s="612"/>
      <c r="G22" s="15"/>
      <c r="H22" s="14"/>
      <c r="I22" s="19"/>
      <c r="J22" s="19"/>
      <c r="K22" s="20"/>
      <c r="L22" s="20"/>
      <c r="M22" s="20"/>
      <c r="N22" s="20"/>
      <c r="O22" s="15"/>
    </row>
    <row r="23" spans="2:15" ht="12.75" customHeight="1" thickTop="1">
      <c r="B23" s="615" t="s">
        <v>45</v>
      </c>
      <c r="C23" s="616">
        <v>1</v>
      </c>
      <c r="D23" s="617" t="s">
        <v>15</v>
      </c>
      <c r="E23" s="618">
        <f>+F15</f>
        <v>1000</v>
      </c>
      <c r="F23" s="619">
        <f>ROUND(C23*E23,2)</f>
        <v>1000</v>
      </c>
      <c r="G23" s="12"/>
      <c r="H23" s="14"/>
      <c r="I23" s="19"/>
      <c r="J23" s="19"/>
      <c r="K23" s="24"/>
      <c r="L23" s="24"/>
      <c r="M23" s="25"/>
      <c r="N23" s="20"/>
      <c r="O23" s="15"/>
    </row>
    <row r="24" spans="2:15" ht="12.75" customHeight="1">
      <c r="B24" s="620" t="s">
        <v>46</v>
      </c>
      <c r="C24" s="621">
        <f>F20</f>
        <v>8</v>
      </c>
      <c r="D24" s="622" t="s">
        <v>43</v>
      </c>
      <c r="E24" s="623"/>
      <c r="F24" s="624">
        <f>ROUND(C24*E24,2)</f>
        <v>0</v>
      </c>
      <c r="G24" s="12"/>
      <c r="H24" s="14"/>
      <c r="I24" s="19"/>
      <c r="J24" s="19"/>
      <c r="K24" s="24"/>
      <c r="L24" s="24"/>
      <c r="M24" s="25"/>
      <c r="N24" s="20"/>
      <c r="O24" s="15"/>
    </row>
    <row r="25" spans="2:15" ht="12.75" customHeight="1">
      <c r="B25" s="625" t="s">
        <v>47</v>
      </c>
      <c r="C25" s="626">
        <v>1</v>
      </c>
      <c r="D25" s="627" t="s">
        <v>15</v>
      </c>
      <c r="E25" s="628">
        <v>12</v>
      </c>
      <c r="F25" s="624">
        <f>ROUND(C25*E25,2)</f>
        <v>12</v>
      </c>
      <c r="G25" s="29"/>
      <c r="H25" s="14"/>
      <c r="I25" s="19"/>
      <c r="J25" s="19"/>
      <c r="K25" s="24"/>
      <c r="L25" s="24"/>
      <c r="M25" s="25"/>
      <c r="N25" s="20"/>
      <c r="O25" s="15"/>
    </row>
    <row r="26" spans="2:15" ht="12.75" customHeight="1" thickBot="1">
      <c r="B26" s="629"/>
      <c r="C26" s="630"/>
      <c r="D26" s="631"/>
      <c r="E26" s="632" t="s">
        <v>48</v>
      </c>
      <c r="F26" s="633">
        <f>SUM(F23:F25)</f>
        <v>1012</v>
      </c>
      <c r="G26" s="32"/>
      <c r="H26" s="14"/>
      <c r="I26" s="19"/>
      <c r="J26" s="33"/>
      <c r="K26" s="24"/>
      <c r="L26" s="24"/>
      <c r="M26" s="24"/>
      <c r="N26" s="20"/>
      <c r="O26" s="15"/>
    </row>
    <row r="27" spans="2:15" ht="12.75" customHeight="1" thickTop="1">
      <c r="B27" s="611"/>
      <c r="C27" s="612"/>
      <c r="D27" s="613"/>
      <c r="E27" s="612"/>
      <c r="F27" s="612"/>
      <c r="G27" s="15"/>
      <c r="H27" s="14"/>
      <c r="I27" s="19"/>
      <c r="J27" s="19"/>
      <c r="K27" s="20"/>
      <c r="L27" s="20"/>
      <c r="M27" s="20"/>
      <c r="N27" s="20"/>
      <c r="O27" s="15"/>
    </row>
    <row r="28" spans="2:15" ht="12.75" customHeight="1" thickBot="1">
      <c r="B28" s="614" t="s">
        <v>49</v>
      </c>
      <c r="C28" s="612"/>
      <c r="D28" s="611"/>
      <c r="E28" s="612"/>
      <c r="F28" s="612"/>
      <c r="G28" s="15"/>
      <c r="H28" s="14"/>
      <c r="I28" s="19"/>
      <c r="J28" s="19"/>
      <c r="K28" s="20"/>
      <c r="L28" s="20"/>
      <c r="M28" s="20"/>
      <c r="N28" s="20"/>
      <c r="O28" s="15"/>
    </row>
    <row r="29" spans="2:15" ht="12.75" customHeight="1" thickTop="1">
      <c r="B29" s="615" t="s">
        <v>45</v>
      </c>
      <c r="C29" s="616">
        <v>1</v>
      </c>
      <c r="D29" s="617" t="s">
        <v>15</v>
      </c>
      <c r="E29" s="618">
        <f>+F16</f>
        <v>1350</v>
      </c>
      <c r="F29" s="634">
        <f>ROUND(C29*E29,2)</f>
        <v>1350</v>
      </c>
      <c r="G29" s="12"/>
      <c r="H29" s="14"/>
      <c r="I29" s="19"/>
      <c r="J29" s="19"/>
      <c r="K29" s="24"/>
      <c r="L29" s="24"/>
      <c r="M29" s="34"/>
      <c r="N29" s="20"/>
      <c r="O29" s="15"/>
    </row>
    <row r="30" spans="2:15" ht="12.75" customHeight="1">
      <c r="B30" s="620" t="s">
        <v>46</v>
      </c>
      <c r="C30" s="621">
        <f>F20</f>
        <v>8</v>
      </c>
      <c r="D30" s="622" t="s">
        <v>43</v>
      </c>
      <c r="E30" s="623"/>
      <c r="F30" s="624">
        <f>ROUND(C30*E30,2)</f>
        <v>0</v>
      </c>
      <c r="G30" s="12"/>
      <c r="H30" s="14"/>
      <c r="I30" s="19"/>
      <c r="J30" s="19"/>
      <c r="K30" s="24"/>
      <c r="L30" s="24"/>
      <c r="M30" s="34"/>
      <c r="N30" s="20"/>
      <c r="O30" s="15"/>
    </row>
    <row r="31" spans="2:15" ht="12.75" customHeight="1">
      <c r="B31" s="625" t="s">
        <v>47</v>
      </c>
      <c r="C31" s="626">
        <v>1</v>
      </c>
      <c r="D31" s="627" t="s">
        <v>15</v>
      </c>
      <c r="E31" s="628">
        <v>12</v>
      </c>
      <c r="F31" s="624">
        <f>ROUND(C31*E31,2)</f>
        <v>12</v>
      </c>
      <c r="G31" s="29"/>
      <c r="H31" s="14"/>
      <c r="I31" s="19"/>
      <c r="J31" s="19"/>
      <c r="K31" s="24"/>
      <c r="L31" s="24"/>
      <c r="M31" s="34"/>
      <c r="N31" s="20"/>
      <c r="O31" s="15"/>
    </row>
    <row r="32" spans="2:15" ht="12.75" customHeight="1" thickBot="1">
      <c r="B32" s="635"/>
      <c r="C32" s="630"/>
      <c r="D32" s="631"/>
      <c r="E32" s="632" t="s">
        <v>48</v>
      </c>
      <c r="F32" s="636">
        <f>SUM(F29:F31)</f>
        <v>1362</v>
      </c>
      <c r="G32" s="36"/>
      <c r="H32" s="14"/>
      <c r="I32" s="19"/>
      <c r="J32" s="33"/>
      <c r="K32" s="24"/>
      <c r="L32" s="24"/>
      <c r="M32" s="24"/>
      <c r="N32" s="20"/>
      <c r="O32" s="15"/>
    </row>
    <row r="33" spans="2:15" ht="12.75" customHeight="1" thickTop="1">
      <c r="B33" s="637"/>
      <c r="C33" s="638"/>
      <c r="D33" s="639"/>
      <c r="E33" s="640"/>
      <c r="F33" s="641"/>
      <c r="G33" s="36"/>
      <c r="H33" s="14"/>
      <c r="I33" s="19"/>
      <c r="J33" s="33"/>
      <c r="K33" s="24"/>
      <c r="L33" s="24"/>
      <c r="M33" s="24"/>
      <c r="N33" s="20"/>
      <c r="O33" s="15"/>
    </row>
    <row r="34" spans="2:15" ht="12.75" customHeight="1" thickBot="1">
      <c r="B34" s="614" t="s">
        <v>50</v>
      </c>
      <c r="C34" s="612"/>
      <c r="D34" s="611"/>
      <c r="E34" s="612"/>
      <c r="F34" s="612"/>
      <c r="G34" s="36"/>
      <c r="H34" s="14"/>
      <c r="I34" s="14"/>
      <c r="J34" s="39"/>
      <c r="K34" s="29"/>
      <c r="L34" s="29"/>
      <c r="M34" s="32"/>
      <c r="N34" s="15"/>
      <c r="O34" s="15"/>
    </row>
    <row r="35" spans="2:15" ht="12.75" customHeight="1" thickTop="1">
      <c r="B35" s="615" t="s">
        <v>37</v>
      </c>
      <c r="C35" s="616">
        <v>0.45</v>
      </c>
      <c r="D35" s="642" t="s">
        <v>15</v>
      </c>
      <c r="E35" s="618">
        <f>F26</f>
        <v>1012</v>
      </c>
      <c r="F35" s="634">
        <f>ROUND(C35*E35,2)</f>
        <v>455.4</v>
      </c>
      <c r="G35" s="36"/>
      <c r="H35" s="14"/>
      <c r="I35" s="14"/>
      <c r="J35" s="39"/>
      <c r="K35" s="29"/>
      <c r="L35" s="29"/>
      <c r="M35" s="32"/>
      <c r="N35" s="15"/>
      <c r="O35" s="15"/>
    </row>
    <row r="36" spans="2:15" ht="12.75" customHeight="1">
      <c r="B36" s="625" t="s">
        <v>38</v>
      </c>
      <c r="C36" s="626">
        <v>0.9</v>
      </c>
      <c r="D36" s="643" t="s">
        <v>15</v>
      </c>
      <c r="E36" s="628">
        <f>F32</f>
        <v>1362</v>
      </c>
      <c r="F36" s="624">
        <f>ROUND(C36*E36,2)</f>
        <v>1225.8</v>
      </c>
      <c r="G36" s="36"/>
      <c r="H36" s="14"/>
      <c r="I36" s="14"/>
      <c r="J36" s="39"/>
      <c r="K36" s="29"/>
      <c r="L36" s="29"/>
      <c r="M36" s="32"/>
      <c r="N36" s="15"/>
      <c r="O36" s="15"/>
    </row>
    <row r="37" spans="2:15" ht="12.75" customHeight="1">
      <c r="B37" s="625" t="s">
        <v>51</v>
      </c>
      <c r="C37" s="626">
        <v>13</v>
      </c>
      <c r="D37" s="643" t="s">
        <v>52</v>
      </c>
      <c r="E37" s="628">
        <f>F13</f>
        <v>250</v>
      </c>
      <c r="F37" s="624">
        <f>ROUND(C37*E37,2)</f>
        <v>3250</v>
      </c>
      <c r="G37" s="36"/>
      <c r="H37" s="14"/>
      <c r="I37" s="14"/>
      <c r="J37" s="39"/>
      <c r="K37" s="29"/>
      <c r="L37" s="29"/>
      <c r="M37" s="32"/>
      <c r="N37" s="15"/>
      <c r="O37" s="15"/>
    </row>
    <row r="38" spans="2:15" ht="12.75" customHeight="1">
      <c r="B38" s="625" t="s">
        <v>32</v>
      </c>
      <c r="C38" s="626">
        <v>60</v>
      </c>
      <c r="D38" s="643" t="s">
        <v>18</v>
      </c>
      <c r="E38" s="628">
        <f>F12</f>
        <v>2.5</v>
      </c>
      <c r="F38" s="624">
        <f>ROUND(C38*E38,2)</f>
        <v>150</v>
      </c>
      <c r="G38" s="36"/>
      <c r="H38" s="14"/>
      <c r="I38" s="14"/>
      <c r="J38" s="39"/>
      <c r="K38" s="29"/>
      <c r="L38" s="29"/>
      <c r="M38" s="32"/>
      <c r="N38" s="15"/>
      <c r="O38" s="15"/>
    </row>
    <row r="39" spans="2:15" ht="12.75" customHeight="1">
      <c r="B39" s="625" t="s">
        <v>53</v>
      </c>
      <c r="C39" s="626">
        <v>1</v>
      </c>
      <c r="D39" s="643" t="s">
        <v>15</v>
      </c>
      <c r="E39" s="628">
        <v>800</v>
      </c>
      <c r="F39" s="624">
        <f>ROUND(C39*E39,2)</f>
        <v>800</v>
      </c>
      <c r="G39" s="36"/>
      <c r="H39" s="14"/>
      <c r="I39" s="14"/>
      <c r="J39" s="39"/>
      <c r="K39" s="29"/>
      <c r="L39" s="29"/>
      <c r="M39" s="32"/>
      <c r="N39" s="15"/>
      <c r="O39" s="15"/>
    </row>
    <row r="40" spans="2:15" ht="12.75" customHeight="1">
      <c r="B40" s="625" t="s">
        <v>54</v>
      </c>
      <c r="C40" s="626"/>
      <c r="D40" s="643"/>
      <c r="E40" s="626"/>
      <c r="F40" s="644">
        <f>SUM(F35+F36+F37+F38)*0.02</f>
        <v>101.62</v>
      </c>
      <c r="G40" s="36"/>
      <c r="H40" s="14"/>
      <c r="I40" s="14"/>
      <c r="J40" s="39"/>
      <c r="K40" s="29"/>
      <c r="L40" s="29"/>
      <c r="M40" s="32"/>
      <c r="N40" s="15"/>
      <c r="O40" s="15"/>
    </row>
    <row r="41" spans="2:15" ht="12.75" customHeight="1" thickBot="1">
      <c r="B41" s="635"/>
      <c r="C41" s="645"/>
      <c r="D41" s="646"/>
      <c r="E41" s="647" t="s">
        <v>55</v>
      </c>
      <c r="F41" s="648">
        <f>SUM(F35:F40)</f>
        <v>5982.82</v>
      </c>
      <c r="G41" s="36"/>
      <c r="H41" s="14"/>
      <c r="I41" s="14"/>
      <c r="J41" s="39"/>
      <c r="K41" s="29"/>
      <c r="L41" s="29"/>
      <c r="M41" s="32"/>
      <c r="N41" s="15"/>
      <c r="O41" s="15"/>
    </row>
    <row r="42" spans="2:15" ht="12.75" customHeight="1" thickTop="1">
      <c r="B42" s="637"/>
      <c r="C42" s="638"/>
      <c r="D42" s="639"/>
      <c r="E42" s="640"/>
      <c r="F42" s="641"/>
      <c r="G42" s="36"/>
      <c r="H42" s="14"/>
      <c r="I42" s="14"/>
      <c r="J42" s="39"/>
      <c r="K42" s="29"/>
      <c r="L42" s="29"/>
      <c r="M42" s="32"/>
      <c r="N42" s="15"/>
      <c r="O42" s="15"/>
    </row>
    <row r="43" spans="2:15" ht="12.75" customHeight="1" thickBot="1">
      <c r="B43" s="614" t="s">
        <v>56</v>
      </c>
      <c r="C43" s="612"/>
      <c r="D43" s="611"/>
      <c r="E43" s="612"/>
      <c r="F43" s="612"/>
      <c r="G43" s="36"/>
      <c r="H43" s="14"/>
      <c r="I43" s="14"/>
      <c r="J43" s="39"/>
      <c r="K43" s="29"/>
      <c r="L43" s="29"/>
      <c r="M43" s="32"/>
      <c r="N43" s="15"/>
      <c r="O43" s="15"/>
    </row>
    <row r="44" spans="2:15" ht="12.75" customHeight="1" thickTop="1">
      <c r="B44" s="615" t="s">
        <v>37</v>
      </c>
      <c r="C44" s="616">
        <v>0.45</v>
      </c>
      <c r="D44" s="642" t="s">
        <v>15</v>
      </c>
      <c r="E44" s="616">
        <f>F26</f>
        <v>1012</v>
      </c>
      <c r="F44" s="634">
        <f>ROUND(C44*E44,2)</f>
        <v>455.4</v>
      </c>
      <c r="G44" s="36"/>
      <c r="H44" s="14"/>
      <c r="I44" s="14"/>
      <c r="J44" s="39"/>
      <c r="K44" s="29"/>
      <c r="L44" s="29"/>
      <c r="M44" s="32"/>
      <c r="N44" s="15"/>
      <c r="O44" s="15"/>
    </row>
    <row r="45" spans="2:15" ht="12.75" customHeight="1">
      <c r="B45" s="625" t="s">
        <v>38</v>
      </c>
      <c r="C45" s="626">
        <v>0.9</v>
      </c>
      <c r="D45" s="643" t="s">
        <v>15</v>
      </c>
      <c r="E45" s="626">
        <f>F32</f>
        <v>1362</v>
      </c>
      <c r="F45" s="624">
        <f>ROUND(C45*E45,2)</f>
        <v>1225.8</v>
      </c>
      <c r="G45" s="36"/>
      <c r="H45" s="14"/>
      <c r="I45" s="14"/>
      <c r="J45" s="39"/>
      <c r="K45" s="29"/>
      <c r="L45" s="29"/>
      <c r="M45" s="32"/>
      <c r="N45" s="15"/>
      <c r="O45" s="15"/>
    </row>
    <row r="46" spans="2:15" ht="12.75" customHeight="1">
      <c r="B46" s="625" t="s">
        <v>51</v>
      </c>
      <c r="C46" s="626">
        <v>9</v>
      </c>
      <c r="D46" s="643" t="s">
        <v>52</v>
      </c>
      <c r="E46" s="626">
        <f>F13</f>
        <v>250</v>
      </c>
      <c r="F46" s="624">
        <f>ROUND(C46*E46,2)</f>
        <v>2250</v>
      </c>
      <c r="G46" s="36"/>
      <c r="H46" s="14"/>
      <c r="I46" s="14"/>
      <c r="J46" s="39"/>
      <c r="K46" s="29"/>
      <c r="L46" s="29"/>
      <c r="M46" s="32"/>
      <c r="N46" s="15"/>
      <c r="O46" s="15"/>
    </row>
    <row r="47" spans="2:15" ht="12.75" customHeight="1">
      <c r="B47" s="625" t="s">
        <v>32</v>
      </c>
      <c r="C47" s="626">
        <v>60</v>
      </c>
      <c r="D47" s="643" t="s">
        <v>18</v>
      </c>
      <c r="E47" s="626">
        <f>F12</f>
        <v>2.5</v>
      </c>
      <c r="F47" s="624">
        <f>ROUND(C47*E47,2)</f>
        <v>150</v>
      </c>
      <c r="G47" s="36"/>
      <c r="H47" s="14"/>
      <c r="I47" s="14"/>
      <c r="J47" s="39"/>
      <c r="K47" s="29"/>
      <c r="L47" s="29"/>
      <c r="M47" s="32"/>
      <c r="N47" s="15"/>
      <c r="O47" s="15"/>
    </row>
    <row r="48" spans="2:15" ht="12.75" customHeight="1">
      <c r="B48" s="625" t="s">
        <v>53</v>
      </c>
      <c r="C48" s="626">
        <v>1</v>
      </c>
      <c r="D48" s="643" t="s">
        <v>15</v>
      </c>
      <c r="E48" s="626">
        <v>800</v>
      </c>
      <c r="F48" s="624">
        <f>ROUND(C48*E48,2)</f>
        <v>800</v>
      </c>
      <c r="G48" s="36"/>
      <c r="H48" s="14"/>
      <c r="I48" s="14"/>
      <c r="J48" s="39"/>
      <c r="K48" s="29"/>
      <c r="L48" s="29"/>
      <c r="M48" s="32"/>
      <c r="N48" s="15"/>
      <c r="O48" s="15"/>
    </row>
    <row r="49" spans="2:15" ht="12.75" customHeight="1">
      <c r="B49" s="625" t="s">
        <v>54</v>
      </c>
      <c r="C49" s="626"/>
      <c r="D49" s="643"/>
      <c r="E49" s="626"/>
      <c r="F49" s="644">
        <f>SUM(F44+F45+F46+F47)*0.02</f>
        <v>81.62</v>
      </c>
      <c r="G49" s="36"/>
      <c r="H49" s="14"/>
      <c r="I49" s="14"/>
      <c r="J49" s="39"/>
      <c r="K49" s="29"/>
      <c r="L49" s="29"/>
      <c r="M49" s="32"/>
      <c r="N49" s="15"/>
      <c r="O49" s="15"/>
    </row>
    <row r="50" spans="2:15" ht="12.75" customHeight="1" thickBot="1">
      <c r="B50" s="635"/>
      <c r="C50" s="645"/>
      <c r="D50" s="646"/>
      <c r="E50" s="647" t="s">
        <v>55</v>
      </c>
      <c r="F50" s="648">
        <f>SUM(F44:F49)</f>
        <v>4962.82</v>
      </c>
      <c r="G50" s="36"/>
      <c r="H50" s="14"/>
      <c r="I50" s="14"/>
      <c r="J50" s="39"/>
      <c r="K50" s="29"/>
      <c r="L50" s="29"/>
      <c r="M50" s="32"/>
      <c r="N50" s="15"/>
      <c r="O50" s="15"/>
    </row>
    <row r="51" spans="2:15" ht="12.75" customHeight="1" thickTop="1">
      <c r="B51" s="614" t="s">
        <v>57</v>
      </c>
      <c r="C51" s="640"/>
      <c r="D51" s="649"/>
      <c r="E51" s="650"/>
      <c r="F51" s="650">
        <f>(F50-F48)+800</f>
        <v>4962.82</v>
      </c>
      <c r="G51" s="36"/>
      <c r="H51" s="14"/>
      <c r="I51" s="14"/>
      <c r="J51" s="39"/>
      <c r="K51" s="29"/>
      <c r="L51" s="29"/>
      <c r="M51" s="32"/>
      <c r="N51" s="15"/>
      <c r="O51" s="15"/>
    </row>
    <row r="52" spans="2:15" ht="12.75" customHeight="1">
      <c r="B52" s="637"/>
      <c r="C52" s="640"/>
      <c r="D52" s="649"/>
      <c r="E52" s="650"/>
      <c r="F52" s="650"/>
      <c r="G52" s="36"/>
      <c r="H52" s="14"/>
      <c r="I52" s="14"/>
      <c r="J52" s="39"/>
      <c r="K52" s="29"/>
      <c r="L52" s="29"/>
      <c r="M52" s="32"/>
      <c r="N52" s="15"/>
      <c r="O52" s="15"/>
    </row>
    <row r="53" spans="1:15" ht="12.75" customHeight="1" thickBot="1">
      <c r="A53" s="47"/>
      <c r="B53" s="614" t="s">
        <v>58</v>
      </c>
      <c r="C53" s="612"/>
      <c r="D53" s="611"/>
      <c r="E53" s="612"/>
      <c r="F53" s="612"/>
      <c r="G53" s="15"/>
      <c r="H53" s="14"/>
      <c r="I53" s="14"/>
      <c r="J53" s="14"/>
      <c r="K53" s="15"/>
      <c r="L53" s="15"/>
      <c r="M53" s="15"/>
      <c r="N53" s="15"/>
      <c r="O53" s="15"/>
    </row>
    <row r="54" spans="2:15" ht="12.75" customHeight="1" thickTop="1">
      <c r="B54" s="615" t="s">
        <v>37</v>
      </c>
      <c r="C54" s="616">
        <v>0.52</v>
      </c>
      <c r="D54" s="642" t="s">
        <v>15</v>
      </c>
      <c r="E54" s="616">
        <f>F26</f>
        <v>1012</v>
      </c>
      <c r="F54" s="634">
        <f>ROUND(C54*E54,2)</f>
        <v>526.24</v>
      </c>
      <c r="G54" s="29"/>
      <c r="H54" s="14"/>
      <c r="I54" s="14"/>
      <c r="J54" s="14"/>
      <c r="K54" s="15"/>
      <c r="L54" s="15"/>
      <c r="M54" s="15"/>
      <c r="N54" s="15"/>
      <c r="O54" s="15"/>
    </row>
    <row r="55" spans="2:15" ht="12.75" customHeight="1">
      <c r="B55" s="625" t="s">
        <v>38</v>
      </c>
      <c r="C55" s="626">
        <v>0.85</v>
      </c>
      <c r="D55" s="643" t="s">
        <v>15</v>
      </c>
      <c r="E55" s="626">
        <f>F32</f>
        <v>1362</v>
      </c>
      <c r="F55" s="624">
        <f>ROUND(C55*E55,2)</f>
        <v>1157.7</v>
      </c>
      <c r="G55" s="29"/>
      <c r="H55" s="14"/>
      <c r="I55" s="14"/>
      <c r="J55" s="14"/>
      <c r="K55" s="15"/>
      <c r="L55" s="15"/>
      <c r="M55" s="15"/>
      <c r="N55" s="15"/>
      <c r="O55" s="15"/>
    </row>
    <row r="56" spans="2:15" ht="12.75" customHeight="1">
      <c r="B56" s="625" t="s">
        <v>51</v>
      </c>
      <c r="C56" s="626">
        <v>7</v>
      </c>
      <c r="D56" s="643" t="s">
        <v>52</v>
      </c>
      <c r="E56" s="626">
        <f>F13</f>
        <v>250</v>
      </c>
      <c r="F56" s="624">
        <f>ROUND(C56*E56,2)</f>
        <v>1750</v>
      </c>
      <c r="G56" s="29"/>
      <c r="H56" s="14"/>
      <c r="I56" s="14"/>
      <c r="J56" s="14"/>
      <c r="K56" s="15"/>
      <c r="L56" s="15"/>
      <c r="M56" s="15"/>
      <c r="N56" s="15"/>
      <c r="O56" s="15"/>
    </row>
    <row r="57" spans="2:15" ht="12.75" customHeight="1">
      <c r="B57" s="625" t="s">
        <v>32</v>
      </c>
      <c r="C57" s="626">
        <v>60</v>
      </c>
      <c r="D57" s="643" t="s">
        <v>18</v>
      </c>
      <c r="E57" s="626">
        <f>F12</f>
        <v>2.5</v>
      </c>
      <c r="F57" s="624">
        <f>ROUND(C57*E57,2)</f>
        <v>150</v>
      </c>
      <c r="G57" s="29"/>
      <c r="H57" s="14"/>
      <c r="I57" s="14"/>
      <c r="J57" s="14"/>
      <c r="K57" s="15"/>
      <c r="L57" s="15"/>
      <c r="M57" s="15"/>
      <c r="N57" s="15"/>
      <c r="O57" s="15"/>
    </row>
    <row r="58" spans="2:15" ht="12.75" customHeight="1">
      <c r="B58" s="625" t="s">
        <v>53</v>
      </c>
      <c r="C58" s="626">
        <v>1</v>
      </c>
      <c r="D58" s="643" t="s">
        <v>15</v>
      </c>
      <c r="E58" s="626">
        <v>800</v>
      </c>
      <c r="F58" s="624">
        <f>ROUND(C58*E58,2)</f>
        <v>800</v>
      </c>
      <c r="G58" s="29"/>
      <c r="H58" s="14"/>
      <c r="I58" s="14"/>
      <c r="J58" s="14"/>
      <c r="K58" s="15"/>
      <c r="L58" s="15"/>
      <c r="M58" s="15"/>
      <c r="N58" s="15"/>
      <c r="O58" s="15"/>
    </row>
    <row r="59" spans="2:15" ht="12.75" customHeight="1">
      <c r="B59" s="625" t="s">
        <v>54</v>
      </c>
      <c r="C59" s="626"/>
      <c r="D59" s="643"/>
      <c r="E59" s="626"/>
      <c r="F59" s="644">
        <f>SUM(F54+F55+F56+F57)*0.02</f>
        <v>71.68</v>
      </c>
      <c r="G59" s="48"/>
      <c r="H59" s="14"/>
      <c r="I59" s="14"/>
      <c r="J59" s="14"/>
      <c r="K59" s="15"/>
      <c r="L59" s="15"/>
      <c r="M59" s="15"/>
      <c r="N59" s="15"/>
      <c r="O59" s="15"/>
    </row>
    <row r="60" spans="2:15" ht="12.75" customHeight="1" thickBot="1">
      <c r="B60" s="635"/>
      <c r="C60" s="645"/>
      <c r="D60" s="646"/>
      <c r="E60" s="647" t="s">
        <v>55</v>
      </c>
      <c r="F60" s="648">
        <f>SUM(F54:F59)</f>
        <v>4455.62</v>
      </c>
      <c r="G60" s="36"/>
      <c r="H60" s="14"/>
      <c r="I60" s="14"/>
      <c r="J60" s="14"/>
      <c r="K60" s="15"/>
      <c r="L60" s="15"/>
      <c r="M60" s="15"/>
      <c r="N60" s="15"/>
      <c r="O60" s="15"/>
    </row>
    <row r="61" spans="2:15" ht="12" customHeight="1" thickTop="1">
      <c r="B61" s="651"/>
      <c r="C61" s="640"/>
      <c r="D61" s="613"/>
      <c r="E61" s="650" t="s">
        <v>59</v>
      </c>
      <c r="F61" s="650">
        <f>F60*1.05</f>
        <v>4678.4</v>
      </c>
      <c r="G61" s="15"/>
      <c r="H61" s="14"/>
      <c r="I61" s="14"/>
      <c r="J61" s="14"/>
      <c r="K61" s="15"/>
      <c r="L61" s="15"/>
      <c r="M61" s="15"/>
      <c r="N61" s="15"/>
      <c r="O61" s="15"/>
    </row>
    <row r="62" spans="2:15" ht="12.75" customHeight="1" thickBot="1">
      <c r="B62" s="614" t="s">
        <v>60</v>
      </c>
      <c r="C62" s="612"/>
      <c r="D62" s="611"/>
      <c r="E62" s="612"/>
      <c r="F62" s="612"/>
      <c r="G62" s="15"/>
      <c r="H62" s="14"/>
      <c r="I62" s="14"/>
      <c r="J62" s="14"/>
      <c r="K62" s="15"/>
      <c r="L62" s="15"/>
      <c r="M62" s="15"/>
      <c r="N62" s="15"/>
      <c r="O62" s="15"/>
    </row>
    <row r="63" spans="2:15" ht="12.75" customHeight="1" thickTop="1">
      <c r="B63" s="615" t="s">
        <v>37</v>
      </c>
      <c r="C63" s="616">
        <v>0.52</v>
      </c>
      <c r="D63" s="642" t="s">
        <v>15</v>
      </c>
      <c r="E63" s="616">
        <f>+F26</f>
        <v>1012</v>
      </c>
      <c r="F63" s="634">
        <f>ROUND(C63*E63,2)</f>
        <v>526.24</v>
      </c>
      <c r="G63" s="29"/>
      <c r="H63" s="14"/>
      <c r="I63" s="14"/>
      <c r="J63" s="14"/>
      <c r="K63" s="15"/>
      <c r="L63" s="15"/>
      <c r="M63" s="15"/>
      <c r="N63" s="15"/>
      <c r="O63" s="15"/>
    </row>
    <row r="64" spans="2:15" ht="12.75" customHeight="1">
      <c r="B64" s="625" t="s">
        <v>38</v>
      </c>
      <c r="C64" s="626">
        <v>0</v>
      </c>
      <c r="D64" s="643" t="s">
        <v>15</v>
      </c>
      <c r="E64" s="626">
        <f>F32</f>
        <v>1362</v>
      </c>
      <c r="F64" s="624">
        <f>ROUND(C64*E64,2)</f>
        <v>0</v>
      </c>
      <c r="G64" s="29"/>
      <c r="H64" s="14"/>
      <c r="I64" s="14"/>
      <c r="J64" s="14"/>
      <c r="K64" s="15"/>
      <c r="L64" s="15"/>
      <c r="M64" s="15"/>
      <c r="N64" s="15"/>
      <c r="O64" s="15"/>
    </row>
    <row r="65" spans="2:15" ht="12.75" customHeight="1">
      <c r="B65" s="625" t="s">
        <v>51</v>
      </c>
      <c r="C65" s="626">
        <v>6.44</v>
      </c>
      <c r="D65" s="643" t="s">
        <v>52</v>
      </c>
      <c r="E65" s="626">
        <f>F13</f>
        <v>250</v>
      </c>
      <c r="F65" s="624">
        <f>ROUND(C65*E65,2)</f>
        <v>1610</v>
      </c>
      <c r="G65" s="29"/>
      <c r="H65" s="14"/>
      <c r="I65" s="14"/>
      <c r="J65" s="14"/>
      <c r="K65" s="15"/>
      <c r="L65" s="15"/>
      <c r="M65" s="15"/>
      <c r="N65" s="15"/>
      <c r="O65" s="15"/>
    </row>
    <row r="66" spans="2:15" ht="12.75" customHeight="1">
      <c r="B66" s="625" t="s">
        <v>32</v>
      </c>
      <c r="C66" s="626">
        <v>60</v>
      </c>
      <c r="D66" s="643" t="s">
        <v>18</v>
      </c>
      <c r="E66" s="626">
        <f>F12</f>
        <v>2.5</v>
      </c>
      <c r="F66" s="624">
        <f>ROUND(C66*E66,2)</f>
        <v>150</v>
      </c>
      <c r="G66" s="29"/>
      <c r="H66" s="14"/>
      <c r="I66" s="14"/>
      <c r="J66" s="14"/>
      <c r="K66" s="15"/>
      <c r="L66" s="15"/>
      <c r="M66" s="15"/>
      <c r="N66" s="15"/>
      <c r="O66" s="15"/>
    </row>
    <row r="67" spans="2:15" ht="12.75" customHeight="1">
      <c r="B67" s="625" t="s">
        <v>53</v>
      </c>
      <c r="C67" s="626">
        <v>1</v>
      </c>
      <c r="D67" s="643" t="s">
        <v>15</v>
      </c>
      <c r="E67" s="626">
        <v>800</v>
      </c>
      <c r="F67" s="624">
        <f>ROUND(C67*E67,2)</f>
        <v>800</v>
      </c>
      <c r="G67" s="29"/>
      <c r="H67" s="14"/>
      <c r="I67" s="14"/>
      <c r="J67" s="14"/>
      <c r="K67" s="15"/>
      <c r="L67" s="15"/>
      <c r="M67" s="15"/>
      <c r="N67" s="15"/>
      <c r="O67" s="15"/>
    </row>
    <row r="68" spans="2:15" ht="12.75" customHeight="1">
      <c r="B68" s="625" t="s">
        <v>54</v>
      </c>
      <c r="C68" s="626"/>
      <c r="D68" s="643"/>
      <c r="E68" s="626"/>
      <c r="F68" s="644">
        <f>SUM(F63+F64+F65+F66)*0.02</f>
        <v>45.72</v>
      </c>
      <c r="G68" s="48"/>
      <c r="H68" s="14"/>
      <c r="I68" s="14"/>
      <c r="J68" s="14"/>
      <c r="K68" s="15"/>
      <c r="L68" s="15"/>
      <c r="M68" s="15"/>
      <c r="N68" s="15"/>
      <c r="O68" s="15"/>
    </row>
    <row r="69" spans="2:15" ht="12.75" customHeight="1" thickBot="1">
      <c r="B69" s="635"/>
      <c r="C69" s="645"/>
      <c r="D69" s="646"/>
      <c r="E69" s="647" t="s">
        <v>55</v>
      </c>
      <c r="F69" s="648">
        <f>SUM(F63:F68)</f>
        <v>3131.96</v>
      </c>
      <c r="G69" s="36"/>
      <c r="H69" s="14"/>
      <c r="I69" s="14"/>
      <c r="J69" s="14"/>
      <c r="K69" s="15"/>
      <c r="L69" s="15"/>
      <c r="M69" s="15"/>
      <c r="N69" s="15"/>
      <c r="O69" s="15"/>
    </row>
    <row r="70" spans="2:15" ht="12" customHeight="1" thickTop="1">
      <c r="B70" s="637"/>
      <c r="C70" s="640"/>
      <c r="D70" s="649"/>
      <c r="E70" s="650"/>
      <c r="F70" s="650"/>
      <c r="G70" s="36"/>
      <c r="H70" s="14"/>
      <c r="I70" s="14"/>
      <c r="J70" s="14"/>
      <c r="K70" s="15"/>
      <c r="L70" s="15"/>
      <c r="M70" s="15"/>
      <c r="N70" s="15"/>
      <c r="O70" s="15"/>
    </row>
    <row r="71" spans="1:15" ht="15.75" customHeight="1" thickBot="1">
      <c r="A71" s="47"/>
      <c r="B71" s="652" t="s">
        <v>61</v>
      </c>
      <c r="C71" s="612"/>
      <c r="D71" s="653"/>
      <c r="E71" s="612"/>
      <c r="F71" s="612"/>
      <c r="G71" s="15"/>
      <c r="H71" s="14"/>
      <c r="I71" s="14"/>
      <c r="J71" s="14"/>
      <c r="K71" s="15"/>
      <c r="L71" s="15"/>
      <c r="M71" s="15"/>
      <c r="N71" s="15"/>
      <c r="O71" s="15"/>
    </row>
    <row r="72" spans="1:15" ht="12.75" customHeight="1" thickTop="1">
      <c r="A72" s="47"/>
      <c r="B72" s="615" t="s">
        <v>62</v>
      </c>
      <c r="C72" s="616">
        <v>1</v>
      </c>
      <c r="D72" s="642" t="s">
        <v>15</v>
      </c>
      <c r="E72" s="616">
        <f>+F17</f>
        <v>1500</v>
      </c>
      <c r="F72" s="634">
        <f>ROUND(C72*E72,2)</f>
        <v>1500</v>
      </c>
      <c r="G72" s="29"/>
      <c r="H72" s="14"/>
      <c r="I72" s="14"/>
      <c r="J72" s="14"/>
      <c r="K72" s="15"/>
      <c r="L72" s="15"/>
      <c r="M72" s="15"/>
      <c r="N72" s="15"/>
      <c r="O72" s="15"/>
    </row>
    <row r="73" spans="1:15" ht="12.75" customHeight="1">
      <c r="A73" s="47"/>
      <c r="B73" s="620" t="s">
        <v>46</v>
      </c>
      <c r="C73" s="621"/>
      <c r="D73" s="654"/>
      <c r="E73" s="621"/>
      <c r="F73" s="624">
        <f>ROUND(C73*E73,2)</f>
        <v>0</v>
      </c>
      <c r="G73" s="29"/>
      <c r="H73" s="14"/>
      <c r="I73" s="14"/>
      <c r="J73" s="14"/>
      <c r="K73" s="15"/>
      <c r="L73" s="15"/>
      <c r="M73" s="15"/>
      <c r="N73" s="15"/>
      <c r="O73" s="15"/>
    </row>
    <row r="74" spans="1:15" ht="12.75" customHeight="1">
      <c r="A74" s="47"/>
      <c r="B74" s="625" t="s">
        <v>47</v>
      </c>
      <c r="C74" s="626">
        <v>1</v>
      </c>
      <c r="D74" s="643" t="s">
        <v>15</v>
      </c>
      <c r="E74" s="626">
        <v>12</v>
      </c>
      <c r="F74" s="624">
        <f>ROUND(C74*E74,2)</f>
        <v>12</v>
      </c>
      <c r="G74" s="29"/>
      <c r="H74" s="14"/>
      <c r="I74" s="14"/>
      <c r="J74" s="14"/>
      <c r="K74" s="15"/>
      <c r="L74" s="15"/>
      <c r="M74" s="15"/>
      <c r="N74" s="15"/>
      <c r="O74" s="15"/>
    </row>
    <row r="75" spans="1:15" ht="12.75" customHeight="1" thickBot="1">
      <c r="A75" s="47"/>
      <c r="B75" s="635"/>
      <c r="C75" s="645"/>
      <c r="D75" s="646"/>
      <c r="E75" s="647" t="s">
        <v>55</v>
      </c>
      <c r="F75" s="648">
        <f>SUM(F72:F74)</f>
        <v>1512</v>
      </c>
      <c r="G75" s="36"/>
      <c r="H75" s="14"/>
      <c r="I75" s="14"/>
      <c r="J75" s="14"/>
      <c r="K75" s="15"/>
      <c r="L75" s="15"/>
      <c r="M75" s="15"/>
      <c r="N75" s="15"/>
      <c r="O75" s="15"/>
    </row>
    <row r="76" spans="1:15" ht="13.5" customHeight="1" thickTop="1">
      <c r="A76" s="47"/>
      <c r="B76" s="611"/>
      <c r="C76" s="612"/>
      <c r="D76" s="613"/>
      <c r="E76" s="612"/>
      <c r="F76" s="612"/>
      <c r="G76" s="15"/>
      <c r="H76" s="14"/>
      <c r="I76" s="14"/>
      <c r="J76" s="14"/>
      <c r="K76" s="15"/>
      <c r="L76" s="15"/>
      <c r="M76" s="15"/>
      <c r="N76" s="15"/>
      <c r="O76" s="15"/>
    </row>
    <row r="77" spans="1:15" ht="12.75" customHeight="1" thickBot="1">
      <c r="A77" s="47"/>
      <c r="B77" s="614" t="s">
        <v>63</v>
      </c>
      <c r="C77" s="612"/>
      <c r="D77" s="611"/>
      <c r="E77" s="612"/>
      <c r="F77" s="612"/>
      <c r="G77" s="15"/>
      <c r="H77" s="14"/>
      <c r="I77" s="14"/>
      <c r="J77" s="14"/>
      <c r="K77" s="15"/>
      <c r="L77" s="15"/>
      <c r="M77" s="15"/>
      <c r="N77" s="15"/>
      <c r="O77" s="15"/>
    </row>
    <row r="78" spans="1:15" ht="12.75" customHeight="1" thickTop="1">
      <c r="A78" s="47"/>
      <c r="B78" s="615" t="s">
        <v>37</v>
      </c>
      <c r="C78" s="616">
        <v>1.02</v>
      </c>
      <c r="D78" s="642" t="s">
        <v>15</v>
      </c>
      <c r="E78" s="616">
        <f>+F75</f>
        <v>1512</v>
      </c>
      <c r="F78" s="634">
        <f>ROUND(C78*E78,2)</f>
        <v>1542.24</v>
      </c>
      <c r="G78" s="51"/>
      <c r="H78" s="14"/>
      <c r="I78" s="14"/>
      <c r="J78" s="14"/>
      <c r="K78" s="15"/>
      <c r="L78" s="15"/>
      <c r="M78" s="15"/>
      <c r="N78" s="15"/>
      <c r="O78" s="15"/>
    </row>
    <row r="79" spans="1:15" ht="12.75" customHeight="1">
      <c r="A79" s="47"/>
      <c r="B79" s="625" t="s">
        <v>51</v>
      </c>
      <c r="C79" s="626">
        <v>9.46</v>
      </c>
      <c r="D79" s="643" t="s">
        <v>52</v>
      </c>
      <c r="E79" s="626">
        <f>F13</f>
        <v>250</v>
      </c>
      <c r="F79" s="624">
        <f>ROUND(C79*E79,2)</f>
        <v>2365</v>
      </c>
      <c r="G79" s="29"/>
      <c r="H79" s="14"/>
      <c r="I79" s="14"/>
      <c r="J79" s="14"/>
      <c r="K79" s="15"/>
      <c r="L79" s="15"/>
      <c r="M79" s="15"/>
      <c r="N79" s="15"/>
      <c r="O79" s="15"/>
    </row>
    <row r="80" spans="1:15" ht="12.75" customHeight="1">
      <c r="A80" s="47"/>
      <c r="B80" s="625" t="s">
        <v>32</v>
      </c>
      <c r="C80" s="626">
        <v>50</v>
      </c>
      <c r="D80" s="643" t="s">
        <v>18</v>
      </c>
      <c r="E80" s="626">
        <f>F12</f>
        <v>2.5</v>
      </c>
      <c r="F80" s="624">
        <f>ROUND(C80*E80,2)</f>
        <v>125</v>
      </c>
      <c r="G80" s="29"/>
      <c r="H80" s="14"/>
      <c r="I80" s="14"/>
      <c r="J80" s="14"/>
      <c r="K80" s="15"/>
      <c r="L80" s="15"/>
      <c r="M80" s="15"/>
      <c r="N80" s="15"/>
      <c r="O80" s="15"/>
    </row>
    <row r="81" spans="1:15" ht="12.75" customHeight="1">
      <c r="A81" s="47"/>
      <c r="B81" s="625" t="s">
        <v>36</v>
      </c>
      <c r="C81" s="626">
        <v>3.07</v>
      </c>
      <c r="D81" s="643" t="s">
        <v>52</v>
      </c>
      <c r="E81" s="626">
        <f>F14</f>
        <v>100</v>
      </c>
      <c r="F81" s="624">
        <f>ROUND(C81*E81,2)</f>
        <v>307</v>
      </c>
      <c r="G81" s="29"/>
      <c r="H81" s="14"/>
      <c r="I81" s="14"/>
      <c r="J81" s="14"/>
      <c r="K81" s="15"/>
      <c r="L81" s="15"/>
      <c r="M81" s="15"/>
      <c r="N81" s="15"/>
      <c r="O81" s="15"/>
    </row>
    <row r="82" spans="1:15" ht="12.75" customHeight="1">
      <c r="A82" s="47"/>
      <c r="B82" s="625" t="s">
        <v>64</v>
      </c>
      <c r="C82" s="626">
        <v>0.5</v>
      </c>
      <c r="D82" s="643" t="s">
        <v>65</v>
      </c>
      <c r="E82" s="626">
        <v>650</v>
      </c>
      <c r="F82" s="624">
        <f>ROUND(C82*E82,2)</f>
        <v>325</v>
      </c>
      <c r="G82" s="29"/>
      <c r="H82" s="14"/>
      <c r="I82" s="14"/>
      <c r="J82" s="14"/>
      <c r="K82" s="15"/>
      <c r="L82" s="15"/>
      <c r="M82" s="15"/>
      <c r="N82" s="15"/>
      <c r="O82" s="15"/>
    </row>
    <row r="83" spans="1:15" ht="12.75" customHeight="1">
      <c r="A83" s="47"/>
      <c r="B83" s="625" t="s">
        <v>66</v>
      </c>
      <c r="C83" s="626"/>
      <c r="D83" s="643"/>
      <c r="E83" s="626"/>
      <c r="F83" s="644">
        <f>SUM(F79+F80+F78+F81)*0.03</f>
        <v>130.18</v>
      </c>
      <c r="G83" s="48"/>
      <c r="H83" s="14"/>
      <c r="I83" s="14"/>
      <c r="J83" s="14"/>
      <c r="K83" s="15"/>
      <c r="L83" s="15"/>
      <c r="M83" s="15"/>
      <c r="N83" s="15"/>
      <c r="O83" s="15"/>
    </row>
    <row r="84" spans="1:15" ht="12.75" customHeight="1" thickBot="1">
      <c r="A84" s="47"/>
      <c r="B84" s="635" t="s">
        <v>67</v>
      </c>
      <c r="C84" s="645"/>
      <c r="D84" s="646"/>
      <c r="E84" s="647" t="s">
        <v>55</v>
      </c>
      <c r="F84" s="648">
        <f>SUM(F78:F83)</f>
        <v>4794.42</v>
      </c>
      <c r="G84" s="36"/>
      <c r="H84" s="14"/>
      <c r="I84" s="14"/>
      <c r="J84" s="14"/>
      <c r="K84" s="15"/>
      <c r="L84" s="15"/>
      <c r="M84" s="15"/>
      <c r="N84" s="15"/>
      <c r="O84" s="15"/>
    </row>
    <row r="85" spans="1:15" ht="7.5" customHeight="1" thickTop="1">
      <c r="A85" s="47"/>
      <c r="B85" s="611"/>
      <c r="C85" s="612"/>
      <c r="D85" s="613"/>
      <c r="E85" s="655"/>
      <c r="F85" s="655"/>
      <c r="G85" s="53"/>
      <c r="H85" s="14"/>
      <c r="I85" s="14"/>
      <c r="J85" s="14"/>
      <c r="K85" s="15"/>
      <c r="L85" s="15"/>
      <c r="M85" s="15"/>
      <c r="N85" s="15"/>
      <c r="O85" s="15"/>
    </row>
    <row r="86" spans="1:15" ht="12.75" customHeight="1" thickBot="1">
      <c r="A86" s="47"/>
      <c r="B86" s="614" t="s">
        <v>68</v>
      </c>
      <c r="C86" s="612"/>
      <c r="D86" s="611"/>
      <c r="E86" s="612"/>
      <c r="F86" s="612"/>
      <c r="G86" s="15"/>
      <c r="H86" s="14"/>
      <c r="I86" s="14"/>
      <c r="J86" s="14"/>
      <c r="K86" s="15"/>
      <c r="L86" s="15"/>
      <c r="M86" s="15"/>
      <c r="N86" s="15"/>
      <c r="O86" s="15"/>
    </row>
    <row r="87" spans="1:15" ht="12.75" customHeight="1" thickTop="1">
      <c r="A87" s="47"/>
      <c r="B87" s="615" t="s">
        <v>69</v>
      </c>
      <c r="C87" s="616">
        <v>1</v>
      </c>
      <c r="D87" s="656" t="s">
        <v>15</v>
      </c>
      <c r="E87" s="616">
        <f>+F75</f>
        <v>1512</v>
      </c>
      <c r="F87" s="634">
        <f>ROUND(C87*E87,2)</f>
        <v>1512</v>
      </c>
      <c r="G87" s="48"/>
      <c r="H87" s="14"/>
      <c r="I87" s="14"/>
      <c r="J87" s="14"/>
      <c r="K87" s="15"/>
      <c r="L87" s="15"/>
      <c r="M87" s="15"/>
      <c r="N87" s="15"/>
      <c r="O87" s="15"/>
    </row>
    <row r="88" spans="1:15" ht="12.75" customHeight="1">
      <c r="A88" s="47"/>
      <c r="B88" s="625" t="s">
        <v>32</v>
      </c>
      <c r="C88" s="626">
        <v>69.04</v>
      </c>
      <c r="D88" s="657" t="s">
        <v>18</v>
      </c>
      <c r="E88" s="626">
        <f>F12</f>
        <v>2.5</v>
      </c>
      <c r="F88" s="624">
        <f>ROUND(C88*E88,2)</f>
        <v>172.6</v>
      </c>
      <c r="G88" s="48"/>
      <c r="H88" s="14"/>
      <c r="I88" s="14"/>
      <c r="J88" s="14"/>
      <c r="K88" s="15"/>
      <c r="L88" s="15"/>
      <c r="M88" s="15"/>
      <c r="N88" s="15"/>
      <c r="O88" s="15"/>
    </row>
    <row r="89" spans="1:15" ht="12.75" customHeight="1">
      <c r="A89" s="47"/>
      <c r="B89" s="625" t="s">
        <v>51</v>
      </c>
      <c r="C89" s="626">
        <v>11.51</v>
      </c>
      <c r="D89" s="657" t="s">
        <v>52</v>
      </c>
      <c r="E89" s="626">
        <f>F13</f>
        <v>250</v>
      </c>
      <c r="F89" s="624">
        <f>ROUND(C89*E89,2)</f>
        <v>2877.5</v>
      </c>
      <c r="G89" s="48"/>
      <c r="H89" s="14"/>
      <c r="I89" s="14"/>
      <c r="J89" s="14"/>
      <c r="K89" s="15"/>
      <c r="L89" s="15"/>
      <c r="M89" s="15"/>
      <c r="N89" s="15"/>
      <c r="O89" s="15"/>
    </row>
    <row r="90" spans="1:15" ht="12.75" customHeight="1">
      <c r="A90" s="47"/>
      <c r="B90" s="625" t="s">
        <v>64</v>
      </c>
      <c r="C90" s="626">
        <v>0.5</v>
      </c>
      <c r="D90" s="657" t="s">
        <v>65</v>
      </c>
      <c r="E90" s="626">
        <v>650</v>
      </c>
      <c r="F90" s="624">
        <f>ROUND(C90*E90,2)</f>
        <v>325</v>
      </c>
      <c r="G90" s="48"/>
      <c r="H90" s="14"/>
      <c r="I90" s="14"/>
      <c r="J90" s="14"/>
      <c r="K90" s="15"/>
      <c r="L90" s="15"/>
      <c r="M90" s="15"/>
      <c r="N90" s="15"/>
      <c r="O90" s="15"/>
    </row>
    <row r="91" spans="1:15" ht="12.75" customHeight="1">
      <c r="A91" s="47"/>
      <c r="B91" s="625" t="s">
        <v>66</v>
      </c>
      <c r="C91" s="626"/>
      <c r="D91" s="657"/>
      <c r="E91" s="626"/>
      <c r="F91" s="644">
        <f>SUM(F87+F88+F89)*0.03</f>
        <v>136.86</v>
      </c>
      <c r="G91" s="48"/>
      <c r="H91" s="14"/>
      <c r="I91" s="14"/>
      <c r="J91" s="14"/>
      <c r="K91" s="15"/>
      <c r="L91" s="15"/>
      <c r="M91" s="15"/>
      <c r="N91" s="15"/>
      <c r="O91" s="15"/>
    </row>
    <row r="92" spans="1:15" ht="12.75" customHeight="1" thickBot="1">
      <c r="A92" s="47"/>
      <c r="B92" s="635"/>
      <c r="C92" s="645"/>
      <c r="D92" s="658"/>
      <c r="E92" s="647" t="s">
        <v>55</v>
      </c>
      <c r="F92" s="648">
        <f>SUM(F87:F91)</f>
        <v>5023.96</v>
      </c>
      <c r="G92" s="36"/>
      <c r="H92" s="14"/>
      <c r="I92" s="14"/>
      <c r="J92" s="14"/>
      <c r="K92" s="15"/>
      <c r="L92" s="15"/>
      <c r="M92" s="15"/>
      <c r="N92" s="15"/>
      <c r="O92" s="15"/>
    </row>
    <row r="93" spans="1:15" ht="10.5" customHeight="1" thickTop="1">
      <c r="A93" s="47"/>
      <c r="B93" s="637"/>
      <c r="C93" s="640"/>
      <c r="D93" s="637"/>
      <c r="E93" s="650"/>
      <c r="F93" s="650"/>
      <c r="G93" s="36"/>
      <c r="H93" s="14"/>
      <c r="I93" s="14"/>
      <c r="J93" s="14"/>
      <c r="K93" s="15"/>
      <c r="L93" s="15"/>
      <c r="M93" s="15"/>
      <c r="N93" s="15"/>
      <c r="O93" s="15"/>
    </row>
    <row r="94" spans="1:15" ht="12.75" customHeight="1" thickBot="1">
      <c r="A94" s="47"/>
      <c r="B94" s="614" t="s">
        <v>3</v>
      </c>
      <c r="C94" s="612"/>
      <c r="D94" s="613"/>
      <c r="E94" s="612"/>
      <c r="F94" s="612"/>
      <c r="G94" s="15"/>
      <c r="H94" s="14"/>
      <c r="I94" s="14"/>
      <c r="J94" s="14"/>
      <c r="K94" s="15"/>
      <c r="L94" s="15"/>
      <c r="M94" s="15"/>
      <c r="N94" s="15"/>
      <c r="O94" s="15"/>
    </row>
    <row r="95" spans="1:15" ht="12.75" customHeight="1" thickTop="1">
      <c r="A95" s="47"/>
      <c r="B95" s="615" t="s">
        <v>70</v>
      </c>
      <c r="C95" s="616">
        <v>0.03</v>
      </c>
      <c r="D95" s="656" t="s">
        <v>15</v>
      </c>
      <c r="E95" s="659">
        <f>+F84</f>
        <v>4794.42</v>
      </c>
      <c r="F95" s="634">
        <f>ROUND(C95*E95,2)</f>
        <v>143.83</v>
      </c>
      <c r="G95" s="48"/>
      <c r="H95" s="14"/>
      <c r="I95" s="14"/>
      <c r="J95" s="14"/>
      <c r="K95" s="15"/>
      <c r="L95" s="15"/>
      <c r="M95" s="15"/>
      <c r="N95" s="15"/>
      <c r="O95" s="15"/>
    </row>
    <row r="96" spans="1:15" ht="12.75" customHeight="1">
      <c r="A96" s="47"/>
      <c r="B96" s="625" t="s">
        <v>71</v>
      </c>
      <c r="C96" s="626">
        <v>0.03</v>
      </c>
      <c r="D96" s="657" t="s">
        <v>72</v>
      </c>
      <c r="E96" s="660">
        <v>45</v>
      </c>
      <c r="F96" s="624">
        <f>ROUND(C96*E96,2)</f>
        <v>1.35</v>
      </c>
      <c r="G96" s="48"/>
      <c r="H96" s="14"/>
      <c r="I96" s="14"/>
      <c r="J96" s="14"/>
      <c r="K96" s="15"/>
      <c r="L96" s="15"/>
      <c r="M96" s="15"/>
      <c r="N96" s="15"/>
      <c r="O96" s="15"/>
    </row>
    <row r="97" spans="1:15" ht="12.75" customHeight="1">
      <c r="A97" s="47"/>
      <c r="B97" s="625" t="s">
        <v>73</v>
      </c>
      <c r="C97" s="626">
        <v>1</v>
      </c>
      <c r="D97" s="657" t="s">
        <v>74</v>
      </c>
      <c r="E97" s="660">
        <v>6</v>
      </c>
      <c r="F97" s="624">
        <f>ROUND(C97*E97,2)</f>
        <v>6</v>
      </c>
      <c r="G97" s="48"/>
      <c r="H97" s="14"/>
      <c r="I97" s="14"/>
      <c r="J97" s="14"/>
      <c r="K97" s="15"/>
      <c r="L97" s="15"/>
      <c r="M97" s="15"/>
      <c r="N97" s="15"/>
      <c r="O97" s="15"/>
    </row>
    <row r="98" spans="1:15" ht="12.75" customHeight="1">
      <c r="A98" s="47"/>
      <c r="B98" s="625" t="s">
        <v>23</v>
      </c>
      <c r="C98" s="626">
        <v>1</v>
      </c>
      <c r="D98" s="657" t="s">
        <v>16</v>
      </c>
      <c r="E98" s="660">
        <v>95.62</v>
      </c>
      <c r="F98" s="624">
        <f>ROUND(C98*E98,2)</f>
        <v>95.62</v>
      </c>
      <c r="G98" s="48"/>
      <c r="H98" s="14"/>
      <c r="I98" s="14">
        <v>90</v>
      </c>
      <c r="J98" s="14"/>
      <c r="K98" s="15"/>
      <c r="L98" s="15"/>
      <c r="M98" s="15"/>
      <c r="N98" s="15"/>
      <c r="O98" s="15"/>
    </row>
    <row r="99" spans="1:15" ht="12.75" customHeight="1" thickBot="1">
      <c r="A99" s="47"/>
      <c r="B99" s="635"/>
      <c r="C99" s="645"/>
      <c r="D99" s="658"/>
      <c r="E99" s="647" t="s">
        <v>55</v>
      </c>
      <c r="F99" s="648">
        <f>ROUND(SUM(F95:F98),2)</f>
        <v>246.8</v>
      </c>
      <c r="G99" s="59"/>
      <c r="H99" s="14"/>
      <c r="I99" s="14"/>
      <c r="J99" s="14"/>
      <c r="K99" s="15"/>
      <c r="L99" s="15"/>
      <c r="M99" s="15"/>
      <c r="N99" s="15"/>
      <c r="O99" s="15"/>
    </row>
    <row r="100" spans="1:15" ht="13.5" customHeight="1" thickTop="1">
      <c r="A100" s="47"/>
      <c r="B100" s="661" t="s">
        <v>75</v>
      </c>
      <c r="C100" s="662">
        <f>($C$79*6*$C$95)/128</f>
        <v>0.01</v>
      </c>
      <c r="D100" s="663" t="s">
        <v>33</v>
      </c>
      <c r="E100" s="664">
        <v>330.6</v>
      </c>
      <c r="F100" s="665">
        <f>(C100*E100)+F99</f>
        <v>250.11</v>
      </c>
      <c r="G100" s="65"/>
      <c r="H100" s="14"/>
      <c r="I100" s="14"/>
      <c r="J100" s="14"/>
      <c r="K100" s="15"/>
      <c r="L100" s="15"/>
      <c r="M100" s="15"/>
      <c r="N100" s="15"/>
      <c r="O100" s="15"/>
    </row>
    <row r="101" spans="1:15" ht="13.5" customHeight="1" thickBot="1">
      <c r="A101" s="47"/>
      <c r="B101" s="666" t="s">
        <v>76</v>
      </c>
      <c r="C101" s="645">
        <f>($C$79*4.5*$C$95)/128</f>
        <v>0.01</v>
      </c>
      <c r="D101" s="667" t="s">
        <v>33</v>
      </c>
      <c r="E101" s="668">
        <v>749.36</v>
      </c>
      <c r="F101" s="669">
        <f>(C101*E101)+F99</f>
        <v>254.29</v>
      </c>
      <c r="G101" s="65"/>
      <c r="H101" s="14"/>
      <c r="I101" s="14"/>
      <c r="J101" s="14"/>
      <c r="K101" s="15"/>
      <c r="L101" s="15"/>
      <c r="M101" s="15"/>
      <c r="N101" s="15"/>
      <c r="O101" s="15"/>
    </row>
    <row r="102" spans="1:15" ht="13.5" customHeight="1" thickTop="1">
      <c r="A102" s="47"/>
      <c r="B102" s="611"/>
      <c r="C102" s="612"/>
      <c r="D102" s="613"/>
      <c r="E102" s="655"/>
      <c r="F102" s="655"/>
      <c r="G102" s="65"/>
      <c r="H102" s="14"/>
      <c r="I102" s="14"/>
      <c r="J102" s="14"/>
      <c r="K102" s="15"/>
      <c r="L102" s="15"/>
      <c r="M102" s="15"/>
      <c r="N102" s="15"/>
      <c r="O102" s="15"/>
    </row>
    <row r="103" spans="1:15" ht="12.75" customHeight="1" thickBot="1">
      <c r="A103" s="47"/>
      <c r="B103" s="652" t="s">
        <v>22</v>
      </c>
      <c r="C103" s="612"/>
      <c r="D103" s="611"/>
      <c r="E103" s="612"/>
      <c r="F103" s="612"/>
      <c r="G103" s="15"/>
      <c r="H103" s="14"/>
      <c r="I103" s="14"/>
      <c r="J103" s="14"/>
      <c r="K103" s="15"/>
      <c r="L103" s="15"/>
      <c r="M103" s="15"/>
      <c r="N103" s="15"/>
      <c r="O103" s="15"/>
    </row>
    <row r="104" spans="1:15" ht="12.75" customHeight="1" thickTop="1">
      <c r="A104" s="47"/>
      <c r="B104" s="615" t="s">
        <v>77</v>
      </c>
      <c r="C104" s="616">
        <v>0.03</v>
      </c>
      <c r="D104" s="656" t="s">
        <v>15</v>
      </c>
      <c r="E104" s="659">
        <f>+F84</f>
        <v>4794.42</v>
      </c>
      <c r="F104" s="634">
        <f>ROUND(C104*E104,2)</f>
        <v>143.83</v>
      </c>
      <c r="G104" s="48"/>
      <c r="H104" s="14"/>
      <c r="I104" s="14"/>
      <c r="J104" s="14"/>
      <c r="K104" s="15"/>
      <c r="L104" s="15"/>
      <c r="M104" s="15"/>
      <c r="N104" s="15"/>
      <c r="O104" s="15"/>
    </row>
    <row r="105" spans="1:15" ht="12.75" customHeight="1">
      <c r="A105" s="47"/>
      <c r="B105" s="625" t="s">
        <v>71</v>
      </c>
      <c r="C105" s="626">
        <v>0.03</v>
      </c>
      <c r="D105" s="657" t="s">
        <v>72</v>
      </c>
      <c r="E105" s="660">
        <v>45</v>
      </c>
      <c r="F105" s="624">
        <f>ROUND(C105*E105,2)</f>
        <v>1.35</v>
      </c>
      <c r="G105" s="48"/>
      <c r="H105" s="14"/>
      <c r="I105" s="14"/>
      <c r="J105" s="14"/>
      <c r="K105" s="15"/>
      <c r="L105" s="15"/>
      <c r="M105" s="15"/>
      <c r="N105" s="15"/>
      <c r="O105" s="15"/>
    </row>
    <row r="106" spans="1:15" ht="12.75" customHeight="1">
      <c r="A106" s="47"/>
      <c r="B106" s="625" t="s">
        <v>73</v>
      </c>
      <c r="C106" s="626">
        <v>1</v>
      </c>
      <c r="D106" s="657" t="s">
        <v>74</v>
      </c>
      <c r="E106" s="660">
        <v>6</v>
      </c>
      <c r="F106" s="624">
        <f>ROUND(C106*E106,2)</f>
        <v>6</v>
      </c>
      <c r="G106" s="48"/>
      <c r="H106" s="14"/>
      <c r="I106" s="14"/>
      <c r="J106" s="14"/>
      <c r="K106" s="15"/>
      <c r="L106" s="15"/>
      <c r="M106" s="15"/>
      <c r="N106" s="15"/>
      <c r="O106" s="15"/>
    </row>
    <row r="107" spans="1:15" ht="12.75" customHeight="1">
      <c r="A107" s="47"/>
      <c r="B107" s="625" t="s">
        <v>78</v>
      </c>
      <c r="C107" s="626">
        <v>0.05</v>
      </c>
      <c r="D107" s="657" t="s">
        <v>35</v>
      </c>
      <c r="E107" s="660">
        <f>F13</f>
        <v>250</v>
      </c>
      <c r="F107" s="624">
        <f>ROUND(C107*E107,2)</f>
        <v>12.5</v>
      </c>
      <c r="G107" s="48"/>
      <c r="H107" s="14"/>
      <c r="I107" s="14"/>
      <c r="J107" s="14"/>
      <c r="K107" s="15"/>
      <c r="L107" s="15"/>
      <c r="M107" s="15"/>
      <c r="N107" s="15"/>
      <c r="O107" s="15"/>
    </row>
    <row r="108" spans="1:15" ht="12.75" customHeight="1">
      <c r="A108" s="47"/>
      <c r="B108" s="625" t="s">
        <v>79</v>
      </c>
      <c r="C108" s="626">
        <v>1</v>
      </c>
      <c r="D108" s="657" t="s">
        <v>16</v>
      </c>
      <c r="E108" s="660">
        <v>110.26</v>
      </c>
      <c r="F108" s="624">
        <f>ROUND(C108*E108,2)</f>
        <v>110.26</v>
      </c>
      <c r="G108" s="48"/>
      <c r="H108" s="14"/>
      <c r="I108" s="14"/>
      <c r="J108" s="14"/>
      <c r="K108" s="15"/>
      <c r="L108" s="15"/>
      <c r="M108" s="15"/>
      <c r="N108" s="15"/>
      <c r="O108" s="15"/>
    </row>
    <row r="109" spans="1:15" ht="12.75" customHeight="1" thickBot="1">
      <c r="A109" s="47"/>
      <c r="B109" s="635"/>
      <c r="C109" s="645"/>
      <c r="D109" s="646"/>
      <c r="E109" s="647" t="s">
        <v>55</v>
      </c>
      <c r="F109" s="648">
        <f>ROUND(SUM(F104:F108),2)</f>
        <v>273.94</v>
      </c>
      <c r="G109" s="59"/>
      <c r="H109" s="14"/>
      <c r="I109" s="14"/>
      <c r="J109" s="14"/>
      <c r="K109" s="15"/>
      <c r="L109" s="15"/>
      <c r="M109" s="15"/>
      <c r="N109" s="15"/>
      <c r="O109" s="15"/>
    </row>
    <row r="110" spans="1:15" ht="12.75" customHeight="1" thickBot="1" thickTop="1">
      <c r="A110" s="47"/>
      <c r="B110" s="670" t="s">
        <v>80</v>
      </c>
      <c r="C110" s="671"/>
      <c r="D110" s="672"/>
      <c r="E110" s="673"/>
      <c r="F110" s="674">
        <f>ROUND(F109-F107,2)</f>
        <v>261.44</v>
      </c>
      <c r="G110" s="59"/>
      <c r="H110" s="14"/>
      <c r="I110" s="14"/>
      <c r="J110" s="14"/>
      <c r="K110" s="15"/>
      <c r="L110" s="15"/>
      <c r="M110" s="15"/>
      <c r="N110" s="15"/>
      <c r="O110" s="15"/>
    </row>
    <row r="111" spans="1:15" ht="12.75" customHeight="1" thickTop="1">
      <c r="A111" s="47"/>
      <c r="B111" s="675" t="s">
        <v>81</v>
      </c>
      <c r="C111" s="616">
        <f>($C$79*6*$C$104)/128</f>
        <v>0.01</v>
      </c>
      <c r="D111" s="617" t="s">
        <v>18</v>
      </c>
      <c r="E111" s="664">
        <v>330.6</v>
      </c>
      <c r="F111" s="676">
        <f>(C111*E111)+F110</f>
        <v>264.75</v>
      </c>
      <c r="G111" s="59"/>
      <c r="H111" s="14"/>
      <c r="I111" s="14"/>
      <c r="J111" s="14"/>
      <c r="K111" s="15"/>
      <c r="L111" s="15"/>
      <c r="M111" s="15"/>
      <c r="N111" s="15"/>
      <c r="O111" s="15"/>
    </row>
    <row r="112" spans="1:15" ht="14.25" customHeight="1">
      <c r="A112" s="47"/>
      <c r="B112" s="677" t="s">
        <v>82</v>
      </c>
      <c r="C112" s="626">
        <f>($C$79*6*$C$104)/128</f>
        <v>0.01</v>
      </c>
      <c r="D112" s="627" t="s">
        <v>18</v>
      </c>
      <c r="E112" s="678">
        <v>330.6</v>
      </c>
      <c r="F112" s="679">
        <f>(C112*E112)+F109</f>
        <v>277.25</v>
      </c>
      <c r="G112" s="82"/>
      <c r="H112" s="14"/>
      <c r="I112" s="14"/>
      <c r="J112" s="14"/>
      <c r="K112" s="15"/>
      <c r="L112" s="15"/>
      <c r="M112" s="15"/>
      <c r="N112" s="15"/>
      <c r="O112" s="15"/>
    </row>
    <row r="113" spans="1:15" ht="14.25" customHeight="1">
      <c r="A113" s="47"/>
      <c r="B113" s="677" t="s">
        <v>83</v>
      </c>
      <c r="C113" s="626">
        <f>($C$79*4.5*$C$104)/128</f>
        <v>0.01</v>
      </c>
      <c r="D113" s="627" t="s">
        <v>18</v>
      </c>
      <c r="E113" s="678">
        <v>749.36</v>
      </c>
      <c r="F113" s="679">
        <f>(C113*E113)+F110</f>
        <v>268.93</v>
      </c>
      <c r="G113" s="82"/>
      <c r="H113" s="14"/>
      <c r="I113" s="14"/>
      <c r="J113" s="14"/>
      <c r="K113" s="15"/>
      <c r="L113" s="15"/>
      <c r="M113" s="15"/>
      <c r="N113" s="15"/>
      <c r="O113" s="15"/>
    </row>
    <row r="114" spans="1:15" ht="14.25" customHeight="1" thickBot="1">
      <c r="A114" s="47"/>
      <c r="B114" s="666" t="s">
        <v>84</v>
      </c>
      <c r="C114" s="645">
        <f>($C$79*4.5*$C$104)/128</f>
        <v>0.01</v>
      </c>
      <c r="D114" s="667" t="s">
        <v>18</v>
      </c>
      <c r="E114" s="680">
        <v>749.36</v>
      </c>
      <c r="F114" s="679">
        <f>(C114*E114)+F109</f>
        <v>281.43</v>
      </c>
      <c r="G114" s="82"/>
      <c r="H114" s="14"/>
      <c r="I114" s="14"/>
      <c r="J114" s="14"/>
      <c r="K114" s="15"/>
      <c r="L114" s="15"/>
      <c r="M114" s="15"/>
      <c r="N114" s="15"/>
      <c r="O114" s="15"/>
    </row>
    <row r="115" spans="1:15" ht="9" customHeight="1" thickTop="1">
      <c r="A115" s="47"/>
      <c r="B115" s="611"/>
      <c r="C115" s="612"/>
      <c r="D115" s="613"/>
      <c r="E115" s="655"/>
      <c r="F115" s="681"/>
      <c r="G115" s="82"/>
      <c r="H115" s="14"/>
      <c r="I115" s="14"/>
      <c r="J115" s="14"/>
      <c r="K115" s="15"/>
      <c r="L115" s="15"/>
      <c r="M115" s="15"/>
      <c r="N115" s="15"/>
      <c r="O115" s="15"/>
    </row>
    <row r="116" spans="1:15" ht="12.75" customHeight="1" thickBot="1">
      <c r="A116" s="47"/>
      <c r="B116" s="652" t="s">
        <v>85</v>
      </c>
      <c r="C116" s="612"/>
      <c r="D116" s="613"/>
      <c r="E116" s="612"/>
      <c r="F116" s="612"/>
      <c r="G116" s="15"/>
      <c r="H116" s="14"/>
      <c r="I116" s="14"/>
      <c r="J116" s="14"/>
      <c r="K116" s="15"/>
      <c r="L116" s="15"/>
      <c r="M116" s="15"/>
      <c r="N116" s="15"/>
      <c r="O116" s="15"/>
    </row>
    <row r="117" spans="1:15" ht="12.75" customHeight="1" thickTop="1">
      <c r="A117" s="47"/>
      <c r="B117" s="615" t="s">
        <v>86</v>
      </c>
      <c r="C117" s="616">
        <v>0.06</v>
      </c>
      <c r="D117" s="656" t="s">
        <v>15</v>
      </c>
      <c r="E117" s="659">
        <f>+F92</f>
        <v>5023.96</v>
      </c>
      <c r="F117" s="634">
        <f>ROUND(C117*E117,2)</f>
        <v>301.44</v>
      </c>
      <c r="G117" s="48"/>
      <c r="H117" s="14"/>
      <c r="I117" s="14"/>
      <c r="J117" s="14"/>
      <c r="K117" s="15"/>
      <c r="L117" s="15"/>
      <c r="M117" s="15"/>
      <c r="N117" s="15"/>
      <c r="O117" s="15"/>
    </row>
    <row r="118" spans="1:15" ht="12.75" customHeight="1">
      <c r="A118" s="47"/>
      <c r="B118" s="625" t="s">
        <v>71</v>
      </c>
      <c r="C118" s="626">
        <v>0.33</v>
      </c>
      <c r="D118" s="643" t="s">
        <v>72</v>
      </c>
      <c r="E118" s="660">
        <v>45</v>
      </c>
      <c r="F118" s="624">
        <f>ROUND(C118*E118,2)</f>
        <v>14.85</v>
      </c>
      <c r="G118" s="48"/>
      <c r="H118" s="14"/>
      <c r="I118" s="14"/>
      <c r="J118" s="14"/>
      <c r="K118" s="15"/>
      <c r="L118" s="15"/>
      <c r="M118" s="15"/>
      <c r="N118" s="15"/>
      <c r="O118" s="15"/>
    </row>
    <row r="119" spans="1:15" ht="12.75" customHeight="1">
      <c r="A119" s="47"/>
      <c r="B119" s="625" t="s">
        <v>73</v>
      </c>
      <c r="C119" s="626">
        <v>1</v>
      </c>
      <c r="D119" s="643" t="s">
        <v>74</v>
      </c>
      <c r="E119" s="660">
        <v>6</v>
      </c>
      <c r="F119" s="624">
        <f>ROUND(C119*E119,2)</f>
        <v>6</v>
      </c>
      <c r="G119" s="48"/>
      <c r="H119" s="14"/>
      <c r="I119" s="14"/>
      <c r="J119" s="14"/>
      <c r="K119" s="15"/>
      <c r="L119" s="15"/>
      <c r="M119" s="15"/>
      <c r="N119" s="15"/>
      <c r="O119" s="15"/>
    </row>
    <row r="120" spans="1:15" ht="12.75" customHeight="1">
      <c r="A120" s="47"/>
      <c r="B120" s="625" t="s">
        <v>87</v>
      </c>
      <c r="C120" s="626">
        <v>1</v>
      </c>
      <c r="D120" s="643" t="s">
        <v>74</v>
      </c>
      <c r="E120" s="660">
        <v>6</v>
      </c>
      <c r="F120" s="624">
        <f>ROUND(C120*E120,2)</f>
        <v>6</v>
      </c>
      <c r="G120" s="48"/>
      <c r="H120" s="14"/>
      <c r="I120" s="14"/>
      <c r="J120" s="14"/>
      <c r="K120" s="15"/>
      <c r="L120" s="15"/>
      <c r="M120" s="15"/>
      <c r="N120" s="15"/>
      <c r="O120" s="15"/>
    </row>
    <row r="121" spans="1:15" ht="12.75" customHeight="1">
      <c r="A121" s="47"/>
      <c r="B121" s="625" t="s">
        <v>23</v>
      </c>
      <c r="C121" s="626">
        <v>1</v>
      </c>
      <c r="D121" s="643" t="s">
        <v>16</v>
      </c>
      <c r="E121" s="660">
        <v>115.23</v>
      </c>
      <c r="F121" s="624">
        <f>ROUND(C121*E121,2)</f>
        <v>115.23</v>
      </c>
      <c r="G121" s="48"/>
      <c r="H121" s="14"/>
      <c r="I121" s="14"/>
      <c r="J121" s="14"/>
      <c r="K121" s="15"/>
      <c r="L121" s="15"/>
      <c r="M121" s="15"/>
      <c r="N121" s="15"/>
      <c r="O121" s="15"/>
    </row>
    <row r="122" spans="1:15" ht="12.75" customHeight="1" thickBot="1">
      <c r="A122" s="47"/>
      <c r="B122" s="635"/>
      <c r="C122" s="645"/>
      <c r="D122" s="682" t="s">
        <v>88</v>
      </c>
      <c r="E122" s="632" t="s">
        <v>89</v>
      </c>
      <c r="F122" s="648">
        <f>ROUND(SUM(F117:F121),2)</f>
        <v>443.52</v>
      </c>
      <c r="G122" s="59"/>
      <c r="H122" s="14"/>
      <c r="I122" s="14"/>
      <c r="J122" s="14"/>
      <c r="K122" s="15"/>
      <c r="L122" s="15"/>
      <c r="M122" s="15"/>
      <c r="N122" s="15"/>
      <c r="O122" s="15"/>
    </row>
    <row r="123" spans="1:15" ht="12.75" customHeight="1" thickTop="1">
      <c r="A123" s="47"/>
      <c r="B123" s="683" t="s">
        <v>90</v>
      </c>
      <c r="C123" s="684"/>
      <c r="D123" s="685"/>
      <c r="E123" s="686"/>
      <c r="F123" s="687">
        <f>ROUND(F122+F107,2)</f>
        <v>456.02</v>
      </c>
      <c r="G123" s="59"/>
      <c r="H123" s="14"/>
      <c r="I123" s="14"/>
      <c r="J123" s="14"/>
      <c r="K123" s="15"/>
      <c r="L123" s="15"/>
      <c r="M123" s="15"/>
      <c r="N123" s="15"/>
      <c r="O123" s="15"/>
    </row>
    <row r="124" spans="1:15" ht="12.75" customHeight="1" thickBot="1">
      <c r="A124" s="47"/>
      <c r="B124" s="666" t="s">
        <v>91</v>
      </c>
      <c r="C124" s="645">
        <f>($C$79*6*$C$117)/128</f>
        <v>0.03</v>
      </c>
      <c r="D124" s="667" t="s">
        <v>18</v>
      </c>
      <c r="E124" s="688">
        <v>330.6</v>
      </c>
      <c r="F124" s="669">
        <f>(C124*E124)+F123</f>
        <v>465.94</v>
      </c>
      <c r="G124" s="59"/>
      <c r="H124" s="14"/>
      <c r="I124" s="14"/>
      <c r="J124" s="14"/>
      <c r="K124" s="15"/>
      <c r="L124" s="15"/>
      <c r="M124" s="15"/>
      <c r="N124" s="15"/>
      <c r="O124" s="15"/>
    </row>
    <row r="125" spans="1:15" ht="14.25" customHeight="1" thickTop="1">
      <c r="A125" s="47"/>
      <c r="B125" s="611"/>
      <c r="C125" s="612"/>
      <c r="D125" s="613"/>
      <c r="E125" s="655"/>
      <c r="F125" s="681"/>
      <c r="G125" s="82"/>
      <c r="H125" s="14"/>
      <c r="I125" s="14"/>
      <c r="J125" s="14"/>
      <c r="K125" s="15"/>
      <c r="L125" s="15"/>
      <c r="M125" s="15"/>
      <c r="N125" s="15"/>
      <c r="O125" s="15"/>
    </row>
    <row r="126" spans="1:10" ht="12.75" customHeight="1" thickBot="1">
      <c r="A126" s="47"/>
      <c r="B126" s="652" t="s">
        <v>19</v>
      </c>
      <c r="C126" s="612"/>
      <c r="D126" s="611"/>
      <c r="E126" s="612"/>
      <c r="F126" s="612"/>
      <c r="G126" s="15"/>
      <c r="H126" s="15"/>
      <c r="I126" s="4"/>
      <c r="J126" s="4"/>
    </row>
    <row r="127" spans="1:10" ht="12.75" customHeight="1" thickTop="1">
      <c r="A127" s="47"/>
      <c r="B127" s="615" t="s">
        <v>92</v>
      </c>
      <c r="C127" s="616">
        <v>0.06</v>
      </c>
      <c r="D127" s="642" t="s">
        <v>15</v>
      </c>
      <c r="E127" s="659">
        <f>F92</f>
        <v>5023.96</v>
      </c>
      <c r="F127" s="634">
        <f>ROUND(C127*E127,2)</f>
        <v>301.44</v>
      </c>
      <c r="G127" s="48"/>
      <c r="H127" s="15"/>
      <c r="I127" s="4"/>
      <c r="J127" s="4"/>
    </row>
    <row r="128" spans="1:10" ht="12.75" customHeight="1">
      <c r="A128" s="47"/>
      <c r="B128" s="625" t="s">
        <v>71</v>
      </c>
      <c r="C128" s="626">
        <v>0.33</v>
      </c>
      <c r="D128" s="643" t="s">
        <v>72</v>
      </c>
      <c r="E128" s="660">
        <v>45</v>
      </c>
      <c r="F128" s="624">
        <f>ROUND(C128*E128,2)</f>
        <v>14.85</v>
      </c>
      <c r="G128" s="48"/>
      <c r="H128" s="15"/>
      <c r="I128" s="4"/>
      <c r="J128" s="4"/>
    </row>
    <row r="129" spans="1:10" ht="12.75" customHeight="1">
      <c r="A129" s="47"/>
      <c r="B129" s="625" t="s">
        <v>93</v>
      </c>
      <c r="C129" s="626">
        <v>1</v>
      </c>
      <c r="D129" s="643" t="s">
        <v>74</v>
      </c>
      <c r="E129" s="660">
        <v>6</v>
      </c>
      <c r="F129" s="624">
        <f>ROUND(C129*E129,2)</f>
        <v>6</v>
      </c>
      <c r="G129" s="48"/>
      <c r="H129" s="15"/>
      <c r="I129" s="4"/>
      <c r="J129" s="4"/>
    </row>
    <row r="130" spans="1:10" ht="12.75" customHeight="1">
      <c r="A130" s="47"/>
      <c r="B130" s="625" t="s">
        <v>23</v>
      </c>
      <c r="C130" s="626">
        <v>1</v>
      </c>
      <c r="D130" s="643" t="s">
        <v>16</v>
      </c>
      <c r="E130" s="660">
        <v>100</v>
      </c>
      <c r="F130" s="624">
        <f>ROUND(C130*E130,2)</f>
        <v>100</v>
      </c>
      <c r="G130" s="48"/>
      <c r="H130" s="15"/>
      <c r="I130" s="4"/>
      <c r="J130" s="4"/>
    </row>
    <row r="131" spans="1:10" ht="12.75" customHeight="1" thickBot="1">
      <c r="A131" s="47"/>
      <c r="B131" s="635"/>
      <c r="C131" s="645"/>
      <c r="D131" s="682" t="s">
        <v>88</v>
      </c>
      <c r="E131" s="632" t="s">
        <v>89</v>
      </c>
      <c r="F131" s="648">
        <f>ROUND(SUM(F127:F130),2)</f>
        <v>422.29</v>
      </c>
      <c r="G131" s="59"/>
      <c r="H131" s="15"/>
      <c r="I131" s="4"/>
      <c r="J131" s="4"/>
    </row>
    <row r="132" spans="1:10" ht="12.75" customHeight="1" thickTop="1">
      <c r="A132" s="47"/>
      <c r="B132" s="689"/>
      <c r="C132" s="640"/>
      <c r="D132" s="690"/>
      <c r="E132" s="650"/>
      <c r="F132" s="650"/>
      <c r="G132" s="59"/>
      <c r="H132" s="15"/>
      <c r="I132" s="4"/>
      <c r="J132" s="4"/>
    </row>
    <row r="133" spans="1:10" ht="12.75" customHeight="1" thickBot="1">
      <c r="A133" s="47"/>
      <c r="B133" s="652" t="s">
        <v>94</v>
      </c>
      <c r="C133" s="612"/>
      <c r="D133" s="613"/>
      <c r="E133" s="612"/>
      <c r="F133" s="612"/>
      <c r="G133" s="15"/>
      <c r="H133" s="14"/>
      <c r="I133" s="4"/>
      <c r="J133" s="4"/>
    </row>
    <row r="134" spans="1:15" ht="12.75" customHeight="1" thickTop="1">
      <c r="A134" s="47"/>
      <c r="B134" s="615" t="s">
        <v>95</v>
      </c>
      <c r="C134" s="691">
        <v>0.0043</v>
      </c>
      <c r="D134" s="642" t="s">
        <v>15</v>
      </c>
      <c r="E134" s="659">
        <f>+F84</f>
        <v>4794.42</v>
      </c>
      <c r="F134" s="634">
        <f>ROUND(C134*E134,2)</f>
        <v>20.62</v>
      </c>
      <c r="G134" s="48"/>
      <c r="H134" s="14"/>
      <c r="I134" s="14"/>
      <c r="J134" s="14"/>
      <c r="K134" s="15"/>
      <c r="L134" s="15"/>
      <c r="M134" s="15"/>
      <c r="N134" s="15"/>
      <c r="O134" s="15"/>
    </row>
    <row r="135" spans="1:15" ht="12.75" customHeight="1">
      <c r="A135" s="47"/>
      <c r="B135" s="625" t="s">
        <v>71</v>
      </c>
      <c r="C135" s="626">
        <v>0.11</v>
      </c>
      <c r="D135" s="643" t="s">
        <v>72</v>
      </c>
      <c r="E135" s="660">
        <v>45</v>
      </c>
      <c r="F135" s="624">
        <f>ROUND(C135*E135,2)</f>
        <v>4.95</v>
      </c>
      <c r="G135" s="48"/>
      <c r="H135" s="14"/>
      <c r="I135" s="14"/>
      <c r="J135" s="14"/>
      <c r="K135" s="15"/>
      <c r="L135" s="15"/>
      <c r="M135" s="15"/>
      <c r="N135" s="15"/>
      <c r="O135" s="15"/>
    </row>
    <row r="136" spans="1:15" ht="12.75" customHeight="1">
      <c r="A136" s="47"/>
      <c r="B136" s="625" t="s">
        <v>23</v>
      </c>
      <c r="C136" s="626">
        <v>1</v>
      </c>
      <c r="D136" s="643" t="s">
        <v>28</v>
      </c>
      <c r="E136" s="660">
        <v>35</v>
      </c>
      <c r="F136" s="624">
        <f>ROUND(C136*E136,2)</f>
        <v>35</v>
      </c>
      <c r="G136" s="48"/>
      <c r="H136" s="14"/>
      <c r="I136" s="14"/>
      <c r="J136" s="14"/>
      <c r="K136" s="15"/>
      <c r="L136" s="15"/>
      <c r="M136" s="15"/>
      <c r="N136" s="15"/>
      <c r="O136" s="15"/>
    </row>
    <row r="137" spans="1:15" ht="12.75" customHeight="1" thickBot="1">
      <c r="A137" s="47"/>
      <c r="B137" s="635"/>
      <c r="C137" s="645"/>
      <c r="D137" s="682" t="s">
        <v>88</v>
      </c>
      <c r="E137" s="647" t="s">
        <v>96</v>
      </c>
      <c r="F137" s="648">
        <f>ROUND(SUM(F134:F136),2)</f>
        <v>60.57</v>
      </c>
      <c r="G137" s="59"/>
      <c r="H137" s="14"/>
      <c r="I137" s="14"/>
      <c r="J137" s="14"/>
      <c r="K137" s="15"/>
      <c r="L137" s="15"/>
      <c r="M137" s="15"/>
      <c r="N137" s="15"/>
      <c r="O137" s="15"/>
    </row>
    <row r="138" spans="1:15" ht="12.75" customHeight="1" thickTop="1">
      <c r="A138" s="47"/>
      <c r="B138" s="637"/>
      <c r="C138" s="640"/>
      <c r="D138" s="613"/>
      <c r="E138" s="650"/>
      <c r="F138" s="650"/>
      <c r="G138" s="59"/>
      <c r="H138" s="14"/>
      <c r="I138" s="14"/>
      <c r="J138" s="14"/>
      <c r="K138" s="15"/>
      <c r="L138" s="15"/>
      <c r="M138" s="15"/>
      <c r="N138" s="15"/>
      <c r="O138" s="15"/>
    </row>
    <row r="139" spans="1:15" ht="12.75" customHeight="1" thickBot="1">
      <c r="A139" s="47"/>
      <c r="B139" s="692" t="s">
        <v>97</v>
      </c>
      <c r="C139" s="693"/>
      <c r="D139" s="694"/>
      <c r="E139" s="693"/>
      <c r="F139" s="693"/>
      <c r="G139" s="59"/>
      <c r="H139" s="14"/>
      <c r="I139" s="14"/>
      <c r="J139" s="14"/>
      <c r="K139" s="15"/>
      <c r="L139" s="15"/>
      <c r="M139" s="15"/>
      <c r="N139" s="15"/>
      <c r="O139" s="15"/>
    </row>
    <row r="140" spans="1:15" ht="12.75" customHeight="1" thickTop="1">
      <c r="A140" s="47"/>
      <c r="B140" s="695" t="s">
        <v>98</v>
      </c>
      <c r="C140" s="696">
        <v>0.00195</v>
      </c>
      <c r="D140" s="697" t="s">
        <v>15</v>
      </c>
      <c r="E140" s="698">
        <f>F84</f>
        <v>4794.42</v>
      </c>
      <c r="F140" s="634">
        <f>ROUND(C140*E140,2)</f>
        <v>9.35</v>
      </c>
      <c r="G140" s="59"/>
      <c r="H140" s="14"/>
      <c r="I140" s="14"/>
      <c r="J140" s="14"/>
      <c r="K140" s="15"/>
      <c r="L140" s="15"/>
      <c r="M140" s="15"/>
      <c r="N140" s="15"/>
      <c r="O140" s="15"/>
    </row>
    <row r="141" spans="1:15" ht="12.75" customHeight="1">
      <c r="A141" s="47"/>
      <c r="B141" s="699" t="s">
        <v>99</v>
      </c>
      <c r="C141" s="700">
        <v>0.0333</v>
      </c>
      <c r="D141" s="701" t="s">
        <v>72</v>
      </c>
      <c r="E141" s="702">
        <v>35</v>
      </c>
      <c r="F141" s="624">
        <f>ROUND(C141*E141,2)</f>
        <v>1.17</v>
      </c>
      <c r="G141" s="59"/>
      <c r="H141" s="14"/>
      <c r="I141" s="14"/>
      <c r="J141" s="14"/>
      <c r="K141" s="15"/>
      <c r="L141" s="15"/>
      <c r="M141" s="15"/>
      <c r="N141" s="15"/>
      <c r="O141" s="15"/>
    </row>
    <row r="142" spans="1:15" ht="12.75" customHeight="1">
      <c r="A142" s="47"/>
      <c r="B142" s="699" t="s">
        <v>23</v>
      </c>
      <c r="C142" s="703">
        <v>1</v>
      </c>
      <c r="D142" s="701" t="s">
        <v>16</v>
      </c>
      <c r="E142" s="702">
        <v>19.86</v>
      </c>
      <c r="F142" s="624">
        <f>ROUND(C142*E142,2)</f>
        <v>19.86</v>
      </c>
      <c r="G142" s="59"/>
      <c r="H142" s="14"/>
      <c r="I142" s="14"/>
      <c r="J142" s="14"/>
      <c r="K142" s="15"/>
      <c r="L142" s="15"/>
      <c r="M142" s="15"/>
      <c r="N142" s="15"/>
      <c r="O142" s="15"/>
    </row>
    <row r="143" spans="1:15" ht="12.75" customHeight="1" thickBot="1">
      <c r="A143" s="47"/>
      <c r="B143" s="704"/>
      <c r="C143" s="705"/>
      <c r="D143" s="706"/>
      <c r="E143" s="707" t="s">
        <v>16</v>
      </c>
      <c r="F143" s="708">
        <f>SUM(F140:F142)</f>
        <v>30.38</v>
      </c>
      <c r="G143" s="48"/>
      <c r="H143" s="14"/>
      <c r="I143" s="14"/>
      <c r="J143" s="14"/>
      <c r="K143" s="15"/>
      <c r="L143" s="15"/>
      <c r="M143" s="15"/>
      <c r="N143" s="15"/>
      <c r="O143" s="15"/>
    </row>
    <row r="144" spans="1:15" ht="12.75" customHeight="1" thickTop="1">
      <c r="A144" s="47"/>
      <c r="B144" s="637"/>
      <c r="C144" s="640"/>
      <c r="D144" s="613"/>
      <c r="E144" s="650"/>
      <c r="F144" s="650"/>
      <c r="G144" s="59"/>
      <c r="H144" s="14"/>
      <c r="I144" s="14"/>
      <c r="J144" s="14"/>
      <c r="K144" s="15"/>
      <c r="L144" s="15"/>
      <c r="M144" s="15"/>
      <c r="N144" s="15"/>
      <c r="O144" s="15"/>
    </row>
    <row r="145" spans="1:15" ht="12.75" customHeight="1" thickBot="1">
      <c r="A145" s="47"/>
      <c r="B145" s="709" t="s">
        <v>100</v>
      </c>
      <c r="C145" s="540"/>
      <c r="D145" s="540"/>
      <c r="E145" s="540"/>
      <c r="F145" s="540"/>
      <c r="G145" s="59"/>
      <c r="H145" s="14"/>
      <c r="I145" s="14"/>
      <c r="J145" s="14"/>
      <c r="K145" s="15"/>
      <c r="L145" s="15"/>
      <c r="M145" s="15"/>
      <c r="N145" s="15"/>
      <c r="O145" s="15"/>
    </row>
    <row r="146" spans="1:15" ht="26.25" customHeight="1" thickTop="1">
      <c r="A146" s="47"/>
      <c r="B146" s="710" t="s">
        <v>101</v>
      </c>
      <c r="C146" s="711">
        <v>0.00195</v>
      </c>
      <c r="D146" s="712" t="s">
        <v>15</v>
      </c>
      <c r="E146" s="713">
        <f>F84</f>
        <v>4794.42</v>
      </c>
      <c r="F146" s="634">
        <f>ROUND(C146*E146,2)</f>
        <v>9.35</v>
      </c>
      <c r="G146" s="59"/>
      <c r="H146" s="14"/>
      <c r="I146" s="14"/>
      <c r="J146" s="14"/>
      <c r="K146" s="15"/>
      <c r="L146" s="15"/>
      <c r="M146" s="15"/>
      <c r="N146" s="15"/>
      <c r="O146" s="15"/>
    </row>
    <row r="147" spans="1:15" ht="12.75" customHeight="1">
      <c r="A147" s="47"/>
      <c r="B147" s="714" t="s">
        <v>102</v>
      </c>
      <c r="C147" s="715">
        <v>1</v>
      </c>
      <c r="D147" s="716" t="s">
        <v>16</v>
      </c>
      <c r="E147" s="715">
        <v>19.86</v>
      </c>
      <c r="F147" s="624">
        <f>ROUND(C147*E147,2)</f>
        <v>19.86</v>
      </c>
      <c r="G147" s="59"/>
      <c r="H147" s="14"/>
      <c r="I147" s="14">
        <f>104.06/20</f>
        <v>5.2</v>
      </c>
      <c r="J147" s="14"/>
      <c r="K147" s="15"/>
      <c r="L147" s="15"/>
      <c r="M147" s="15"/>
      <c r="N147" s="15"/>
      <c r="O147" s="15"/>
    </row>
    <row r="148" spans="1:15" ht="12.75" customHeight="1" thickBot="1">
      <c r="A148" s="47"/>
      <c r="B148" s="717"/>
      <c r="C148" s="718"/>
      <c r="D148" s="719"/>
      <c r="E148" s="720" t="s">
        <v>103</v>
      </c>
      <c r="F148" s="721">
        <f>SUM(F146:F147)</f>
        <v>29.21</v>
      </c>
      <c r="G148" s="59"/>
      <c r="H148" s="14"/>
      <c r="I148" s="14"/>
      <c r="J148" s="14"/>
      <c r="K148" s="15"/>
      <c r="L148" s="15"/>
      <c r="M148" s="15"/>
      <c r="N148" s="15"/>
      <c r="O148" s="15"/>
    </row>
    <row r="149" spans="1:15" ht="12.75" customHeight="1" thickTop="1">
      <c r="A149" s="47"/>
      <c r="B149" s="637"/>
      <c r="C149" s="640"/>
      <c r="D149" s="613"/>
      <c r="E149" s="650"/>
      <c r="F149" s="650"/>
      <c r="G149" s="59"/>
      <c r="H149" s="14"/>
      <c r="I149" s="14"/>
      <c r="J149" s="14"/>
      <c r="K149" s="15"/>
      <c r="L149" s="15"/>
      <c r="M149" s="15"/>
      <c r="N149" s="15"/>
      <c r="O149" s="15"/>
    </row>
    <row r="150" spans="1:15" ht="12.75" customHeight="1" thickBot="1">
      <c r="A150" s="47"/>
      <c r="B150" s="722" t="s">
        <v>104</v>
      </c>
      <c r="C150" s="693"/>
      <c r="D150" s="694"/>
      <c r="E150" s="723" t="s">
        <v>105</v>
      </c>
      <c r="F150" s="724">
        <v>749.36</v>
      </c>
      <c r="G150" s="59"/>
      <c r="H150" s="14"/>
      <c r="I150" s="16"/>
      <c r="J150" s="14"/>
      <c r="K150" s="15"/>
      <c r="L150" s="15"/>
      <c r="M150" s="15"/>
      <c r="N150" s="15"/>
      <c r="O150" s="15"/>
    </row>
    <row r="151" spans="1:15" ht="12.75" customHeight="1" thickTop="1">
      <c r="A151" s="47"/>
      <c r="B151" s="695" t="s">
        <v>106</v>
      </c>
      <c r="C151" s="725">
        <v>1</v>
      </c>
      <c r="D151" s="697" t="s">
        <v>16</v>
      </c>
      <c r="E151" s="698">
        <v>44.96</v>
      </c>
      <c r="F151" s="634">
        <f>ROUND(C151*E151,2)</f>
        <v>44.96</v>
      </c>
      <c r="G151" s="59"/>
      <c r="H151" s="14"/>
      <c r="I151" s="14"/>
      <c r="J151" s="14"/>
      <c r="K151" s="15"/>
      <c r="L151" s="15"/>
      <c r="M151" s="15"/>
      <c r="N151" s="15"/>
      <c r="O151" s="15"/>
    </row>
    <row r="152" spans="1:15" ht="12.75" customHeight="1">
      <c r="A152" s="47"/>
      <c r="B152" s="699" t="s">
        <v>107</v>
      </c>
      <c r="C152" s="726">
        <v>1</v>
      </c>
      <c r="D152" s="701" t="s">
        <v>16</v>
      </c>
      <c r="E152" s="702">
        <v>38.4</v>
      </c>
      <c r="F152" s="624">
        <f>ROUND(C152*E152,2)</f>
        <v>38.4</v>
      </c>
      <c r="G152" s="59"/>
      <c r="H152" s="14"/>
      <c r="I152" s="100">
        <f>749.36/10</f>
        <v>74.94</v>
      </c>
      <c r="J152" s="14"/>
      <c r="K152" s="15"/>
      <c r="L152" s="15"/>
      <c r="M152" s="15"/>
      <c r="N152" s="15"/>
      <c r="O152" s="15"/>
    </row>
    <row r="153" spans="1:15" ht="12.75" customHeight="1">
      <c r="A153" s="47"/>
      <c r="B153" s="699" t="s">
        <v>108</v>
      </c>
      <c r="C153" s="703">
        <v>1</v>
      </c>
      <c r="D153" s="701" t="s">
        <v>14</v>
      </c>
      <c r="E153" s="702">
        <f>F151*0.03</f>
        <v>1.35</v>
      </c>
      <c r="F153" s="624">
        <f>ROUND(C153*E153,2)</f>
        <v>1.35</v>
      </c>
      <c r="G153" s="59"/>
      <c r="H153" s="14"/>
      <c r="I153" s="100">
        <f>I152*1.2</f>
        <v>89.93</v>
      </c>
      <c r="J153" s="14"/>
      <c r="K153" s="15"/>
      <c r="L153" s="15"/>
      <c r="M153" s="15"/>
      <c r="N153" s="15"/>
      <c r="O153" s="15"/>
    </row>
    <row r="154" spans="1:15" ht="12.75" customHeight="1" thickBot="1">
      <c r="A154" s="47"/>
      <c r="B154" s="704"/>
      <c r="C154" s="705"/>
      <c r="D154" s="706"/>
      <c r="E154" s="720" t="s">
        <v>109</v>
      </c>
      <c r="F154" s="708">
        <f>SUM(F151:F153)</f>
        <v>84.71</v>
      </c>
      <c r="G154" s="59"/>
      <c r="H154" s="14"/>
      <c r="I154" s="101">
        <v>38.4</v>
      </c>
      <c r="J154" s="14"/>
      <c r="K154" s="15"/>
      <c r="L154" s="15"/>
      <c r="M154" s="15"/>
      <c r="N154" s="15"/>
      <c r="O154" s="15"/>
    </row>
    <row r="155" spans="1:15" ht="12.75" customHeight="1" thickTop="1">
      <c r="A155" s="47"/>
      <c r="B155" s="637"/>
      <c r="C155" s="640"/>
      <c r="D155" s="613"/>
      <c r="E155" s="650"/>
      <c r="F155" s="650"/>
      <c r="G155" s="59"/>
      <c r="H155" s="14"/>
      <c r="I155" s="100">
        <f>I153*0.03</f>
        <v>2.7</v>
      </c>
      <c r="J155" s="14"/>
      <c r="K155" s="15"/>
      <c r="L155" s="15"/>
      <c r="M155" s="15"/>
      <c r="N155" s="15"/>
      <c r="O155" s="15"/>
    </row>
    <row r="156" spans="1:15" ht="12.75" customHeight="1" thickBot="1">
      <c r="A156" s="47"/>
      <c r="B156" s="727" t="s">
        <v>110</v>
      </c>
      <c r="C156" s="728"/>
      <c r="D156" s="729"/>
      <c r="E156" s="730"/>
      <c r="F156" s="730"/>
      <c r="G156" s="59"/>
      <c r="H156" s="14"/>
      <c r="I156" s="101">
        <f>SUM(I153:I155)</f>
        <v>131.03</v>
      </c>
      <c r="J156" s="14"/>
      <c r="K156" s="15"/>
      <c r="L156" s="15"/>
      <c r="M156" s="15"/>
      <c r="N156" s="15"/>
      <c r="O156" s="15"/>
    </row>
    <row r="157" spans="1:15" ht="12.75" customHeight="1" thickTop="1">
      <c r="A157" s="47"/>
      <c r="B157" s="731" t="s">
        <v>111</v>
      </c>
      <c r="C157" s="732">
        <v>1.05</v>
      </c>
      <c r="D157" s="733" t="s">
        <v>15</v>
      </c>
      <c r="E157" s="734">
        <f>F60</f>
        <v>4455.62</v>
      </c>
      <c r="F157" s="634">
        <f>ROUND(C157*E157,2)</f>
        <v>4678.4</v>
      </c>
      <c r="G157" s="59"/>
      <c r="H157" s="14"/>
      <c r="I157" s="101"/>
      <c r="J157" s="14"/>
      <c r="K157" s="15"/>
      <c r="L157" s="15"/>
      <c r="M157" s="15"/>
      <c r="N157" s="15"/>
      <c r="O157" s="15"/>
    </row>
    <row r="158" spans="1:15" ht="12.75" customHeight="1">
      <c r="A158" s="47"/>
      <c r="B158" s="735" t="s">
        <v>112</v>
      </c>
      <c r="C158" s="736">
        <v>44.44</v>
      </c>
      <c r="D158" s="737" t="s">
        <v>113</v>
      </c>
      <c r="E158" s="738">
        <v>39.82</v>
      </c>
      <c r="F158" s="624">
        <f>ROUND(C158*E158,2)</f>
        <v>1769.6</v>
      </c>
      <c r="G158" s="59"/>
      <c r="H158" s="14"/>
      <c r="I158" s="14"/>
      <c r="J158" s="14"/>
      <c r="K158" s="15"/>
      <c r="L158" s="15"/>
      <c r="M158" s="15"/>
      <c r="N158" s="15"/>
      <c r="O158" s="15"/>
    </row>
    <row r="159" spans="1:15" ht="12.75" customHeight="1">
      <c r="A159" s="47"/>
      <c r="B159" s="739"/>
      <c r="C159" s="740"/>
      <c r="D159" s="1456" t="s">
        <v>114</v>
      </c>
      <c r="E159" s="1457"/>
      <c r="F159" s="741">
        <f>SUM(F157:F158)</f>
        <v>6448</v>
      </c>
      <c r="G159" s="59"/>
      <c r="H159" s="14"/>
      <c r="I159" s="14"/>
      <c r="J159" s="14"/>
      <c r="K159" s="15"/>
      <c r="L159" s="15"/>
      <c r="M159" s="15"/>
      <c r="N159" s="15"/>
      <c r="O159" s="15"/>
    </row>
    <row r="160" spans="1:15" ht="12.75" customHeight="1" thickBot="1">
      <c r="A160" s="47"/>
      <c r="B160" s="742"/>
      <c r="C160" s="743"/>
      <c r="D160" s="1458" t="s">
        <v>115</v>
      </c>
      <c r="E160" s="1459"/>
      <c r="F160" s="744">
        <f>(F159*0.15*0.15)+(F137*0.21)</f>
        <v>157.8</v>
      </c>
      <c r="G160" s="59"/>
      <c r="H160" s="14"/>
      <c r="I160" s="14"/>
      <c r="J160" s="14"/>
      <c r="K160" s="15"/>
      <c r="L160" s="15"/>
      <c r="M160" s="15"/>
      <c r="N160" s="15"/>
      <c r="O160" s="15"/>
    </row>
    <row r="161" spans="1:15" ht="12.75" customHeight="1" thickTop="1">
      <c r="A161" s="47"/>
      <c r="B161" s="637"/>
      <c r="C161" s="640"/>
      <c r="D161" s="613"/>
      <c r="E161" s="650"/>
      <c r="F161" s="650"/>
      <c r="G161" s="59"/>
      <c r="H161" s="14"/>
      <c r="I161" s="14"/>
      <c r="J161" s="14"/>
      <c r="K161" s="15"/>
      <c r="L161" s="15"/>
      <c r="M161" s="15"/>
      <c r="N161" s="15"/>
      <c r="O161" s="15"/>
    </row>
    <row r="162" spans="1:15" ht="12.75" customHeight="1" thickBot="1">
      <c r="A162" s="47"/>
      <c r="B162" s="651" t="s">
        <v>116</v>
      </c>
      <c r="C162" s="640"/>
      <c r="D162" s="611"/>
      <c r="E162" s="650"/>
      <c r="F162" s="650"/>
      <c r="G162" s="59"/>
      <c r="H162" s="14"/>
      <c r="I162" s="14"/>
      <c r="J162" s="14"/>
      <c r="K162" s="15"/>
      <c r="L162" s="15"/>
      <c r="M162" s="15"/>
      <c r="N162" s="15"/>
      <c r="O162" s="15"/>
    </row>
    <row r="163" spans="1:15" ht="12.75" customHeight="1" thickTop="1">
      <c r="A163" s="47"/>
      <c r="B163" s="615" t="s">
        <v>117</v>
      </c>
      <c r="C163" s="616">
        <v>1</v>
      </c>
      <c r="D163" s="642" t="s">
        <v>41</v>
      </c>
      <c r="E163" s="616">
        <f>F18</f>
        <v>2450</v>
      </c>
      <c r="F163" s="634">
        <f>ROUND(C163*E163,2)</f>
        <v>2450</v>
      </c>
      <c r="G163" s="48"/>
      <c r="H163" s="14"/>
      <c r="I163" s="14"/>
      <c r="J163" s="14"/>
      <c r="K163" s="15"/>
      <c r="L163" s="15"/>
      <c r="M163" s="15"/>
      <c r="N163" s="15"/>
      <c r="O163" s="15"/>
    </row>
    <row r="164" spans="1:15" ht="12.75" customHeight="1">
      <c r="A164" s="47"/>
      <c r="B164" s="745" t="s">
        <v>121</v>
      </c>
      <c r="C164" s="621">
        <v>1</v>
      </c>
      <c r="D164" s="654" t="s">
        <v>41</v>
      </c>
      <c r="E164" s="621">
        <v>80.55</v>
      </c>
      <c r="F164" s="624">
        <f>ROUND(C164*E164,2)</f>
        <v>80.55</v>
      </c>
      <c r="G164" s="48"/>
      <c r="H164" s="14"/>
      <c r="I164" s="14"/>
      <c r="J164" s="14"/>
      <c r="K164" s="15"/>
      <c r="L164" s="15"/>
      <c r="M164" s="15"/>
      <c r="N164" s="15"/>
      <c r="O164" s="15"/>
    </row>
    <row r="165" spans="1:15" ht="12.75" customHeight="1">
      <c r="A165" s="47"/>
      <c r="B165" s="625" t="s">
        <v>118</v>
      </c>
      <c r="C165" s="626">
        <v>2</v>
      </c>
      <c r="D165" s="643" t="s">
        <v>119</v>
      </c>
      <c r="E165" s="626">
        <v>35</v>
      </c>
      <c r="F165" s="624">
        <f>ROUND(C165*E165,2)</f>
        <v>70</v>
      </c>
      <c r="G165" s="48"/>
      <c r="H165" s="14"/>
      <c r="I165" s="14"/>
      <c r="J165" s="14"/>
      <c r="K165" s="15"/>
      <c r="L165" s="15"/>
      <c r="M165" s="15"/>
      <c r="N165" s="15"/>
      <c r="O165" s="15"/>
    </row>
    <row r="166" spans="1:15" ht="12.75" customHeight="1" thickBot="1">
      <c r="A166" s="47"/>
      <c r="B166" s="635"/>
      <c r="C166" s="645"/>
      <c r="D166" s="682"/>
      <c r="E166" s="647" t="s">
        <v>55</v>
      </c>
      <c r="F166" s="648">
        <f>SUM(F163:F165)</f>
        <v>2600.55</v>
      </c>
      <c r="G166" s="59"/>
      <c r="H166" s="14"/>
      <c r="I166" s="14"/>
      <c r="J166" s="14"/>
      <c r="K166" s="15"/>
      <c r="L166" s="15"/>
      <c r="M166" s="15"/>
      <c r="N166" s="15"/>
      <c r="O166" s="15"/>
    </row>
    <row r="167" spans="1:15" ht="12.75" customHeight="1" thickTop="1">
      <c r="A167" s="47"/>
      <c r="B167" s="637"/>
      <c r="C167" s="640"/>
      <c r="D167" s="637"/>
      <c r="E167" s="640"/>
      <c r="F167" s="650"/>
      <c r="G167" s="59"/>
      <c r="H167" s="14"/>
      <c r="I167" s="14"/>
      <c r="J167" s="14"/>
      <c r="K167" s="15"/>
      <c r="L167" s="15"/>
      <c r="M167" s="15"/>
      <c r="N167" s="15"/>
      <c r="O167" s="15"/>
    </row>
    <row r="168" spans="1:15" ht="12.75" customHeight="1" thickBot="1">
      <c r="A168" s="47"/>
      <c r="B168" s="651" t="s">
        <v>120</v>
      </c>
      <c r="C168" s="640"/>
      <c r="D168" s="690"/>
      <c r="E168" s="650"/>
      <c r="F168" s="650"/>
      <c r="G168" s="59"/>
      <c r="H168" s="14"/>
      <c r="I168" s="14"/>
      <c r="J168" s="14"/>
      <c r="K168" s="15"/>
      <c r="L168" s="15"/>
      <c r="M168" s="15"/>
      <c r="N168" s="15"/>
      <c r="O168" s="15"/>
    </row>
    <row r="169" spans="1:15" ht="12.75" customHeight="1" thickTop="1">
      <c r="A169" s="47"/>
      <c r="B169" s="615" t="s">
        <v>117</v>
      </c>
      <c r="C169" s="616">
        <v>1</v>
      </c>
      <c r="D169" s="642" t="s">
        <v>41</v>
      </c>
      <c r="E169" s="616">
        <f>F18</f>
        <v>2450</v>
      </c>
      <c r="F169" s="634">
        <f>ROUND(C169*E169,2)</f>
        <v>2450</v>
      </c>
      <c r="G169" s="59"/>
      <c r="H169" s="14"/>
      <c r="I169" s="14"/>
      <c r="J169" s="14"/>
      <c r="K169" s="15"/>
      <c r="L169" s="15"/>
      <c r="M169" s="15"/>
      <c r="N169" s="15"/>
      <c r="O169" s="15"/>
    </row>
    <row r="170" spans="1:15" ht="12.75" customHeight="1">
      <c r="A170" s="47"/>
      <c r="B170" s="745" t="s">
        <v>121</v>
      </c>
      <c r="C170" s="626">
        <v>1</v>
      </c>
      <c r="D170" s="643" t="s">
        <v>41</v>
      </c>
      <c r="E170" s="626">
        <v>225.66</v>
      </c>
      <c r="F170" s="624">
        <f>ROUND(C170*E170,2)</f>
        <v>225.66</v>
      </c>
      <c r="G170" s="105"/>
      <c r="H170" s="14"/>
      <c r="I170" s="14"/>
      <c r="J170" s="14"/>
      <c r="K170" s="15"/>
      <c r="L170" s="15"/>
      <c r="M170" s="15"/>
      <c r="N170" s="15"/>
      <c r="O170" s="15"/>
    </row>
    <row r="171" spans="1:15" ht="12.75" customHeight="1">
      <c r="A171" s="47"/>
      <c r="B171" s="625" t="s">
        <v>118</v>
      </c>
      <c r="C171" s="626">
        <v>2</v>
      </c>
      <c r="D171" s="643" t="s">
        <v>119</v>
      </c>
      <c r="E171" s="626">
        <v>35</v>
      </c>
      <c r="F171" s="624">
        <f>ROUND(C171*E171,2)</f>
        <v>70</v>
      </c>
      <c r="G171" s="15"/>
      <c r="H171" s="14"/>
      <c r="I171" s="14"/>
      <c r="J171" s="14"/>
      <c r="K171" s="15"/>
      <c r="L171" s="15"/>
      <c r="M171" s="15"/>
      <c r="N171" s="15"/>
      <c r="O171" s="15"/>
    </row>
    <row r="172" spans="1:15" ht="12.75" customHeight="1" thickBot="1">
      <c r="A172" s="47"/>
      <c r="B172" s="635"/>
      <c r="C172" s="645"/>
      <c r="D172" s="682"/>
      <c r="E172" s="647" t="s">
        <v>55</v>
      </c>
      <c r="F172" s="648">
        <f>SUM(F169:F171)</f>
        <v>2745.66</v>
      </c>
      <c r="G172" s="15"/>
      <c r="H172" s="14"/>
      <c r="I172" s="14"/>
      <c r="J172" s="14"/>
      <c r="K172" s="15"/>
      <c r="L172" s="15"/>
      <c r="M172" s="15"/>
      <c r="N172" s="15"/>
      <c r="O172" s="15"/>
    </row>
    <row r="173" spans="1:15" ht="9.75" customHeight="1" thickTop="1">
      <c r="A173" s="47"/>
      <c r="B173" s="637"/>
      <c r="C173" s="640"/>
      <c r="D173" s="690"/>
      <c r="E173" s="650"/>
      <c r="F173" s="650"/>
      <c r="G173" s="29"/>
      <c r="H173" s="14"/>
      <c r="I173" s="14"/>
      <c r="J173" s="14"/>
      <c r="K173" s="15"/>
      <c r="L173" s="15"/>
      <c r="M173" s="15"/>
      <c r="N173" s="15"/>
      <c r="O173" s="15"/>
    </row>
    <row r="174" spans="1:15" ht="12.75" customHeight="1">
      <c r="A174" s="47"/>
      <c r="B174" s="746" t="s">
        <v>122</v>
      </c>
      <c r="C174" s="747"/>
      <c r="D174" s="746"/>
      <c r="E174" s="747"/>
      <c r="F174" s="747"/>
      <c r="G174" s="29"/>
      <c r="H174" s="14"/>
      <c r="I174" s="14"/>
      <c r="J174" s="14"/>
      <c r="K174" s="15"/>
      <c r="L174" s="15"/>
      <c r="M174" s="15"/>
      <c r="N174" s="15"/>
      <c r="O174" s="15"/>
    </row>
    <row r="175" spans="1:15" ht="9" customHeight="1">
      <c r="A175" s="47"/>
      <c r="B175" s="611"/>
      <c r="C175" s="612"/>
      <c r="D175" s="611"/>
      <c r="E175" s="612"/>
      <c r="F175" s="612"/>
      <c r="G175" s="29"/>
      <c r="H175" s="14"/>
      <c r="I175" s="14"/>
      <c r="J175" s="14"/>
      <c r="K175" s="15"/>
      <c r="L175" s="15"/>
      <c r="M175" s="15"/>
      <c r="N175" s="15"/>
      <c r="O175" s="15"/>
    </row>
    <row r="176" spans="1:15" ht="12.75" customHeight="1" thickBot="1">
      <c r="A176" s="47"/>
      <c r="B176" s="614" t="s">
        <v>123</v>
      </c>
      <c r="C176" s="612"/>
      <c r="D176" s="611"/>
      <c r="E176" s="612"/>
      <c r="F176" s="612"/>
      <c r="G176" s="29"/>
      <c r="H176" s="14"/>
      <c r="I176" s="14"/>
      <c r="J176" s="14"/>
      <c r="K176" s="15"/>
      <c r="L176" s="15"/>
      <c r="M176" s="15"/>
      <c r="N176" s="15"/>
      <c r="O176" s="15"/>
    </row>
    <row r="177" spans="1:15" ht="12.75" customHeight="1" thickTop="1">
      <c r="A177" s="47"/>
      <c r="B177" s="615" t="s">
        <v>37</v>
      </c>
      <c r="C177" s="616">
        <v>0.52</v>
      </c>
      <c r="D177" s="656" t="s">
        <v>15</v>
      </c>
      <c r="E177" s="616">
        <f>+F26</f>
        <v>1012</v>
      </c>
      <c r="F177" s="634">
        <f>ROUND(C177*E177,2)</f>
        <v>526.24</v>
      </c>
      <c r="G177" s="29"/>
      <c r="H177" s="14"/>
      <c r="I177" s="14"/>
      <c r="J177" s="14"/>
      <c r="K177" s="15"/>
      <c r="L177" s="15"/>
      <c r="M177" s="15"/>
      <c r="N177" s="15"/>
      <c r="O177" s="15"/>
    </row>
    <row r="178" spans="1:15" ht="12.75" customHeight="1">
      <c r="A178" s="47"/>
      <c r="B178" s="625" t="s">
        <v>38</v>
      </c>
      <c r="C178" s="626">
        <v>0.85</v>
      </c>
      <c r="D178" s="657" t="s">
        <v>15</v>
      </c>
      <c r="E178" s="626">
        <f>F32</f>
        <v>1362</v>
      </c>
      <c r="F178" s="624">
        <f>ROUND(C178*E178,2)</f>
        <v>1157.7</v>
      </c>
      <c r="G178" s="36"/>
      <c r="H178" s="14"/>
      <c r="I178" s="14"/>
      <c r="J178" s="14"/>
      <c r="K178" s="15"/>
      <c r="L178" s="15"/>
      <c r="M178" s="15"/>
      <c r="N178" s="15"/>
      <c r="O178" s="15"/>
    </row>
    <row r="179" spans="1:15" ht="12.75" customHeight="1">
      <c r="A179" s="47"/>
      <c r="B179" s="625" t="s">
        <v>32</v>
      </c>
      <c r="C179" s="626">
        <v>60</v>
      </c>
      <c r="D179" s="657" t="s">
        <v>18</v>
      </c>
      <c r="E179" s="626">
        <f>F12</f>
        <v>2.5</v>
      </c>
      <c r="F179" s="624">
        <f>ROUND(C179*E179,2)</f>
        <v>150</v>
      </c>
      <c r="G179" s="53"/>
      <c r="H179" s="14"/>
      <c r="I179" s="14"/>
      <c r="J179" s="14"/>
      <c r="K179" s="15"/>
      <c r="L179" s="15"/>
      <c r="M179" s="15"/>
      <c r="N179" s="15"/>
      <c r="O179" s="15"/>
    </row>
    <row r="180" spans="1:15" ht="12.75" customHeight="1">
      <c r="A180" s="47"/>
      <c r="B180" s="625" t="s">
        <v>124</v>
      </c>
      <c r="C180" s="626">
        <v>6.4</v>
      </c>
      <c r="D180" s="748" t="s">
        <v>52</v>
      </c>
      <c r="E180" s="626">
        <f>F13</f>
        <v>250</v>
      </c>
      <c r="F180" s="624">
        <f>ROUND(C180*E180,2)</f>
        <v>1600</v>
      </c>
      <c r="G180" s="36"/>
      <c r="H180" s="14"/>
      <c r="I180" s="14"/>
      <c r="J180" s="14"/>
      <c r="K180" s="15"/>
      <c r="L180" s="15"/>
      <c r="M180" s="15"/>
      <c r="N180" s="15"/>
      <c r="O180" s="15"/>
    </row>
    <row r="181" spans="1:15" ht="12.75" customHeight="1">
      <c r="A181" s="47"/>
      <c r="B181" s="625" t="s">
        <v>125</v>
      </c>
      <c r="C181" s="626">
        <v>0.5</v>
      </c>
      <c r="D181" s="657" t="s">
        <v>65</v>
      </c>
      <c r="E181" s="626">
        <v>650</v>
      </c>
      <c r="F181" s="624">
        <f>ROUND(C181*E181,2)</f>
        <v>325</v>
      </c>
      <c r="G181" s="15"/>
      <c r="H181" s="14"/>
      <c r="I181" s="14"/>
      <c r="J181" s="14"/>
      <c r="K181" s="15"/>
      <c r="L181" s="15"/>
      <c r="M181" s="15"/>
      <c r="N181" s="15"/>
      <c r="O181" s="15"/>
    </row>
    <row r="182" spans="1:15" ht="12.75" customHeight="1">
      <c r="A182" s="47"/>
      <c r="B182" s="745" t="s">
        <v>126</v>
      </c>
      <c r="C182" s="626"/>
      <c r="D182" s="749"/>
      <c r="E182" s="626"/>
      <c r="F182" s="644">
        <f>SUM(F177+F179+F180)*0.03</f>
        <v>68.29</v>
      </c>
      <c r="G182" s="48"/>
      <c r="H182" s="14"/>
      <c r="I182" s="14"/>
      <c r="J182" s="14"/>
      <c r="K182" s="15"/>
      <c r="L182" s="15"/>
      <c r="M182" s="15"/>
      <c r="N182" s="15"/>
      <c r="O182" s="15"/>
    </row>
    <row r="183" spans="1:15" ht="12.75" customHeight="1" thickBot="1">
      <c r="A183" s="47"/>
      <c r="B183" s="635"/>
      <c r="C183" s="645"/>
      <c r="D183" s="658"/>
      <c r="E183" s="647" t="s">
        <v>55</v>
      </c>
      <c r="F183" s="648">
        <f>SUM(F177:F182)</f>
        <v>3827.23</v>
      </c>
      <c r="G183" s="108"/>
      <c r="H183" s="14"/>
      <c r="I183" s="14"/>
      <c r="J183" s="14"/>
      <c r="K183" s="15"/>
      <c r="L183" s="15"/>
      <c r="M183" s="15"/>
      <c r="N183" s="15"/>
      <c r="O183" s="15"/>
    </row>
    <row r="184" spans="1:15" ht="12.75" customHeight="1" thickTop="1">
      <c r="A184" s="47"/>
      <c r="B184" s="611"/>
      <c r="C184" s="612"/>
      <c r="D184" s="611"/>
      <c r="E184" s="655"/>
      <c r="F184" s="655"/>
      <c r="G184" s="48"/>
      <c r="H184" s="14"/>
      <c r="I184" s="14"/>
      <c r="J184" s="14"/>
      <c r="K184" s="15"/>
      <c r="L184" s="15"/>
      <c r="M184" s="15"/>
      <c r="N184" s="15"/>
      <c r="O184" s="15"/>
    </row>
    <row r="185" spans="1:15" ht="12.75" customHeight="1" thickBot="1">
      <c r="A185" s="109"/>
      <c r="B185" s="652" t="s">
        <v>127</v>
      </c>
      <c r="C185" s="612"/>
      <c r="D185" s="611"/>
      <c r="E185" s="612"/>
      <c r="F185" s="612"/>
      <c r="G185" s="59"/>
      <c r="H185" s="14"/>
      <c r="I185" s="14"/>
      <c r="J185" s="14"/>
      <c r="K185" s="15"/>
      <c r="L185" s="15"/>
      <c r="M185" s="15"/>
      <c r="N185" s="15"/>
      <c r="O185" s="15"/>
    </row>
    <row r="186" spans="1:15" ht="12.75" customHeight="1" thickTop="1">
      <c r="A186" s="110"/>
      <c r="B186" s="615" t="s">
        <v>128</v>
      </c>
      <c r="C186" s="616">
        <v>0.8</v>
      </c>
      <c r="D186" s="656" t="s">
        <v>15</v>
      </c>
      <c r="E186" s="616">
        <f>+F69</f>
        <v>3131.96</v>
      </c>
      <c r="F186" s="634">
        <f>ROUND(C186*E186,2)</f>
        <v>2505.57</v>
      </c>
      <c r="G186" s="110"/>
      <c r="H186" s="14"/>
      <c r="I186" s="14"/>
      <c r="J186" s="14"/>
      <c r="K186" s="15"/>
      <c r="L186" s="15"/>
      <c r="M186" s="15"/>
      <c r="N186" s="15"/>
      <c r="O186" s="15"/>
    </row>
    <row r="187" spans="1:15" ht="13.5" customHeight="1">
      <c r="A187" s="110"/>
      <c r="B187" s="625" t="s">
        <v>129</v>
      </c>
      <c r="C187" s="626">
        <v>0.45</v>
      </c>
      <c r="D187" s="657" t="s">
        <v>15</v>
      </c>
      <c r="E187" s="626">
        <v>250</v>
      </c>
      <c r="F187" s="624">
        <f>ROUND(C187*E187,2)</f>
        <v>112.5</v>
      </c>
      <c r="G187" s="110"/>
      <c r="H187" s="14"/>
      <c r="I187" s="14"/>
      <c r="J187" s="14"/>
      <c r="K187" s="15"/>
      <c r="L187" s="15"/>
      <c r="M187" s="15"/>
      <c r="N187" s="15"/>
      <c r="O187" s="15"/>
    </row>
    <row r="188" spans="1:15" ht="12.75" customHeight="1">
      <c r="A188" s="110"/>
      <c r="B188" s="625" t="s">
        <v>23</v>
      </c>
      <c r="C188" s="626">
        <v>1</v>
      </c>
      <c r="D188" s="657" t="s">
        <v>15</v>
      </c>
      <c r="E188" s="626">
        <v>200</v>
      </c>
      <c r="F188" s="624">
        <f>ROUND(C188*E188,2)</f>
        <v>200</v>
      </c>
      <c r="G188" s="110"/>
      <c r="H188" s="14"/>
      <c r="I188" s="14"/>
      <c r="J188" s="14"/>
      <c r="K188" s="15"/>
      <c r="L188" s="15"/>
      <c r="M188" s="15"/>
      <c r="N188" s="15"/>
      <c r="O188" s="15"/>
    </row>
    <row r="189" spans="1:15" ht="12.75" customHeight="1" thickBot="1">
      <c r="A189" s="110"/>
      <c r="B189" s="635"/>
      <c r="C189" s="645"/>
      <c r="D189" s="658"/>
      <c r="E189" s="647" t="s">
        <v>55</v>
      </c>
      <c r="F189" s="648">
        <f>ROUND(SUM(F186:F188),2)</f>
        <v>2818.07</v>
      </c>
      <c r="G189" s="110"/>
      <c r="H189" s="14"/>
      <c r="I189" s="14">
        <v>14</v>
      </c>
      <c r="J189" s="14"/>
      <c r="K189" s="15"/>
      <c r="L189" s="15"/>
      <c r="M189" s="15"/>
      <c r="N189" s="15"/>
      <c r="O189" s="15"/>
    </row>
    <row r="190" spans="1:15" ht="12.75" customHeight="1" thickTop="1">
      <c r="A190" s="110"/>
      <c r="B190" s="750"/>
      <c r="C190" s="750"/>
      <c r="D190" s="750"/>
      <c r="E190" s="751"/>
      <c r="F190" s="752"/>
      <c r="G190" s="110"/>
      <c r="H190" s="14"/>
      <c r="I190" s="14"/>
      <c r="J190" s="14"/>
      <c r="K190" s="15"/>
      <c r="L190" s="15"/>
      <c r="M190" s="15"/>
      <c r="N190" s="15"/>
      <c r="O190" s="15"/>
    </row>
    <row r="191" spans="1:15" ht="12.75" customHeight="1" thickBot="1">
      <c r="A191" s="110"/>
      <c r="B191" s="753" t="s">
        <v>130</v>
      </c>
      <c r="C191" s="750"/>
      <c r="D191" s="750"/>
      <c r="E191" s="750"/>
      <c r="F191" s="750"/>
      <c r="G191" s="110"/>
      <c r="H191" s="14"/>
      <c r="I191" s="14"/>
      <c r="J191" s="14"/>
      <c r="K191" s="15"/>
      <c r="L191" s="15"/>
      <c r="M191" s="15"/>
      <c r="N191" s="15"/>
      <c r="O191" s="15"/>
    </row>
    <row r="192" spans="1:15" ht="12.75" customHeight="1" thickTop="1">
      <c r="A192" s="110"/>
      <c r="B192" s="754" t="s">
        <v>131</v>
      </c>
      <c r="C192" s="755">
        <v>13</v>
      </c>
      <c r="D192" s="756" t="s">
        <v>132</v>
      </c>
      <c r="E192" s="616">
        <v>22.5</v>
      </c>
      <c r="F192" s="634">
        <f aca="true" t="shared" si="1" ref="F192:F199">ROUND(C192*E192,2)</f>
        <v>292.5</v>
      </c>
      <c r="G192" s="110"/>
      <c r="H192" s="14"/>
      <c r="I192" s="14"/>
      <c r="J192" s="14"/>
      <c r="K192" s="15"/>
      <c r="L192" s="15"/>
      <c r="M192" s="15"/>
      <c r="N192" s="15"/>
      <c r="O192" s="15"/>
    </row>
    <row r="193" spans="1:15" ht="12.75" customHeight="1">
      <c r="A193" s="110"/>
      <c r="B193" s="757" t="s">
        <v>133</v>
      </c>
      <c r="C193" s="758">
        <v>13</v>
      </c>
      <c r="D193" s="759" t="s">
        <v>132</v>
      </c>
      <c r="E193" s="626">
        <v>12.5</v>
      </c>
      <c r="F193" s="624">
        <f t="shared" si="1"/>
        <v>162.5</v>
      </c>
      <c r="G193" s="110"/>
      <c r="H193" s="14"/>
      <c r="I193" s="14"/>
      <c r="J193" s="14"/>
      <c r="K193" s="15"/>
      <c r="L193" s="15"/>
      <c r="M193" s="15"/>
      <c r="N193" s="15"/>
      <c r="O193" s="15"/>
    </row>
    <row r="194" spans="1:15" ht="12.75" customHeight="1">
      <c r="A194" s="110"/>
      <c r="B194" s="760" t="s">
        <v>134</v>
      </c>
      <c r="C194" s="761">
        <v>0.0312</v>
      </c>
      <c r="D194" s="759" t="s">
        <v>15</v>
      </c>
      <c r="E194" s="626">
        <f>F92</f>
        <v>5023.96</v>
      </c>
      <c r="F194" s="624">
        <f t="shared" si="1"/>
        <v>156.75</v>
      </c>
      <c r="G194" s="110"/>
      <c r="H194" s="14"/>
      <c r="I194" s="14"/>
      <c r="J194" s="14"/>
      <c r="K194" s="15"/>
      <c r="L194" s="15"/>
      <c r="M194" s="15"/>
      <c r="N194" s="15"/>
      <c r="O194" s="15"/>
    </row>
    <row r="195" spans="1:15" ht="14.25" customHeight="1">
      <c r="A195" s="110"/>
      <c r="B195" s="757" t="s">
        <v>135</v>
      </c>
      <c r="C195" s="762">
        <v>0.01</v>
      </c>
      <c r="D195" s="759" t="s">
        <v>15</v>
      </c>
      <c r="E195" s="626">
        <f>F183</f>
        <v>3827.23</v>
      </c>
      <c r="F195" s="624">
        <f t="shared" si="1"/>
        <v>38.27</v>
      </c>
      <c r="G195" s="110"/>
      <c r="H195" s="14"/>
      <c r="I195" s="14"/>
      <c r="J195" s="14"/>
      <c r="K195" s="15"/>
      <c r="L195" s="15"/>
      <c r="M195" s="15"/>
      <c r="N195" s="15"/>
      <c r="O195" s="15"/>
    </row>
    <row r="196" spans="1:15" ht="12.75" customHeight="1">
      <c r="A196" s="110"/>
      <c r="B196" s="757" t="s">
        <v>136</v>
      </c>
      <c r="C196" s="761">
        <v>0.0296</v>
      </c>
      <c r="D196" s="759" t="s">
        <v>41</v>
      </c>
      <c r="E196" s="626">
        <f>F172</f>
        <v>2745.66</v>
      </c>
      <c r="F196" s="624">
        <f t="shared" si="1"/>
        <v>81.27</v>
      </c>
      <c r="G196" s="110"/>
      <c r="H196" s="14"/>
      <c r="I196" s="14">
        <v>15</v>
      </c>
      <c r="J196" s="14"/>
      <c r="K196" s="15"/>
      <c r="L196" s="15"/>
      <c r="M196" s="15"/>
      <c r="N196" s="15"/>
      <c r="O196" s="15"/>
    </row>
    <row r="197" spans="1:16" ht="12.75" customHeight="1">
      <c r="A197" s="110"/>
      <c r="B197" s="757" t="s">
        <v>137</v>
      </c>
      <c r="C197" s="761">
        <v>0.1818</v>
      </c>
      <c r="D197" s="759" t="s">
        <v>72</v>
      </c>
      <c r="E197" s="626">
        <v>45</v>
      </c>
      <c r="F197" s="624">
        <f t="shared" si="1"/>
        <v>8.18</v>
      </c>
      <c r="G197" s="110"/>
      <c r="H197" s="14"/>
      <c r="I197" s="14"/>
      <c r="J197" s="14"/>
      <c r="K197" s="15"/>
      <c r="L197" s="51"/>
      <c r="M197" s="51"/>
      <c r="N197" s="51"/>
      <c r="O197" s="111"/>
      <c r="P197" s="112"/>
    </row>
    <row r="198" spans="1:16" ht="12.75" customHeight="1">
      <c r="A198" s="110"/>
      <c r="B198" s="757" t="s">
        <v>138</v>
      </c>
      <c r="C198" s="761">
        <v>0.023</v>
      </c>
      <c r="D198" s="759" t="s">
        <v>65</v>
      </c>
      <c r="E198" s="626">
        <v>650</v>
      </c>
      <c r="F198" s="624">
        <f t="shared" si="1"/>
        <v>14.95</v>
      </c>
      <c r="G198" s="110"/>
      <c r="H198" s="14"/>
      <c r="I198" s="14"/>
      <c r="J198" s="14"/>
      <c r="K198" s="15"/>
      <c r="L198" s="51"/>
      <c r="M198" s="51"/>
      <c r="N198" s="51"/>
      <c r="O198" s="111"/>
      <c r="P198" s="112"/>
    </row>
    <row r="199" spans="1:16" ht="12.75" customHeight="1">
      <c r="A199" s="110"/>
      <c r="B199" s="757" t="s">
        <v>139</v>
      </c>
      <c r="C199" s="762">
        <v>0.01</v>
      </c>
      <c r="D199" s="759" t="s">
        <v>15</v>
      </c>
      <c r="E199" s="626">
        <v>650</v>
      </c>
      <c r="F199" s="624">
        <f t="shared" si="1"/>
        <v>6.5</v>
      </c>
      <c r="G199" s="110"/>
      <c r="H199" s="14"/>
      <c r="I199" s="14"/>
      <c r="J199" s="14"/>
      <c r="K199" s="15"/>
      <c r="L199" s="51"/>
      <c r="M199" s="51"/>
      <c r="N199" s="51"/>
      <c r="O199" s="111"/>
      <c r="P199" s="112"/>
    </row>
    <row r="200" spans="1:16" ht="12.75" customHeight="1" thickBot="1">
      <c r="A200" s="110"/>
      <c r="B200" s="763"/>
      <c r="C200" s="764"/>
      <c r="D200" s="1460" t="s">
        <v>316</v>
      </c>
      <c r="E200" s="1461"/>
      <c r="F200" s="765">
        <f>ROUND(SUM(F192:F199),2)</f>
        <v>760.92</v>
      </c>
      <c r="G200" s="110"/>
      <c r="H200" s="14"/>
      <c r="I200" s="14"/>
      <c r="J200" s="14"/>
      <c r="K200" s="15"/>
      <c r="L200" s="51"/>
      <c r="M200" s="51"/>
      <c r="N200" s="51"/>
      <c r="O200" s="111"/>
      <c r="P200" s="112"/>
    </row>
    <row r="201" spans="1:16" ht="12.75" customHeight="1" thickTop="1">
      <c r="A201" s="110"/>
      <c r="B201" s="750"/>
      <c r="C201" s="1462" t="s">
        <v>248</v>
      </c>
      <c r="D201" s="1462"/>
      <c r="E201" s="1462"/>
      <c r="F201" s="766">
        <f>(F200-F195)+((C195*5)*E195)</f>
        <v>914.01</v>
      </c>
      <c r="G201" s="110"/>
      <c r="H201" s="14"/>
      <c r="I201" s="14"/>
      <c r="J201" s="14"/>
      <c r="K201" s="15"/>
      <c r="L201" s="51"/>
      <c r="M201" s="51"/>
      <c r="N201" s="51"/>
      <c r="O201" s="111"/>
      <c r="P201" s="112"/>
    </row>
    <row r="202" spans="1:16" ht="12.75" customHeight="1">
      <c r="A202" s="110"/>
      <c r="B202" s="750"/>
      <c r="C202" s="767"/>
      <c r="D202" s="767"/>
      <c r="E202" s="767" t="s">
        <v>317</v>
      </c>
      <c r="F202" s="768">
        <f>F200-(F197+F198)</f>
        <v>737.79</v>
      </c>
      <c r="G202" s="110"/>
      <c r="H202" s="14"/>
      <c r="I202" s="14"/>
      <c r="J202" s="14"/>
      <c r="K202" s="15"/>
      <c r="L202" s="51"/>
      <c r="M202" s="51"/>
      <c r="N202" s="51"/>
      <c r="O202" s="111"/>
      <c r="P202" s="112"/>
    </row>
    <row r="203" spans="1:16" ht="6.75" customHeight="1">
      <c r="A203" s="110"/>
      <c r="B203" s="750"/>
      <c r="C203" s="767"/>
      <c r="D203" s="767"/>
      <c r="E203" s="767"/>
      <c r="F203" s="766"/>
      <c r="G203" s="110"/>
      <c r="H203" s="14"/>
      <c r="I203" s="14"/>
      <c r="J203" s="14"/>
      <c r="K203" s="15"/>
      <c r="L203" s="51"/>
      <c r="M203" s="51"/>
      <c r="N203" s="51"/>
      <c r="O203" s="111"/>
      <c r="P203" s="112"/>
    </row>
    <row r="204" spans="1:16" ht="12.75" customHeight="1" thickBot="1">
      <c r="A204" s="110"/>
      <c r="B204" s="753" t="s">
        <v>140</v>
      </c>
      <c r="C204" s="769"/>
      <c r="D204" s="750"/>
      <c r="E204" s="751"/>
      <c r="F204" s="752"/>
      <c r="G204" s="110"/>
      <c r="H204" s="109"/>
      <c r="I204" s="14"/>
      <c r="J204" s="14"/>
      <c r="K204" s="15"/>
      <c r="L204" s="51"/>
      <c r="M204" s="51"/>
      <c r="N204" s="51"/>
      <c r="O204" s="111"/>
      <c r="P204" s="112"/>
    </row>
    <row r="205" spans="1:16" ht="12.75" customHeight="1" thickTop="1">
      <c r="A205" s="110"/>
      <c r="B205" s="754" t="s">
        <v>141</v>
      </c>
      <c r="C205" s="755">
        <v>13</v>
      </c>
      <c r="D205" s="756" t="s">
        <v>132</v>
      </c>
      <c r="E205" s="616">
        <v>22</v>
      </c>
      <c r="F205" s="634">
        <f>ROUND(C205*E205,2)</f>
        <v>286</v>
      </c>
      <c r="G205" s="110"/>
      <c r="H205" s="109"/>
      <c r="I205" s="14"/>
      <c r="J205" s="14"/>
      <c r="K205" s="15"/>
      <c r="L205" s="51"/>
      <c r="M205" s="51"/>
      <c r="N205" s="51"/>
      <c r="O205" s="111"/>
      <c r="P205" s="112"/>
    </row>
    <row r="206" spans="1:7" s="109" customFormat="1" ht="12.75">
      <c r="A206" s="110"/>
      <c r="B206" s="757" t="s">
        <v>142</v>
      </c>
      <c r="C206" s="758">
        <v>13</v>
      </c>
      <c r="D206" s="759" t="s">
        <v>132</v>
      </c>
      <c r="E206" s="626">
        <v>16</v>
      </c>
      <c r="F206" s="624">
        <f>ROUND(C206*E206,2)</f>
        <v>208</v>
      </c>
      <c r="G206" s="110"/>
    </row>
    <row r="207" spans="1:7" s="109" customFormat="1" ht="12.75">
      <c r="A207" s="110"/>
      <c r="B207" s="757" t="s">
        <v>143</v>
      </c>
      <c r="C207" s="762">
        <v>0.0086</v>
      </c>
      <c r="D207" s="759" t="s">
        <v>15</v>
      </c>
      <c r="E207" s="626">
        <f>F84</f>
        <v>4794.42</v>
      </c>
      <c r="F207" s="624">
        <f>ROUND(C207*E207,2)</f>
        <v>41.23</v>
      </c>
      <c r="G207" s="110"/>
    </row>
    <row r="208" spans="1:7" s="109" customFormat="1" ht="12.75">
      <c r="A208" s="110"/>
      <c r="B208" s="757" t="s">
        <v>144</v>
      </c>
      <c r="C208" s="758">
        <v>0.13</v>
      </c>
      <c r="D208" s="759" t="s">
        <v>132</v>
      </c>
      <c r="E208" s="626">
        <v>40</v>
      </c>
      <c r="F208" s="624">
        <f>ROUND(C208*E208,2)</f>
        <v>5.2</v>
      </c>
      <c r="G208" s="110"/>
    </row>
    <row r="209" spans="1:7" s="109" customFormat="1" ht="13.5" thickBot="1">
      <c r="A209" s="110"/>
      <c r="B209" s="763"/>
      <c r="C209" s="770"/>
      <c r="D209" s="764"/>
      <c r="E209" s="771" t="s">
        <v>55</v>
      </c>
      <c r="F209" s="765">
        <f>ROUND(SUM(F205:F208),2)</f>
        <v>540.43</v>
      </c>
      <c r="G209" s="110"/>
    </row>
    <row r="210" spans="1:7" s="109" customFormat="1" ht="13.5" thickTop="1">
      <c r="A210" s="113"/>
      <c r="B210" s="772"/>
      <c r="C210" s="773"/>
      <c r="D210" s="772"/>
      <c r="E210" s="767"/>
      <c r="F210" s="774"/>
      <c r="G210" s="110"/>
    </row>
    <row r="211" spans="1:7" s="109" customFormat="1" ht="13.5" thickBot="1">
      <c r="A211" s="113"/>
      <c r="B211" s="775" t="s">
        <v>281</v>
      </c>
      <c r="C211" s="776"/>
      <c r="D211" s="777"/>
      <c r="E211" s="778"/>
      <c r="F211" s="779"/>
      <c r="G211" s="110"/>
    </row>
    <row r="212" spans="1:7" s="109" customFormat="1" ht="13.5" thickTop="1">
      <c r="A212" s="113"/>
      <c r="B212" s="780" t="s">
        <v>282</v>
      </c>
      <c r="C212" s="781">
        <v>0.2</v>
      </c>
      <c r="D212" s="782" t="s">
        <v>16</v>
      </c>
      <c r="E212" s="783">
        <f>F200</f>
        <v>760.92</v>
      </c>
      <c r="F212" s="634">
        <f>ROUND(C212*E212,2)</f>
        <v>152.18</v>
      </c>
      <c r="G212" s="110"/>
    </row>
    <row r="213" spans="1:7" s="109" customFormat="1" ht="12.75">
      <c r="A213" s="113"/>
      <c r="B213" s="784" t="s">
        <v>283</v>
      </c>
      <c r="C213" s="785">
        <v>0.4</v>
      </c>
      <c r="D213" s="786" t="s">
        <v>16</v>
      </c>
      <c r="E213" s="787">
        <f>F99</f>
        <v>246.8</v>
      </c>
      <c r="F213" s="624">
        <f>ROUND(C213*E213,2)</f>
        <v>98.72</v>
      </c>
      <c r="G213" s="110"/>
    </row>
    <row r="214" spans="1:7" s="109" customFormat="1" ht="12.75">
      <c r="A214" s="113"/>
      <c r="B214" s="788" t="s">
        <v>94</v>
      </c>
      <c r="C214" s="789">
        <v>2</v>
      </c>
      <c r="D214" s="790" t="s">
        <v>28</v>
      </c>
      <c r="E214" s="791">
        <f>F137</f>
        <v>60.57</v>
      </c>
      <c r="F214" s="624">
        <f>ROUND(C214*E214,2)</f>
        <v>121.14</v>
      </c>
      <c r="G214" s="110"/>
    </row>
    <row r="215" spans="1:7" s="109" customFormat="1" ht="13.5" thickBot="1">
      <c r="A215" s="113"/>
      <c r="B215" s="792"/>
      <c r="C215" s="793"/>
      <c r="D215" s="794"/>
      <c r="E215" s="795" t="s">
        <v>55</v>
      </c>
      <c r="F215" s="796">
        <f>SUM(F212:F214)</f>
        <v>372.04</v>
      </c>
      <c r="G215" s="110"/>
    </row>
    <row r="216" spans="1:7" s="109" customFormat="1" ht="7.5" customHeight="1" thickTop="1">
      <c r="A216" s="113"/>
      <c r="B216" s="772"/>
      <c r="C216" s="773"/>
      <c r="D216" s="772"/>
      <c r="E216" s="767"/>
      <c r="F216" s="774"/>
      <c r="G216" s="110"/>
    </row>
    <row r="217" spans="1:7" s="109" customFormat="1" ht="13.5" thickBot="1">
      <c r="A217" s="113"/>
      <c r="B217" s="753" t="s">
        <v>145</v>
      </c>
      <c r="C217" s="750"/>
      <c r="D217" s="750"/>
      <c r="E217" s="750"/>
      <c r="F217" s="750"/>
      <c r="G217" s="110"/>
    </row>
    <row r="218" spans="1:7" s="109" customFormat="1" ht="13.5" thickTop="1">
      <c r="A218" s="110"/>
      <c r="B218" s="754" t="s">
        <v>146</v>
      </c>
      <c r="C218" s="755">
        <v>1</v>
      </c>
      <c r="D218" s="756" t="s">
        <v>16</v>
      </c>
      <c r="E218" s="616">
        <v>45</v>
      </c>
      <c r="F218" s="634">
        <f>ROUND(C218*E218,2)</f>
        <v>45</v>
      </c>
      <c r="G218" s="110"/>
    </row>
    <row r="219" spans="1:7" s="109" customFormat="1" ht="12.75">
      <c r="A219" s="110"/>
      <c r="B219" s="757" t="s">
        <v>147</v>
      </c>
      <c r="C219" s="761">
        <v>0.105</v>
      </c>
      <c r="D219" s="759" t="s">
        <v>15</v>
      </c>
      <c r="E219" s="626">
        <f>F60</f>
        <v>4455.62</v>
      </c>
      <c r="F219" s="624">
        <f>ROUND(C219*E219,2)</f>
        <v>467.84</v>
      </c>
      <c r="G219" s="110"/>
    </row>
    <row r="220" spans="1:7" s="109" customFormat="1" ht="12.75">
      <c r="A220" s="110"/>
      <c r="B220" s="757" t="s">
        <v>71</v>
      </c>
      <c r="C220" s="761">
        <v>0.022</v>
      </c>
      <c r="D220" s="759" t="s">
        <v>72</v>
      </c>
      <c r="E220" s="626">
        <v>45</v>
      </c>
      <c r="F220" s="624">
        <f>ROUND(C220*E220,2)</f>
        <v>0.99</v>
      </c>
      <c r="G220" s="110"/>
    </row>
    <row r="221" spans="1:7" s="109" customFormat="1" ht="12.75">
      <c r="A221" s="110"/>
      <c r="B221" s="757" t="s">
        <v>148</v>
      </c>
      <c r="C221" s="758">
        <v>1</v>
      </c>
      <c r="D221" s="759" t="s">
        <v>16</v>
      </c>
      <c r="E221" s="626">
        <v>107.63</v>
      </c>
      <c r="F221" s="624">
        <f>ROUND(C221*E221,2)</f>
        <v>107.63</v>
      </c>
      <c r="G221" s="110"/>
    </row>
    <row r="222" spans="1:7" s="109" customFormat="1" ht="12.75">
      <c r="A222" s="110"/>
      <c r="B222" s="757" t="s">
        <v>149</v>
      </c>
      <c r="C222" s="758">
        <f>1/0.8</f>
        <v>1.25</v>
      </c>
      <c r="D222" s="759" t="s">
        <v>113</v>
      </c>
      <c r="E222" s="626">
        <f>F137</f>
        <v>60.57</v>
      </c>
      <c r="F222" s="624">
        <f>ROUND(C222*E222,2)</f>
        <v>75.71</v>
      </c>
      <c r="G222" s="110"/>
    </row>
    <row r="223" spans="1:7" s="109" customFormat="1" ht="13.5" thickBot="1">
      <c r="A223" s="110"/>
      <c r="B223" s="763"/>
      <c r="C223" s="764"/>
      <c r="D223" s="764"/>
      <c r="E223" s="771" t="s">
        <v>55</v>
      </c>
      <c r="F223" s="797">
        <f>ROUND(SUM(F218:F222),2)</f>
        <v>697.17</v>
      </c>
      <c r="G223" s="110"/>
    </row>
    <row r="224" spans="1:7" s="109" customFormat="1" ht="13.5" thickTop="1">
      <c r="A224" s="110"/>
      <c r="B224" s="753" t="s">
        <v>150</v>
      </c>
      <c r="C224" s="798">
        <f>ROUND(F223-(F222)+(E222*1/0.4),2)</f>
        <v>772.89</v>
      </c>
      <c r="D224" s="772"/>
      <c r="E224" s="767"/>
      <c r="F224" s="799"/>
      <c r="G224" s="110"/>
    </row>
    <row r="225" spans="1:7" s="109" customFormat="1" ht="12.75">
      <c r="A225" s="110"/>
      <c r="B225" s="753" t="s">
        <v>151</v>
      </c>
      <c r="C225" s="798">
        <f>ROUND(F223-(F222)+(E222*1/0.6),2)</f>
        <v>722.41</v>
      </c>
      <c r="D225" s="772"/>
      <c r="E225" s="767"/>
      <c r="F225" s="799"/>
      <c r="G225" s="110"/>
    </row>
    <row r="226" spans="1:7" s="109" customFormat="1" ht="12.75">
      <c r="A226" s="110"/>
      <c r="B226" s="753" t="s">
        <v>152</v>
      </c>
      <c r="C226" s="798">
        <f>ROUND(F223-F222+(E222*1/1),2)</f>
        <v>682.03</v>
      </c>
      <c r="D226" s="772"/>
      <c r="E226" s="767"/>
      <c r="F226" s="799"/>
      <c r="G226" s="110"/>
    </row>
    <row r="227" spans="1:7" s="109" customFormat="1" ht="6" customHeight="1">
      <c r="A227" s="110"/>
      <c r="B227" s="753"/>
      <c r="C227" s="798"/>
      <c r="D227" s="800"/>
      <c r="E227" s="801"/>
      <c r="F227" s="802"/>
      <c r="G227" s="110"/>
    </row>
    <row r="228" spans="1:7" s="109" customFormat="1" ht="13.5" thickBot="1">
      <c r="A228" s="110"/>
      <c r="B228" s="803" t="s">
        <v>153</v>
      </c>
      <c r="C228" s="772"/>
      <c r="D228" s="772"/>
      <c r="E228" s="804"/>
      <c r="F228" s="774"/>
      <c r="G228" s="110"/>
    </row>
    <row r="229" spans="1:7" s="109" customFormat="1" ht="13.5" thickTop="1">
      <c r="A229" s="110"/>
      <c r="B229" s="754" t="s">
        <v>154</v>
      </c>
      <c r="C229" s="755">
        <v>0.08</v>
      </c>
      <c r="D229" s="805" t="s">
        <v>15</v>
      </c>
      <c r="E229" s="806">
        <f>F183</f>
        <v>3827.23</v>
      </c>
      <c r="F229" s="634">
        <f aca="true" t="shared" si="2" ref="F229:F234">ROUND(C229*E229,2)</f>
        <v>306.18</v>
      </c>
      <c r="G229" s="110"/>
    </row>
    <row r="230" spans="1:7" s="109" customFormat="1" ht="12.75">
      <c r="A230" s="110"/>
      <c r="B230" s="807" t="s">
        <v>155</v>
      </c>
      <c r="C230" s="808">
        <v>0.022</v>
      </c>
      <c r="D230" s="759" t="s">
        <v>15</v>
      </c>
      <c r="E230" s="809">
        <f>F84</f>
        <v>4794.42</v>
      </c>
      <c r="F230" s="624">
        <f t="shared" si="2"/>
        <v>105.48</v>
      </c>
      <c r="G230" s="110"/>
    </row>
    <row r="231" spans="1:7" s="109" customFormat="1" ht="12.75">
      <c r="A231" s="110"/>
      <c r="B231" s="757" t="s">
        <v>71</v>
      </c>
      <c r="C231" s="761">
        <v>0.088</v>
      </c>
      <c r="D231" s="810" t="s">
        <v>72</v>
      </c>
      <c r="E231" s="809">
        <v>45</v>
      </c>
      <c r="F231" s="624">
        <f t="shared" si="2"/>
        <v>3.96</v>
      </c>
      <c r="G231" s="110"/>
    </row>
    <row r="232" spans="1:7" s="109" customFormat="1" ht="12" customHeight="1">
      <c r="A232" s="118"/>
      <c r="B232" s="757" t="s">
        <v>156</v>
      </c>
      <c r="C232" s="758">
        <v>1</v>
      </c>
      <c r="D232" s="759" t="s">
        <v>16</v>
      </c>
      <c r="E232" s="809">
        <v>98.5</v>
      </c>
      <c r="F232" s="624">
        <f t="shared" si="2"/>
        <v>98.5</v>
      </c>
      <c r="G232" s="110"/>
    </row>
    <row r="233" spans="1:9" s="109" customFormat="1" ht="12.75">
      <c r="A233" s="119"/>
      <c r="B233" s="757" t="s">
        <v>149</v>
      </c>
      <c r="C233" s="758">
        <v>0.8</v>
      </c>
      <c r="D233" s="759" t="s">
        <v>113</v>
      </c>
      <c r="E233" s="809">
        <f>F137</f>
        <v>60.57</v>
      </c>
      <c r="F233" s="624">
        <f t="shared" si="2"/>
        <v>48.46</v>
      </c>
      <c r="G233" s="110"/>
      <c r="I233" s="120"/>
    </row>
    <row r="234" spans="1:7" s="109" customFormat="1" ht="12.75">
      <c r="A234" s="119"/>
      <c r="B234" s="757" t="s">
        <v>157</v>
      </c>
      <c r="C234" s="761">
        <v>0.04</v>
      </c>
      <c r="D234" s="811" t="s">
        <v>52</v>
      </c>
      <c r="E234" s="809">
        <f>F13</f>
        <v>250</v>
      </c>
      <c r="F234" s="624">
        <f t="shared" si="2"/>
        <v>10</v>
      </c>
      <c r="G234" s="110"/>
    </row>
    <row r="235" spans="1:7" s="109" customFormat="1" ht="13.5" thickBot="1">
      <c r="A235" s="119"/>
      <c r="B235" s="763"/>
      <c r="C235" s="764"/>
      <c r="D235" s="764"/>
      <c r="E235" s="771" t="s">
        <v>55</v>
      </c>
      <c r="F235" s="765">
        <f>ROUND(SUM(F229:F234),2)</f>
        <v>572.58</v>
      </c>
      <c r="G235" s="110"/>
    </row>
    <row r="236" spans="1:7" s="109" customFormat="1" ht="14.25" thickBot="1" thickTop="1">
      <c r="A236" s="119"/>
      <c r="B236" s="812" t="s">
        <v>262</v>
      </c>
      <c r="C236" s="813">
        <v>0.45</v>
      </c>
      <c r="D236" s="814" t="s">
        <v>158</v>
      </c>
      <c r="E236" s="815">
        <v>37.22</v>
      </c>
      <c r="F236" s="816">
        <f>(C236*E236)+F235</f>
        <v>589.33</v>
      </c>
      <c r="G236" s="110"/>
    </row>
    <row r="237" spans="1:7" s="109" customFormat="1" ht="14.25" thickBot="1" thickTop="1">
      <c r="A237" s="119"/>
      <c r="B237" s="812" t="s">
        <v>263</v>
      </c>
      <c r="C237" s="813"/>
      <c r="D237" s="813"/>
      <c r="E237" s="817"/>
      <c r="F237" s="818">
        <f>F235-F234</f>
        <v>562.58</v>
      </c>
      <c r="G237" s="110"/>
    </row>
    <row r="238" spans="1:7" s="109" customFormat="1" ht="13.5" thickTop="1">
      <c r="A238" s="119"/>
      <c r="B238" s="114"/>
      <c r="C238" s="114"/>
      <c r="D238" s="114"/>
      <c r="E238" s="115"/>
      <c r="F238" s="117"/>
      <c r="G238" s="110"/>
    </row>
    <row r="239" spans="1:7" s="109" customFormat="1" ht="15">
      <c r="A239" s="119"/>
      <c r="B239" s="121" t="s">
        <v>159</v>
      </c>
      <c r="C239" s="122"/>
      <c r="D239" s="122"/>
      <c r="E239" s="122"/>
      <c r="F239" s="122"/>
      <c r="G239" s="110"/>
    </row>
    <row r="240" spans="1:7" s="109" customFormat="1" ht="13.5" thickBot="1">
      <c r="A240" s="119"/>
      <c r="B240" s="123" t="s">
        <v>160</v>
      </c>
      <c r="C240" s="124"/>
      <c r="D240" s="124"/>
      <c r="E240" s="124"/>
      <c r="F240" s="125"/>
      <c r="G240" s="110"/>
    </row>
    <row r="241" spans="1:7" s="109" customFormat="1" ht="13.5" thickTop="1">
      <c r="A241" s="119"/>
      <c r="B241" s="126" t="s">
        <v>147</v>
      </c>
      <c r="C241" s="127">
        <v>1.05</v>
      </c>
      <c r="D241" s="128" t="s">
        <v>15</v>
      </c>
      <c r="E241" s="129">
        <f>F60</f>
        <v>4455.62</v>
      </c>
      <c r="F241" s="23">
        <f>ROUND(C241*E241,2)</f>
        <v>4678.4</v>
      </c>
      <c r="G241" s="110"/>
    </row>
    <row r="242" spans="1:7" s="109" customFormat="1" ht="12.75">
      <c r="A242" s="119"/>
      <c r="B242" s="130" t="s">
        <v>161</v>
      </c>
      <c r="C242" s="131">
        <v>0.6</v>
      </c>
      <c r="D242" s="132" t="s">
        <v>41</v>
      </c>
      <c r="E242" s="133">
        <f>F166</f>
        <v>2600.55</v>
      </c>
      <c r="F242" s="353">
        <f>ROUND(C242*E242,2)</f>
        <v>1560.33</v>
      </c>
      <c r="G242" s="110"/>
    </row>
    <row r="243" spans="2:6" ht="12.75">
      <c r="B243" s="134" t="s">
        <v>23</v>
      </c>
      <c r="C243" s="135">
        <v>11.11</v>
      </c>
      <c r="D243" s="136" t="s">
        <v>28</v>
      </c>
      <c r="E243" s="137">
        <v>61.2</v>
      </c>
      <c r="F243" s="353">
        <f>ROUND(C243*E243,2)</f>
        <v>679.93</v>
      </c>
    </row>
    <row r="244" spans="2:6" ht="13.5" thickBot="1">
      <c r="B244" s="138"/>
      <c r="C244" s="139"/>
      <c r="D244" s="139"/>
      <c r="E244" s="140"/>
      <c r="F244" s="141">
        <f>SUM(F241:F243)</f>
        <v>6918.66</v>
      </c>
    </row>
    <row r="245" spans="2:6" ht="14.25" thickBot="1" thickTop="1">
      <c r="B245" s="142"/>
      <c r="C245" s="142"/>
      <c r="D245" s="142"/>
      <c r="E245" s="142"/>
      <c r="F245" s="143"/>
    </row>
    <row r="246" spans="2:6" ht="13.5" thickTop="1">
      <c r="B246" s="314" t="s">
        <v>0</v>
      </c>
      <c r="C246" s="315">
        <v>12</v>
      </c>
      <c r="D246" s="96" t="s">
        <v>28</v>
      </c>
      <c r="E246" s="316">
        <v>60</v>
      </c>
      <c r="F246" s="23">
        <f aca="true" t="shared" si="3" ref="F246:F266">ROUND(C246*E246,2)</f>
        <v>720</v>
      </c>
    </row>
    <row r="247" spans="2:6" ht="12.75">
      <c r="B247" s="317" t="s">
        <v>162</v>
      </c>
      <c r="C247" s="148">
        <v>6.75</v>
      </c>
      <c r="D247" s="145" t="s">
        <v>15</v>
      </c>
      <c r="E247" s="146">
        <v>240.23</v>
      </c>
      <c r="F247" s="353">
        <f t="shared" si="3"/>
        <v>1621.55</v>
      </c>
    </row>
    <row r="248" spans="2:10" ht="12.75">
      <c r="B248" s="318" t="s">
        <v>163</v>
      </c>
      <c r="C248" s="144">
        <v>3.42</v>
      </c>
      <c r="D248" s="145" t="s">
        <v>15</v>
      </c>
      <c r="E248" s="146">
        <v>70.16</v>
      </c>
      <c r="F248" s="353">
        <f t="shared" si="3"/>
        <v>239.95</v>
      </c>
      <c r="J248" s="3">
        <v>60</v>
      </c>
    </row>
    <row r="249" spans="2:8" ht="12.75">
      <c r="B249" s="318" t="s">
        <v>354</v>
      </c>
      <c r="C249" s="485">
        <v>4</v>
      </c>
      <c r="D249" s="145" t="s">
        <v>15</v>
      </c>
      <c r="E249" s="146">
        <v>75</v>
      </c>
      <c r="F249" s="353">
        <f t="shared" si="3"/>
        <v>300</v>
      </c>
      <c r="H249" s="3">
        <f>(C247-C248)*1.2</f>
        <v>4</v>
      </c>
    </row>
    <row r="250" spans="2:10" ht="12.75">
      <c r="B250" s="318" t="s">
        <v>164</v>
      </c>
      <c r="C250" s="144">
        <v>1.35</v>
      </c>
      <c r="D250" s="145" t="s">
        <v>15</v>
      </c>
      <c r="E250" s="147">
        <f>+F244</f>
        <v>6918.66</v>
      </c>
      <c r="F250" s="353">
        <f t="shared" si="3"/>
        <v>9340.19</v>
      </c>
      <c r="J250" s="3">
        <v>12</v>
      </c>
    </row>
    <row r="251" spans="2:10" ht="12.75">
      <c r="B251" s="318" t="s">
        <v>165</v>
      </c>
      <c r="C251" s="148">
        <v>7.2</v>
      </c>
      <c r="D251" s="145" t="s">
        <v>16</v>
      </c>
      <c r="E251" s="149">
        <f>F200</f>
        <v>760.92</v>
      </c>
      <c r="F251" s="353">
        <f t="shared" si="3"/>
        <v>5478.62</v>
      </c>
      <c r="J251" s="3">
        <f>J250*J248</f>
        <v>720</v>
      </c>
    </row>
    <row r="252" spans="2:6" ht="12.75">
      <c r="B252" s="318" t="s">
        <v>166</v>
      </c>
      <c r="C252" s="148">
        <v>12</v>
      </c>
      <c r="D252" s="145" t="s">
        <v>113</v>
      </c>
      <c r="E252" s="149">
        <f>(F84*0.09)/12</f>
        <v>35.96</v>
      </c>
      <c r="F252" s="353">
        <f t="shared" si="3"/>
        <v>431.52</v>
      </c>
    </row>
    <row r="253" spans="2:6" ht="12.75">
      <c r="B253" s="317" t="s">
        <v>167</v>
      </c>
      <c r="C253" s="148">
        <v>4</v>
      </c>
      <c r="D253" s="145" t="s">
        <v>132</v>
      </c>
      <c r="E253" s="330">
        <v>504.6</v>
      </c>
      <c r="F253" s="353">
        <f t="shared" si="3"/>
        <v>2018.4</v>
      </c>
    </row>
    <row r="254" spans="2:6" ht="12.75">
      <c r="B254" s="318" t="s">
        <v>168</v>
      </c>
      <c r="C254" s="148">
        <v>2</v>
      </c>
      <c r="D254" s="145" t="s">
        <v>132</v>
      </c>
      <c r="E254" s="330">
        <v>609</v>
      </c>
      <c r="F254" s="353">
        <f t="shared" si="3"/>
        <v>1218</v>
      </c>
    </row>
    <row r="255" spans="2:6" ht="12.75">
      <c r="B255" s="317" t="s">
        <v>169</v>
      </c>
      <c r="C255" s="148">
        <v>21.6</v>
      </c>
      <c r="D255" s="145" t="s">
        <v>16</v>
      </c>
      <c r="E255" s="330">
        <v>204.05</v>
      </c>
      <c r="F255" s="353">
        <f t="shared" si="3"/>
        <v>4407.48</v>
      </c>
    </row>
    <row r="256" spans="2:6" ht="12.75">
      <c r="B256" s="318" t="s">
        <v>170</v>
      </c>
      <c r="C256" s="148">
        <v>2</v>
      </c>
      <c r="D256" s="145" t="s">
        <v>132</v>
      </c>
      <c r="E256" s="149">
        <v>38</v>
      </c>
      <c r="F256" s="353">
        <f t="shared" si="3"/>
        <v>76</v>
      </c>
    </row>
    <row r="257" spans="2:6" ht="12.75">
      <c r="B257" s="318" t="s">
        <v>171</v>
      </c>
      <c r="C257" s="148">
        <v>3</v>
      </c>
      <c r="D257" s="145" t="s">
        <v>132</v>
      </c>
      <c r="E257" s="330">
        <v>52.2</v>
      </c>
      <c r="F257" s="353">
        <f t="shared" si="3"/>
        <v>156.6</v>
      </c>
    </row>
    <row r="258" spans="2:6" ht="12.75">
      <c r="B258" s="317" t="s">
        <v>172</v>
      </c>
      <c r="C258" s="148">
        <v>4</v>
      </c>
      <c r="D258" s="145" t="s">
        <v>132</v>
      </c>
      <c r="E258" s="330">
        <v>168.2</v>
      </c>
      <c r="F258" s="353">
        <f t="shared" si="3"/>
        <v>672.8</v>
      </c>
    </row>
    <row r="259" spans="2:6" ht="12.75">
      <c r="B259" s="318" t="s">
        <v>173</v>
      </c>
      <c r="C259" s="148">
        <v>72</v>
      </c>
      <c r="D259" s="145" t="s">
        <v>113</v>
      </c>
      <c r="E259" s="146">
        <v>9.3</v>
      </c>
      <c r="F259" s="353">
        <f t="shared" si="3"/>
        <v>669.6</v>
      </c>
    </row>
    <row r="260" spans="2:9" ht="12.75">
      <c r="B260" s="317" t="s">
        <v>174</v>
      </c>
      <c r="C260" s="148">
        <v>1</v>
      </c>
      <c r="D260" s="145" t="s">
        <v>119</v>
      </c>
      <c r="E260" s="149">
        <v>27.6</v>
      </c>
      <c r="F260" s="353">
        <f t="shared" si="3"/>
        <v>27.6</v>
      </c>
      <c r="I260" s="175"/>
    </row>
    <row r="261" spans="2:6" ht="12.75">
      <c r="B261" s="318" t="s">
        <v>175</v>
      </c>
      <c r="C261" s="148">
        <v>10.08</v>
      </c>
      <c r="D261" s="145" t="s">
        <v>16</v>
      </c>
      <c r="E261" s="149">
        <f>F99</f>
        <v>246.8</v>
      </c>
      <c r="F261" s="353">
        <f t="shared" si="3"/>
        <v>2487.74</v>
      </c>
    </row>
    <row r="262" spans="2:6" ht="12.75">
      <c r="B262" s="318" t="s">
        <v>176</v>
      </c>
      <c r="C262" s="148">
        <v>34.2</v>
      </c>
      <c r="D262" s="145" t="s">
        <v>16</v>
      </c>
      <c r="E262" s="149">
        <v>130.5</v>
      </c>
      <c r="F262" s="353">
        <f t="shared" si="3"/>
        <v>4463.1</v>
      </c>
    </row>
    <row r="263" spans="2:6" ht="12.75">
      <c r="B263" s="318" t="s">
        <v>177</v>
      </c>
      <c r="C263" s="148">
        <v>2</v>
      </c>
      <c r="D263" s="145" t="s">
        <v>132</v>
      </c>
      <c r="E263" s="330">
        <v>214.6</v>
      </c>
      <c r="F263" s="353">
        <f t="shared" si="3"/>
        <v>429.2</v>
      </c>
    </row>
    <row r="264" spans="2:6" ht="12.75">
      <c r="B264" s="318" t="s">
        <v>178</v>
      </c>
      <c r="C264" s="148">
        <v>6</v>
      </c>
      <c r="D264" s="145" t="s">
        <v>132</v>
      </c>
      <c r="E264" s="330">
        <v>27.84</v>
      </c>
      <c r="F264" s="353">
        <f t="shared" si="3"/>
        <v>167.04</v>
      </c>
    </row>
    <row r="265" spans="2:6" ht="12.75">
      <c r="B265" s="318" t="s">
        <v>23</v>
      </c>
      <c r="C265" s="148">
        <v>12</v>
      </c>
      <c r="D265" s="145" t="s">
        <v>113</v>
      </c>
      <c r="E265" s="149">
        <v>259.8</v>
      </c>
      <c r="F265" s="353">
        <f t="shared" si="3"/>
        <v>3117.6</v>
      </c>
    </row>
    <row r="266" spans="2:6" ht="12.75">
      <c r="B266" s="318" t="s">
        <v>179</v>
      </c>
      <c r="C266" s="148">
        <v>12.6</v>
      </c>
      <c r="D266" s="145" t="s">
        <v>16</v>
      </c>
      <c r="E266" s="149">
        <v>130.5</v>
      </c>
      <c r="F266" s="353">
        <f t="shared" si="3"/>
        <v>1644.3</v>
      </c>
    </row>
    <row r="267" spans="2:6" ht="12.75">
      <c r="B267" s="319" t="s">
        <v>180</v>
      </c>
      <c r="C267" s="150"/>
      <c r="D267" s="150"/>
      <c r="E267" s="151"/>
      <c r="F267" s="320">
        <f>SUM(F246:F266)</f>
        <v>39687.29</v>
      </c>
    </row>
    <row r="268" spans="2:6" ht="13.5" thickBot="1">
      <c r="B268" s="321" t="s">
        <v>181</v>
      </c>
      <c r="C268" s="322"/>
      <c r="D268" s="323"/>
      <c r="E268" s="152" t="s">
        <v>182</v>
      </c>
      <c r="F268" s="324">
        <f>ROUND(F267/12,2)</f>
        <v>3307.27</v>
      </c>
    </row>
    <row r="269" spans="2:6" ht="15" customHeight="1" thickTop="1">
      <c r="B269" s="21" t="s">
        <v>307</v>
      </c>
      <c r="C269" s="22">
        <v>3</v>
      </c>
      <c r="D269" s="173" t="s">
        <v>132</v>
      </c>
      <c r="E269" s="22">
        <f>F295</f>
        <v>440.99</v>
      </c>
      <c r="F269" s="353">
        <f>ROUND(C269*E269,2)</f>
        <v>1322.97</v>
      </c>
    </row>
    <row r="270" spans="2:6" ht="15" customHeight="1">
      <c r="B270" s="319" t="s">
        <v>314</v>
      </c>
      <c r="C270" s="325"/>
      <c r="D270" s="326"/>
      <c r="E270" s="325"/>
      <c r="F270" s="327">
        <f>F267+F269</f>
        <v>41010.26</v>
      </c>
    </row>
    <row r="271" spans="2:6" ht="15" customHeight="1" thickBot="1">
      <c r="B271" s="321" t="s">
        <v>315</v>
      </c>
      <c r="C271" s="328"/>
      <c r="D271" s="329"/>
      <c r="E271" s="328"/>
      <c r="F271" s="324">
        <f>ROUND(F270/12,2)</f>
        <v>3417.52</v>
      </c>
    </row>
    <row r="272" ht="9.75" customHeight="1" thickTop="1">
      <c r="D272" s="2"/>
    </row>
    <row r="273" spans="2:4" ht="13.5" thickBot="1">
      <c r="B273" s="50" t="s">
        <v>183</v>
      </c>
      <c r="D273" s="2"/>
    </row>
    <row r="274" spans="2:6" ht="13.5" thickTop="1">
      <c r="B274" s="126" t="s">
        <v>147</v>
      </c>
      <c r="C274" s="127">
        <v>1.05</v>
      </c>
      <c r="D274" s="128" t="s">
        <v>15</v>
      </c>
      <c r="E274" s="129">
        <f>F60</f>
        <v>4455.62</v>
      </c>
      <c r="F274" s="23">
        <f>ROUND(C274*E274,2)</f>
        <v>4678.4</v>
      </c>
    </row>
    <row r="275" spans="2:6" ht="12.75">
      <c r="B275" s="130" t="s">
        <v>161</v>
      </c>
      <c r="C275" s="131">
        <v>1.14</v>
      </c>
      <c r="D275" s="132" t="s">
        <v>41</v>
      </c>
      <c r="E275" s="133">
        <f>F172</f>
        <v>2745.66</v>
      </c>
      <c r="F275" s="353">
        <f>ROUND(C275*E275,2)</f>
        <v>3130.05</v>
      </c>
    </row>
    <row r="276" spans="2:6" ht="13.5" thickBot="1">
      <c r="B276" s="138"/>
      <c r="C276" s="139"/>
      <c r="D276" s="139"/>
      <c r="E276" s="152" t="s">
        <v>184</v>
      </c>
      <c r="F276" s="141">
        <f>SUM(F274:F275)</f>
        <v>7808.45</v>
      </c>
    </row>
    <row r="277" ht="8.25" customHeight="1" thickTop="1">
      <c r="D277" s="2"/>
    </row>
    <row r="278" spans="2:6" ht="13.5" thickBot="1">
      <c r="B278" s="154" t="s">
        <v>302</v>
      </c>
      <c r="C278" s="124"/>
      <c r="D278" s="124"/>
      <c r="E278" s="124"/>
      <c r="F278" s="125"/>
    </row>
    <row r="279" spans="2:9" ht="13.5" thickTop="1">
      <c r="B279" s="126" t="s">
        <v>185</v>
      </c>
      <c r="C279" s="127">
        <v>1.05</v>
      </c>
      <c r="D279" s="128" t="s">
        <v>15</v>
      </c>
      <c r="E279" s="129">
        <f>F50</f>
        <v>4962.82</v>
      </c>
      <c r="F279" s="23">
        <f>ROUND(C279*E279,2)</f>
        <v>5210.96</v>
      </c>
      <c r="I279" s="153"/>
    </row>
    <row r="280" spans="2:9" ht="12.75">
      <c r="B280" s="130" t="s">
        <v>161</v>
      </c>
      <c r="C280" s="131">
        <v>3.63</v>
      </c>
      <c r="D280" s="132" t="s">
        <v>41</v>
      </c>
      <c r="E280" s="133">
        <f>F172</f>
        <v>2745.66</v>
      </c>
      <c r="F280" s="353">
        <f>ROUND(C280*E280,2)</f>
        <v>9966.75</v>
      </c>
      <c r="I280" s="153"/>
    </row>
    <row r="281" spans="2:9" ht="12.75">
      <c r="B281" s="134" t="s">
        <v>186</v>
      </c>
      <c r="C281" s="135">
        <v>16</v>
      </c>
      <c r="D281" s="136" t="s">
        <v>28</v>
      </c>
      <c r="E281" s="137">
        <v>325</v>
      </c>
      <c r="F281" s="353">
        <f>ROUND(C281*E281,2)</f>
        <v>5200</v>
      </c>
      <c r="I281" s="153"/>
    </row>
    <row r="282" spans="2:9" ht="13.5" thickBot="1">
      <c r="B282" s="138"/>
      <c r="C282" s="139"/>
      <c r="D282" s="139"/>
      <c r="E282" s="152" t="s">
        <v>184</v>
      </c>
      <c r="F282" s="141">
        <f>SUM(F279:F281)</f>
        <v>20377.71</v>
      </c>
      <c r="I282" s="206"/>
    </row>
    <row r="283" spans="2:9" ht="13.5" thickTop="1">
      <c r="B283" s="499" t="s">
        <v>306</v>
      </c>
      <c r="C283" s="22">
        <v>0.18</v>
      </c>
      <c r="D283" s="173" t="s">
        <v>15</v>
      </c>
      <c r="E283" s="22">
        <f>F282</f>
        <v>20377.71</v>
      </c>
      <c r="F283" s="500">
        <f>ROUND(C283*E283,2)</f>
        <v>3667.99</v>
      </c>
      <c r="I283" s="313"/>
    </row>
    <row r="284" spans="2:9" ht="12.75">
      <c r="B284" s="501" t="s">
        <v>423</v>
      </c>
      <c r="C284" s="28">
        <v>0.14</v>
      </c>
      <c r="D284" s="174" t="s">
        <v>15</v>
      </c>
      <c r="E284" s="28">
        <f>F276</f>
        <v>7808.45</v>
      </c>
      <c r="F284" s="353">
        <f>ROUND(C284*E284,2)</f>
        <v>1093.18</v>
      </c>
      <c r="I284" s="313"/>
    </row>
    <row r="285" spans="2:9" ht="12.75">
      <c r="B285" s="501" t="s">
        <v>283</v>
      </c>
      <c r="C285" s="28">
        <v>2.86</v>
      </c>
      <c r="D285" s="174" t="s">
        <v>16</v>
      </c>
      <c r="E285" s="28">
        <f>F99</f>
        <v>246.8</v>
      </c>
      <c r="F285" s="353">
        <f>ROUND(C285*E285,2)</f>
        <v>705.85</v>
      </c>
      <c r="I285" s="313"/>
    </row>
    <row r="286" spans="2:9" ht="12.75">
      <c r="B286" s="501" t="s">
        <v>94</v>
      </c>
      <c r="C286" s="28">
        <v>12.2</v>
      </c>
      <c r="D286" s="174" t="s">
        <v>28</v>
      </c>
      <c r="E286" s="28">
        <f>F137</f>
        <v>60.57</v>
      </c>
      <c r="F286" s="353">
        <f>ROUND(C286*E286,2)</f>
        <v>738.95</v>
      </c>
      <c r="I286" s="313"/>
    </row>
    <row r="287" spans="2:9" ht="12.75" customHeight="1">
      <c r="B287" s="502" t="s">
        <v>364</v>
      </c>
      <c r="C287" s="28">
        <v>1.76</v>
      </c>
      <c r="D287" s="373" t="s">
        <v>16</v>
      </c>
      <c r="E287" s="325">
        <v>95.48</v>
      </c>
      <c r="F287" s="353">
        <f>ROUND(C287*E287,2)</f>
        <v>168.04</v>
      </c>
      <c r="I287" s="175"/>
    </row>
    <row r="288" spans="2:9" ht="12.75" customHeight="1" thickBot="1">
      <c r="B288" s="503"/>
      <c r="C288" s="328"/>
      <c r="D288" s="329"/>
      <c r="E288" s="504" t="s">
        <v>424</v>
      </c>
      <c r="F288" s="31">
        <f>SUM(F283:F287)</f>
        <v>6374.01</v>
      </c>
      <c r="I288" s="175"/>
    </row>
    <row r="289" spans="4:9" ht="12.75" customHeight="1" thickTop="1">
      <c r="D289" s="2"/>
      <c r="I289" s="175"/>
    </row>
    <row r="290" spans="2:6" ht="13.5" thickBot="1">
      <c r="B290" s="49" t="s">
        <v>303</v>
      </c>
      <c r="C290" s="300"/>
      <c r="D290" s="301"/>
      <c r="E290" s="300"/>
      <c r="F290" s="300"/>
    </row>
    <row r="291" spans="2:6" ht="13.5" thickTop="1">
      <c r="B291" s="21" t="s">
        <v>147</v>
      </c>
      <c r="C291" s="302">
        <v>1.05</v>
      </c>
      <c r="D291" s="173" t="s">
        <v>15</v>
      </c>
      <c r="E291" s="302">
        <f>F60</f>
        <v>4455.62</v>
      </c>
      <c r="F291" s="23">
        <f>ROUND(C291*E291,2)</f>
        <v>4678.4</v>
      </c>
    </row>
    <row r="292" spans="2:9" ht="12.75">
      <c r="B292" s="27" t="s">
        <v>161</v>
      </c>
      <c r="C292" s="303">
        <v>8.15</v>
      </c>
      <c r="D292" s="174" t="s">
        <v>41</v>
      </c>
      <c r="E292" s="303">
        <f>F172</f>
        <v>2745.66</v>
      </c>
      <c r="F292" s="353">
        <f>ROUND(C292*E292,2)</f>
        <v>22377.13</v>
      </c>
      <c r="I292" s="311"/>
    </row>
    <row r="293" spans="2:6" ht="12.75">
      <c r="B293" s="27" t="s">
        <v>255</v>
      </c>
      <c r="C293" s="303">
        <v>44.44</v>
      </c>
      <c r="D293" s="174" t="s">
        <v>113</v>
      </c>
      <c r="E293" s="303">
        <v>100</v>
      </c>
      <c r="F293" s="353">
        <f>ROUND(C293*E293,2)</f>
        <v>4444</v>
      </c>
    </row>
    <row r="294" spans="2:6" ht="13.5" thickBot="1">
      <c r="B294" s="35"/>
      <c r="C294" s="304"/>
      <c r="D294" s="183"/>
      <c r="E294" s="305"/>
      <c r="F294" s="306">
        <f>SUM(F291:F293)</f>
        <v>31499.53</v>
      </c>
    </row>
    <row r="295" spans="2:6" ht="13.5" thickTop="1">
      <c r="B295" s="307" t="s">
        <v>304</v>
      </c>
      <c r="C295" s="310">
        <f>0.15*0.15*0.6</f>
        <v>0.014</v>
      </c>
      <c r="D295" s="309" t="s">
        <v>15</v>
      </c>
      <c r="E295" s="308">
        <f>F294</f>
        <v>31499.53</v>
      </c>
      <c r="F295" s="312">
        <f>ROUND(C295*E295,2)</f>
        <v>440.99</v>
      </c>
    </row>
    <row r="296" ht="12.75">
      <c r="D296" s="2"/>
    </row>
    <row r="297" ht="12.75">
      <c r="D297" s="2"/>
    </row>
    <row r="298" spans="2:6" ht="13.5" thickBot="1">
      <c r="B298" s="155" t="s">
        <v>323</v>
      </c>
      <c r="C298" s="156"/>
      <c r="D298" s="157"/>
      <c r="E298" s="156"/>
      <c r="F298" s="156"/>
    </row>
    <row r="299" spans="2:6" ht="13.5" thickTop="1">
      <c r="B299" s="158" t="s">
        <v>319</v>
      </c>
      <c r="C299" s="159">
        <v>0.08</v>
      </c>
      <c r="D299" s="160" t="s">
        <v>33</v>
      </c>
      <c r="E299" s="161">
        <v>210</v>
      </c>
      <c r="F299" s="23">
        <f>ROUND(C299*E299,2)</f>
        <v>16.8</v>
      </c>
    </row>
    <row r="300" spans="2:6" ht="12.75">
      <c r="B300" s="162" t="s">
        <v>320</v>
      </c>
      <c r="C300" s="163">
        <v>1</v>
      </c>
      <c r="D300" s="164" t="s">
        <v>16</v>
      </c>
      <c r="E300" s="165">
        <v>35.68</v>
      </c>
      <c r="F300" s="353">
        <f>ROUND(C300*E300,2)</f>
        <v>35.68</v>
      </c>
    </row>
    <row r="301" spans="2:6" ht="12.75">
      <c r="B301" s="162" t="s">
        <v>321</v>
      </c>
      <c r="C301" s="163">
        <v>15</v>
      </c>
      <c r="D301" s="166" t="s">
        <v>189</v>
      </c>
      <c r="E301" s="165">
        <f>F299</f>
        <v>16.8</v>
      </c>
      <c r="F301" s="353">
        <f>ROUND(C301*E301,2)/100</f>
        <v>2.52</v>
      </c>
    </row>
    <row r="302" spans="2:6" ht="13.5" thickBot="1">
      <c r="B302" s="167"/>
      <c r="C302" s="168"/>
      <c r="D302" s="169"/>
      <c r="E302" s="152" t="s">
        <v>322</v>
      </c>
      <c r="F302" s="339">
        <f>SUM(F299:F301)</f>
        <v>55</v>
      </c>
    </row>
    <row r="303" ht="12.75">
      <c r="D303" s="2"/>
    </row>
    <row r="304" spans="2:6" ht="13.5" thickBot="1">
      <c r="B304" s="155" t="s">
        <v>318</v>
      </c>
      <c r="C304" s="156"/>
      <c r="D304" s="157"/>
      <c r="E304" s="156"/>
      <c r="F304" s="156"/>
    </row>
    <row r="305" spans="2:6" ht="13.5" thickTop="1">
      <c r="B305" s="158" t="s">
        <v>313</v>
      </c>
      <c r="C305" s="159">
        <v>0.08</v>
      </c>
      <c r="D305" s="160" t="s">
        <v>33</v>
      </c>
      <c r="E305" s="161">
        <v>650</v>
      </c>
      <c r="F305" s="353">
        <f>ROUND(C305*E305,2)</f>
        <v>52</v>
      </c>
    </row>
    <row r="306" spans="2:8" ht="12.75">
      <c r="B306" s="162" t="s">
        <v>187</v>
      </c>
      <c r="C306" s="163">
        <v>1</v>
      </c>
      <c r="D306" s="164" t="s">
        <v>16</v>
      </c>
      <c r="E306" s="165">
        <v>35.68</v>
      </c>
      <c r="F306" s="353">
        <f>ROUND(C306*E306,2)</f>
        <v>35.68</v>
      </c>
      <c r="H306" s="153">
        <v>21.41</v>
      </c>
    </row>
    <row r="307" spans="2:8" ht="12.75">
      <c r="B307" s="162" t="s">
        <v>188</v>
      </c>
      <c r="C307" s="163">
        <v>15</v>
      </c>
      <c r="D307" s="166" t="s">
        <v>189</v>
      </c>
      <c r="E307" s="165">
        <f>F305</f>
        <v>52</v>
      </c>
      <c r="F307" s="353">
        <f>ROUND(C307*E307,2)/100</f>
        <v>7.8</v>
      </c>
      <c r="H307" s="153">
        <v>14.27</v>
      </c>
    </row>
    <row r="308" spans="2:8" ht="13.5" thickBot="1">
      <c r="B308" s="167"/>
      <c r="C308" s="168"/>
      <c r="D308" s="169"/>
      <c r="E308" s="152" t="s">
        <v>322</v>
      </c>
      <c r="F308" s="340">
        <f>SUM(F305:F307)</f>
        <v>95.48</v>
      </c>
      <c r="H308" s="153">
        <f>H307+H306</f>
        <v>35.68</v>
      </c>
    </row>
    <row r="309" ht="12.75">
      <c r="D309" s="2"/>
    </row>
    <row r="310" spans="2:6" ht="15.75">
      <c r="B310" s="1454" t="s">
        <v>229</v>
      </c>
      <c r="C310" s="1454"/>
      <c r="D310" s="1454"/>
      <c r="E310" s="1454"/>
      <c r="F310" s="1454"/>
    </row>
    <row r="311" ht="12.75">
      <c r="D311" s="2"/>
    </row>
    <row r="312" spans="2:6" ht="13.5" thickBot="1">
      <c r="B312" s="154" t="s">
        <v>230</v>
      </c>
      <c r="C312" s="210">
        <v>0.15</v>
      </c>
      <c r="D312" s="124"/>
      <c r="E312" s="124"/>
      <c r="F312" s="125"/>
    </row>
    <row r="313" spans="2:6" ht="13.5" thickTop="1">
      <c r="B313" s="126" t="s">
        <v>235</v>
      </c>
      <c r="C313" s="127">
        <v>1.05</v>
      </c>
      <c r="D313" s="128" t="s">
        <v>15</v>
      </c>
      <c r="E313" s="129">
        <f>F41</f>
        <v>5982.82</v>
      </c>
      <c r="F313" s="23">
        <f>ROUND(C313*E313,2)</f>
        <v>6281.96</v>
      </c>
    </row>
    <row r="314" spans="2:6" ht="12.75">
      <c r="B314" s="130" t="s">
        <v>161</v>
      </c>
      <c r="C314" s="131">
        <v>3.01</v>
      </c>
      <c r="D314" s="132" t="s">
        <v>41</v>
      </c>
      <c r="E314" s="133">
        <f>F172</f>
        <v>2745.66</v>
      </c>
      <c r="F314" s="353">
        <f>ROUND(C314*E314,2)</f>
        <v>8264.44</v>
      </c>
    </row>
    <row r="315" spans="2:6" ht="12.75">
      <c r="B315" s="134" t="s">
        <v>186</v>
      </c>
      <c r="C315" s="135">
        <f>ROUND(1/C312,2)</f>
        <v>6.67</v>
      </c>
      <c r="D315" s="136" t="s">
        <v>28</v>
      </c>
      <c r="E315" s="137">
        <v>550</v>
      </c>
      <c r="F315" s="353">
        <f>ROUND(C315*E315,2)</f>
        <v>3668.5</v>
      </c>
    </row>
    <row r="316" spans="2:6" ht="13.5" thickBot="1">
      <c r="B316" s="138"/>
      <c r="C316" s="139"/>
      <c r="D316" s="139"/>
      <c r="E316" s="152" t="s">
        <v>184</v>
      </c>
      <c r="F316" s="141">
        <f>SUM(F313:F315)</f>
        <v>18214.9</v>
      </c>
    </row>
    <row r="317" ht="13.5" thickTop="1">
      <c r="D317" s="2"/>
    </row>
    <row r="318" spans="2:6" ht="13.5" thickBot="1">
      <c r="B318" s="154" t="s">
        <v>454</v>
      </c>
      <c r="C318" s="210"/>
      <c r="D318" s="124"/>
      <c r="E318" s="124"/>
      <c r="F318" s="125"/>
    </row>
    <row r="319" spans="2:6" ht="13.5" thickTop="1">
      <c r="B319" s="126" t="s">
        <v>235</v>
      </c>
      <c r="C319" s="127">
        <v>1.05</v>
      </c>
      <c r="D319" s="128" t="s">
        <v>15</v>
      </c>
      <c r="E319" s="129">
        <f>F41</f>
        <v>5982.82</v>
      </c>
      <c r="F319" s="23">
        <f>ROUND(C319*E319,2)</f>
        <v>6281.96</v>
      </c>
    </row>
    <row r="320" spans="2:6" ht="12.75">
      <c r="B320" s="130" t="s">
        <v>161</v>
      </c>
      <c r="C320" s="131">
        <v>1.49</v>
      </c>
      <c r="D320" s="132" t="s">
        <v>41</v>
      </c>
      <c r="E320" s="133">
        <f>F172</f>
        <v>2745.66</v>
      </c>
      <c r="F320" s="353">
        <f>ROUND(C320*E320,2)</f>
        <v>4091.03</v>
      </c>
    </row>
    <row r="321" spans="2:6" ht="13.5" thickBot="1">
      <c r="B321" s="138"/>
      <c r="C321" s="139"/>
      <c r="D321" s="139"/>
      <c r="E321" s="152" t="s">
        <v>184</v>
      </c>
      <c r="F321" s="141">
        <f>SUM(F319:F320)</f>
        <v>10372.99</v>
      </c>
    </row>
    <row r="322" spans="2:6" ht="13.5" thickTop="1">
      <c r="B322" s="211"/>
      <c r="C322" s="211"/>
      <c r="D322" s="211"/>
      <c r="E322" s="212"/>
      <c r="F322" s="213"/>
    </row>
    <row r="323" spans="2:6" ht="13.5" thickBot="1">
      <c r="B323" s="154" t="s">
        <v>231</v>
      </c>
      <c r="C323" s="214">
        <v>0.1</v>
      </c>
      <c r="D323" s="124"/>
      <c r="E323" s="124"/>
      <c r="F323" s="125"/>
    </row>
    <row r="324" spans="2:6" ht="13.5" thickTop="1">
      <c r="B324" s="126" t="s">
        <v>235</v>
      </c>
      <c r="C324" s="127">
        <v>1.05</v>
      </c>
      <c r="D324" s="128" t="s">
        <v>15</v>
      </c>
      <c r="E324" s="129">
        <f>F41</f>
        <v>5982.82</v>
      </c>
      <c r="F324" s="23">
        <f>ROUND(C324*E324,2)</f>
        <v>6281.96</v>
      </c>
    </row>
    <row r="325" spans="2:6" ht="12.75">
      <c r="B325" s="130" t="s">
        <v>161</v>
      </c>
      <c r="C325" s="131">
        <v>1.09</v>
      </c>
      <c r="D325" s="132" t="s">
        <v>41</v>
      </c>
      <c r="E325" s="133">
        <f>F172</f>
        <v>2745.66</v>
      </c>
      <c r="F325" s="353">
        <f>ROUND(C325*E325,2)</f>
        <v>2992.77</v>
      </c>
    </row>
    <row r="326" spans="2:6" ht="12.75">
      <c r="B326" s="134" t="s">
        <v>186</v>
      </c>
      <c r="C326" s="135">
        <f>ROUND(1/C323,2)</f>
        <v>10</v>
      </c>
      <c r="D326" s="136" t="s">
        <v>28</v>
      </c>
      <c r="E326" s="137">
        <v>185</v>
      </c>
      <c r="F326" s="353">
        <f>ROUND(C326*E326,2)</f>
        <v>1850</v>
      </c>
    </row>
    <row r="327" spans="2:6" ht="13.5" thickBot="1">
      <c r="B327" s="138"/>
      <c r="C327" s="139"/>
      <c r="D327" s="139"/>
      <c r="E327" s="152" t="s">
        <v>184</v>
      </c>
      <c r="F327" s="141">
        <f>SUM(F324:F326)</f>
        <v>11124.73</v>
      </c>
    </row>
    <row r="328" spans="2:6" ht="13.5" thickTop="1">
      <c r="B328" s="211"/>
      <c r="C328" s="211"/>
      <c r="D328" s="211"/>
      <c r="E328" s="212"/>
      <c r="F328" s="213"/>
    </row>
    <row r="329" spans="2:6" ht="13.5" thickBot="1">
      <c r="B329" s="154" t="s">
        <v>232</v>
      </c>
      <c r="C329" s="124"/>
      <c r="D329" s="124"/>
      <c r="E329" s="124"/>
      <c r="F329" s="125"/>
    </row>
    <row r="330" spans="2:6" ht="13.5" thickTop="1">
      <c r="B330" s="126" t="s">
        <v>191</v>
      </c>
      <c r="C330" s="127">
        <v>1.05</v>
      </c>
      <c r="D330" s="128" t="s">
        <v>15</v>
      </c>
      <c r="E330" s="129">
        <f>F60</f>
        <v>4455.62</v>
      </c>
      <c r="F330" s="23">
        <f>ROUND(C330*E330,2)</f>
        <v>4678.4</v>
      </c>
    </row>
    <row r="331" spans="2:6" ht="12.75">
      <c r="B331" s="130" t="s">
        <v>161</v>
      </c>
      <c r="C331" s="131">
        <v>1.4</v>
      </c>
      <c r="D331" s="132" t="s">
        <v>41</v>
      </c>
      <c r="E331" s="133">
        <f>F172</f>
        <v>2745.66</v>
      </c>
      <c r="F331" s="353">
        <f>ROUND(C331*E331,2)</f>
        <v>3843.92</v>
      </c>
    </row>
    <row r="332" spans="2:6" ht="12.75">
      <c r="B332" s="134" t="s">
        <v>186</v>
      </c>
      <c r="C332" s="215">
        <v>10</v>
      </c>
      <c r="D332" s="136" t="s">
        <v>28</v>
      </c>
      <c r="E332" s="137">
        <v>185</v>
      </c>
      <c r="F332" s="353">
        <f>ROUND(C332*E332,2)</f>
        <v>1850</v>
      </c>
    </row>
    <row r="333" spans="2:6" ht="13.5" thickBot="1">
      <c r="B333" s="138"/>
      <c r="C333" s="139"/>
      <c r="D333" s="139"/>
      <c r="E333" s="152" t="s">
        <v>184</v>
      </c>
      <c r="F333" s="141">
        <f>SUM(F330:F332)</f>
        <v>10372.32</v>
      </c>
    </row>
    <row r="334" ht="13.5" thickTop="1">
      <c r="D334" s="2"/>
    </row>
    <row r="335" spans="2:6" ht="15.75">
      <c r="B335" s="1454" t="s">
        <v>190</v>
      </c>
      <c r="C335" s="1454"/>
      <c r="D335" s="1454"/>
      <c r="E335" s="1454"/>
      <c r="F335" s="1454"/>
    </row>
    <row r="336" ht="12.75">
      <c r="D336" s="2"/>
    </row>
    <row r="337" spans="2:6" ht="13.5" thickBot="1">
      <c r="B337" s="154" t="s">
        <v>233</v>
      </c>
      <c r="C337" s="124"/>
      <c r="D337" s="124"/>
      <c r="E337" s="124"/>
      <c r="F337" s="125"/>
    </row>
    <row r="338" spans="2:6" ht="13.5" thickTop="1">
      <c r="B338" s="126" t="s">
        <v>185</v>
      </c>
      <c r="C338" s="127">
        <v>1.05</v>
      </c>
      <c r="D338" s="128" t="s">
        <v>15</v>
      </c>
      <c r="E338" s="129">
        <f>F50</f>
        <v>4962.82</v>
      </c>
      <c r="F338" s="23">
        <f>ROUND(C338*E338,2)</f>
        <v>5210.96</v>
      </c>
    </row>
    <row r="339" spans="2:9" ht="12.75">
      <c r="B339" s="130" t="s">
        <v>161</v>
      </c>
      <c r="C339" s="131">
        <v>0.1</v>
      </c>
      <c r="D339" s="132" t="s">
        <v>41</v>
      </c>
      <c r="E339" s="133">
        <f>F166</f>
        <v>2600.55</v>
      </c>
      <c r="F339" s="353">
        <f>ROUND(C339*E339,2)</f>
        <v>260.06</v>
      </c>
      <c r="I339" s="3">
        <f>33.33*61.2</f>
        <v>2039.8</v>
      </c>
    </row>
    <row r="340" spans="2:6" ht="12.75">
      <c r="B340" s="134" t="s">
        <v>186</v>
      </c>
      <c r="C340" s="135">
        <v>33.33</v>
      </c>
      <c r="D340" s="136" t="s">
        <v>28</v>
      </c>
      <c r="E340" s="137">
        <v>250</v>
      </c>
      <c r="F340" s="353">
        <f>ROUND(C340*E340,2)</f>
        <v>8332.5</v>
      </c>
    </row>
    <row r="341" spans="2:6" ht="13.5" thickBot="1">
      <c r="B341" s="138"/>
      <c r="C341" s="139"/>
      <c r="D341" s="139"/>
      <c r="E341" s="152" t="s">
        <v>184</v>
      </c>
      <c r="F341" s="141">
        <f>SUM(F338:F340)</f>
        <v>13803.52</v>
      </c>
    </row>
    <row r="342" ht="13.5" thickTop="1">
      <c r="D342" s="2"/>
    </row>
    <row r="343" spans="2:6" ht="13.5" thickBot="1">
      <c r="B343" s="154" t="s">
        <v>234</v>
      </c>
      <c r="C343" s="124"/>
      <c r="D343" s="124"/>
      <c r="E343" s="124"/>
      <c r="F343" s="125"/>
    </row>
    <row r="344" spans="2:9" ht="13.5" thickTop="1">
      <c r="B344" s="126" t="s">
        <v>191</v>
      </c>
      <c r="C344" s="127">
        <v>1.05</v>
      </c>
      <c r="D344" s="128" t="s">
        <v>15</v>
      </c>
      <c r="E344" s="129">
        <f>F60</f>
        <v>4455.62</v>
      </c>
      <c r="F344" s="23">
        <f>ROUND(C344*E344,2)</f>
        <v>4678.4</v>
      </c>
      <c r="I344" s="3">
        <f>10*61.2</f>
        <v>612</v>
      </c>
    </row>
    <row r="345" spans="2:6" ht="12.75">
      <c r="B345" s="130" t="s">
        <v>161</v>
      </c>
      <c r="C345" s="131">
        <v>1.17</v>
      </c>
      <c r="D345" s="132" t="s">
        <v>41</v>
      </c>
      <c r="E345" s="133">
        <f>F166</f>
        <v>2600.55</v>
      </c>
      <c r="F345" s="353">
        <f>ROUND(C345*E345,2)</f>
        <v>3042.64</v>
      </c>
    </row>
    <row r="346" spans="2:6" ht="12.75">
      <c r="B346" s="134" t="s">
        <v>186</v>
      </c>
      <c r="C346" s="135">
        <v>10</v>
      </c>
      <c r="D346" s="136" t="s">
        <v>28</v>
      </c>
      <c r="E346" s="137">
        <v>185</v>
      </c>
      <c r="F346" s="353">
        <f>ROUND(C346*E346,2)</f>
        <v>1850</v>
      </c>
    </row>
    <row r="347" spans="2:6" ht="13.5" thickBot="1">
      <c r="B347" s="138"/>
      <c r="C347" s="139"/>
      <c r="D347" s="139"/>
      <c r="E347" s="152" t="s">
        <v>184</v>
      </c>
      <c r="F347" s="141">
        <f>SUM(F344:F346)</f>
        <v>9571.04</v>
      </c>
    </row>
    <row r="348" ht="13.5" thickTop="1">
      <c r="D348" s="2"/>
    </row>
    <row r="349" spans="2:6" ht="13.5" thickBot="1">
      <c r="B349" s="50" t="s">
        <v>192</v>
      </c>
      <c r="C349" s="170">
        <f>2.1*0.9</f>
        <v>1.89</v>
      </c>
      <c r="D349" s="171" t="s">
        <v>16</v>
      </c>
      <c r="E349" s="172">
        <v>20.32</v>
      </c>
      <c r="F349" s="16" t="s">
        <v>72</v>
      </c>
    </row>
    <row r="350" spans="2:6" ht="13.5" thickTop="1">
      <c r="B350" s="21" t="s">
        <v>193</v>
      </c>
      <c r="C350" s="22">
        <v>4</v>
      </c>
      <c r="D350" s="173" t="s">
        <v>132</v>
      </c>
      <c r="E350" s="22">
        <v>385</v>
      </c>
      <c r="F350" s="23">
        <f>ROUND(C350*E350,2)</f>
        <v>1540</v>
      </c>
    </row>
    <row r="351" spans="2:6" ht="12.75">
      <c r="B351" s="27" t="s">
        <v>194</v>
      </c>
      <c r="C351" s="28">
        <v>0.5</v>
      </c>
      <c r="D351" s="174" t="s">
        <v>195</v>
      </c>
      <c r="E351" s="28">
        <f>F375</f>
        <v>2850</v>
      </c>
      <c r="F351" s="353">
        <f>ROUND(C351*E351,2)</f>
        <v>1425</v>
      </c>
    </row>
    <row r="352" spans="2:6" ht="12.75">
      <c r="B352" s="27" t="s">
        <v>196</v>
      </c>
      <c r="C352" s="28">
        <v>0.5</v>
      </c>
      <c r="D352" s="174" t="s">
        <v>195</v>
      </c>
      <c r="E352" s="28">
        <f>F368</f>
        <v>8493.12</v>
      </c>
      <c r="F352" s="353">
        <f>ROUND(C352*E352,2)</f>
        <v>4246.56</v>
      </c>
    </row>
    <row r="353" spans="2:6" ht="12.75">
      <c r="B353" s="27" t="s">
        <v>197</v>
      </c>
      <c r="C353" s="28">
        <v>1.19</v>
      </c>
      <c r="D353" s="174" t="s">
        <v>16</v>
      </c>
      <c r="E353" s="28">
        <v>94.7</v>
      </c>
      <c r="F353" s="353">
        <f>ROUND(C353*E353,2)</f>
        <v>112.69</v>
      </c>
    </row>
    <row r="354" spans="2:9" ht="12.75">
      <c r="B354" s="27" t="s">
        <v>198</v>
      </c>
      <c r="C354" s="28">
        <v>1.19</v>
      </c>
      <c r="D354" s="174" t="s">
        <v>16</v>
      </c>
      <c r="E354" s="28">
        <v>107.35</v>
      </c>
      <c r="F354" s="353">
        <f>ROUND(C354*E354,2)</f>
        <v>127.75</v>
      </c>
      <c r="I354" s="175">
        <f>2.1*3.28</f>
        <v>6.89</v>
      </c>
    </row>
    <row r="355" spans="2:9" ht="13.5" thickBot="1">
      <c r="B355" s="35"/>
      <c r="C355" s="42"/>
      <c r="D355" s="107"/>
      <c r="E355" s="152" t="s">
        <v>199</v>
      </c>
      <c r="F355" s="31">
        <f>SUM(F350:F354)</f>
        <v>7452</v>
      </c>
      <c r="I355" s="175">
        <f>0.9*3.28</f>
        <v>2.95</v>
      </c>
    </row>
    <row r="356" spans="2:9" ht="14.25" thickBot="1" thickTop="1">
      <c r="B356" s="176"/>
      <c r="C356" s="177"/>
      <c r="D356" s="178"/>
      <c r="E356" s="179" t="s">
        <v>200</v>
      </c>
      <c r="F356" s="180">
        <f>ROUND(F355/C349,2)</f>
        <v>3942.86</v>
      </c>
      <c r="I356" s="175">
        <f>I354*I355</f>
        <v>20.33</v>
      </c>
    </row>
    <row r="357" spans="2:9" ht="14.25" thickBot="1" thickTop="1">
      <c r="B357" s="176"/>
      <c r="C357" s="177"/>
      <c r="D357" s="178"/>
      <c r="E357" s="181" t="s">
        <v>201</v>
      </c>
      <c r="F357" s="182">
        <f>ROUND(F355/E349,2)</f>
        <v>366.73</v>
      </c>
      <c r="I357" s="175"/>
    </row>
    <row r="358" spans="2:9" ht="13.5" thickTop="1">
      <c r="B358" s="4"/>
      <c r="C358" s="16"/>
      <c r="D358" s="4"/>
      <c r="E358" s="16"/>
      <c r="F358" s="16"/>
      <c r="I358" s="175">
        <f>7075.44/20.33</f>
        <v>348.03</v>
      </c>
    </row>
    <row r="359" spans="2:9" ht="15.75">
      <c r="B359" s="1454" t="s">
        <v>202</v>
      </c>
      <c r="C359" s="1454"/>
      <c r="D359" s="1454"/>
      <c r="E359" s="1454"/>
      <c r="F359" s="1454"/>
      <c r="I359" s="175"/>
    </row>
    <row r="360" spans="2:9" ht="12.75">
      <c r="B360" s="4"/>
      <c r="C360" s="16"/>
      <c r="D360" s="4"/>
      <c r="E360" s="16"/>
      <c r="F360" s="16"/>
      <c r="I360" s="175"/>
    </row>
    <row r="361" spans="2:9" ht="13.5" thickBot="1">
      <c r="B361" s="50" t="s">
        <v>203</v>
      </c>
      <c r="C361" s="170"/>
      <c r="D361" s="171"/>
      <c r="E361" s="172"/>
      <c r="F361" s="16"/>
      <c r="I361" s="175"/>
    </row>
    <row r="362" spans="2:9" ht="13.5" thickTop="1">
      <c r="B362" s="21" t="s">
        <v>342</v>
      </c>
      <c r="C362" s="22">
        <v>1</v>
      </c>
      <c r="D362" s="173" t="s">
        <v>132</v>
      </c>
      <c r="E362" s="22">
        <v>2700</v>
      </c>
      <c r="F362" s="23">
        <f>ROUND(C362*E362,2)</f>
        <v>2700</v>
      </c>
      <c r="I362" s="175"/>
    </row>
    <row r="363" spans="2:9" ht="12.75">
      <c r="B363" s="27" t="s">
        <v>343</v>
      </c>
      <c r="C363" s="28">
        <v>1</v>
      </c>
      <c r="D363" s="174" t="s">
        <v>195</v>
      </c>
      <c r="E363" s="28">
        <v>1800</v>
      </c>
      <c r="F363" s="353">
        <f>ROUND(C363*E363,2)</f>
        <v>1800</v>
      </c>
      <c r="I363" s="175"/>
    </row>
    <row r="364" spans="2:9" ht="12.75">
      <c r="B364" s="27" t="s">
        <v>344</v>
      </c>
      <c r="C364" s="28">
        <v>1</v>
      </c>
      <c r="D364" s="174" t="s">
        <v>195</v>
      </c>
      <c r="E364" s="28">
        <v>1800</v>
      </c>
      <c r="F364" s="353">
        <f>ROUND(C364*E364,2)</f>
        <v>1800</v>
      </c>
      <c r="I364" s="175"/>
    </row>
    <row r="365" spans="2:9" ht="12.75">
      <c r="B365" s="27" t="s">
        <v>205</v>
      </c>
      <c r="C365" s="28">
        <v>3</v>
      </c>
      <c r="D365" s="174" t="s">
        <v>33</v>
      </c>
      <c r="E365" s="28">
        <v>216</v>
      </c>
      <c r="F365" s="353">
        <f>ROUND(C365*E365,2)</f>
        <v>648</v>
      </c>
      <c r="I365" s="175"/>
    </row>
    <row r="366" spans="2:9" ht="12.75">
      <c r="B366" s="27" t="s">
        <v>206</v>
      </c>
      <c r="C366" s="28">
        <v>20</v>
      </c>
      <c r="D366" s="174" t="s">
        <v>189</v>
      </c>
      <c r="E366" s="28">
        <f>F365</f>
        <v>648</v>
      </c>
      <c r="F366" s="353">
        <f>ROUND(C366*E366,2)/100</f>
        <v>129.6</v>
      </c>
      <c r="I366" s="175"/>
    </row>
    <row r="367" spans="2:9" ht="13.5" thickBot="1">
      <c r="B367" s="35" t="s">
        <v>207</v>
      </c>
      <c r="C367" s="42">
        <v>20</v>
      </c>
      <c r="D367" s="183" t="s">
        <v>189</v>
      </c>
      <c r="E367" s="184">
        <f>SUM(F362:F366)</f>
        <v>7077.6</v>
      </c>
      <c r="F367" s="353">
        <f>ROUND(C367*E367,2)/100</f>
        <v>1415.52</v>
      </c>
      <c r="I367" s="175"/>
    </row>
    <row r="368" spans="2:9" ht="13.5" thickTop="1">
      <c r="B368" s="21"/>
      <c r="C368" s="22"/>
      <c r="D368" s="185"/>
      <c r="E368" s="186" t="s">
        <v>208</v>
      </c>
      <c r="F368" s="90">
        <f>SUM(F362:F367)</f>
        <v>8493.12</v>
      </c>
      <c r="I368" s="175"/>
    </row>
    <row r="369" spans="2:9" ht="13.5" thickBot="1">
      <c r="B369" s="35"/>
      <c r="C369" s="42"/>
      <c r="D369" s="107"/>
      <c r="E369" s="187" t="s">
        <v>209</v>
      </c>
      <c r="F369" s="69">
        <f>F368/8</f>
        <v>1061.64</v>
      </c>
      <c r="I369" s="175"/>
    </row>
    <row r="370" spans="2:9" ht="13.5" thickTop="1">
      <c r="B370" s="4"/>
      <c r="C370" s="16"/>
      <c r="D370" s="4"/>
      <c r="E370" s="16"/>
      <c r="F370" s="16"/>
      <c r="I370" s="175"/>
    </row>
    <row r="371" spans="2:9" ht="13.5" thickBot="1">
      <c r="B371" s="50" t="s">
        <v>210</v>
      </c>
      <c r="C371" s="16"/>
      <c r="D371" s="4"/>
      <c r="E371" s="16"/>
      <c r="F371" s="16"/>
      <c r="I371" s="175"/>
    </row>
    <row r="372" spans="2:9" ht="13.5" thickTop="1">
      <c r="B372" s="27" t="s">
        <v>211</v>
      </c>
      <c r="C372" s="28">
        <v>1</v>
      </c>
      <c r="D372" s="174" t="s">
        <v>65</v>
      </c>
      <c r="E372" s="28">
        <v>1100</v>
      </c>
      <c r="F372" s="23">
        <f>ROUND(C372*E372,2)</f>
        <v>1100</v>
      </c>
      <c r="I372" s="175"/>
    </row>
    <row r="373" spans="2:9" ht="12.75">
      <c r="B373" s="27" t="s">
        <v>212</v>
      </c>
      <c r="C373" s="28">
        <v>1</v>
      </c>
      <c r="D373" s="174" t="s">
        <v>213</v>
      </c>
      <c r="E373" s="28">
        <v>700</v>
      </c>
      <c r="F373" s="353">
        <f>ROUND(C373*E373,2)</f>
        <v>700</v>
      </c>
      <c r="I373" s="175"/>
    </row>
    <row r="374" spans="2:9" ht="13.5" thickBot="1">
      <c r="B374" s="27" t="s">
        <v>236</v>
      </c>
      <c r="C374" s="28">
        <v>1</v>
      </c>
      <c r="D374" s="174" t="s">
        <v>213</v>
      </c>
      <c r="E374" s="28">
        <v>1050</v>
      </c>
      <c r="F374" s="353">
        <f>ROUND(C374*E374,2)</f>
        <v>1050</v>
      </c>
      <c r="I374" s="153">
        <v>11.25</v>
      </c>
    </row>
    <row r="375" spans="2:9" ht="13.5" thickTop="1">
      <c r="B375" s="21"/>
      <c r="C375" s="22"/>
      <c r="D375" s="185"/>
      <c r="E375" s="186" t="s">
        <v>208</v>
      </c>
      <c r="F375" s="90">
        <f>SUM(F372:F374)</f>
        <v>2850</v>
      </c>
      <c r="I375" s="153">
        <v>92.53</v>
      </c>
    </row>
    <row r="376" spans="2:9" ht="13.5" thickBot="1">
      <c r="B376" s="35"/>
      <c r="C376" s="42"/>
      <c r="D376" s="107"/>
      <c r="E376" s="187" t="s">
        <v>209</v>
      </c>
      <c r="F376" s="69">
        <f>ROUND(F375/8,2)</f>
        <v>356.25</v>
      </c>
      <c r="I376" s="16">
        <f>I374*I375</f>
        <v>1040.96</v>
      </c>
    </row>
    <row r="377" spans="2:9" ht="13.5" thickTop="1">
      <c r="B377" s="4"/>
      <c r="C377" s="16"/>
      <c r="D377" s="4"/>
      <c r="E377" s="16"/>
      <c r="F377" s="16"/>
      <c r="I377" s="175"/>
    </row>
    <row r="378" spans="2:6" ht="15.75">
      <c r="B378" s="1454" t="s">
        <v>214</v>
      </c>
      <c r="C378" s="1454"/>
      <c r="D378" s="1454"/>
      <c r="E378" s="1454"/>
      <c r="F378" s="1454"/>
    </row>
    <row r="379" ht="12.75">
      <c r="D379" s="2"/>
    </row>
    <row r="380" spans="2:6" ht="13.5" thickBot="1">
      <c r="B380" s="1455" t="s">
        <v>309</v>
      </c>
      <c r="C380" s="1455"/>
      <c r="D380" s="1455"/>
      <c r="E380" s="1455"/>
      <c r="F380" s="1455"/>
    </row>
    <row r="381" spans="2:6" ht="13.5" thickTop="1">
      <c r="B381" s="188" t="s">
        <v>215</v>
      </c>
      <c r="C381" s="189"/>
      <c r="D381" s="190"/>
      <c r="E381" s="189"/>
      <c r="F381" s="191"/>
    </row>
    <row r="382" spans="2:10" ht="12.75">
      <c r="B382" s="192" t="s">
        <v>348</v>
      </c>
      <c r="C382" s="193">
        <v>1</v>
      </c>
      <c r="D382" s="194" t="s">
        <v>216</v>
      </c>
      <c r="E382" s="195">
        <v>187.5</v>
      </c>
      <c r="F382" s="353">
        <f>ROUND(C382*E382,2)</f>
        <v>187.5</v>
      </c>
      <c r="I382" s="3">
        <v>10</v>
      </c>
      <c r="J382" s="153">
        <v>1500</v>
      </c>
    </row>
    <row r="383" spans="2:10" ht="12.75">
      <c r="B383" s="192" t="s">
        <v>345</v>
      </c>
      <c r="C383" s="193">
        <v>1</v>
      </c>
      <c r="D383" s="194" t="s">
        <v>216</v>
      </c>
      <c r="E383" s="195">
        <v>812.5</v>
      </c>
      <c r="F383" s="353">
        <f>ROUND(C383*E383,2)</f>
        <v>812.5</v>
      </c>
      <c r="I383" s="3">
        <v>650</v>
      </c>
      <c r="J383" s="153">
        <f>J382/8</f>
        <v>187.5</v>
      </c>
    </row>
    <row r="384" spans="2:9" ht="12.75">
      <c r="B384" s="192" t="s">
        <v>217</v>
      </c>
      <c r="C384" s="193">
        <v>3</v>
      </c>
      <c r="D384" s="194" t="s">
        <v>189</v>
      </c>
      <c r="E384" s="195">
        <f>SUM(F382:F383)</f>
        <v>1000</v>
      </c>
      <c r="F384" s="353">
        <f>ROUND(C384*E384,2)/100</f>
        <v>30</v>
      </c>
      <c r="I384" s="175">
        <f>I383*I382</f>
        <v>6500</v>
      </c>
    </row>
    <row r="385" spans="2:10" ht="12.75">
      <c r="B385" s="192" t="s">
        <v>218</v>
      </c>
      <c r="C385" s="196">
        <v>4.575</v>
      </c>
      <c r="D385" s="194" t="s">
        <v>219</v>
      </c>
      <c r="E385" s="195"/>
      <c r="F385" s="197">
        <f>SUM(F382:F384)</f>
        <v>1030</v>
      </c>
      <c r="I385" s="3">
        <f>I384/8</f>
        <v>812.5</v>
      </c>
      <c r="J385" s="175"/>
    </row>
    <row r="386" spans="2:6" ht="13.5" thickBot="1">
      <c r="B386" s="198"/>
      <c r="C386" s="199"/>
      <c r="D386" s="200"/>
      <c r="E386" s="152" t="s">
        <v>184</v>
      </c>
      <c r="F386" s="201">
        <f>ROUND(F385/C385,2)</f>
        <v>225.14</v>
      </c>
    </row>
    <row r="387" ht="13.5" thickTop="1">
      <c r="D387" s="2"/>
    </row>
    <row r="388" spans="2:6" ht="13.5" thickBot="1">
      <c r="B388" s="1455" t="s">
        <v>310</v>
      </c>
      <c r="C388" s="1455"/>
      <c r="D388" s="1455"/>
      <c r="E388" s="1455"/>
      <c r="F388" s="1455"/>
    </row>
    <row r="389" spans="2:6" ht="13.5" thickTop="1">
      <c r="B389" s="188" t="s">
        <v>215</v>
      </c>
      <c r="C389" s="189"/>
      <c r="D389" s="190"/>
      <c r="E389" s="189"/>
      <c r="F389" s="191"/>
    </row>
    <row r="390" spans="2:6" ht="12.75">
      <c r="B390" s="192" t="s">
        <v>348</v>
      </c>
      <c r="C390" s="193">
        <v>1</v>
      </c>
      <c r="D390" s="194" t="s">
        <v>216</v>
      </c>
      <c r="E390" s="195">
        <v>187.5</v>
      </c>
      <c r="F390" s="353">
        <f>ROUND(C390*E390,2)</f>
        <v>187.5</v>
      </c>
    </row>
    <row r="391" spans="2:6" ht="12.75">
      <c r="B391" s="192" t="s">
        <v>346</v>
      </c>
      <c r="C391" s="193">
        <v>1</v>
      </c>
      <c r="D391" s="194" t="s">
        <v>216</v>
      </c>
      <c r="E391" s="195">
        <v>812.5</v>
      </c>
      <c r="F391" s="353">
        <f>ROUND(C391*E391,2)</f>
        <v>812.5</v>
      </c>
    </row>
    <row r="392" spans="2:6" ht="12.75">
      <c r="B392" s="192" t="s">
        <v>217</v>
      </c>
      <c r="C392" s="193">
        <v>3</v>
      </c>
      <c r="D392" s="194" t="s">
        <v>189</v>
      </c>
      <c r="E392" s="195">
        <f>SUM(F390:F391)</f>
        <v>1000</v>
      </c>
      <c r="F392" s="353">
        <f>ROUND(C392*E392,2)/100</f>
        <v>30</v>
      </c>
    </row>
    <row r="393" spans="2:6" ht="12.75">
      <c r="B393" s="192" t="s">
        <v>218</v>
      </c>
      <c r="C393" s="196">
        <v>4.575</v>
      </c>
      <c r="D393" s="194" t="s">
        <v>219</v>
      </c>
      <c r="E393" s="195"/>
      <c r="F393" s="197">
        <f>SUM(F390:F392)</f>
        <v>1030</v>
      </c>
    </row>
    <row r="394" spans="2:6" ht="13.5" thickBot="1">
      <c r="B394" s="198"/>
      <c r="C394" s="199"/>
      <c r="D394" s="200"/>
      <c r="E394" s="152" t="s">
        <v>184</v>
      </c>
      <c r="F394" s="201">
        <f>ROUND(F393/C393,2)</f>
        <v>225.14</v>
      </c>
    </row>
    <row r="395" ht="13.5" thickTop="1">
      <c r="D395" s="2"/>
    </row>
    <row r="396" spans="2:6" ht="13.5" thickBot="1">
      <c r="B396" s="1455" t="s">
        <v>311</v>
      </c>
      <c r="C396" s="1455"/>
      <c r="D396" s="1455"/>
      <c r="E396" s="1455"/>
      <c r="F396" s="1455"/>
    </row>
    <row r="397" spans="2:6" ht="13.5" thickTop="1">
      <c r="B397" s="21" t="s">
        <v>271</v>
      </c>
      <c r="C397" s="22">
        <v>1</v>
      </c>
      <c r="D397" s="173" t="s">
        <v>216</v>
      </c>
      <c r="E397" s="22">
        <v>1229.6</v>
      </c>
      <c r="F397" s="23">
        <f>ROUND(C397*E397,2)</f>
        <v>1229.6</v>
      </c>
    </row>
    <row r="398" spans="2:11" ht="12.75">
      <c r="B398" s="27" t="s">
        <v>272</v>
      </c>
      <c r="C398" s="28">
        <v>3.2</v>
      </c>
      <c r="D398" s="174" t="s">
        <v>275</v>
      </c>
      <c r="E398" s="28">
        <v>203.6</v>
      </c>
      <c r="F398" s="353">
        <f>ROUND(C398*E398,2)</f>
        <v>651.52</v>
      </c>
      <c r="J398" s="204">
        <v>128</v>
      </c>
      <c r="K398" s="4">
        <v>38.93</v>
      </c>
    </row>
    <row r="399" spans="2:11" ht="12.75">
      <c r="B399" s="27" t="s">
        <v>273</v>
      </c>
      <c r="C399" s="28">
        <v>20</v>
      </c>
      <c r="D399" s="174" t="s">
        <v>189</v>
      </c>
      <c r="E399" s="28">
        <f>F398</f>
        <v>651.52</v>
      </c>
      <c r="F399" s="353">
        <f>ROUND(C399*E399,2)/100</f>
        <v>130.3</v>
      </c>
      <c r="J399" s="204">
        <v>80</v>
      </c>
      <c r="K399" s="171" t="s">
        <v>325</v>
      </c>
    </row>
    <row r="400" spans="2:11" ht="12.75">
      <c r="B400" s="27" t="s">
        <v>347</v>
      </c>
      <c r="C400" s="28">
        <v>1</v>
      </c>
      <c r="D400" s="174" t="s">
        <v>216</v>
      </c>
      <c r="E400" s="28">
        <v>162.5</v>
      </c>
      <c r="F400" s="353">
        <f>ROUND(C400*E400,2)</f>
        <v>162.5</v>
      </c>
      <c r="K400" s="16">
        <f>(J399*K398)/J398</f>
        <v>24.33</v>
      </c>
    </row>
    <row r="401" spans="2:6" ht="12.75">
      <c r="B401" s="27"/>
      <c r="C401" s="28"/>
      <c r="D401" s="174"/>
      <c r="E401" s="266" t="s">
        <v>278</v>
      </c>
      <c r="F401" s="267">
        <f>SUM(F397:F400)</f>
        <v>2173.92</v>
      </c>
    </row>
    <row r="402" spans="2:6" ht="13.5" thickBot="1">
      <c r="B402" s="35" t="s">
        <v>276</v>
      </c>
      <c r="C402" s="42">
        <v>24.33</v>
      </c>
      <c r="D402" s="183" t="s">
        <v>277</v>
      </c>
      <c r="E402" s="152" t="s">
        <v>184</v>
      </c>
      <c r="F402" s="69">
        <f>ROUND(F401/C402,2)</f>
        <v>89.35</v>
      </c>
    </row>
    <row r="403" ht="13.5" thickTop="1">
      <c r="D403" s="2"/>
    </row>
    <row r="404" spans="2:6" ht="13.5" thickBot="1">
      <c r="B404" s="1449" t="s">
        <v>312</v>
      </c>
      <c r="C404" s="1450"/>
      <c r="D404" s="1450"/>
      <c r="E404" s="1450"/>
      <c r="F404" s="1450"/>
    </row>
    <row r="405" spans="2:6" ht="13.5" thickTop="1">
      <c r="B405" s="354" t="s">
        <v>272</v>
      </c>
      <c r="C405" s="355">
        <v>5.12</v>
      </c>
      <c r="D405" s="356" t="s">
        <v>274</v>
      </c>
      <c r="E405" s="357">
        <v>203.6</v>
      </c>
      <c r="F405" s="23">
        <f>ROUND(C405*E405,2)</f>
        <v>1042.43</v>
      </c>
    </row>
    <row r="406" spans="2:10" ht="12.75">
      <c r="B406" s="358" t="s">
        <v>324</v>
      </c>
      <c r="C406" s="252">
        <v>20</v>
      </c>
      <c r="D406" s="359" t="s">
        <v>189</v>
      </c>
      <c r="E406" s="360">
        <f>F405</f>
        <v>1042.43</v>
      </c>
      <c r="F406" s="353">
        <f>ROUND(C406*E406,2)/100</f>
        <v>208.49</v>
      </c>
      <c r="J406" s="3">
        <v>1300</v>
      </c>
    </row>
    <row r="407" spans="2:10" ht="12.75">
      <c r="B407" s="358" t="s">
        <v>349</v>
      </c>
      <c r="C407" s="252">
        <v>1</v>
      </c>
      <c r="D407" s="359" t="s">
        <v>216</v>
      </c>
      <c r="E407" s="360">
        <v>162.5</v>
      </c>
      <c r="F407" s="353">
        <f>ROUND(C407*E407,2)</f>
        <v>162.5</v>
      </c>
      <c r="J407" s="3">
        <v>8</v>
      </c>
    </row>
    <row r="408" spans="2:10" ht="12.75">
      <c r="B408" s="358" t="s">
        <v>279</v>
      </c>
      <c r="C408" s="252">
        <v>1</v>
      </c>
      <c r="D408" s="359" t="s">
        <v>132</v>
      </c>
      <c r="E408" s="360">
        <v>85</v>
      </c>
      <c r="F408" s="353">
        <f>ROUND(C408*E408,2)</f>
        <v>85</v>
      </c>
      <c r="J408" s="3">
        <f>J406/J407</f>
        <v>162.5</v>
      </c>
    </row>
    <row r="409" spans="2:6" ht="13.5" thickBot="1">
      <c r="B409" s="361" t="s">
        <v>280</v>
      </c>
      <c r="C409" s="362">
        <v>1</v>
      </c>
      <c r="D409" s="363" t="s">
        <v>216</v>
      </c>
      <c r="E409" s="364">
        <v>3539.37</v>
      </c>
      <c r="F409" s="365">
        <f>ROUND(C409*E409,2)</f>
        <v>3539.37</v>
      </c>
    </row>
    <row r="410" spans="2:6" ht="13.5" thickTop="1">
      <c r="B410" s="282"/>
      <c r="C410" s="283"/>
      <c r="D410" s="284"/>
      <c r="E410" s="285" t="s">
        <v>278</v>
      </c>
      <c r="F410" s="281">
        <f>SUM(F405:F409)</f>
        <v>5037.79</v>
      </c>
    </row>
    <row r="411" spans="2:6" ht="13.5" thickBot="1">
      <c r="B411" s="35" t="s">
        <v>276</v>
      </c>
      <c r="C411" s="42">
        <v>38.93</v>
      </c>
      <c r="D411" s="183" t="s">
        <v>277</v>
      </c>
      <c r="E411" s="152" t="s">
        <v>184</v>
      </c>
      <c r="F411" s="69">
        <f>ROUND(F410/C411,2)</f>
        <v>129.41</v>
      </c>
    </row>
    <row r="412" spans="2:6" ht="12.75" customHeight="1" thickTop="1">
      <c r="B412" s="75" t="s">
        <v>327</v>
      </c>
      <c r="C412" s="22">
        <v>64</v>
      </c>
      <c r="D412" s="173" t="s">
        <v>277</v>
      </c>
      <c r="E412" s="22"/>
      <c r="F412" s="77">
        <f>ROUND(F410/C412,2)</f>
        <v>78.72</v>
      </c>
    </row>
    <row r="413" spans="2:6" ht="12.75" customHeight="1" thickBot="1">
      <c r="B413" s="66" t="s">
        <v>328</v>
      </c>
      <c r="C413" s="42">
        <v>25.13</v>
      </c>
      <c r="D413" s="341" t="s">
        <v>277</v>
      </c>
      <c r="E413" s="42"/>
      <c r="F413" s="69">
        <f>ROUND(F410/C413,2)</f>
        <v>200.47</v>
      </c>
    </row>
    <row r="414" ht="12.75" customHeight="1" thickTop="1">
      <c r="D414" s="2"/>
    </row>
    <row r="415" spans="2:6" ht="13.5" thickBot="1">
      <c r="B415" s="1449" t="s">
        <v>326</v>
      </c>
      <c r="C415" s="1450"/>
      <c r="D415" s="1450"/>
      <c r="E415" s="1450"/>
      <c r="F415" s="1450"/>
    </row>
    <row r="416" spans="2:6" ht="13.5" thickTop="1">
      <c r="B416" s="268" t="s">
        <v>272</v>
      </c>
      <c r="C416" s="269">
        <v>12</v>
      </c>
      <c r="D416" s="270" t="s">
        <v>274</v>
      </c>
      <c r="E416" s="271">
        <v>203.6</v>
      </c>
      <c r="F416" s="23">
        <f>ROUND(C416*E416,2)</f>
        <v>2443.2</v>
      </c>
    </row>
    <row r="417" spans="2:6" ht="12.75">
      <c r="B417" s="272" t="s">
        <v>324</v>
      </c>
      <c r="C417" s="273">
        <v>20</v>
      </c>
      <c r="D417" s="274" t="s">
        <v>189</v>
      </c>
      <c r="E417" s="275">
        <f>F416</f>
        <v>2443.2</v>
      </c>
      <c r="F417" s="353">
        <f>ROUND(C417*E417,2)/100</f>
        <v>488.64</v>
      </c>
    </row>
    <row r="418" spans="2:6" ht="12.75">
      <c r="B418" s="276" t="s">
        <v>349</v>
      </c>
      <c r="C418" s="273">
        <v>1</v>
      </c>
      <c r="D418" s="274" t="s">
        <v>216</v>
      </c>
      <c r="E418" s="275">
        <v>162.5</v>
      </c>
      <c r="F418" s="353">
        <f>ROUND(C418*E418,2)</f>
        <v>162.5</v>
      </c>
    </row>
    <row r="419" spans="2:6" ht="13.5" thickBot="1">
      <c r="B419" s="277" t="s">
        <v>280</v>
      </c>
      <c r="C419" s="278">
        <v>1</v>
      </c>
      <c r="D419" s="279" t="s">
        <v>216</v>
      </c>
      <c r="E419" s="280">
        <v>3888.82</v>
      </c>
      <c r="F419" s="353">
        <f>ROUND(C419*E419,2)</f>
        <v>3888.82</v>
      </c>
    </row>
    <row r="420" spans="2:6" ht="13.5" thickTop="1">
      <c r="B420" s="282"/>
      <c r="C420" s="283"/>
      <c r="D420" s="284"/>
      <c r="E420" s="285" t="s">
        <v>278</v>
      </c>
      <c r="F420" s="281">
        <f>SUM(F416:F419)</f>
        <v>6983.16</v>
      </c>
    </row>
    <row r="421" spans="2:6" ht="13.5" thickBot="1">
      <c r="B421" s="35" t="s">
        <v>276</v>
      </c>
      <c r="C421" s="42">
        <v>129.2</v>
      </c>
      <c r="D421" s="183" t="s">
        <v>277</v>
      </c>
      <c r="E421" s="152" t="s">
        <v>184</v>
      </c>
      <c r="F421" s="69">
        <f>ROUND(F420/C421,2)</f>
        <v>54.05</v>
      </c>
    </row>
    <row r="422" ht="10.5" customHeight="1" thickTop="1">
      <c r="D422" s="2"/>
    </row>
    <row r="423" spans="2:9" ht="13.5" thickBot="1">
      <c r="B423" s="50" t="s">
        <v>220</v>
      </c>
      <c r="C423" s="202" t="s">
        <v>221</v>
      </c>
      <c r="D423" s="4">
        <v>6</v>
      </c>
      <c r="E423" s="16" t="s">
        <v>222</v>
      </c>
      <c r="F423" s="203">
        <v>2</v>
      </c>
      <c r="I423" s="204"/>
    </row>
    <row r="424" spans="2:9" ht="13.5" thickTop="1">
      <c r="B424" s="21" t="s">
        <v>223</v>
      </c>
      <c r="C424" s="22">
        <v>1</v>
      </c>
      <c r="D424" s="173" t="s">
        <v>15</v>
      </c>
      <c r="E424" s="22">
        <v>900</v>
      </c>
      <c r="F424" s="23">
        <f>ROUND(C424*E424,2)</f>
        <v>900</v>
      </c>
      <c r="I424" s="205"/>
    </row>
    <row r="425" spans="1:9" ht="12.75">
      <c r="A425" s="2" t="s">
        <v>67</v>
      </c>
      <c r="B425" s="27" t="s">
        <v>350</v>
      </c>
      <c r="C425" s="28">
        <v>1</v>
      </c>
      <c r="D425" s="174" t="s">
        <v>15</v>
      </c>
      <c r="E425" s="28">
        <v>108.33</v>
      </c>
      <c r="F425" s="353">
        <f>ROUND(C425*E425,2)</f>
        <v>108.33</v>
      </c>
      <c r="I425" s="175">
        <f>(650*2)/12</f>
        <v>108.33</v>
      </c>
    </row>
    <row r="426" spans="2:6" ht="12.75">
      <c r="B426" s="192" t="s">
        <v>217</v>
      </c>
      <c r="C426" s="28">
        <v>3</v>
      </c>
      <c r="D426" s="174" t="s">
        <v>189</v>
      </c>
      <c r="E426" s="28">
        <f>F425</f>
        <v>108.33</v>
      </c>
      <c r="F426" s="353">
        <f>ROUND(C426*E426,2)/100</f>
        <v>3.25</v>
      </c>
    </row>
    <row r="427" spans="2:6" ht="13.5" thickBot="1">
      <c r="B427" s="35"/>
      <c r="C427" s="42"/>
      <c r="D427" s="183"/>
      <c r="E427" s="152" t="s">
        <v>184</v>
      </c>
      <c r="F427" s="31">
        <f>SUM(F424:F426)</f>
        <v>1011.58</v>
      </c>
    </row>
    <row r="428" ht="13.5" thickTop="1">
      <c r="D428" s="2"/>
    </row>
    <row r="429" spans="2:4" ht="13.5" thickBot="1">
      <c r="B429" s="50" t="s">
        <v>224</v>
      </c>
      <c r="C429" s="206">
        <v>144</v>
      </c>
      <c r="D429" s="207" t="s">
        <v>16</v>
      </c>
    </row>
    <row r="430" spans="2:7" ht="13.5" thickTop="1">
      <c r="B430" s="21" t="s">
        <v>351</v>
      </c>
      <c r="C430" s="22">
        <v>1</v>
      </c>
      <c r="D430" s="173" t="s">
        <v>195</v>
      </c>
      <c r="E430" s="22">
        <v>1500</v>
      </c>
      <c r="F430" s="352">
        <f>ROUND(C430*E430,2)</f>
        <v>1500</v>
      </c>
      <c r="G430" s="4"/>
    </row>
    <row r="431" spans="2:9" ht="12.75">
      <c r="B431" s="27" t="s">
        <v>352</v>
      </c>
      <c r="C431" s="28">
        <v>1</v>
      </c>
      <c r="D431" s="174" t="s">
        <v>195</v>
      </c>
      <c r="E431" s="28">
        <v>3250</v>
      </c>
      <c r="F431" s="353">
        <f>ROUND(C431*E431,2)</f>
        <v>3250</v>
      </c>
      <c r="G431" s="4"/>
      <c r="I431" s="3">
        <v>5</v>
      </c>
    </row>
    <row r="432" spans="2:9" ht="12.75">
      <c r="B432" s="27" t="s">
        <v>225</v>
      </c>
      <c r="C432" s="28">
        <v>3</v>
      </c>
      <c r="D432" s="174" t="s">
        <v>189</v>
      </c>
      <c r="E432" s="28">
        <f>SUM(F430:F431)</f>
        <v>4750</v>
      </c>
      <c r="F432" s="353">
        <f>ROUND(C432*E432,2)/100</f>
        <v>142.5</v>
      </c>
      <c r="G432" s="4"/>
      <c r="I432" s="3">
        <v>650</v>
      </c>
    </row>
    <row r="433" spans="2:9" ht="13.5" thickBot="1">
      <c r="B433" s="35"/>
      <c r="C433" s="42"/>
      <c r="D433" s="107"/>
      <c r="E433" s="152" t="s">
        <v>226</v>
      </c>
      <c r="F433" s="31">
        <f>SUM(F430:F432)</f>
        <v>4892.5</v>
      </c>
      <c r="G433" s="4"/>
      <c r="I433" s="3">
        <f>I432*I431</f>
        <v>3250</v>
      </c>
    </row>
    <row r="434" spans="2:7" ht="13.5" thickTop="1">
      <c r="B434" s="21"/>
      <c r="C434" s="22"/>
      <c r="D434" s="185"/>
      <c r="E434" s="208" t="s">
        <v>227</v>
      </c>
      <c r="F434" s="64">
        <f>ROUND(F433/C430,2)</f>
        <v>4892.5</v>
      </c>
      <c r="G434" s="4"/>
    </row>
    <row r="435" spans="2:7" ht="13.5" thickBot="1">
      <c r="B435" s="35"/>
      <c r="C435" s="42"/>
      <c r="D435" s="107"/>
      <c r="E435" s="152" t="s">
        <v>228</v>
      </c>
      <c r="F435" s="31">
        <f>ROUND(F433/C429,2)</f>
        <v>33.98</v>
      </c>
      <c r="G435" s="4"/>
    </row>
    <row r="436" spans="2:7" ht="9" customHeight="1" thickTop="1">
      <c r="B436" s="4"/>
      <c r="C436" s="16"/>
      <c r="D436" s="4"/>
      <c r="E436" s="16"/>
      <c r="F436" s="16"/>
      <c r="G436" s="4"/>
    </row>
    <row r="437" spans="2:7" ht="15">
      <c r="B437" s="1446" t="s">
        <v>238</v>
      </c>
      <c r="C437" s="1446"/>
      <c r="D437" s="1446"/>
      <c r="E437" s="1446"/>
      <c r="F437" s="1446"/>
      <c r="G437" s="4"/>
    </row>
    <row r="438" spans="2:7" ht="6" customHeight="1">
      <c r="B438" s="4"/>
      <c r="C438" s="16"/>
      <c r="D438" s="4"/>
      <c r="E438" s="16"/>
      <c r="F438" s="16"/>
      <c r="G438" s="4"/>
    </row>
    <row r="439" spans="2:7" ht="13.5" thickBot="1">
      <c r="B439" s="1451" t="s">
        <v>247</v>
      </c>
      <c r="C439" s="1451"/>
      <c r="D439" s="1451"/>
      <c r="E439" s="1451"/>
      <c r="F439" s="1451"/>
      <c r="G439" s="4"/>
    </row>
    <row r="440" spans="2:6" ht="13.5" thickTop="1">
      <c r="B440" s="217" t="s">
        <v>239</v>
      </c>
      <c r="C440" s="218"/>
      <c r="D440" s="219"/>
      <c r="E440" s="220"/>
      <c r="F440" s="221"/>
    </row>
    <row r="441" spans="2:6" ht="12.75">
      <c r="B441" s="222" t="s">
        <v>240</v>
      </c>
      <c r="C441" s="223">
        <v>1</v>
      </c>
      <c r="D441" s="224" t="s">
        <v>14</v>
      </c>
      <c r="E441" s="225">
        <v>200</v>
      </c>
      <c r="F441" s="353">
        <f>ROUND(C441*E441,2)</f>
        <v>200</v>
      </c>
    </row>
    <row r="442" spans="2:6" ht="12.75">
      <c r="B442" s="222"/>
      <c r="C442" s="223"/>
      <c r="D442" s="224"/>
      <c r="E442" s="225"/>
      <c r="F442" s="226"/>
    </row>
    <row r="443" spans="2:6" ht="12.75">
      <c r="B443" s="227" t="s">
        <v>20</v>
      </c>
      <c r="C443" s="223"/>
      <c r="D443" s="224"/>
      <c r="E443" s="225"/>
      <c r="F443" s="226"/>
    </row>
    <row r="444" spans="2:6" ht="12.75">
      <c r="B444" s="228" t="s">
        <v>162</v>
      </c>
      <c r="C444" s="223">
        <v>7.54</v>
      </c>
      <c r="D444" s="224" t="s">
        <v>15</v>
      </c>
      <c r="E444" s="225">
        <v>85</v>
      </c>
      <c r="F444" s="353">
        <f>ROUND(C444*E444,2)</f>
        <v>640.9</v>
      </c>
    </row>
    <row r="445" spans="2:6" ht="12.75">
      <c r="B445" s="229" t="s">
        <v>2</v>
      </c>
      <c r="C445" s="230">
        <v>4.48</v>
      </c>
      <c r="D445" s="224" t="s">
        <v>15</v>
      </c>
      <c r="E445" s="225">
        <v>52.6</v>
      </c>
      <c r="F445" s="353">
        <f>ROUND(C445*E445,2)</f>
        <v>235.65</v>
      </c>
    </row>
    <row r="446" spans="2:6" ht="12.75">
      <c r="B446" s="229" t="s">
        <v>251</v>
      </c>
      <c r="C446" s="223">
        <v>3.67</v>
      </c>
      <c r="D446" s="224" t="s">
        <v>15</v>
      </c>
      <c r="E446" s="225">
        <v>55</v>
      </c>
      <c r="F446" s="353">
        <f>ROUND(C446*E446,2)</f>
        <v>201.85</v>
      </c>
    </row>
    <row r="447" spans="2:6" ht="12.75">
      <c r="B447" s="229"/>
      <c r="C447" s="223"/>
      <c r="D447" s="224"/>
      <c r="E447" s="225"/>
      <c r="F447" s="226"/>
    </row>
    <row r="448" spans="2:6" ht="12.75">
      <c r="B448" s="227" t="s">
        <v>21</v>
      </c>
      <c r="C448" s="223"/>
      <c r="D448" s="224"/>
      <c r="E448" s="225"/>
      <c r="F448" s="226"/>
    </row>
    <row r="449" spans="2:6" ht="12.75">
      <c r="B449" s="229" t="s">
        <v>249</v>
      </c>
      <c r="C449" s="230">
        <v>0.25</v>
      </c>
      <c r="D449" s="224" t="s">
        <v>15</v>
      </c>
      <c r="E449" s="240">
        <f>F467</f>
        <v>11946.38</v>
      </c>
      <c r="F449" s="353">
        <f>ROUND(C449*E449,2)</f>
        <v>2986.6</v>
      </c>
    </row>
    <row r="450" spans="2:6" ht="12.75">
      <c r="B450" s="229" t="s">
        <v>250</v>
      </c>
      <c r="C450" s="239">
        <v>0.2</v>
      </c>
      <c r="D450" s="224" t="s">
        <v>15</v>
      </c>
      <c r="E450" s="240">
        <f>F473</f>
        <v>10432.34</v>
      </c>
      <c r="F450" s="353">
        <f>ROUND(C450*E450,2)</f>
        <v>2086.47</v>
      </c>
    </row>
    <row r="451" spans="2:6" ht="12.75">
      <c r="B451" s="229"/>
      <c r="C451" s="230"/>
      <c r="D451" s="224"/>
      <c r="E451" s="231"/>
      <c r="F451" s="226"/>
    </row>
    <row r="452" spans="2:6" ht="12.75">
      <c r="B452" s="227" t="s">
        <v>241</v>
      </c>
      <c r="C452" s="230"/>
      <c r="D452" s="224"/>
      <c r="E452" s="231"/>
      <c r="F452" s="226"/>
    </row>
    <row r="453" spans="2:6" ht="12.75">
      <c r="B453" s="229" t="s">
        <v>242</v>
      </c>
      <c r="C453" s="223">
        <v>6.44</v>
      </c>
      <c r="D453" s="224" t="s">
        <v>16</v>
      </c>
      <c r="E453" s="225">
        <f>F202</f>
        <v>737.79</v>
      </c>
      <c r="F453" s="353">
        <f>ROUND(C453*E453,2)</f>
        <v>4751.37</v>
      </c>
    </row>
    <row r="454" spans="2:6" ht="12.75">
      <c r="B454" s="229"/>
      <c r="C454" s="223"/>
      <c r="D454" s="224"/>
      <c r="E454" s="225"/>
      <c r="F454" s="226"/>
    </row>
    <row r="455" spans="2:6" ht="12.75">
      <c r="B455" s="227" t="s">
        <v>243</v>
      </c>
      <c r="C455" s="223"/>
      <c r="D455" s="224"/>
      <c r="E455" s="225"/>
      <c r="F455" s="226"/>
    </row>
    <row r="456" spans="2:6" ht="12.75">
      <c r="B456" s="229" t="s">
        <v>244</v>
      </c>
      <c r="C456" s="223">
        <v>1.04</v>
      </c>
      <c r="D456" s="224" t="s">
        <v>16</v>
      </c>
      <c r="E456" s="232">
        <f>F99</f>
        <v>246.8</v>
      </c>
      <c r="F456" s="353">
        <f>ROUND(C456*E456,2)</f>
        <v>256.67</v>
      </c>
    </row>
    <row r="457" spans="2:6" ht="12.75">
      <c r="B457" s="229" t="s">
        <v>245</v>
      </c>
      <c r="C457" s="223">
        <v>8.91</v>
      </c>
      <c r="D457" s="224" t="s">
        <v>113</v>
      </c>
      <c r="E457" s="232">
        <f>F137</f>
        <v>60.57</v>
      </c>
      <c r="F457" s="353">
        <f>ROUND(C457*E457,2)</f>
        <v>539.68</v>
      </c>
    </row>
    <row r="458" spans="2:6" ht="12.75">
      <c r="B458" s="229" t="s">
        <v>85</v>
      </c>
      <c r="C458" s="223">
        <v>1.04</v>
      </c>
      <c r="D458" s="224" t="s">
        <v>16</v>
      </c>
      <c r="E458" s="232">
        <f>F122</f>
        <v>443.52</v>
      </c>
      <c r="F458" s="353">
        <f>ROUND(C458*E458,2)</f>
        <v>461.26</v>
      </c>
    </row>
    <row r="459" spans="2:6" ht="12.75">
      <c r="B459" s="229"/>
      <c r="C459" s="223"/>
      <c r="D459" s="224"/>
      <c r="E459" s="225"/>
      <c r="F459" s="226"/>
    </row>
    <row r="460" spans="2:6" ht="12.75">
      <c r="B460" s="229" t="s">
        <v>261</v>
      </c>
      <c r="C460" s="223">
        <v>1</v>
      </c>
      <c r="D460" s="224" t="s">
        <v>132</v>
      </c>
      <c r="E460" s="232">
        <f>F482</f>
        <v>802.84</v>
      </c>
      <c r="F460" s="353">
        <f>ROUND(C460*E460,2)</f>
        <v>802.84</v>
      </c>
    </row>
    <row r="461" spans="2:6" ht="12.75">
      <c r="B461" s="227"/>
      <c r="C461" s="233"/>
      <c r="D461" s="224"/>
      <c r="E461" s="225"/>
      <c r="F461" s="234"/>
    </row>
    <row r="462" spans="2:6" ht="13.5" thickBot="1">
      <c r="B462" s="235"/>
      <c r="C462" s="236"/>
      <c r="D462" s="236"/>
      <c r="E462" s="237" t="s">
        <v>246</v>
      </c>
      <c r="F462" s="238">
        <f>SUM(F441:F461)</f>
        <v>13163.29</v>
      </c>
    </row>
    <row r="463" ht="13.5" thickTop="1">
      <c r="D463" s="2"/>
    </row>
    <row r="464" spans="2:6" ht="13.5" thickBot="1">
      <c r="B464" s="154" t="s">
        <v>253</v>
      </c>
      <c r="C464" s="210"/>
      <c r="D464" s="124"/>
      <c r="E464" s="124"/>
      <c r="F464" s="125"/>
    </row>
    <row r="465" spans="2:6" ht="13.5" thickTop="1">
      <c r="B465" s="126" t="s">
        <v>185</v>
      </c>
      <c r="C465" s="127">
        <v>1.05</v>
      </c>
      <c r="D465" s="128" t="s">
        <v>15</v>
      </c>
      <c r="E465" s="129">
        <f>F50</f>
        <v>4962.82</v>
      </c>
      <c r="F465" s="23">
        <f>ROUND(C465*E465,2)</f>
        <v>5210.96</v>
      </c>
    </row>
    <row r="466" spans="2:6" ht="12.75">
      <c r="B466" s="130" t="s">
        <v>161</v>
      </c>
      <c r="C466" s="131">
        <v>2.59</v>
      </c>
      <c r="D466" s="132" t="s">
        <v>41</v>
      </c>
      <c r="E466" s="133">
        <f>F166</f>
        <v>2600.55</v>
      </c>
      <c r="F466" s="353">
        <f>ROUND(C466*E466,2)</f>
        <v>6735.42</v>
      </c>
    </row>
    <row r="467" spans="2:6" ht="13.5" thickBot="1">
      <c r="B467" s="138"/>
      <c r="C467" s="139"/>
      <c r="D467" s="139"/>
      <c r="E467" s="152" t="s">
        <v>184</v>
      </c>
      <c r="F467" s="141">
        <f>SUM(F465:F466)</f>
        <v>11946.38</v>
      </c>
    </row>
    <row r="468" spans="2:6" ht="13.5" thickTop="1">
      <c r="B468" s="211"/>
      <c r="C468" s="211"/>
      <c r="D468" s="211"/>
      <c r="E468" s="212"/>
      <c r="F468" s="213"/>
    </row>
    <row r="469" spans="2:6" ht="13.5" thickBot="1">
      <c r="B469" s="154" t="s">
        <v>252</v>
      </c>
      <c r="C469" s="214">
        <v>0.12</v>
      </c>
      <c r="D469" s="124"/>
      <c r="E469" s="124"/>
      <c r="F469" s="125"/>
    </row>
    <row r="470" spans="2:6" ht="13.5" thickTop="1">
      <c r="B470" s="126" t="s">
        <v>191</v>
      </c>
      <c r="C470" s="127">
        <v>1.05</v>
      </c>
      <c r="D470" s="128" t="s">
        <v>15</v>
      </c>
      <c r="E470" s="129">
        <f>F60</f>
        <v>4455.62</v>
      </c>
      <c r="F470" s="23">
        <f>ROUND(C470*E470,2)</f>
        <v>4678.4</v>
      </c>
    </row>
    <row r="471" spans="2:6" ht="12.75">
      <c r="B471" s="130" t="s">
        <v>161</v>
      </c>
      <c r="C471" s="131">
        <v>1.62</v>
      </c>
      <c r="D471" s="132" t="s">
        <v>41</v>
      </c>
      <c r="E471" s="133">
        <f>F166</f>
        <v>2600.55</v>
      </c>
      <c r="F471" s="353">
        <f>ROUND(C471*E471,2)</f>
        <v>4212.89</v>
      </c>
    </row>
    <row r="472" spans="2:6" ht="12.75">
      <c r="B472" s="134" t="s">
        <v>186</v>
      </c>
      <c r="C472" s="135">
        <f>ROUND(1/C469,2)</f>
        <v>8.33</v>
      </c>
      <c r="D472" s="136" t="s">
        <v>28</v>
      </c>
      <c r="E472" s="137">
        <v>185</v>
      </c>
      <c r="F472" s="353">
        <f>ROUND(C472*E472,2)</f>
        <v>1541.05</v>
      </c>
    </row>
    <row r="473" spans="2:6" ht="13.5" thickBot="1">
      <c r="B473" s="138"/>
      <c r="C473" s="139"/>
      <c r="D473" s="139"/>
      <c r="E473" s="152" t="s">
        <v>184</v>
      </c>
      <c r="F473" s="141">
        <f>SUM(F470:F472)</f>
        <v>10432.34</v>
      </c>
    </row>
    <row r="474" ht="13.5" thickTop="1">
      <c r="D474" s="2"/>
    </row>
    <row r="475" spans="2:6" ht="13.5" thickBot="1">
      <c r="B475" s="121" t="s">
        <v>260</v>
      </c>
      <c r="C475" s="241">
        <f>(0.8*0.8*0.1)</f>
        <v>0.06</v>
      </c>
      <c r="D475" s="216" t="s">
        <v>15</v>
      </c>
      <c r="E475" s="242"/>
      <c r="F475" s="243"/>
    </row>
    <row r="476" spans="2:6" ht="13.5" thickTop="1">
      <c r="B476" s="244" t="s">
        <v>254</v>
      </c>
      <c r="C476" s="245">
        <v>1.05</v>
      </c>
      <c r="D476" s="246" t="s">
        <v>15</v>
      </c>
      <c r="E476" s="247">
        <f>F60</f>
        <v>4455.62</v>
      </c>
      <c r="F476" s="23">
        <f aca="true" t="shared" si="4" ref="F476:F481">ROUND(C476*E476,2)</f>
        <v>4678.4</v>
      </c>
    </row>
    <row r="477" spans="2:6" ht="12.75">
      <c r="B477" s="248" t="s">
        <v>161</v>
      </c>
      <c r="C477" s="249">
        <v>1.68</v>
      </c>
      <c r="D477" s="250" t="s">
        <v>41</v>
      </c>
      <c r="E477" s="251">
        <f>F166</f>
        <v>2600.55</v>
      </c>
      <c r="F477" s="353">
        <f t="shared" si="4"/>
        <v>4368.92</v>
      </c>
    </row>
    <row r="478" spans="2:6" ht="12.75">
      <c r="B478" s="248" t="s">
        <v>255</v>
      </c>
      <c r="C478" s="252">
        <v>10</v>
      </c>
      <c r="D478" s="250" t="s">
        <v>16</v>
      </c>
      <c r="E478" s="251">
        <v>100</v>
      </c>
      <c r="F478" s="353">
        <f t="shared" si="4"/>
        <v>1000</v>
      </c>
    </row>
    <row r="479" spans="2:6" ht="12.75">
      <c r="B479" s="248"/>
      <c r="C479" s="249"/>
      <c r="D479" s="253"/>
      <c r="E479" s="254" t="s">
        <v>256</v>
      </c>
      <c r="F479" s="255">
        <f>SUM(F476:F478)</f>
        <v>10047.32</v>
      </c>
    </row>
    <row r="480" spans="2:6" ht="12.75">
      <c r="B480" s="248" t="s">
        <v>257</v>
      </c>
      <c r="C480" s="249">
        <v>0.06</v>
      </c>
      <c r="D480" s="250" t="s">
        <v>15</v>
      </c>
      <c r="E480" s="256">
        <f>F479</f>
        <v>10047.32</v>
      </c>
      <c r="F480" s="353">
        <f t="shared" si="4"/>
        <v>602.84</v>
      </c>
    </row>
    <row r="481" spans="2:6" ht="12.75">
      <c r="B481" s="248" t="s">
        <v>258</v>
      </c>
      <c r="C481" s="252">
        <v>1</v>
      </c>
      <c r="D481" s="250" t="s">
        <v>132</v>
      </c>
      <c r="E481" s="252">
        <v>200</v>
      </c>
      <c r="F481" s="353">
        <f t="shared" si="4"/>
        <v>200</v>
      </c>
    </row>
    <row r="482" spans="2:6" ht="13.5" thickBot="1">
      <c r="B482" s="257"/>
      <c r="C482" s="258"/>
      <c r="D482" s="259"/>
      <c r="E482" s="237" t="s">
        <v>259</v>
      </c>
      <c r="F482" s="260">
        <f>SUM(F480:F481)</f>
        <v>802.84</v>
      </c>
    </row>
    <row r="483" ht="13.5" thickTop="1">
      <c r="D483" s="2"/>
    </row>
    <row r="484" spans="2:6" ht="13.5" thickBot="1">
      <c r="B484" s="261" t="s">
        <v>284</v>
      </c>
      <c r="C484" s="262">
        <v>1.85</v>
      </c>
      <c r="D484" s="263" t="s">
        <v>28</v>
      </c>
      <c r="E484" s="95"/>
      <c r="F484" s="95"/>
    </row>
    <row r="485" spans="2:6" ht="13.5" thickTop="1">
      <c r="B485" s="331" t="s">
        <v>264</v>
      </c>
      <c r="C485" s="332">
        <v>6.1</v>
      </c>
      <c r="D485" s="333" t="s">
        <v>28</v>
      </c>
      <c r="E485" s="332">
        <v>111.2</v>
      </c>
      <c r="F485" s="23">
        <f>ROUND(C485*E485,2)</f>
        <v>678.32</v>
      </c>
    </row>
    <row r="486" spans="2:9" ht="12.75">
      <c r="B486" s="334" t="s">
        <v>265</v>
      </c>
      <c r="C486" s="264">
        <v>0.3</v>
      </c>
      <c r="D486" s="265" t="s">
        <v>65</v>
      </c>
      <c r="E486" s="264">
        <f>F375</f>
        <v>2850</v>
      </c>
      <c r="F486" s="353">
        <f>ROUND(C486*E486,2)</f>
        <v>855</v>
      </c>
      <c r="I486" s="175"/>
    </row>
    <row r="487" spans="2:6" ht="12.75">
      <c r="B487" s="334" t="s">
        <v>266</v>
      </c>
      <c r="C487" s="264">
        <v>0.3</v>
      </c>
      <c r="D487" s="265" t="s">
        <v>65</v>
      </c>
      <c r="E487" s="264">
        <f>F368</f>
        <v>8493.12</v>
      </c>
      <c r="F487" s="353">
        <f>ROUND(C487*E487,2)</f>
        <v>2547.94</v>
      </c>
    </row>
    <row r="488" spans="2:6" ht="12.75">
      <c r="B488" s="334" t="s">
        <v>267</v>
      </c>
      <c r="C488" s="264">
        <v>0.37</v>
      </c>
      <c r="D488" s="265" t="s">
        <v>16</v>
      </c>
      <c r="E488" s="264">
        <v>104.52</v>
      </c>
      <c r="F488" s="353">
        <f>ROUND(C488*E488,2)</f>
        <v>38.67</v>
      </c>
    </row>
    <row r="489" spans="2:6" ht="12.75">
      <c r="B489" s="334" t="s">
        <v>268</v>
      </c>
      <c r="C489" s="264">
        <v>0.37</v>
      </c>
      <c r="D489" s="265" t="s">
        <v>16</v>
      </c>
      <c r="E489" s="264">
        <v>124.07</v>
      </c>
      <c r="F489" s="353">
        <f>ROUND(C489*E489,2)</f>
        <v>45.91</v>
      </c>
    </row>
    <row r="490" spans="2:6" ht="12.75">
      <c r="B490" s="334"/>
      <c r="C490" s="264"/>
      <c r="D490" s="1452" t="s">
        <v>269</v>
      </c>
      <c r="E490" s="1452"/>
      <c r="F490" s="335">
        <f>SUM(F485:F489)</f>
        <v>4165.84</v>
      </c>
    </row>
    <row r="491" spans="2:6" ht="13.5" thickBot="1">
      <c r="B491" s="336"/>
      <c r="C491" s="337"/>
      <c r="D491" s="1453" t="s">
        <v>270</v>
      </c>
      <c r="E491" s="1453"/>
      <c r="F491" s="338">
        <f>ROUND(F490/C484,2)</f>
        <v>2251.81</v>
      </c>
    </row>
    <row r="492" ht="13.5" thickTop="1">
      <c r="D492" s="2"/>
    </row>
    <row r="493" spans="2:6" ht="13.5" thickBot="1">
      <c r="B493" s="121" t="s">
        <v>285</v>
      </c>
      <c r="C493" s="121"/>
      <c r="D493" s="121"/>
      <c r="E493" s="121"/>
      <c r="F493" s="121"/>
    </row>
    <row r="494" spans="2:6" ht="13.5" thickTop="1">
      <c r="B494" s="286" t="s">
        <v>308</v>
      </c>
      <c r="C494" s="298">
        <v>4</v>
      </c>
      <c r="D494" s="287" t="s">
        <v>132</v>
      </c>
      <c r="E494" s="288">
        <v>562.6</v>
      </c>
      <c r="F494" s="23">
        <f aca="true" t="shared" si="5" ref="F494:F511">ROUND(C494*E494,2)</f>
        <v>2250.4</v>
      </c>
    </row>
    <row r="495" spans="2:6" ht="12.75">
      <c r="B495" s="289" t="s">
        <v>286</v>
      </c>
      <c r="C495" s="299">
        <v>4</v>
      </c>
      <c r="D495" s="290" t="s">
        <v>132</v>
      </c>
      <c r="E495" s="291">
        <v>50.16</v>
      </c>
      <c r="F495" s="353">
        <f t="shared" si="5"/>
        <v>200.64</v>
      </c>
    </row>
    <row r="496" spans="2:6" ht="12.75">
      <c r="B496" s="289" t="s">
        <v>287</v>
      </c>
      <c r="C496" s="299">
        <v>5.4</v>
      </c>
      <c r="D496" s="290" t="s">
        <v>16</v>
      </c>
      <c r="E496" s="291">
        <v>243.9</v>
      </c>
      <c r="F496" s="353">
        <f t="shared" si="5"/>
        <v>1317.06</v>
      </c>
    </row>
    <row r="497" spans="2:6" ht="12.75">
      <c r="B497" s="289" t="s">
        <v>288</v>
      </c>
      <c r="C497" s="299">
        <v>2</v>
      </c>
      <c r="D497" s="290" t="s">
        <v>132</v>
      </c>
      <c r="E497" s="291">
        <v>272.59</v>
      </c>
      <c r="F497" s="353">
        <f t="shared" si="5"/>
        <v>545.18</v>
      </c>
    </row>
    <row r="498" spans="2:6" ht="12.75">
      <c r="B498" s="289" t="s">
        <v>178</v>
      </c>
      <c r="C498" s="299">
        <v>18</v>
      </c>
      <c r="D498" s="290" t="s">
        <v>132</v>
      </c>
      <c r="E498" s="291">
        <v>22.93</v>
      </c>
      <c r="F498" s="353">
        <f t="shared" si="5"/>
        <v>412.74</v>
      </c>
    </row>
    <row r="499" spans="2:6" ht="12.75">
      <c r="B499" s="289" t="s">
        <v>289</v>
      </c>
      <c r="C499" s="299">
        <v>2</v>
      </c>
      <c r="D499" s="290" t="s">
        <v>290</v>
      </c>
      <c r="E499" s="291">
        <v>32</v>
      </c>
      <c r="F499" s="353">
        <f t="shared" si="5"/>
        <v>64</v>
      </c>
    </row>
    <row r="500" spans="2:6" ht="12.75">
      <c r="B500" s="293" t="s">
        <v>204</v>
      </c>
      <c r="C500" s="299">
        <v>1</v>
      </c>
      <c r="D500" s="290" t="s">
        <v>65</v>
      </c>
      <c r="E500" s="291">
        <v>2500</v>
      </c>
      <c r="F500" s="353">
        <f t="shared" si="5"/>
        <v>2500</v>
      </c>
    </row>
    <row r="501" spans="2:6" ht="12.75">
      <c r="B501" s="294" t="s">
        <v>291</v>
      </c>
      <c r="C501" s="299"/>
      <c r="D501" s="290"/>
      <c r="E501" s="291"/>
      <c r="F501" s="292"/>
    </row>
    <row r="502" spans="2:6" ht="12.75">
      <c r="B502" s="289" t="s">
        <v>305</v>
      </c>
      <c r="C502" s="299">
        <v>1</v>
      </c>
      <c r="D502" s="290" t="s">
        <v>65</v>
      </c>
      <c r="E502" s="291">
        <v>1100</v>
      </c>
      <c r="F502" s="353">
        <f t="shared" si="5"/>
        <v>1100</v>
      </c>
    </row>
    <row r="503" spans="2:6" ht="12.75">
      <c r="B503" s="293" t="s">
        <v>292</v>
      </c>
      <c r="C503" s="299">
        <v>1</v>
      </c>
      <c r="D503" s="290" t="s">
        <v>65</v>
      </c>
      <c r="E503" s="291">
        <v>750</v>
      </c>
      <c r="F503" s="353">
        <f t="shared" si="5"/>
        <v>750</v>
      </c>
    </row>
    <row r="504" spans="2:6" ht="12.75">
      <c r="B504" s="289" t="s">
        <v>293</v>
      </c>
      <c r="C504" s="299">
        <v>1</v>
      </c>
      <c r="D504" s="290" t="s">
        <v>65</v>
      </c>
      <c r="E504" s="291">
        <v>500</v>
      </c>
      <c r="F504" s="353">
        <f t="shared" si="5"/>
        <v>500</v>
      </c>
    </row>
    <row r="505" spans="2:6" ht="12.75">
      <c r="B505" s="289" t="s">
        <v>294</v>
      </c>
      <c r="C505" s="299">
        <v>1</v>
      </c>
      <c r="D505" s="290" t="s">
        <v>132</v>
      </c>
      <c r="E505" s="291">
        <v>475</v>
      </c>
      <c r="F505" s="353">
        <f t="shared" si="5"/>
        <v>475</v>
      </c>
    </row>
    <row r="506" spans="2:6" ht="12.75">
      <c r="B506" s="289" t="s">
        <v>295</v>
      </c>
      <c r="C506" s="299">
        <v>1</v>
      </c>
      <c r="D506" s="290" t="s">
        <v>132</v>
      </c>
      <c r="E506" s="291">
        <v>145</v>
      </c>
      <c r="F506" s="353">
        <f t="shared" si="5"/>
        <v>145</v>
      </c>
    </row>
    <row r="507" spans="2:6" ht="12.75">
      <c r="B507" s="289" t="s">
        <v>296</v>
      </c>
      <c r="C507" s="299">
        <v>6</v>
      </c>
      <c r="D507" s="290" t="s">
        <v>132</v>
      </c>
      <c r="E507" s="291">
        <v>87.65</v>
      </c>
      <c r="F507" s="353">
        <f t="shared" si="5"/>
        <v>525.9</v>
      </c>
    </row>
    <row r="508" spans="2:6" ht="12.75">
      <c r="B508" s="289" t="s">
        <v>297</v>
      </c>
      <c r="C508" s="299">
        <v>9</v>
      </c>
      <c r="D508" s="290" t="s">
        <v>113</v>
      </c>
      <c r="E508" s="291">
        <v>6.5</v>
      </c>
      <c r="F508" s="353">
        <f t="shared" si="5"/>
        <v>58.5</v>
      </c>
    </row>
    <row r="509" spans="2:6" ht="12.75">
      <c r="B509" s="289" t="s">
        <v>298</v>
      </c>
      <c r="C509" s="299">
        <v>9.66</v>
      </c>
      <c r="D509" s="290" t="s">
        <v>16</v>
      </c>
      <c r="E509" s="291">
        <v>124.07</v>
      </c>
      <c r="F509" s="353">
        <f t="shared" si="5"/>
        <v>1198.52</v>
      </c>
    </row>
    <row r="510" spans="2:6" ht="12.75">
      <c r="B510" s="289" t="s">
        <v>299</v>
      </c>
      <c r="C510" s="299">
        <v>1</v>
      </c>
      <c r="D510" s="290" t="s">
        <v>14</v>
      </c>
      <c r="E510" s="291">
        <v>1000</v>
      </c>
      <c r="F510" s="353">
        <f t="shared" si="5"/>
        <v>1000</v>
      </c>
    </row>
    <row r="511" spans="2:6" ht="12.75">
      <c r="B511" s="289" t="s">
        <v>46</v>
      </c>
      <c r="C511" s="299">
        <v>1</v>
      </c>
      <c r="D511" s="290" t="s">
        <v>14</v>
      </c>
      <c r="E511" s="291">
        <v>400</v>
      </c>
      <c r="F511" s="353">
        <f t="shared" si="5"/>
        <v>400</v>
      </c>
    </row>
    <row r="512" spans="2:6" ht="13.5" thickBot="1">
      <c r="B512" s="295" t="s">
        <v>300</v>
      </c>
      <c r="C512" s="296"/>
      <c r="D512" s="1441" t="s">
        <v>301</v>
      </c>
      <c r="E512" s="1441"/>
      <c r="F512" s="297">
        <f>ROUND(SUM(F494:F511),2)</f>
        <v>13442.94</v>
      </c>
    </row>
    <row r="513" ht="13.5" thickTop="1">
      <c r="D513" s="2"/>
    </row>
    <row r="514" spans="2:6" ht="15">
      <c r="B514" s="1446" t="s">
        <v>329</v>
      </c>
      <c r="C514" s="1446"/>
      <c r="D514" s="1446"/>
      <c r="E514" s="1446"/>
      <c r="F514" s="1446"/>
    </row>
    <row r="515" spans="2:6" ht="13.5" thickBot="1">
      <c r="B515" s="4"/>
      <c r="C515" s="16"/>
      <c r="D515" s="4"/>
      <c r="E515" s="16"/>
      <c r="F515" s="16"/>
    </row>
    <row r="516" spans="2:6" ht="13.5" thickTop="1">
      <c r="B516" s="21" t="s">
        <v>330</v>
      </c>
      <c r="C516" s="22">
        <v>1</v>
      </c>
      <c r="D516" s="342" t="s">
        <v>132</v>
      </c>
      <c r="E516" s="22">
        <v>75000</v>
      </c>
      <c r="F516" s="23">
        <f>ROUND(C516*E516,2)</f>
        <v>75000</v>
      </c>
    </row>
    <row r="517" spans="2:9" ht="12.75">
      <c r="B517" s="27" t="s">
        <v>334</v>
      </c>
      <c r="C517" s="28">
        <v>1</v>
      </c>
      <c r="D517" s="174" t="s">
        <v>132</v>
      </c>
      <c r="E517" s="28">
        <v>28898</v>
      </c>
      <c r="F517" s="353">
        <f>ROUND(C517*E517,2)</f>
        <v>28898</v>
      </c>
      <c r="I517" s="16"/>
    </row>
    <row r="518" spans="2:9" ht="12.75">
      <c r="B518" s="27" t="s">
        <v>331</v>
      </c>
      <c r="C518" s="28">
        <v>1</v>
      </c>
      <c r="D518" s="174" t="s">
        <v>14</v>
      </c>
      <c r="E518" s="28">
        <v>12500</v>
      </c>
      <c r="F518" s="353">
        <f>ROUND(C518*E518,2)</f>
        <v>12500</v>
      </c>
      <c r="I518" s="16"/>
    </row>
    <row r="519" spans="2:9" ht="13.5" thickBot="1">
      <c r="B519" s="35"/>
      <c r="C519" s="42"/>
      <c r="D519" s="107"/>
      <c r="E519" s="42"/>
      <c r="F519" s="31">
        <f>SUM(F516:F518)</f>
        <v>116398</v>
      </c>
      <c r="I519" s="16"/>
    </row>
    <row r="520" spans="2:9" ht="14.25" thickBot="1" thickTop="1">
      <c r="B520" s="4"/>
      <c r="C520" s="16"/>
      <c r="D520" s="4"/>
      <c r="E520" s="16"/>
      <c r="F520" s="16"/>
      <c r="I520" s="153"/>
    </row>
    <row r="521" spans="2:9" ht="13.5" thickTop="1">
      <c r="B521" s="21" t="s">
        <v>332</v>
      </c>
      <c r="C521" s="22">
        <v>1</v>
      </c>
      <c r="D521" s="173" t="s">
        <v>132</v>
      </c>
      <c r="E521" s="22">
        <v>20000</v>
      </c>
      <c r="F521" s="23">
        <f>ROUND(C521*E521,2)</f>
        <v>20000</v>
      </c>
      <c r="I521" s="16"/>
    </row>
    <row r="522" spans="2:9" ht="12.75">
      <c r="B522" s="27"/>
      <c r="C522" s="28"/>
      <c r="D522" s="106"/>
      <c r="E522" s="28"/>
      <c r="F522" s="26"/>
      <c r="I522" s="16"/>
    </row>
    <row r="523" spans="2:9" ht="13.5" thickBot="1">
      <c r="B523" s="35" t="s">
        <v>333</v>
      </c>
      <c r="C523" s="42">
        <v>1</v>
      </c>
      <c r="D523" s="183" t="s">
        <v>14</v>
      </c>
      <c r="E523" s="42">
        <v>7000</v>
      </c>
      <c r="F523" s="365">
        <f>ROUND(C523*E523,2)</f>
        <v>7000</v>
      </c>
      <c r="I523" s="16"/>
    </row>
    <row r="524" spans="2:10" ht="13.5" thickTop="1">
      <c r="B524" s="4"/>
      <c r="C524" s="16"/>
      <c r="D524" s="4"/>
      <c r="E524" s="16"/>
      <c r="F524" s="16"/>
      <c r="I524" s="16"/>
      <c r="J524" s="153"/>
    </row>
    <row r="525" spans="2:9" ht="13.5" thickBot="1">
      <c r="B525" s="382" t="s">
        <v>366</v>
      </c>
      <c r="C525" s="388"/>
      <c r="D525" s="389"/>
      <c r="E525" s="388"/>
      <c r="F525" s="388"/>
      <c r="I525" s="16"/>
    </row>
    <row r="526" spans="2:9" ht="13.5" thickTop="1">
      <c r="B526" s="491" t="s">
        <v>367</v>
      </c>
      <c r="C526" s="448">
        <v>1.5</v>
      </c>
      <c r="D526" s="492" t="s">
        <v>28</v>
      </c>
      <c r="E526" s="448">
        <v>3245</v>
      </c>
      <c r="F526" s="486">
        <f>ROUND(C526*E526,2)</f>
        <v>4867.5</v>
      </c>
      <c r="I526" s="16"/>
    </row>
    <row r="527" spans="2:6" ht="12.75">
      <c r="B527" s="390" t="s">
        <v>368</v>
      </c>
      <c r="C527" s="391">
        <v>1</v>
      </c>
      <c r="D527" s="392" t="s">
        <v>132</v>
      </c>
      <c r="E527" s="391">
        <v>130.6</v>
      </c>
      <c r="F527" s="393">
        <f>ROUND(C527*E527,2)</f>
        <v>130.6</v>
      </c>
    </row>
    <row r="528" spans="2:10" ht="12.75">
      <c r="B528" s="390" t="s">
        <v>369</v>
      </c>
      <c r="C528" s="391">
        <v>1</v>
      </c>
      <c r="D528" s="394" t="s">
        <v>132</v>
      </c>
      <c r="E528" s="391">
        <v>200</v>
      </c>
      <c r="F528" s="393">
        <f>ROUND(C528*E528,2)</f>
        <v>200</v>
      </c>
      <c r="I528" s="204">
        <f>30*2.5</f>
        <v>75</v>
      </c>
      <c r="J528" s="204"/>
    </row>
    <row r="529" spans="2:10" ht="13.5" thickBot="1">
      <c r="B529" s="395"/>
      <c r="C529" s="396"/>
      <c r="D529" s="397"/>
      <c r="E529" s="398" t="s">
        <v>370</v>
      </c>
      <c r="F529" s="399">
        <f>SUM(F526:F528)</f>
        <v>5198.1</v>
      </c>
      <c r="I529" s="371">
        <f>I528/100</f>
        <v>0.75</v>
      </c>
      <c r="J529" s="204"/>
    </row>
    <row r="530" spans="2:10" ht="13.5" thickTop="1">
      <c r="B530" s="4"/>
      <c r="C530" s="16"/>
      <c r="D530" s="4"/>
      <c r="E530" s="16"/>
      <c r="F530" s="370"/>
      <c r="I530" s="204">
        <f>(I529^2*PI())/4</f>
        <v>0.4</v>
      </c>
      <c r="J530" s="204"/>
    </row>
    <row r="531" spans="2:10" ht="12.75">
      <c r="B531" s="1447" t="s">
        <v>373</v>
      </c>
      <c r="C531" s="1447"/>
      <c r="D531" s="1447"/>
      <c r="E531" s="1447"/>
      <c r="F531" s="1447"/>
      <c r="I531" s="379">
        <f>+I530*0.1</f>
        <v>0.04</v>
      </c>
      <c r="J531" s="369">
        <f>I531*4434.56</f>
        <v>177.38</v>
      </c>
    </row>
    <row r="532" spans="1:7" ht="12.75">
      <c r="A532" s="4"/>
      <c r="B532" s="4"/>
      <c r="C532" s="16"/>
      <c r="D532" s="4"/>
      <c r="E532" s="16"/>
      <c r="F532" s="16"/>
      <c r="G532" s="4"/>
    </row>
    <row r="533" spans="1:9" ht="13.5" thickBot="1">
      <c r="A533" s="4"/>
      <c r="B533" s="402" t="s">
        <v>374</v>
      </c>
      <c r="C533" s="384"/>
      <c r="D533" s="385"/>
      <c r="E533" s="384"/>
      <c r="F533" s="384"/>
      <c r="G533" s="4"/>
      <c r="I533" s="16"/>
    </row>
    <row r="534" spans="1:9" ht="13.5" thickTop="1">
      <c r="A534" s="4"/>
      <c r="B534" s="405" t="s">
        <v>191</v>
      </c>
      <c r="C534" s="406">
        <v>1.05</v>
      </c>
      <c r="D534" s="407" t="s">
        <v>15</v>
      </c>
      <c r="E534" s="408">
        <f>F60</f>
        <v>4455.62</v>
      </c>
      <c r="F534" s="450">
        <f>ROUND(C534*E534,2)</f>
        <v>4678.4</v>
      </c>
      <c r="G534" s="4"/>
      <c r="I534" s="372">
        <f>(0.5^2*PI())/4</f>
        <v>0.2</v>
      </c>
    </row>
    <row r="535" spans="1:10" ht="12.75">
      <c r="A535" s="4"/>
      <c r="B535" s="409" t="s">
        <v>161</v>
      </c>
      <c r="C535" s="410">
        <v>0.36</v>
      </c>
      <c r="D535" s="411" t="s">
        <v>41</v>
      </c>
      <c r="E535" s="412">
        <f>F166</f>
        <v>2600.55</v>
      </c>
      <c r="F535" s="413">
        <f>ROUND(C535*E535,2)</f>
        <v>936.2</v>
      </c>
      <c r="G535" s="4"/>
      <c r="I535" s="372">
        <f>I534*0.15</f>
        <v>0.03</v>
      </c>
      <c r="J535" s="3">
        <f>4434.56*I535</f>
        <v>133</v>
      </c>
    </row>
    <row r="536" spans="1:9" ht="12.75">
      <c r="A536" s="4"/>
      <c r="B536" s="414" t="s">
        <v>379</v>
      </c>
      <c r="C536" s="415">
        <v>8.9</v>
      </c>
      <c r="D536" s="416" t="s">
        <v>28</v>
      </c>
      <c r="E536" s="417">
        <v>80.55</v>
      </c>
      <c r="F536" s="413">
        <f>ROUND(C536*E536,2)</f>
        <v>716.9</v>
      </c>
      <c r="G536" s="4"/>
      <c r="I536" s="372"/>
    </row>
    <row r="537" spans="1:7" ht="13.5" thickBot="1">
      <c r="A537" s="4"/>
      <c r="B537" s="418"/>
      <c r="C537" s="419"/>
      <c r="D537" s="419"/>
      <c r="E537" s="420" t="s">
        <v>184</v>
      </c>
      <c r="F537" s="421">
        <f>SUM(F534:F535)</f>
        <v>5614.6</v>
      </c>
      <c r="G537" s="4"/>
    </row>
    <row r="538" spans="1:9" ht="13.5" thickTop="1">
      <c r="A538" s="4"/>
      <c r="B538" s="385"/>
      <c r="C538" s="384"/>
      <c r="D538" s="385"/>
      <c r="E538" s="384"/>
      <c r="F538" s="384"/>
      <c r="G538" s="4"/>
      <c r="I538" s="3">
        <f>1/(0.45*0.25)</f>
        <v>8.9</v>
      </c>
    </row>
    <row r="539" spans="1:7" ht="13.5" thickBot="1">
      <c r="A539" s="4"/>
      <c r="B539" s="422" t="s">
        <v>375</v>
      </c>
      <c r="C539" s="423">
        <f>0.2*0.3</f>
        <v>0.06</v>
      </c>
      <c r="D539" s="457"/>
      <c r="E539" s="457"/>
      <c r="F539" s="458"/>
      <c r="G539" s="4"/>
    </row>
    <row r="540" spans="1:7" ht="13.5" thickTop="1">
      <c r="A540" s="4"/>
      <c r="B540" s="405" t="s">
        <v>185</v>
      </c>
      <c r="C540" s="406">
        <v>1.05</v>
      </c>
      <c r="D540" s="407" t="s">
        <v>15</v>
      </c>
      <c r="E540" s="408">
        <f>F50</f>
        <v>4962.82</v>
      </c>
      <c r="F540" s="450">
        <f>ROUND(C540*E540,2)</f>
        <v>5210.96</v>
      </c>
      <c r="G540" s="4"/>
    </row>
    <row r="541" spans="1:7" ht="12.75">
      <c r="A541" s="4"/>
      <c r="B541" s="409" t="s">
        <v>161</v>
      </c>
      <c r="C541" s="410">
        <v>3.56</v>
      </c>
      <c r="D541" s="411" t="s">
        <v>41</v>
      </c>
      <c r="E541" s="412">
        <f>F166</f>
        <v>2600.55</v>
      </c>
      <c r="F541" s="413">
        <f>ROUND(C541*E541,2)</f>
        <v>9257.96</v>
      </c>
      <c r="G541" s="4"/>
    </row>
    <row r="542" spans="1:7" ht="12.75">
      <c r="A542" s="4"/>
      <c r="B542" s="414" t="s">
        <v>379</v>
      </c>
      <c r="C542" s="415">
        <v>16.67</v>
      </c>
      <c r="D542" s="416" t="s">
        <v>28</v>
      </c>
      <c r="E542" s="417">
        <v>80.55</v>
      </c>
      <c r="F542" s="413">
        <f>ROUND(C542*E542,2)</f>
        <v>1342.77</v>
      </c>
      <c r="G542" s="4"/>
    </row>
    <row r="543" spans="1:7" ht="12.75">
      <c r="A543" s="4"/>
      <c r="B543" s="414" t="s">
        <v>186</v>
      </c>
      <c r="C543" s="415">
        <f>ROUND(1/C539,2)</f>
        <v>16.67</v>
      </c>
      <c r="D543" s="416" t="s">
        <v>28</v>
      </c>
      <c r="E543" s="417">
        <v>250</v>
      </c>
      <c r="F543" s="413">
        <f>ROUND(C543*E543,2)</f>
        <v>4167.5</v>
      </c>
      <c r="G543" s="4"/>
    </row>
    <row r="544" spans="1:7" ht="13.5" thickBot="1">
      <c r="A544" s="4"/>
      <c r="B544" s="418"/>
      <c r="C544" s="419"/>
      <c r="D544" s="419"/>
      <c r="E544" s="420" t="s">
        <v>184</v>
      </c>
      <c r="F544" s="421">
        <f>SUM(F540:F543)</f>
        <v>19979.19</v>
      </c>
      <c r="G544" s="4"/>
    </row>
    <row r="545" spans="1:7" ht="13.5" thickTop="1">
      <c r="A545" s="4"/>
      <c r="B545" s="385"/>
      <c r="C545" s="384"/>
      <c r="D545" s="385"/>
      <c r="E545" s="384"/>
      <c r="F545" s="384"/>
      <c r="G545" s="4"/>
    </row>
    <row r="546" spans="1:7" ht="13.5" thickBot="1">
      <c r="A546" s="4"/>
      <c r="B546" s="426" t="s">
        <v>412</v>
      </c>
      <c r="C546" s="423">
        <v>0.1</v>
      </c>
      <c r="D546" s="457"/>
      <c r="E546" s="457"/>
      <c r="F546" s="458"/>
      <c r="G546" s="4"/>
    </row>
    <row r="547" spans="1:7" ht="13.5" thickTop="1">
      <c r="A547" s="4"/>
      <c r="B547" s="405" t="s">
        <v>191</v>
      </c>
      <c r="C547" s="406">
        <v>1.05</v>
      </c>
      <c r="D547" s="407" t="s">
        <v>15</v>
      </c>
      <c r="E547" s="408">
        <f>F60</f>
        <v>4455.62</v>
      </c>
      <c r="F547" s="450">
        <f>ROUND(C547*E547,2)</f>
        <v>4678.4</v>
      </c>
      <c r="G547" s="4"/>
    </row>
    <row r="548" spans="1:7" ht="12.75">
      <c r="A548" s="4"/>
      <c r="B548" s="409" t="s">
        <v>161</v>
      </c>
      <c r="C548" s="410">
        <v>1.48</v>
      </c>
      <c r="D548" s="411" t="s">
        <v>41</v>
      </c>
      <c r="E548" s="412">
        <f>F172</f>
        <v>2745.66</v>
      </c>
      <c r="F548" s="413">
        <f>ROUND(C548*E548,2)</f>
        <v>4063.58</v>
      </c>
      <c r="G548" s="4"/>
    </row>
    <row r="549" spans="1:7" ht="12.75">
      <c r="A549" s="4"/>
      <c r="B549" s="414" t="s">
        <v>186</v>
      </c>
      <c r="C549" s="415">
        <f>ROUND(1/C546,2)</f>
        <v>10</v>
      </c>
      <c r="D549" s="416" t="s">
        <v>28</v>
      </c>
      <c r="E549" s="417">
        <v>185</v>
      </c>
      <c r="F549" s="413">
        <f>ROUND(C549*E549,2)</f>
        <v>1850</v>
      </c>
      <c r="G549" s="4"/>
    </row>
    <row r="550" spans="1:7" ht="13.5" thickBot="1">
      <c r="A550" s="4"/>
      <c r="B550" s="418"/>
      <c r="C550" s="419"/>
      <c r="D550" s="419"/>
      <c r="E550" s="420" t="s">
        <v>184</v>
      </c>
      <c r="F550" s="421">
        <f>SUM(F547:F549)</f>
        <v>10591.98</v>
      </c>
      <c r="G550" s="4"/>
    </row>
    <row r="551" spans="1:7" ht="13.5" thickTop="1">
      <c r="A551" s="4"/>
      <c r="B551" s="385"/>
      <c r="C551" s="384"/>
      <c r="D551" s="385"/>
      <c r="E551" s="384"/>
      <c r="F551" s="384"/>
      <c r="G551" s="4"/>
    </row>
    <row r="552" spans="1:7" ht="13.5" thickBot="1">
      <c r="A552" s="4"/>
      <c r="B552" s="422" t="s">
        <v>376</v>
      </c>
      <c r="C552" s="423">
        <f>0.2*0.15</f>
        <v>0.03</v>
      </c>
      <c r="D552" s="457"/>
      <c r="E552" s="457"/>
      <c r="F552" s="458"/>
      <c r="G552" s="4"/>
    </row>
    <row r="553" spans="1:7" ht="13.5" thickTop="1">
      <c r="A553" s="4"/>
      <c r="B553" s="405" t="s">
        <v>185</v>
      </c>
      <c r="C553" s="406">
        <v>1.05</v>
      </c>
      <c r="D553" s="407" t="s">
        <v>15</v>
      </c>
      <c r="E553" s="408">
        <f>F50</f>
        <v>4962.82</v>
      </c>
      <c r="F553" s="450">
        <f>ROUND(C553*E553,2)</f>
        <v>5210.96</v>
      </c>
      <c r="G553" s="4"/>
    </row>
    <row r="554" spans="1:7" ht="12.75">
      <c r="A554" s="4"/>
      <c r="B554" s="409" t="s">
        <v>161</v>
      </c>
      <c r="C554" s="410">
        <v>3.89</v>
      </c>
      <c r="D554" s="411" t="s">
        <v>41</v>
      </c>
      <c r="E554" s="412">
        <f>F166</f>
        <v>2600.55</v>
      </c>
      <c r="F554" s="413">
        <f>ROUND(C554*E554,2)</f>
        <v>10116.14</v>
      </c>
      <c r="G554" s="4"/>
    </row>
    <row r="555" spans="1:7" ht="12.75">
      <c r="A555" s="4"/>
      <c r="B555" s="414" t="s">
        <v>379</v>
      </c>
      <c r="C555" s="415">
        <f>ROUND(1/C552,2)</f>
        <v>33.33</v>
      </c>
      <c r="D555" s="416" t="s">
        <v>28</v>
      </c>
      <c r="E555" s="417">
        <v>80.55</v>
      </c>
      <c r="F555" s="413">
        <f>ROUND(C555*E555,2)</f>
        <v>2684.73</v>
      </c>
      <c r="G555" s="4"/>
    </row>
    <row r="556" spans="1:7" ht="12.75">
      <c r="A556" s="4"/>
      <c r="B556" s="414" t="s">
        <v>186</v>
      </c>
      <c r="C556" s="415">
        <f>ROUND(1/C552,2)</f>
        <v>33.33</v>
      </c>
      <c r="D556" s="416" t="s">
        <v>28</v>
      </c>
      <c r="E556" s="417">
        <v>200</v>
      </c>
      <c r="F556" s="413">
        <f>ROUND(C556*E556,2)</f>
        <v>6666</v>
      </c>
      <c r="G556" s="4"/>
    </row>
    <row r="557" spans="1:7" ht="13.5" thickBot="1">
      <c r="A557" s="4"/>
      <c r="B557" s="459"/>
      <c r="C557" s="460"/>
      <c r="D557" s="460"/>
      <c r="E557" s="461" t="s">
        <v>184</v>
      </c>
      <c r="F557" s="462">
        <f>SUM(F553:F556)</f>
        <v>24677.83</v>
      </c>
      <c r="G557" s="4"/>
    </row>
    <row r="558" spans="1:7" ht="13.5" thickTop="1">
      <c r="A558" s="4"/>
      <c r="B558" s="385"/>
      <c r="C558" s="384"/>
      <c r="D558" s="385"/>
      <c r="E558" s="384"/>
      <c r="F558" s="384"/>
      <c r="G558" s="4"/>
    </row>
    <row r="559" spans="1:7" ht="13.5" thickBot="1">
      <c r="A559" s="4"/>
      <c r="B559" s="402" t="s">
        <v>380</v>
      </c>
      <c r="C559" s="384"/>
      <c r="D559" s="385"/>
      <c r="E559" s="384"/>
      <c r="F559" s="384"/>
      <c r="G559" s="4"/>
    </row>
    <row r="560" spans="1:7" ht="13.5" thickTop="1">
      <c r="A560" s="4"/>
      <c r="B560" s="405" t="s">
        <v>191</v>
      </c>
      <c r="C560" s="406">
        <v>1.05</v>
      </c>
      <c r="D560" s="407" t="s">
        <v>15</v>
      </c>
      <c r="E560" s="408">
        <f>F60</f>
        <v>4455.62</v>
      </c>
      <c r="F560" s="450">
        <f>ROUND(C560*E560,2)</f>
        <v>4678.4</v>
      </c>
      <c r="G560" s="4"/>
    </row>
    <row r="561" spans="1:7" ht="12.75">
      <c r="A561" s="4"/>
      <c r="B561" s="409" t="s">
        <v>161</v>
      </c>
      <c r="C561" s="410">
        <v>0.05</v>
      </c>
      <c r="D561" s="411" t="s">
        <v>41</v>
      </c>
      <c r="E561" s="412">
        <f>F172</f>
        <v>2745.66</v>
      </c>
      <c r="F561" s="413">
        <f>ROUND(C561*E561,2)</f>
        <v>137.28</v>
      </c>
      <c r="G561" s="4"/>
    </row>
    <row r="562" spans="1:7" ht="12.75">
      <c r="A562" s="4"/>
      <c r="B562" s="414" t="s">
        <v>186</v>
      </c>
      <c r="C562" s="415">
        <v>1</v>
      </c>
      <c r="D562" s="416" t="s">
        <v>14</v>
      </c>
      <c r="E562" s="417">
        <v>100</v>
      </c>
      <c r="F562" s="413">
        <f>ROUND(C562*E562,2)</f>
        <v>100</v>
      </c>
      <c r="G562" s="4"/>
    </row>
    <row r="563" spans="1:7" ht="13.5" thickBot="1">
      <c r="A563" s="4"/>
      <c r="B563" s="418"/>
      <c r="C563" s="419"/>
      <c r="D563" s="419"/>
      <c r="E563" s="420" t="s">
        <v>184</v>
      </c>
      <c r="F563" s="421">
        <f>SUM(F560:F561)</f>
        <v>4815.68</v>
      </c>
      <c r="G563" s="4"/>
    </row>
    <row r="564" spans="1:7" ht="13.5" thickTop="1">
      <c r="A564" s="4"/>
      <c r="B564" s="385"/>
      <c r="C564" s="384"/>
      <c r="D564" s="385"/>
      <c r="E564" s="384"/>
      <c r="F564" s="384"/>
      <c r="G564" s="4"/>
    </row>
    <row r="565" spans="1:7" ht="13.5" thickBot="1">
      <c r="A565" s="8"/>
      <c r="B565" s="382" t="s">
        <v>377</v>
      </c>
      <c r="C565" s="456"/>
      <c r="D565" s="386"/>
      <c r="E565" s="456"/>
      <c r="F565" s="456"/>
      <c r="G565" s="4"/>
    </row>
    <row r="566" spans="1:7" ht="13.5" thickTop="1">
      <c r="A566" s="8"/>
      <c r="B566" s="427" t="s">
        <v>191</v>
      </c>
      <c r="C566" s="428">
        <v>1.05</v>
      </c>
      <c r="D566" s="429" t="s">
        <v>15</v>
      </c>
      <c r="E566" s="430">
        <f>F60</f>
        <v>4455.62</v>
      </c>
      <c r="F566" s="486">
        <f>ROUND(C566*E566,2)</f>
        <v>4678.4</v>
      </c>
      <c r="G566" s="4"/>
    </row>
    <row r="567" spans="1:7" ht="12.75">
      <c r="A567" s="8"/>
      <c r="B567" s="431" t="s">
        <v>161</v>
      </c>
      <c r="C567" s="432">
        <v>0.89</v>
      </c>
      <c r="D567" s="433" t="s">
        <v>41</v>
      </c>
      <c r="E567" s="434">
        <f>F172</f>
        <v>2745.66</v>
      </c>
      <c r="F567" s="393">
        <f>ROUND(C567*E567,2)</f>
        <v>2443.64</v>
      </c>
      <c r="G567" s="4"/>
    </row>
    <row r="568" spans="1:7" ht="12.75">
      <c r="A568" s="8"/>
      <c r="B568" s="435" t="s">
        <v>186</v>
      </c>
      <c r="C568" s="436">
        <v>1</v>
      </c>
      <c r="D568" s="437" t="s">
        <v>14</v>
      </c>
      <c r="E568" s="438">
        <v>100</v>
      </c>
      <c r="F568" s="393">
        <f>ROUND(C568*E568,2)</f>
        <v>100</v>
      </c>
      <c r="G568" s="4"/>
    </row>
    <row r="569" spans="1:8" ht="13.5" thickBot="1">
      <c r="A569" s="8"/>
      <c r="B569" s="439"/>
      <c r="C569" s="440"/>
      <c r="D569" s="440"/>
      <c r="E569" s="441" t="s">
        <v>184</v>
      </c>
      <c r="F569" s="442">
        <f>SUM(F566:F567)</f>
        <v>7122.04</v>
      </c>
      <c r="G569" s="4"/>
      <c r="H569" s="3">
        <f>F569/10</f>
        <v>712.2</v>
      </c>
    </row>
    <row r="570" spans="1:7" ht="13.5" thickTop="1">
      <c r="A570" s="8"/>
      <c r="B570" s="386"/>
      <c r="C570" s="456"/>
      <c r="D570" s="386"/>
      <c r="E570" s="456"/>
      <c r="F570" s="456"/>
      <c r="G570" s="4"/>
    </row>
    <row r="571" spans="1:7" ht="13.5" thickBot="1">
      <c r="A571" s="8"/>
      <c r="B571" s="382" t="s">
        <v>381</v>
      </c>
      <c r="C571" s="388"/>
      <c r="D571" s="389"/>
      <c r="E571" s="456"/>
      <c r="F571" s="456"/>
      <c r="G571" s="4"/>
    </row>
    <row r="572" spans="1:7" ht="13.5" thickTop="1">
      <c r="A572" s="8"/>
      <c r="B572" s="427" t="s">
        <v>191</v>
      </c>
      <c r="C572" s="428">
        <v>1.05</v>
      </c>
      <c r="D572" s="429" t="s">
        <v>15</v>
      </c>
      <c r="E572" s="430">
        <f>F60</f>
        <v>4455.62</v>
      </c>
      <c r="F572" s="486">
        <f>ROUND(C572*E572,2)</f>
        <v>4678.4</v>
      </c>
      <c r="G572" s="4"/>
    </row>
    <row r="573" spans="1:7" ht="12.75">
      <c r="A573" s="8"/>
      <c r="B573" s="431" t="s">
        <v>161</v>
      </c>
      <c r="C573" s="432">
        <v>2.59</v>
      </c>
      <c r="D573" s="433" t="s">
        <v>41</v>
      </c>
      <c r="E573" s="434">
        <f>F172</f>
        <v>2745.66</v>
      </c>
      <c r="F573" s="393">
        <f>ROUND(C573*E573,2)</f>
        <v>7111.26</v>
      </c>
      <c r="G573" s="4"/>
    </row>
    <row r="574" spans="1:7" ht="12.75">
      <c r="A574" s="8"/>
      <c r="B574" s="435" t="s">
        <v>186</v>
      </c>
      <c r="C574" s="436">
        <v>1</v>
      </c>
      <c r="D574" s="437" t="s">
        <v>14</v>
      </c>
      <c r="E574" s="438">
        <v>100</v>
      </c>
      <c r="F574" s="393">
        <f>ROUND(C574*E574,2)</f>
        <v>100</v>
      </c>
      <c r="G574" s="4"/>
    </row>
    <row r="575" spans="1:7" ht="13.5" thickBot="1">
      <c r="A575" s="8"/>
      <c r="B575" s="439"/>
      <c r="C575" s="440"/>
      <c r="D575" s="440"/>
      <c r="E575" s="441" t="s">
        <v>184</v>
      </c>
      <c r="F575" s="442">
        <f>SUM(F572:F573)</f>
        <v>11789.66</v>
      </c>
      <c r="G575" s="4"/>
    </row>
    <row r="576" spans="1:11" ht="14.25" thickBot="1" thickTop="1">
      <c r="A576" s="8"/>
      <c r="B576" s="443" t="s">
        <v>382</v>
      </c>
      <c r="C576" s="444">
        <v>0.13</v>
      </c>
      <c r="D576" s="445" t="s">
        <v>15</v>
      </c>
      <c r="E576" s="444">
        <f>F575</f>
        <v>11789.66</v>
      </c>
      <c r="F576" s="446">
        <f>ROUND(C576*E576,2)</f>
        <v>1532.66</v>
      </c>
      <c r="G576" s="4"/>
      <c r="K576" s="16"/>
    </row>
    <row r="577" spans="1:11" ht="13.5" thickTop="1">
      <c r="A577" s="8"/>
      <c r="B577" s="386"/>
      <c r="C577" s="456"/>
      <c r="D577" s="386"/>
      <c r="E577" s="456"/>
      <c r="F577" s="456"/>
      <c r="G577" s="4"/>
      <c r="K577" s="16"/>
    </row>
    <row r="578" spans="1:11" ht="13.5" thickBot="1">
      <c r="A578" s="4"/>
      <c r="B578" s="422" t="s">
        <v>378</v>
      </c>
      <c r="C578" s="423">
        <f>0.2*0.15</f>
        <v>0.03</v>
      </c>
      <c r="D578" s="457"/>
      <c r="E578" s="457"/>
      <c r="F578" s="458"/>
      <c r="G578" s="4"/>
      <c r="K578" s="16"/>
    </row>
    <row r="579" spans="1:7" ht="13.5" thickTop="1">
      <c r="A579" s="4"/>
      <c r="B579" s="405" t="s">
        <v>185</v>
      </c>
      <c r="C579" s="406">
        <v>1.05</v>
      </c>
      <c r="D579" s="407" t="s">
        <v>15</v>
      </c>
      <c r="E579" s="408">
        <f>F50</f>
        <v>4962.82</v>
      </c>
      <c r="F579" s="450">
        <f>ROUND(C579*E579,2)</f>
        <v>5210.96</v>
      </c>
      <c r="G579" s="4"/>
    </row>
    <row r="580" spans="1:7" ht="12.75">
      <c r="A580" s="4"/>
      <c r="B580" s="409" t="s">
        <v>161</v>
      </c>
      <c r="C580" s="410">
        <v>4.58</v>
      </c>
      <c r="D580" s="411" t="s">
        <v>41</v>
      </c>
      <c r="E580" s="412">
        <f>F166</f>
        <v>2600.55</v>
      </c>
      <c r="F580" s="413">
        <f>ROUND(C580*E580,2)</f>
        <v>11910.52</v>
      </c>
      <c r="G580" s="4"/>
    </row>
    <row r="581" spans="1:7" ht="12.75">
      <c r="A581" s="4"/>
      <c r="B581" s="414" t="s">
        <v>379</v>
      </c>
      <c r="C581" s="415">
        <f>ROUND(1/C578,2)</f>
        <v>33.33</v>
      </c>
      <c r="D581" s="416" t="s">
        <v>28</v>
      </c>
      <c r="E581" s="417">
        <v>80.55</v>
      </c>
      <c r="F581" s="413">
        <f>ROUND(C581*E581,2)</f>
        <v>2684.73</v>
      </c>
      <c r="G581" s="4"/>
    </row>
    <row r="582" spans="1:7" ht="12.75">
      <c r="A582" s="4"/>
      <c r="B582" s="414" t="s">
        <v>186</v>
      </c>
      <c r="C582" s="415">
        <f>ROUND(1/C578,2)</f>
        <v>33.33</v>
      </c>
      <c r="D582" s="416" t="s">
        <v>28</v>
      </c>
      <c r="E582" s="417">
        <v>325</v>
      </c>
      <c r="F582" s="413">
        <f>ROUND(C582*E582,2)</f>
        <v>10832.25</v>
      </c>
      <c r="G582" s="4"/>
    </row>
    <row r="583" spans="1:7" ht="13.5" thickBot="1">
      <c r="A583" s="4"/>
      <c r="B583" s="418"/>
      <c r="C583" s="419"/>
      <c r="D583" s="419"/>
      <c r="E583" s="420" t="s">
        <v>184</v>
      </c>
      <c r="F583" s="421">
        <f>SUM(F579:F582)</f>
        <v>30638.46</v>
      </c>
      <c r="G583" s="4"/>
    </row>
    <row r="584" spans="1:7" ht="13.5" thickTop="1">
      <c r="A584" s="4"/>
      <c r="B584" s="385"/>
      <c r="C584" s="384"/>
      <c r="D584" s="385"/>
      <c r="E584" s="384"/>
      <c r="F584" s="384"/>
      <c r="G584" s="4"/>
    </row>
    <row r="585" spans="1:7" ht="13.5" thickBot="1">
      <c r="A585" s="4"/>
      <c r="B585" s="1448" t="s">
        <v>383</v>
      </c>
      <c r="C585" s="1448"/>
      <c r="D585" s="1448"/>
      <c r="E585" s="1448"/>
      <c r="F585" s="1448"/>
      <c r="G585" s="4"/>
    </row>
    <row r="586" spans="1:7" ht="13.5" thickTop="1">
      <c r="A586" s="4"/>
      <c r="B586" s="447" t="s">
        <v>386</v>
      </c>
      <c r="C586" s="448">
        <v>7</v>
      </c>
      <c r="D586" s="449" t="s">
        <v>132</v>
      </c>
      <c r="E586" s="448">
        <v>990</v>
      </c>
      <c r="F586" s="486">
        <f aca="true" t="shared" si="6" ref="F586:F595">ROUND(C586*E586,2)</f>
        <v>6930</v>
      </c>
      <c r="G586" s="4"/>
    </row>
    <row r="587" spans="1:7" ht="12.75">
      <c r="A587" s="4"/>
      <c r="B587" s="451" t="s">
        <v>384</v>
      </c>
      <c r="C587" s="391">
        <v>226</v>
      </c>
      <c r="D587" s="452" t="s">
        <v>72</v>
      </c>
      <c r="E587" s="391">
        <v>35</v>
      </c>
      <c r="F587" s="393">
        <f t="shared" si="6"/>
        <v>7910</v>
      </c>
      <c r="G587" s="4"/>
    </row>
    <row r="588" spans="1:7" ht="12.75">
      <c r="A588" s="4"/>
      <c r="B588" s="451" t="s">
        <v>385</v>
      </c>
      <c r="C588" s="391">
        <v>2</v>
      </c>
      <c r="D588" s="452" t="s">
        <v>132</v>
      </c>
      <c r="E588" s="391">
        <v>220</v>
      </c>
      <c r="F588" s="393">
        <f t="shared" si="6"/>
        <v>440</v>
      </c>
      <c r="G588" s="4"/>
    </row>
    <row r="589" spans="1:7" ht="12.75">
      <c r="A589" s="4"/>
      <c r="B589" s="451" t="s">
        <v>392</v>
      </c>
      <c r="C589" s="391">
        <v>4</v>
      </c>
      <c r="D589" s="452" t="s">
        <v>132</v>
      </c>
      <c r="E589" s="391">
        <v>1780</v>
      </c>
      <c r="F589" s="393">
        <f t="shared" si="6"/>
        <v>7120</v>
      </c>
      <c r="G589" s="4"/>
    </row>
    <row r="590" spans="1:7" ht="12.75">
      <c r="A590" s="4"/>
      <c r="B590" s="451" t="s">
        <v>387</v>
      </c>
      <c r="C590" s="391">
        <v>1</v>
      </c>
      <c r="D590" s="452" t="s">
        <v>132</v>
      </c>
      <c r="E590" s="391">
        <v>3700</v>
      </c>
      <c r="F590" s="393">
        <f t="shared" si="6"/>
        <v>3700</v>
      </c>
      <c r="G590" s="4"/>
    </row>
    <row r="591" spans="1:9" ht="12.75">
      <c r="A591" s="4"/>
      <c r="B591" s="451" t="s">
        <v>388</v>
      </c>
      <c r="C591" s="391">
        <v>3</v>
      </c>
      <c r="D591" s="452" t="s">
        <v>132</v>
      </c>
      <c r="E591" s="391">
        <v>1682.3</v>
      </c>
      <c r="F591" s="393">
        <f t="shared" si="6"/>
        <v>5046.9</v>
      </c>
      <c r="G591" s="4"/>
      <c r="I591" s="3">
        <v>1425.6</v>
      </c>
    </row>
    <row r="592" spans="1:9" ht="12.75">
      <c r="A592" s="4"/>
      <c r="B592" s="451" t="s">
        <v>393</v>
      </c>
      <c r="C592" s="391">
        <v>4</v>
      </c>
      <c r="D592" s="452" t="s">
        <v>132</v>
      </c>
      <c r="E592" s="391">
        <v>700</v>
      </c>
      <c r="F592" s="393">
        <f t="shared" si="6"/>
        <v>2800</v>
      </c>
      <c r="G592" s="4"/>
      <c r="I592" s="3">
        <f>I591*1.18</f>
        <v>1682.2</v>
      </c>
    </row>
    <row r="593" spans="1:7" ht="12.75">
      <c r="A593" s="4"/>
      <c r="B593" s="451" t="s">
        <v>391</v>
      </c>
      <c r="C593" s="391">
        <v>9</v>
      </c>
      <c r="D593" s="452" t="s">
        <v>371</v>
      </c>
      <c r="E593" s="391">
        <v>80</v>
      </c>
      <c r="F593" s="393">
        <f t="shared" si="6"/>
        <v>720</v>
      </c>
      <c r="G593" s="4"/>
    </row>
    <row r="594" spans="1:7" ht="25.5">
      <c r="A594" s="4"/>
      <c r="B594" s="453" t="s">
        <v>389</v>
      </c>
      <c r="C594" s="454">
        <v>1</v>
      </c>
      <c r="D594" s="455" t="s">
        <v>14</v>
      </c>
      <c r="E594" s="454">
        <v>3500</v>
      </c>
      <c r="F594" s="484">
        <f t="shared" si="6"/>
        <v>3500</v>
      </c>
      <c r="G594" s="400"/>
    </row>
    <row r="595" spans="1:7" ht="12.75" customHeight="1">
      <c r="A595" s="4"/>
      <c r="B595" s="451" t="s">
        <v>390</v>
      </c>
      <c r="C595" s="391">
        <v>1</v>
      </c>
      <c r="D595" s="452" t="s">
        <v>132</v>
      </c>
      <c r="E595" s="391">
        <v>15000</v>
      </c>
      <c r="F595" s="393">
        <f t="shared" si="6"/>
        <v>15000</v>
      </c>
      <c r="G595" s="4"/>
    </row>
    <row r="596" spans="1:7" ht="12.75" customHeight="1" thickBot="1">
      <c r="A596" s="4"/>
      <c r="B596" s="487"/>
      <c r="C596" s="488"/>
      <c r="D596" s="489"/>
      <c r="E596" s="488"/>
      <c r="F596" s="490">
        <f>SUM(F586:F595)</f>
        <v>53166.9</v>
      </c>
      <c r="G596" s="4"/>
    </row>
    <row r="597" spans="2:6" ht="12.75" customHeight="1" thickTop="1">
      <c r="B597" s="8"/>
      <c r="C597" s="369"/>
      <c r="D597" s="386"/>
      <c r="E597" s="369"/>
      <c r="F597" s="369"/>
    </row>
    <row r="598" spans="2:9" ht="12.75" customHeight="1" thickBot="1">
      <c r="B598" s="374" t="s">
        <v>394</v>
      </c>
      <c r="C598" s="369">
        <f>(2.7*4)*10.76</f>
        <v>116.21</v>
      </c>
      <c r="D598" s="387" t="s">
        <v>72</v>
      </c>
      <c r="E598" s="369"/>
      <c r="F598" s="369"/>
      <c r="I598" s="3">
        <v>977.1</v>
      </c>
    </row>
    <row r="599" spans="2:9" ht="12.75" customHeight="1" thickTop="1">
      <c r="B599" s="491" t="s">
        <v>395</v>
      </c>
      <c r="C599" s="448">
        <v>6</v>
      </c>
      <c r="D599" s="492" t="s">
        <v>132</v>
      </c>
      <c r="E599" s="448">
        <v>1682.3</v>
      </c>
      <c r="F599" s="450">
        <f aca="true" t="shared" si="7" ref="F599:F605">ROUND(C599*E599,2)</f>
        <v>10093.8</v>
      </c>
      <c r="I599" s="3">
        <f>I598*1.18</f>
        <v>1153</v>
      </c>
    </row>
    <row r="600" spans="2:6" ht="12.75" customHeight="1">
      <c r="B600" s="390" t="s">
        <v>396</v>
      </c>
      <c r="C600" s="391">
        <v>4</v>
      </c>
      <c r="D600" s="394" t="s">
        <v>132</v>
      </c>
      <c r="E600" s="391">
        <v>1200</v>
      </c>
      <c r="F600" s="413">
        <f t="shared" si="7"/>
        <v>4800</v>
      </c>
    </row>
    <row r="601" spans="2:6" ht="12.75" customHeight="1">
      <c r="B601" s="390" t="s">
        <v>397</v>
      </c>
      <c r="C601" s="391">
        <v>1</v>
      </c>
      <c r="D601" s="394" t="s">
        <v>132</v>
      </c>
      <c r="E601" s="391">
        <v>130</v>
      </c>
      <c r="F601" s="413">
        <f t="shared" si="7"/>
        <v>130</v>
      </c>
    </row>
    <row r="602" spans="2:6" ht="12.75" customHeight="1">
      <c r="B602" s="390" t="s">
        <v>398</v>
      </c>
      <c r="C602" s="391">
        <v>6</v>
      </c>
      <c r="D602" s="394" t="s">
        <v>132</v>
      </c>
      <c r="E602" s="391">
        <v>31</v>
      </c>
      <c r="F602" s="413">
        <f t="shared" si="7"/>
        <v>186</v>
      </c>
    </row>
    <row r="603" spans="2:6" ht="12.75" customHeight="1">
      <c r="B603" s="390" t="s">
        <v>399</v>
      </c>
      <c r="C603" s="391">
        <v>1</v>
      </c>
      <c r="D603" s="394" t="s">
        <v>132</v>
      </c>
      <c r="E603" s="391">
        <v>140</v>
      </c>
      <c r="F603" s="413">
        <f t="shared" si="7"/>
        <v>140</v>
      </c>
    </row>
    <row r="604" spans="2:6" ht="12.75" customHeight="1">
      <c r="B604" s="390" t="s">
        <v>400</v>
      </c>
      <c r="C604" s="391">
        <v>1</v>
      </c>
      <c r="D604" s="394" t="s">
        <v>14</v>
      </c>
      <c r="E604" s="391">
        <v>2500</v>
      </c>
      <c r="F604" s="413">
        <f t="shared" si="7"/>
        <v>2500</v>
      </c>
    </row>
    <row r="605" spans="2:6" ht="12.75" customHeight="1">
      <c r="B605" s="451" t="s">
        <v>390</v>
      </c>
      <c r="C605" s="391">
        <v>1</v>
      </c>
      <c r="D605" s="394" t="s">
        <v>132</v>
      </c>
      <c r="E605" s="391">
        <v>8500</v>
      </c>
      <c r="F605" s="413">
        <f t="shared" si="7"/>
        <v>8500</v>
      </c>
    </row>
    <row r="606" spans="2:9" ht="12.75" customHeight="1">
      <c r="B606" s="493"/>
      <c r="C606" s="494"/>
      <c r="D606" s="495"/>
      <c r="E606" s="496" t="s">
        <v>401</v>
      </c>
      <c r="F606" s="497">
        <f>SUM(F599:F605)</f>
        <v>26349.8</v>
      </c>
      <c r="I606" s="372"/>
    </row>
    <row r="607" spans="2:9" ht="12.75" customHeight="1" thickBot="1">
      <c r="B607" s="395"/>
      <c r="C607" s="396"/>
      <c r="D607" s="397"/>
      <c r="E607" s="398" t="s">
        <v>402</v>
      </c>
      <c r="F607" s="498">
        <f>F606/C598</f>
        <v>226.74</v>
      </c>
      <c r="I607" s="372"/>
    </row>
    <row r="608" spans="2:6" ht="12.75" customHeight="1" thickTop="1">
      <c r="B608" s="8"/>
      <c r="C608" s="369"/>
      <c r="D608" s="386"/>
      <c r="E608" s="369"/>
      <c r="F608" s="369"/>
    </row>
    <row r="609" spans="2:6" ht="12.75" customHeight="1">
      <c r="B609" s="8"/>
      <c r="C609" s="369"/>
      <c r="D609" s="386"/>
      <c r="E609" s="369"/>
      <c r="F609" s="369"/>
    </row>
    <row r="610" spans="2:6" ht="12.75" customHeight="1" thickBot="1">
      <c r="B610" s="374" t="s">
        <v>403</v>
      </c>
      <c r="C610" s="369">
        <f>(2.1*0.9)*10.76</f>
        <v>20.34</v>
      </c>
      <c r="D610" s="387" t="s">
        <v>72</v>
      </c>
      <c r="E610" s="369"/>
      <c r="F610" s="369"/>
    </row>
    <row r="611" spans="2:6" ht="12.75" customHeight="1" thickTop="1">
      <c r="B611" s="491" t="s">
        <v>395</v>
      </c>
      <c r="C611" s="448">
        <v>3</v>
      </c>
      <c r="D611" s="492" t="s">
        <v>132</v>
      </c>
      <c r="E611" s="448">
        <v>1682.3</v>
      </c>
      <c r="F611" s="450">
        <f aca="true" t="shared" si="8" ref="F611:F617">ROUND(C611*E611,2)</f>
        <v>5046.9</v>
      </c>
    </row>
    <row r="612" spans="2:6" ht="12.75">
      <c r="B612" s="390" t="s">
        <v>404</v>
      </c>
      <c r="C612" s="391">
        <v>2</v>
      </c>
      <c r="D612" s="394" t="s">
        <v>132</v>
      </c>
      <c r="E612" s="391">
        <v>475</v>
      </c>
      <c r="F612" s="413">
        <f t="shared" si="8"/>
        <v>950</v>
      </c>
    </row>
    <row r="613" spans="2:10" ht="12.75">
      <c r="B613" s="390" t="s">
        <v>405</v>
      </c>
      <c r="C613" s="391">
        <v>1</v>
      </c>
      <c r="D613" s="394" t="s">
        <v>132</v>
      </c>
      <c r="E613" s="391">
        <v>1900</v>
      </c>
      <c r="F613" s="413">
        <f t="shared" si="8"/>
        <v>1900</v>
      </c>
      <c r="I613" s="3">
        <v>1624.9</v>
      </c>
      <c r="J613" s="3">
        <f>I613/3.28</f>
        <v>495.4</v>
      </c>
    </row>
    <row r="614" spans="2:6" ht="12.75">
      <c r="B614" s="390" t="s">
        <v>397</v>
      </c>
      <c r="C614" s="391">
        <v>1</v>
      </c>
      <c r="D614" s="394" t="s">
        <v>132</v>
      </c>
      <c r="E614" s="391">
        <v>130</v>
      </c>
      <c r="F614" s="413">
        <f t="shared" si="8"/>
        <v>130</v>
      </c>
    </row>
    <row r="615" spans="2:9" ht="12.75">
      <c r="B615" s="390" t="s">
        <v>398</v>
      </c>
      <c r="C615" s="391">
        <v>4</v>
      </c>
      <c r="D615" s="394" t="s">
        <v>132</v>
      </c>
      <c r="E615" s="391">
        <v>31</v>
      </c>
      <c r="F615" s="413">
        <f t="shared" si="8"/>
        <v>124</v>
      </c>
      <c r="H615" s="3">
        <v>3</v>
      </c>
      <c r="I615" s="3">
        <v>90</v>
      </c>
    </row>
    <row r="616" spans="2:9" ht="12.75">
      <c r="B616" s="390" t="s">
        <v>400</v>
      </c>
      <c r="C616" s="391">
        <v>1</v>
      </c>
      <c r="D616" s="394" t="s">
        <v>14</v>
      </c>
      <c r="E616" s="391">
        <v>2000</v>
      </c>
      <c r="F616" s="413">
        <f t="shared" si="8"/>
        <v>2000</v>
      </c>
      <c r="I616" s="3">
        <v>120</v>
      </c>
    </row>
    <row r="617" spans="2:9" ht="12.75">
      <c r="B617" s="451" t="s">
        <v>390</v>
      </c>
      <c r="C617" s="391">
        <v>1</v>
      </c>
      <c r="D617" s="394" t="s">
        <v>132</v>
      </c>
      <c r="E617" s="391">
        <v>5000</v>
      </c>
      <c r="F617" s="413">
        <f t="shared" si="8"/>
        <v>5000</v>
      </c>
      <c r="I617" s="3">
        <v>500</v>
      </c>
    </row>
    <row r="618" spans="2:6" ht="13.5" thickBot="1">
      <c r="B618" s="395"/>
      <c r="C618" s="396"/>
      <c r="D618" s="397"/>
      <c r="E618" s="496" t="s">
        <v>401</v>
      </c>
      <c r="F618" s="490">
        <f>SUM(F611:F617)</f>
        <v>15150.9</v>
      </c>
    </row>
    <row r="619" spans="2:6" ht="14.25" thickBot="1" thickTop="1">
      <c r="B619" s="395"/>
      <c r="C619" s="396"/>
      <c r="D619" s="397"/>
      <c r="E619" s="398" t="s">
        <v>402</v>
      </c>
      <c r="F619" s="498">
        <f>F618/C610</f>
        <v>744.88</v>
      </c>
    </row>
    <row r="620" spans="2:6" ht="13.5" thickTop="1">
      <c r="B620" s="8"/>
      <c r="C620" s="369"/>
      <c r="D620" s="386"/>
      <c r="E620" s="369"/>
      <c r="F620" s="369"/>
    </row>
    <row r="621" spans="2:6" ht="13.5" thickBot="1">
      <c r="B621" s="1448" t="s">
        <v>406</v>
      </c>
      <c r="C621" s="1448"/>
      <c r="D621" s="1448"/>
      <c r="E621" s="1448"/>
      <c r="F621" s="1448"/>
    </row>
    <row r="622" spans="2:6" ht="13.5" thickTop="1">
      <c r="B622" s="8"/>
      <c r="C622" s="369"/>
      <c r="D622" s="386"/>
      <c r="E622" s="369"/>
      <c r="F622" s="369"/>
    </row>
    <row r="623" spans="2:6" ht="13.5" thickBot="1">
      <c r="B623" s="402" t="s">
        <v>408</v>
      </c>
      <c r="C623" s="403"/>
      <c r="D623" s="404"/>
      <c r="E623" s="403"/>
      <c r="F623" s="403"/>
    </row>
    <row r="624" spans="2:6" ht="13.5" thickTop="1">
      <c r="B624" s="405" t="s">
        <v>191</v>
      </c>
      <c r="C624" s="406">
        <v>1.05</v>
      </c>
      <c r="D624" s="407" t="s">
        <v>15</v>
      </c>
      <c r="E624" s="408">
        <f>F60</f>
        <v>4455.62</v>
      </c>
      <c r="F624" s="450">
        <f>ROUND(C624*E624,2)</f>
        <v>4678.4</v>
      </c>
    </row>
    <row r="625" spans="2:6" ht="12.75">
      <c r="B625" s="409" t="s">
        <v>161</v>
      </c>
      <c r="C625" s="410">
        <v>0.79</v>
      </c>
      <c r="D625" s="411" t="s">
        <v>41</v>
      </c>
      <c r="E625" s="412">
        <f>F166</f>
        <v>2600.55</v>
      </c>
      <c r="F625" s="413">
        <f>ROUND(C625*E625,2)</f>
        <v>2054.43</v>
      </c>
    </row>
    <row r="626" spans="2:6" ht="12.75">
      <c r="B626" s="414" t="s">
        <v>379</v>
      </c>
      <c r="C626" s="415">
        <v>8.9</v>
      </c>
      <c r="D626" s="416" t="s">
        <v>28</v>
      </c>
      <c r="E626" s="417">
        <v>80.55</v>
      </c>
      <c r="F626" s="413">
        <f>ROUND(C626*E626,2)</f>
        <v>716.9</v>
      </c>
    </row>
    <row r="627" spans="2:6" ht="13.5" thickBot="1">
      <c r="B627" s="418"/>
      <c r="C627" s="419"/>
      <c r="D627" s="419"/>
      <c r="E627" s="420" t="s">
        <v>184</v>
      </c>
      <c r="F627" s="421">
        <f>SUM(F624:F625)</f>
        <v>6732.83</v>
      </c>
    </row>
    <row r="628" spans="2:6" ht="13.5" thickTop="1">
      <c r="B628" s="8"/>
      <c r="C628" s="369"/>
      <c r="D628" s="386"/>
      <c r="E628" s="369"/>
      <c r="F628" s="369"/>
    </row>
    <row r="629" spans="2:6" ht="13.5" thickBot="1">
      <c r="B629" s="422" t="s">
        <v>407</v>
      </c>
      <c r="C629" s="423">
        <f>0.2*0.2</f>
        <v>0.04</v>
      </c>
      <c r="D629" s="424"/>
      <c r="E629" s="424"/>
      <c r="F629" s="425"/>
    </row>
    <row r="630" spans="2:6" ht="13.5" thickTop="1">
      <c r="B630" s="405" t="s">
        <v>185</v>
      </c>
      <c r="C630" s="406">
        <v>1.05</v>
      </c>
      <c r="D630" s="407" t="s">
        <v>15</v>
      </c>
      <c r="E630" s="408">
        <f>F50</f>
        <v>4962.82</v>
      </c>
      <c r="F630" s="450">
        <f>ROUND(C630*E630,2)</f>
        <v>5210.96</v>
      </c>
    </row>
    <row r="631" spans="2:6" ht="12.75">
      <c r="B631" s="409" t="s">
        <v>161</v>
      </c>
      <c r="C631" s="410">
        <v>4.58</v>
      </c>
      <c r="D631" s="411" t="s">
        <v>41</v>
      </c>
      <c r="E631" s="412">
        <f>F166</f>
        <v>2600.55</v>
      </c>
      <c r="F631" s="413">
        <f>ROUND(C631*E631,2)</f>
        <v>11910.52</v>
      </c>
    </row>
    <row r="632" spans="2:6" ht="12.75">
      <c r="B632" s="414" t="s">
        <v>379</v>
      </c>
      <c r="C632" s="415">
        <f>ROUND(1/C629,2)</f>
        <v>25</v>
      </c>
      <c r="D632" s="416" t="s">
        <v>28</v>
      </c>
      <c r="E632" s="417">
        <v>80.55</v>
      </c>
      <c r="F632" s="413">
        <f>ROUND(C632*E632,2)</f>
        <v>2013.75</v>
      </c>
    </row>
    <row r="633" spans="2:6" ht="12.75">
      <c r="B633" s="414" t="s">
        <v>186</v>
      </c>
      <c r="C633" s="415">
        <f>ROUND(1/C629,2)</f>
        <v>25</v>
      </c>
      <c r="D633" s="416" t="s">
        <v>28</v>
      </c>
      <c r="E633" s="417">
        <v>325</v>
      </c>
      <c r="F633" s="413">
        <f>ROUND(C633*E633,2)</f>
        <v>8125</v>
      </c>
    </row>
    <row r="634" spans="2:6" ht="13.5" thickBot="1">
      <c r="B634" s="418"/>
      <c r="C634" s="419"/>
      <c r="D634" s="419"/>
      <c r="E634" s="420" t="s">
        <v>184</v>
      </c>
      <c r="F634" s="421">
        <f>SUM(F630:F633)</f>
        <v>27260.23</v>
      </c>
    </row>
    <row r="635" spans="2:6" ht="13.5" thickTop="1">
      <c r="B635" s="8"/>
      <c r="C635" s="369"/>
      <c r="D635" s="386"/>
      <c r="E635" s="369"/>
      <c r="F635" s="369"/>
    </row>
    <row r="636" spans="2:6" ht="12.75">
      <c r="B636" s="8"/>
      <c r="C636" s="369"/>
      <c r="D636" s="386"/>
      <c r="E636" s="369"/>
      <c r="F636" s="369"/>
    </row>
    <row r="637" spans="2:6" ht="13.5" thickBot="1">
      <c r="B637" s="422" t="s">
        <v>409</v>
      </c>
      <c r="C637" s="423">
        <f>0.2*0.25</f>
        <v>0.05</v>
      </c>
      <c r="D637" s="424"/>
      <c r="E637" s="424"/>
      <c r="F637" s="425"/>
    </row>
    <row r="638" spans="2:6" ht="13.5" thickTop="1">
      <c r="B638" s="405" t="s">
        <v>185</v>
      </c>
      <c r="C638" s="406">
        <v>1.05</v>
      </c>
      <c r="D638" s="407" t="s">
        <v>15</v>
      </c>
      <c r="E638" s="408">
        <f>F50</f>
        <v>4962.82</v>
      </c>
      <c r="F638" s="450">
        <f>ROUND(C638*E638,2)</f>
        <v>5210.96</v>
      </c>
    </row>
    <row r="639" spans="2:6" ht="12.75">
      <c r="B639" s="409" t="s">
        <v>161</v>
      </c>
      <c r="C639" s="410">
        <v>11.14</v>
      </c>
      <c r="D639" s="411" t="s">
        <v>41</v>
      </c>
      <c r="E639" s="412">
        <f>F166</f>
        <v>2600.55</v>
      </c>
      <c r="F639" s="413">
        <f>ROUND(C639*E639,2)</f>
        <v>28970.13</v>
      </c>
    </row>
    <row r="640" spans="2:6" ht="12.75">
      <c r="B640" s="414" t="s">
        <v>379</v>
      </c>
      <c r="C640" s="415">
        <v>20</v>
      </c>
      <c r="D640" s="416" t="s">
        <v>28</v>
      </c>
      <c r="E640" s="417">
        <v>80.55</v>
      </c>
      <c r="F640" s="413">
        <f>ROUND(C640*E640,2)</f>
        <v>1611</v>
      </c>
    </row>
    <row r="641" spans="2:6" ht="12.75">
      <c r="B641" s="414" t="s">
        <v>186</v>
      </c>
      <c r="C641" s="415">
        <f>ROUND(1/C637,2)</f>
        <v>20</v>
      </c>
      <c r="D641" s="416" t="s">
        <v>28</v>
      </c>
      <c r="E641" s="417">
        <v>250</v>
      </c>
      <c r="F641" s="413">
        <f>ROUND(C641*E641,2)</f>
        <v>5000</v>
      </c>
    </row>
    <row r="642" spans="2:6" ht="13.5" thickBot="1">
      <c r="B642" s="418"/>
      <c r="C642" s="419"/>
      <c r="D642" s="419"/>
      <c r="E642" s="420" t="s">
        <v>184</v>
      </c>
      <c r="F642" s="421">
        <f>SUM(F638:F641)</f>
        <v>40792.09</v>
      </c>
    </row>
    <row r="643" spans="2:6" ht="13.5" thickTop="1">
      <c r="B643" s="8"/>
      <c r="C643" s="369"/>
      <c r="D643" s="386"/>
      <c r="E643" s="369"/>
      <c r="F643" s="369"/>
    </row>
    <row r="644" spans="2:6" ht="13.5" thickBot="1">
      <c r="B644" s="422" t="s">
        <v>410</v>
      </c>
      <c r="C644" s="423">
        <f>0.2*0.15</f>
        <v>0.03</v>
      </c>
      <c r="D644" s="424"/>
      <c r="E644" s="424"/>
      <c r="F644" s="425"/>
    </row>
    <row r="645" spans="2:6" ht="13.5" thickTop="1">
      <c r="B645" s="405" t="s">
        <v>185</v>
      </c>
      <c r="C645" s="406">
        <v>1.05</v>
      </c>
      <c r="D645" s="407" t="s">
        <v>15</v>
      </c>
      <c r="E645" s="408">
        <f>F50</f>
        <v>4962.82</v>
      </c>
      <c r="F645" s="450">
        <f>ROUND(C645*E645,2)</f>
        <v>5210.96</v>
      </c>
    </row>
    <row r="646" spans="2:6" ht="12.75">
      <c r="B646" s="409" t="s">
        <v>161</v>
      </c>
      <c r="C646" s="410">
        <v>5</v>
      </c>
      <c r="D646" s="411" t="s">
        <v>41</v>
      </c>
      <c r="E646" s="412">
        <f>F166</f>
        <v>2600.55</v>
      </c>
      <c r="F646" s="413">
        <f>ROUND(C646*E646,2)</f>
        <v>13002.75</v>
      </c>
    </row>
    <row r="647" spans="2:6" ht="12.75">
      <c r="B647" s="414" t="s">
        <v>379</v>
      </c>
      <c r="C647" s="415">
        <f>ROUND(1/C644,2)</f>
        <v>33.33</v>
      </c>
      <c r="D647" s="416" t="s">
        <v>28</v>
      </c>
      <c r="E647" s="417">
        <v>80.55</v>
      </c>
      <c r="F647" s="413">
        <f>ROUND(C647*E647,2)</f>
        <v>2684.73</v>
      </c>
    </row>
    <row r="648" spans="2:6" ht="12.75">
      <c r="B648" s="414" t="s">
        <v>186</v>
      </c>
      <c r="C648" s="415">
        <f>ROUND(1/C644,2)</f>
        <v>33.33</v>
      </c>
      <c r="D648" s="416" t="s">
        <v>28</v>
      </c>
      <c r="E648" s="417">
        <v>200</v>
      </c>
      <c r="F648" s="413">
        <f>ROUND(C648*E648,2)</f>
        <v>6666</v>
      </c>
    </row>
    <row r="649" spans="2:6" ht="13.5" thickBot="1">
      <c r="B649" s="418"/>
      <c r="C649" s="419"/>
      <c r="D649" s="419"/>
      <c r="E649" s="420" t="s">
        <v>184</v>
      </c>
      <c r="F649" s="421">
        <f>SUM(F645:F648)</f>
        <v>27564.44</v>
      </c>
    </row>
    <row r="650" spans="2:9" ht="13.5" thickTop="1">
      <c r="B650" s="8"/>
      <c r="C650" s="369"/>
      <c r="D650" s="386"/>
      <c r="E650" s="369"/>
      <c r="F650" s="369"/>
      <c r="I650" s="3">
        <v>3312378.6</v>
      </c>
    </row>
    <row r="651" spans="2:9" ht="13.5" thickBot="1">
      <c r="B651" s="426" t="s">
        <v>411</v>
      </c>
      <c r="C651" s="423">
        <v>0.13</v>
      </c>
      <c r="D651" s="424"/>
      <c r="E651" s="424"/>
      <c r="F651" s="425"/>
      <c r="I651" s="469">
        <v>2845825.1</v>
      </c>
    </row>
    <row r="652" spans="2:6" ht="13.5" thickTop="1">
      <c r="B652" s="405" t="s">
        <v>191</v>
      </c>
      <c r="C652" s="406">
        <v>1.05</v>
      </c>
      <c r="D652" s="407" t="s">
        <v>15</v>
      </c>
      <c r="E652" s="408">
        <f>F60</f>
        <v>4455.62</v>
      </c>
      <c r="F652" s="450">
        <f>ROUND(C652*E652,2)</f>
        <v>4678.4</v>
      </c>
    </row>
    <row r="653" spans="2:9" ht="12.75">
      <c r="B653" s="409" t="s">
        <v>161</v>
      </c>
      <c r="C653" s="410">
        <v>1.05</v>
      </c>
      <c r="D653" s="411" t="s">
        <v>41</v>
      </c>
      <c r="E653" s="412">
        <f>F172</f>
        <v>2745.66</v>
      </c>
      <c r="F653" s="413">
        <f>ROUND(C653*E653,2)</f>
        <v>2882.94</v>
      </c>
      <c r="I653" s="372">
        <f>I650-I651</f>
        <v>466553.5</v>
      </c>
    </row>
    <row r="654" spans="2:6" ht="12.75">
      <c r="B654" s="414" t="s">
        <v>186</v>
      </c>
      <c r="C654" s="415">
        <f>ROUND(1/C651,2)</f>
        <v>7.69</v>
      </c>
      <c r="D654" s="416" t="s">
        <v>28</v>
      </c>
      <c r="E654" s="417">
        <v>185</v>
      </c>
      <c r="F654" s="413">
        <f>ROUND(C654*E654,2)</f>
        <v>1422.65</v>
      </c>
    </row>
    <row r="655" spans="2:6" ht="13.5" thickBot="1">
      <c r="B655" s="418"/>
      <c r="C655" s="419"/>
      <c r="D655" s="419"/>
      <c r="E655" s="420" t="s">
        <v>184</v>
      </c>
      <c r="F655" s="421">
        <f>SUM(F652:F654)</f>
        <v>8983.99</v>
      </c>
    </row>
    <row r="656" spans="2:6" ht="13.5" thickTop="1">
      <c r="B656" s="8"/>
      <c r="C656" s="369"/>
      <c r="D656" s="386"/>
      <c r="E656" s="369"/>
      <c r="F656" s="369"/>
    </row>
    <row r="657" spans="2:6" ht="13.5" thickBot="1">
      <c r="B657" s="475" t="s">
        <v>413</v>
      </c>
      <c r="C657" s="388"/>
      <c r="D657" s="389"/>
      <c r="E657" s="388"/>
      <c r="F657" s="388"/>
    </row>
    <row r="658" spans="2:6" ht="13.5" thickTop="1">
      <c r="B658" s="427" t="s">
        <v>191</v>
      </c>
      <c r="C658" s="428">
        <v>1.05</v>
      </c>
      <c r="D658" s="429" t="s">
        <v>15</v>
      </c>
      <c r="E658" s="430">
        <f>F60</f>
        <v>4455.62</v>
      </c>
      <c r="F658" s="486">
        <f>ROUND(C658*E658,2)</f>
        <v>4678.4</v>
      </c>
    </row>
    <row r="659" spans="2:6" ht="12.75">
      <c r="B659" s="431" t="s">
        <v>161</v>
      </c>
      <c r="C659" s="432">
        <v>0.63</v>
      </c>
      <c r="D659" s="433" t="s">
        <v>41</v>
      </c>
      <c r="E659" s="434">
        <f>F172</f>
        <v>2745.66</v>
      </c>
      <c r="F659" s="393">
        <f>ROUND(C659*E659,2)</f>
        <v>1729.77</v>
      </c>
    </row>
    <row r="660" spans="2:6" ht="12.75">
      <c r="B660" s="435" t="s">
        <v>186</v>
      </c>
      <c r="C660" s="436">
        <v>1</v>
      </c>
      <c r="D660" s="437" t="s">
        <v>14</v>
      </c>
      <c r="E660" s="438">
        <v>100</v>
      </c>
      <c r="F660" s="393">
        <f>ROUND(C660*E660,2)</f>
        <v>100</v>
      </c>
    </row>
    <row r="661" spans="2:6" ht="13.5" thickBot="1">
      <c r="B661" s="439"/>
      <c r="C661" s="440"/>
      <c r="D661" s="440"/>
      <c r="E661" s="441" t="s">
        <v>184</v>
      </c>
      <c r="F661" s="442">
        <f>SUM(F658:F659)</f>
        <v>6408.17</v>
      </c>
    </row>
    <row r="662" spans="2:6" ht="13.5" thickTop="1">
      <c r="B662" s="471"/>
      <c r="C662" s="472"/>
      <c r="D662" s="473"/>
      <c r="E662" s="472"/>
      <c r="F662" s="474"/>
    </row>
    <row r="663" spans="2:6" ht="12.75" customHeight="1">
      <c r="B663" s="1445" t="s">
        <v>414</v>
      </c>
      <c r="C663" s="1445"/>
      <c r="D663" s="1445"/>
      <c r="E663" s="1445"/>
      <c r="F663" s="1445"/>
    </row>
    <row r="664" spans="2:6" ht="12.75">
      <c r="B664" s="8"/>
      <c r="C664" s="369"/>
      <c r="D664" s="386"/>
      <c r="E664" s="369"/>
      <c r="F664" s="369"/>
    </row>
    <row r="665" spans="2:6" ht="13.5" thickBot="1">
      <c r="B665" s="382" t="s">
        <v>415</v>
      </c>
      <c r="C665" s="388"/>
      <c r="D665" s="389"/>
      <c r="E665" s="388"/>
      <c r="F665" s="388"/>
    </row>
    <row r="666" spans="2:6" ht="13.5" thickTop="1">
      <c r="B666" s="427" t="s">
        <v>191</v>
      </c>
      <c r="C666" s="428">
        <v>1.05</v>
      </c>
      <c r="D666" s="481" t="s">
        <v>15</v>
      </c>
      <c r="E666" s="430">
        <f>F60</f>
        <v>4455.62</v>
      </c>
      <c r="F666" s="486">
        <f>ROUND(C666*E666,2)</f>
        <v>4678.4</v>
      </c>
    </row>
    <row r="667" spans="2:6" ht="12.75">
      <c r="B667" s="431" t="s">
        <v>161</v>
      </c>
      <c r="C667" s="432">
        <v>1.36</v>
      </c>
      <c r="D667" s="482" t="s">
        <v>41</v>
      </c>
      <c r="E667" s="434">
        <f>F172</f>
        <v>2745.66</v>
      </c>
      <c r="F667" s="393">
        <f>ROUND(C667*E667,2)</f>
        <v>3734.1</v>
      </c>
    </row>
    <row r="668" spans="2:6" ht="13.5" thickBot="1">
      <c r="B668" s="439"/>
      <c r="C668" s="440"/>
      <c r="D668" s="440"/>
      <c r="E668" s="441" t="s">
        <v>184</v>
      </c>
      <c r="F668" s="442">
        <f>SUM(F666:F667)</f>
        <v>8412.5</v>
      </c>
    </row>
    <row r="669" spans="2:6" ht="13.5" thickTop="1">
      <c r="B669" s="8"/>
      <c r="C669" s="369"/>
      <c r="D669" s="386"/>
      <c r="E669" s="369"/>
      <c r="F669" s="369"/>
    </row>
    <row r="670" spans="2:6" ht="13.5" thickBot="1">
      <c r="B670" s="477" t="s">
        <v>416</v>
      </c>
      <c r="C670" s="478">
        <v>0.2</v>
      </c>
      <c r="D670" s="479"/>
      <c r="E670" s="479"/>
      <c r="F670" s="480"/>
    </row>
    <row r="671" spans="2:6" ht="13.5" thickTop="1">
      <c r="B671" s="427" t="s">
        <v>191</v>
      </c>
      <c r="C671" s="428">
        <v>1.05</v>
      </c>
      <c r="D671" s="481" t="s">
        <v>15</v>
      </c>
      <c r="E671" s="430">
        <f>F60</f>
        <v>4455.62</v>
      </c>
      <c r="F671" s="486">
        <f>ROUND(C671*E671,2)</f>
        <v>4678.4</v>
      </c>
    </row>
    <row r="672" spans="2:6" ht="12.75">
      <c r="B672" s="431" t="s">
        <v>161</v>
      </c>
      <c r="C672" s="432">
        <v>3.93</v>
      </c>
      <c r="D672" s="482" t="s">
        <v>41</v>
      </c>
      <c r="E672" s="434">
        <f>F172</f>
        <v>2745.66</v>
      </c>
      <c r="F672" s="393">
        <f>ROUND(C672*E672,2)</f>
        <v>10790.44</v>
      </c>
    </row>
    <row r="673" spans="2:6" ht="12.75">
      <c r="B673" s="435" t="s">
        <v>186</v>
      </c>
      <c r="C673" s="436">
        <f>ROUND(1/C670,2)</f>
        <v>5</v>
      </c>
      <c r="D673" s="483" t="s">
        <v>28</v>
      </c>
      <c r="E673" s="438">
        <v>650</v>
      </c>
      <c r="F673" s="393">
        <f>ROUND(C673*E673,2)</f>
        <v>3250</v>
      </c>
    </row>
    <row r="674" spans="2:6" ht="13.5" thickBot="1">
      <c r="B674" s="439"/>
      <c r="C674" s="440"/>
      <c r="D674" s="440"/>
      <c r="E674" s="441" t="s">
        <v>184</v>
      </c>
      <c r="F674" s="442">
        <f>SUM(F671:F673)</f>
        <v>18718.84</v>
      </c>
    </row>
    <row r="675" spans="2:6" ht="13.5" thickTop="1">
      <c r="B675" s="8"/>
      <c r="C675" s="369"/>
      <c r="D675" s="386"/>
      <c r="E675" s="369"/>
      <c r="F675" s="369"/>
    </row>
    <row r="676" spans="2:6" ht="12.75">
      <c r="B676" s="1445" t="s">
        <v>417</v>
      </c>
      <c r="C676" s="1445"/>
      <c r="D676" s="1445"/>
      <c r="E676" s="1445"/>
      <c r="F676" s="1445"/>
    </row>
    <row r="677" spans="2:6" ht="12.75">
      <c r="B677" s="8"/>
      <c r="C677" s="369"/>
      <c r="D677" s="386"/>
      <c r="E677" s="369"/>
      <c r="F677" s="369"/>
    </row>
    <row r="678" spans="2:6" ht="13.5" thickBot="1">
      <c r="B678" s="477" t="s">
        <v>420</v>
      </c>
      <c r="C678" s="478"/>
      <c r="D678" s="479"/>
      <c r="E678" s="479"/>
      <c r="F678" s="480"/>
    </row>
    <row r="679" spans="2:6" ht="13.5" thickTop="1">
      <c r="B679" s="427" t="s">
        <v>191</v>
      </c>
      <c r="C679" s="428">
        <v>1.05</v>
      </c>
      <c r="D679" s="429" t="s">
        <v>15</v>
      </c>
      <c r="E679" s="430">
        <f>F60</f>
        <v>4455.62</v>
      </c>
      <c r="F679" s="486">
        <f>ROUND(C679*E679,2)</f>
        <v>4678.4</v>
      </c>
    </row>
    <row r="680" spans="2:6" ht="12.75">
      <c r="B680" s="431" t="s">
        <v>161</v>
      </c>
      <c r="C680" s="432">
        <v>0.72</v>
      </c>
      <c r="D680" s="433" t="s">
        <v>41</v>
      </c>
      <c r="E680" s="434">
        <f>F172</f>
        <v>2745.66</v>
      </c>
      <c r="F680" s="393">
        <f>ROUND(C680*E680,2)</f>
        <v>1976.88</v>
      </c>
    </row>
    <row r="681" spans="2:6" ht="13.5" thickBot="1">
      <c r="B681" s="439"/>
      <c r="C681" s="440"/>
      <c r="D681" s="440"/>
      <c r="E681" s="441" t="s">
        <v>184</v>
      </c>
      <c r="F681" s="442">
        <f>SUM(F679:F680)</f>
        <v>6655.28</v>
      </c>
    </row>
    <row r="682" spans="2:6" ht="13.5" thickTop="1">
      <c r="B682" s="8"/>
      <c r="C682" s="369"/>
      <c r="D682" s="386"/>
      <c r="E682" s="369"/>
      <c r="F682" s="369"/>
    </row>
    <row r="683" spans="2:6" ht="12.75">
      <c r="B683" s="1445" t="s">
        <v>418</v>
      </c>
      <c r="C683" s="1445"/>
      <c r="D683" s="1445"/>
      <c r="E683" s="1445"/>
      <c r="F683" s="1445"/>
    </row>
    <row r="684" spans="2:6" ht="12.75">
      <c r="B684" s="8"/>
      <c r="C684" s="369"/>
      <c r="D684" s="386"/>
      <c r="E684" s="369"/>
      <c r="F684" s="369"/>
    </row>
    <row r="685" spans="2:6" ht="13.5" thickBot="1">
      <c r="B685" s="477" t="s">
        <v>419</v>
      </c>
      <c r="C685" s="478">
        <v>0.1</v>
      </c>
      <c r="D685" s="479"/>
      <c r="E685" s="479"/>
      <c r="F685" s="480"/>
    </row>
    <row r="686" spans="2:6" ht="13.5" thickTop="1">
      <c r="B686" s="427" t="s">
        <v>191</v>
      </c>
      <c r="C686" s="428">
        <v>1.05</v>
      </c>
      <c r="D686" s="429" t="s">
        <v>15</v>
      </c>
      <c r="E686" s="430">
        <f>F60</f>
        <v>4455.62</v>
      </c>
      <c r="F686" s="486">
        <f>ROUND(C686*E686,2)</f>
        <v>4678.4</v>
      </c>
    </row>
    <row r="687" spans="2:6" ht="12.75">
      <c r="B687" s="431" t="s">
        <v>161</v>
      </c>
      <c r="C687" s="432">
        <v>2.31</v>
      </c>
      <c r="D687" s="433" t="s">
        <v>41</v>
      </c>
      <c r="E687" s="434">
        <f>F172</f>
        <v>2745.66</v>
      </c>
      <c r="F687" s="393">
        <f>ROUND(C687*E687,2)</f>
        <v>6342.47</v>
      </c>
    </row>
    <row r="688" spans="2:6" ht="12.75">
      <c r="B688" s="435" t="s">
        <v>186</v>
      </c>
      <c r="C688" s="436">
        <f>ROUND(1/C685,2)</f>
        <v>10</v>
      </c>
      <c r="D688" s="437" t="s">
        <v>28</v>
      </c>
      <c r="E688" s="438">
        <v>185</v>
      </c>
      <c r="F688" s="393">
        <f>ROUND(C688*E688,2)</f>
        <v>1850</v>
      </c>
    </row>
    <row r="689" spans="2:6" ht="13.5" thickBot="1">
      <c r="B689" s="439"/>
      <c r="C689" s="440"/>
      <c r="D689" s="440"/>
      <c r="E689" s="441" t="s">
        <v>184</v>
      </c>
      <c r="F689" s="442">
        <f>SUM(F686:F688)</f>
        <v>12870.87</v>
      </c>
    </row>
    <row r="690" spans="2:6" ht="13.5" thickTop="1">
      <c r="B690" s="8"/>
      <c r="C690" s="369"/>
      <c r="D690" s="386"/>
      <c r="E690" s="369"/>
      <c r="F690" s="369"/>
    </row>
    <row r="691" spans="2:6" ht="26.25" thickBot="1">
      <c r="B691" s="476" t="s">
        <v>372</v>
      </c>
      <c r="C691" s="369">
        <f>((0.3+0.2)*0.15)/2</f>
        <v>0.04</v>
      </c>
      <c r="D691" s="387" t="s">
        <v>16</v>
      </c>
      <c r="E691" s="369"/>
      <c r="F691" s="369"/>
    </row>
    <row r="692" spans="2:6" ht="13.5" thickTop="1">
      <c r="B692" s="427" t="s">
        <v>185</v>
      </c>
      <c r="C692" s="428">
        <v>1.05</v>
      </c>
      <c r="D692" s="429" t="s">
        <v>15</v>
      </c>
      <c r="E692" s="430">
        <f>F50</f>
        <v>4962.82</v>
      </c>
      <c r="F692" s="486">
        <f>ROUND(C692*E692,2)</f>
        <v>5210.96</v>
      </c>
    </row>
    <row r="693" spans="2:6" ht="12.75">
      <c r="B693" s="431" t="s">
        <v>161</v>
      </c>
      <c r="C693" s="432">
        <v>4.36</v>
      </c>
      <c r="D693" s="433" t="s">
        <v>41</v>
      </c>
      <c r="E693" s="434">
        <f>F166</f>
        <v>2600.55</v>
      </c>
      <c r="F693" s="393">
        <f>ROUND(C693*E693,2)</f>
        <v>11338.4</v>
      </c>
    </row>
    <row r="694" spans="2:6" ht="12.75">
      <c r="B694" s="435" t="s">
        <v>379</v>
      </c>
      <c r="C694" s="436">
        <v>20</v>
      </c>
      <c r="D694" s="437" t="s">
        <v>28</v>
      </c>
      <c r="E694" s="438">
        <v>80.55</v>
      </c>
      <c r="F694" s="393">
        <f>ROUND(C694*E694,2)</f>
        <v>1611</v>
      </c>
    </row>
    <row r="695" spans="2:6" ht="12.75">
      <c r="B695" s="435" t="s">
        <v>186</v>
      </c>
      <c r="C695" s="436">
        <f>ROUND(1/C691,2)</f>
        <v>25</v>
      </c>
      <c r="D695" s="437" t="s">
        <v>28</v>
      </c>
      <c r="E695" s="438">
        <v>250</v>
      </c>
      <c r="F695" s="393">
        <f>ROUND(C695*E695,2)</f>
        <v>6250</v>
      </c>
    </row>
    <row r="696" spans="2:6" ht="13.5" thickBot="1">
      <c r="B696" s="439"/>
      <c r="C696" s="440"/>
      <c r="D696" s="440"/>
      <c r="E696" s="441" t="s">
        <v>184</v>
      </c>
      <c r="F696" s="442">
        <f>SUM(F692:F695)</f>
        <v>24410.36</v>
      </c>
    </row>
    <row r="697" spans="2:6" ht="13.5" thickTop="1">
      <c r="B697" s="8"/>
      <c r="C697" s="369"/>
      <c r="D697" s="386"/>
      <c r="E697" s="369"/>
      <c r="F697" s="369"/>
    </row>
    <row r="698" spans="2:6" ht="13.5" thickBot="1">
      <c r="B698" s="382" t="s">
        <v>421</v>
      </c>
      <c r="C698" s="388"/>
      <c r="D698" s="389"/>
      <c r="E698" s="388"/>
      <c r="F698" s="388"/>
    </row>
    <row r="699" spans="2:6" ht="13.5" thickTop="1">
      <c r="B699" s="427" t="s">
        <v>191</v>
      </c>
      <c r="C699" s="428">
        <v>1.05</v>
      </c>
      <c r="D699" s="429" t="s">
        <v>15</v>
      </c>
      <c r="E699" s="430">
        <f>F60</f>
        <v>4455.62</v>
      </c>
      <c r="F699" s="486">
        <f>ROUND(C699*E699,2)</f>
        <v>4678.4</v>
      </c>
    </row>
    <row r="700" spans="2:6" ht="12.75">
      <c r="B700" s="431" t="s">
        <v>161</v>
      </c>
      <c r="C700" s="432">
        <v>0.74</v>
      </c>
      <c r="D700" s="433" t="s">
        <v>41</v>
      </c>
      <c r="E700" s="434">
        <f>F166</f>
        <v>2600.55</v>
      </c>
      <c r="F700" s="393">
        <f>ROUND(C700*E700,2)</f>
        <v>1924.41</v>
      </c>
    </row>
    <row r="701" spans="2:6" ht="12.75">
      <c r="B701" s="435" t="s">
        <v>379</v>
      </c>
      <c r="C701" s="436">
        <v>8.9</v>
      </c>
      <c r="D701" s="437" t="s">
        <v>28</v>
      </c>
      <c r="E701" s="438">
        <v>80.55</v>
      </c>
      <c r="F701" s="393">
        <f>ROUND(C701*E701,2)</f>
        <v>716.9</v>
      </c>
    </row>
    <row r="702" spans="2:6" ht="13.5" thickBot="1">
      <c r="B702" s="439"/>
      <c r="C702" s="440"/>
      <c r="D702" s="440"/>
      <c r="E702" s="441" t="s">
        <v>184</v>
      </c>
      <c r="F702" s="442">
        <f>SUM(F699:F700)</f>
        <v>6602.81</v>
      </c>
    </row>
    <row r="703" spans="2:6" ht="13.5" thickTop="1">
      <c r="B703" s="8"/>
      <c r="C703" s="369"/>
      <c r="D703" s="386"/>
      <c r="E703" s="369"/>
      <c r="F703" s="369"/>
    </row>
    <row r="704" spans="2:6" ht="12.75">
      <c r="B704" s="8" t="s">
        <v>422</v>
      </c>
      <c r="C704" s="369">
        <v>1</v>
      </c>
      <c r="D704" s="387" t="s">
        <v>16</v>
      </c>
      <c r="E704" s="369">
        <v>8809.73</v>
      </c>
      <c r="F704" s="470">
        <f>ROUND(C704*E704,2)</f>
        <v>8809.73</v>
      </c>
    </row>
    <row r="705" spans="2:8" ht="12.75">
      <c r="B705" s="8"/>
      <c r="C705" s="369"/>
      <c r="D705" s="386"/>
      <c r="E705" s="369"/>
      <c r="F705" s="369"/>
      <c r="H705" s="3">
        <v>1186.1</v>
      </c>
    </row>
    <row r="706" spans="2:10" ht="12.75">
      <c r="B706" s="8" t="s">
        <v>422</v>
      </c>
      <c r="C706" s="369">
        <v>1</v>
      </c>
      <c r="D706" s="387" t="s">
        <v>72</v>
      </c>
      <c r="E706" s="369">
        <v>818.75</v>
      </c>
      <c r="F706" s="470">
        <f>ROUND(C706*E706,2)</f>
        <v>818.75</v>
      </c>
      <c r="H706" s="153">
        <f>H705*41</f>
        <v>48630.1</v>
      </c>
      <c r="J706" s="3">
        <f>2.3*2.4</f>
        <v>5.5</v>
      </c>
    </row>
    <row r="707" spans="2:8" ht="12.75">
      <c r="B707" s="8"/>
      <c r="C707" s="369"/>
      <c r="D707" s="386"/>
      <c r="E707" s="369"/>
      <c r="F707" s="369"/>
      <c r="H707" s="372">
        <f>H706/J706</f>
        <v>8841.84</v>
      </c>
    </row>
    <row r="708" spans="2:8" ht="13.5" thickBot="1">
      <c r="B708" s="505" t="s">
        <v>425</v>
      </c>
      <c r="C708" s="506"/>
      <c r="D708" s="507"/>
      <c r="E708" s="506"/>
      <c r="F708" s="506"/>
      <c r="H708" s="372">
        <f>H707/10.76</f>
        <v>821.73</v>
      </c>
    </row>
    <row r="709" spans="2:6" ht="13.5" thickTop="1">
      <c r="B709" s="508" t="s">
        <v>426</v>
      </c>
      <c r="C709" s="509">
        <v>1</v>
      </c>
      <c r="D709" s="510" t="s">
        <v>16</v>
      </c>
      <c r="E709" s="509">
        <v>32.39</v>
      </c>
      <c r="F709" s="511">
        <f>ROUND(C709*E709,2)</f>
        <v>32.39</v>
      </c>
    </row>
    <row r="710" spans="2:6" ht="12.75">
      <c r="B710" s="512" t="s">
        <v>440</v>
      </c>
      <c r="C710" s="513">
        <v>0.0315</v>
      </c>
      <c r="D710" s="514" t="s">
        <v>15</v>
      </c>
      <c r="E710" s="515">
        <v>3500</v>
      </c>
      <c r="F710" s="516">
        <f aca="true" t="shared" si="9" ref="F710:F715">ROUND(C710*E710,2)</f>
        <v>110.25</v>
      </c>
    </row>
    <row r="711" spans="2:6" ht="12.75">
      <c r="B711" s="512" t="s">
        <v>427</v>
      </c>
      <c r="C711" s="515">
        <v>1.1</v>
      </c>
      <c r="D711" s="514" t="s">
        <v>132</v>
      </c>
      <c r="E711" s="515">
        <v>400</v>
      </c>
      <c r="F711" s="516">
        <f t="shared" si="9"/>
        <v>440</v>
      </c>
    </row>
    <row r="712" spans="2:6" ht="12.75">
      <c r="B712" s="512" t="s">
        <v>428</v>
      </c>
      <c r="C712" s="515">
        <v>3.33</v>
      </c>
      <c r="D712" s="514" t="s">
        <v>132</v>
      </c>
      <c r="E712" s="515">
        <v>30</v>
      </c>
      <c r="F712" s="516">
        <f t="shared" si="9"/>
        <v>99.9</v>
      </c>
    </row>
    <row r="713" spans="2:6" ht="12.75">
      <c r="B713" s="517" t="s">
        <v>429</v>
      </c>
      <c r="C713" s="513">
        <v>0.0344</v>
      </c>
      <c r="D713" s="514" t="s">
        <v>35</v>
      </c>
      <c r="E713" s="515">
        <f>F13</f>
        <v>250</v>
      </c>
      <c r="F713" s="516">
        <f t="shared" si="9"/>
        <v>8.6</v>
      </c>
    </row>
    <row r="714" spans="2:6" ht="12.75">
      <c r="B714" s="517" t="s">
        <v>430</v>
      </c>
      <c r="C714" s="515">
        <v>1</v>
      </c>
      <c r="D714" s="514" t="s">
        <v>16</v>
      </c>
      <c r="E714" s="515">
        <v>119.88</v>
      </c>
      <c r="F714" s="516">
        <f t="shared" si="9"/>
        <v>119.88</v>
      </c>
    </row>
    <row r="715" spans="2:6" ht="12.75">
      <c r="B715" s="517" t="s">
        <v>431</v>
      </c>
      <c r="C715" s="515">
        <v>1</v>
      </c>
      <c r="D715" s="514" t="s">
        <v>16</v>
      </c>
      <c r="E715" s="518">
        <v>114</v>
      </c>
      <c r="F715" s="516">
        <f t="shared" si="9"/>
        <v>114</v>
      </c>
    </row>
    <row r="716" spans="2:6" ht="13.5" thickBot="1">
      <c r="B716" s="519"/>
      <c r="C716" s="520"/>
      <c r="D716" s="521"/>
      <c r="E716" s="305" t="s">
        <v>55</v>
      </c>
      <c r="F716" s="522">
        <f>SUM(F709:F715)</f>
        <v>925.02</v>
      </c>
    </row>
    <row r="717" spans="2:6" ht="13.5" thickTop="1">
      <c r="B717" s="8"/>
      <c r="C717" s="369"/>
      <c r="D717" s="386"/>
      <c r="E717" s="369"/>
      <c r="F717" s="369"/>
    </row>
    <row r="718" spans="2:6" ht="13.5" thickBot="1">
      <c r="B718" s="505" t="s">
        <v>432</v>
      </c>
      <c r="C718" s="300"/>
      <c r="D718" s="301"/>
      <c r="E718" s="300"/>
      <c r="F718" s="300"/>
    </row>
    <row r="719" spans="2:6" ht="13.5" thickTop="1">
      <c r="B719" s="523" t="s">
        <v>433</v>
      </c>
      <c r="C719" s="524">
        <v>0.0021</v>
      </c>
      <c r="D719" s="525" t="s">
        <v>15</v>
      </c>
      <c r="E719" s="509">
        <f>F92</f>
        <v>5023.96</v>
      </c>
      <c r="F719" s="511">
        <f>ROUND(C719*E719,2)</f>
        <v>10.55</v>
      </c>
    </row>
    <row r="720" spans="2:6" ht="12.75">
      <c r="B720" s="526" t="s">
        <v>427</v>
      </c>
      <c r="C720" s="515">
        <v>1.1</v>
      </c>
      <c r="D720" s="527" t="s">
        <v>132</v>
      </c>
      <c r="E720" s="515">
        <v>50</v>
      </c>
      <c r="F720" s="516">
        <f>ROUND(C720*E720,2)</f>
        <v>55</v>
      </c>
    </row>
    <row r="721" spans="2:6" ht="12.75">
      <c r="B721" s="526" t="s">
        <v>428</v>
      </c>
      <c r="C721" s="515">
        <v>1</v>
      </c>
      <c r="D721" s="527" t="s">
        <v>132</v>
      </c>
      <c r="E721" s="515">
        <v>30</v>
      </c>
      <c r="F721" s="516">
        <f>ROUND(C721*E721,2)</f>
        <v>30</v>
      </c>
    </row>
    <row r="722" spans="2:6" ht="12.75">
      <c r="B722" s="526" t="s">
        <v>434</v>
      </c>
      <c r="C722" s="528">
        <v>0.001</v>
      </c>
      <c r="D722" s="527" t="s">
        <v>35</v>
      </c>
      <c r="E722" s="515">
        <f>F13</f>
        <v>250</v>
      </c>
      <c r="F722" s="516">
        <f>ROUND(C722*E722,2)</f>
        <v>0.25</v>
      </c>
    </row>
    <row r="723" spans="2:6" ht="12.75">
      <c r="B723" s="526" t="s">
        <v>430</v>
      </c>
      <c r="C723" s="515">
        <v>1</v>
      </c>
      <c r="D723" s="527" t="s">
        <v>28</v>
      </c>
      <c r="E723" s="515">
        <v>60.51</v>
      </c>
      <c r="F723" s="516">
        <f>ROUND(C723*E723,2)</f>
        <v>60.51</v>
      </c>
    </row>
    <row r="724" spans="2:6" ht="13.5" thickBot="1">
      <c r="B724" s="529"/>
      <c r="C724" s="530"/>
      <c r="D724" s="531"/>
      <c r="E724" s="305" t="s">
        <v>55</v>
      </c>
      <c r="F724" s="532">
        <f>SUM(F719:F723)</f>
        <v>156.31</v>
      </c>
    </row>
    <row r="725" spans="2:6" ht="13.5" thickTop="1">
      <c r="B725" s="8"/>
      <c r="C725" s="369"/>
      <c r="D725" s="386"/>
      <c r="E725" s="369"/>
      <c r="F725" s="369"/>
    </row>
    <row r="726" spans="2:6" ht="13.5" thickBot="1">
      <c r="B726" s="374" t="s">
        <v>435</v>
      </c>
      <c r="C726" s="369"/>
      <c r="D726" s="386"/>
      <c r="E726" s="369"/>
      <c r="F726" s="369"/>
    </row>
    <row r="727" spans="2:6" ht="13.5" thickTop="1">
      <c r="B727" s="463" t="s">
        <v>436</v>
      </c>
      <c r="C727" s="401">
        <v>1</v>
      </c>
      <c r="D727" s="464" t="s">
        <v>15</v>
      </c>
      <c r="E727" s="401">
        <v>350</v>
      </c>
      <c r="F727" s="511">
        <f>ROUND(C727*E727,2)</f>
        <v>350</v>
      </c>
    </row>
    <row r="728" spans="2:6" ht="12.75">
      <c r="B728" s="375" t="s">
        <v>46</v>
      </c>
      <c r="C728" s="376">
        <v>8</v>
      </c>
      <c r="D728" s="465" t="s">
        <v>43</v>
      </c>
      <c r="E728" s="376">
        <v>14</v>
      </c>
      <c r="F728" s="516">
        <f>ROUND(C728*E728,2)</f>
        <v>112</v>
      </c>
    </row>
    <row r="729" spans="2:6" ht="13.5" thickBot="1">
      <c r="B729" s="377"/>
      <c r="C729" s="378"/>
      <c r="D729" s="466"/>
      <c r="E729" s="380" t="s">
        <v>437</v>
      </c>
      <c r="F729" s="467">
        <f>SUM(F727:F728)</f>
        <v>462</v>
      </c>
    </row>
    <row r="730" spans="2:6" ht="14.25" thickBot="1" thickTop="1">
      <c r="B730" s="463"/>
      <c r="C730" s="401"/>
      <c r="D730" s="533" t="s">
        <v>438</v>
      </c>
      <c r="E730" s="534" t="s">
        <v>437</v>
      </c>
      <c r="F730" s="535">
        <v>111.58</v>
      </c>
    </row>
    <row r="731" spans="2:6" ht="14.25" thickBot="1" thickTop="1">
      <c r="B731" s="377"/>
      <c r="C731" s="378"/>
      <c r="D731" s="536" t="s">
        <v>439</v>
      </c>
      <c r="E731" s="537" t="s">
        <v>437</v>
      </c>
      <c r="F731" s="468">
        <f>SUM(F729:F730)</f>
        <v>573.58</v>
      </c>
    </row>
    <row r="732" spans="2:6" ht="13.5" thickTop="1">
      <c r="B732" s="8"/>
      <c r="C732" s="369"/>
      <c r="D732" s="386"/>
      <c r="E732" s="369"/>
      <c r="F732" s="369"/>
    </row>
    <row r="733" spans="2:6" ht="12.75">
      <c r="B733" s="1442" t="s">
        <v>452</v>
      </c>
      <c r="C733" s="1442"/>
      <c r="D733" s="1442"/>
      <c r="E733" s="1442"/>
      <c r="F733" s="1442"/>
    </row>
    <row r="734" spans="2:6" ht="13.5" thickBot="1">
      <c r="B734" s="154" t="s">
        <v>453</v>
      </c>
      <c r="C734" s="214">
        <v>0.1</v>
      </c>
      <c r="D734" s="124"/>
      <c r="E734" s="124"/>
      <c r="F734" s="125"/>
    </row>
    <row r="735" spans="2:6" ht="13.5" thickTop="1">
      <c r="B735" s="126" t="s">
        <v>235</v>
      </c>
      <c r="C735" s="127">
        <v>1.05</v>
      </c>
      <c r="D735" s="128" t="s">
        <v>15</v>
      </c>
      <c r="E735" s="129">
        <f>F41</f>
        <v>5982.82</v>
      </c>
      <c r="F735" s="23">
        <f>ROUND(C735*E735,2)</f>
        <v>6281.96</v>
      </c>
    </row>
    <row r="736" spans="2:6" ht="12.75">
      <c r="B736" s="130" t="s">
        <v>161</v>
      </c>
      <c r="C736" s="131">
        <v>1.09</v>
      </c>
      <c r="D736" s="132" t="s">
        <v>41</v>
      </c>
      <c r="E736" s="133">
        <f>E325</f>
        <v>2745.66</v>
      </c>
      <c r="F736" s="353">
        <f>ROUND(C736*E736,2)</f>
        <v>2992.77</v>
      </c>
    </row>
    <row r="737" spans="2:6" ht="12.75">
      <c r="B737" s="134" t="s">
        <v>186</v>
      </c>
      <c r="C737" s="135">
        <f>ROUND(1/C734,2)</f>
        <v>10</v>
      </c>
      <c r="D737" s="136" t="s">
        <v>28</v>
      </c>
      <c r="E737" s="137">
        <v>185</v>
      </c>
      <c r="F737" s="353">
        <f>ROUND(C737*E737,2)</f>
        <v>1850</v>
      </c>
    </row>
    <row r="738" spans="2:6" ht="13.5" thickBot="1">
      <c r="B738" s="138"/>
      <c r="C738" s="139"/>
      <c r="D738" s="139"/>
      <c r="E738" s="152" t="s">
        <v>184</v>
      </c>
      <c r="F738" s="141">
        <f>SUM(F735:F737)</f>
        <v>11124.73</v>
      </c>
    </row>
    <row r="739" spans="2:6" ht="13.5" thickTop="1">
      <c r="B739" s="8"/>
      <c r="C739" s="369"/>
      <c r="D739" s="386"/>
      <c r="E739" s="369"/>
      <c r="F739" s="369"/>
    </row>
    <row r="740" spans="2:6" ht="12.75">
      <c r="B740" s="8"/>
      <c r="C740" s="369"/>
      <c r="D740" s="386"/>
      <c r="E740" s="369"/>
      <c r="F740" s="369"/>
    </row>
    <row r="741" spans="2:6" ht="12.75">
      <c r="B741" s="1442" t="s">
        <v>451</v>
      </c>
      <c r="C741" s="1442"/>
      <c r="D741" s="1442"/>
      <c r="E741" s="1442"/>
      <c r="F741" s="1442"/>
    </row>
    <row r="742" spans="2:6" ht="13.5" thickBot="1">
      <c r="B742" s="154" t="s">
        <v>454</v>
      </c>
      <c r="C742" s="210"/>
      <c r="D742" s="124"/>
      <c r="E742" s="124"/>
      <c r="F742" s="125"/>
    </row>
    <row r="743" spans="2:6" ht="13.5" thickTop="1">
      <c r="B743" s="126" t="s">
        <v>235</v>
      </c>
      <c r="C743" s="127">
        <v>1.05</v>
      </c>
      <c r="D743" s="128" t="s">
        <v>15</v>
      </c>
      <c r="E743" s="129">
        <f>E735</f>
        <v>5982.82</v>
      </c>
      <c r="F743" s="23">
        <f>ROUND(C743*E743,2)</f>
        <v>6281.96</v>
      </c>
    </row>
    <row r="744" spans="2:6" ht="12.75">
      <c r="B744" s="130" t="s">
        <v>161</v>
      </c>
      <c r="C744" s="131">
        <v>1.49</v>
      </c>
      <c r="D744" s="132" t="s">
        <v>41</v>
      </c>
      <c r="E744" s="133">
        <f>E736</f>
        <v>2745.66</v>
      </c>
      <c r="F744" s="353">
        <f>ROUND(C744*E744,2)</f>
        <v>4091.03</v>
      </c>
    </row>
    <row r="745" spans="2:6" ht="13.5" thickBot="1">
      <c r="B745" s="138"/>
      <c r="C745" s="139"/>
      <c r="D745" s="139"/>
      <c r="E745" s="152" t="s">
        <v>184</v>
      </c>
      <c r="F745" s="141">
        <f>SUM(F743:F744)</f>
        <v>10372.99</v>
      </c>
    </row>
    <row r="746" spans="2:6" ht="13.5" thickTop="1">
      <c r="B746" s="8"/>
      <c r="C746" s="369"/>
      <c r="D746" s="386"/>
      <c r="E746" s="369"/>
      <c r="F746" s="369"/>
    </row>
    <row r="747" spans="2:6" ht="12.75">
      <c r="B747" s="1442" t="s">
        <v>455</v>
      </c>
      <c r="C747" s="1442"/>
      <c r="D747" s="1442"/>
      <c r="E747" s="1442"/>
      <c r="F747" s="1442"/>
    </row>
    <row r="748" spans="2:6" ht="13.5" thickBot="1">
      <c r="B748" s="49" t="s">
        <v>456</v>
      </c>
      <c r="C748" s="300"/>
      <c r="D748" s="301"/>
      <c r="E748" s="300"/>
      <c r="F748" s="300"/>
    </row>
    <row r="749" spans="2:6" ht="13.5" thickTop="1">
      <c r="B749" s="21" t="str">
        <f>B743</f>
        <v>H.S. 240 KG/CM2+5% DESP.</v>
      </c>
      <c r="C749" s="302">
        <v>1.05</v>
      </c>
      <c r="D749" s="173" t="s">
        <v>15</v>
      </c>
      <c r="E749" s="302">
        <f>E743</f>
        <v>5982.82</v>
      </c>
      <c r="F749" s="23">
        <f>ROUND(C749*E749,2)</f>
        <v>6281.96</v>
      </c>
    </row>
    <row r="750" spans="2:9" ht="12.75">
      <c r="B750" s="27" t="s">
        <v>161</v>
      </c>
      <c r="C750" s="303">
        <v>8.15</v>
      </c>
      <c r="D750" s="174" t="s">
        <v>41</v>
      </c>
      <c r="E750" s="303">
        <f>F632</f>
        <v>2013.75</v>
      </c>
      <c r="F750" s="353">
        <f>ROUND(C750*E750,2)</f>
        <v>16412.06</v>
      </c>
      <c r="I750" s="311"/>
    </row>
    <row r="751" spans="2:6" ht="12.75">
      <c r="B751" s="27" t="s">
        <v>255</v>
      </c>
      <c r="C751" s="303">
        <v>44.44</v>
      </c>
      <c r="D751" s="174" t="s">
        <v>113</v>
      </c>
      <c r="E751" s="303">
        <v>100</v>
      </c>
      <c r="F751" s="353">
        <f>ROUND(C751*E751,2)</f>
        <v>4444</v>
      </c>
    </row>
    <row r="752" spans="2:6" ht="13.5" thickBot="1">
      <c r="B752" s="35"/>
      <c r="C752" s="304"/>
      <c r="D752" s="183"/>
      <c r="E752" s="305"/>
      <c r="F752" s="306">
        <f>SUM(F749:F751)</f>
        <v>27138.02</v>
      </c>
    </row>
    <row r="753" spans="2:6" ht="13.5" thickTop="1">
      <c r="B753" s="307" t="s">
        <v>304</v>
      </c>
      <c r="C753" s="310">
        <f>0.15*0.15*0.6</f>
        <v>0.014</v>
      </c>
      <c r="D753" s="309" t="s">
        <v>15</v>
      </c>
      <c r="E753" s="308">
        <f>F752</f>
        <v>27138.02</v>
      </c>
      <c r="F753" s="312">
        <f>ROUND(C753*E753,2)</f>
        <v>379.93</v>
      </c>
    </row>
    <row r="754" spans="2:6" ht="12.75">
      <c r="B754" s="8"/>
      <c r="C754" s="369"/>
      <c r="D754" s="386"/>
      <c r="E754" s="369"/>
      <c r="F754" s="369"/>
    </row>
    <row r="755" spans="2:6" ht="12.75">
      <c r="B755" s="1442" t="s">
        <v>457</v>
      </c>
      <c r="C755" s="1442"/>
      <c r="D755" s="1442"/>
      <c r="E755" s="1442"/>
      <c r="F755" s="1442"/>
    </row>
    <row r="756" spans="2:4" ht="13.5" thickBot="1">
      <c r="B756" s="50" t="s">
        <v>183</v>
      </c>
      <c r="D756" s="2"/>
    </row>
    <row r="757" spans="2:6" ht="13.5" thickTop="1">
      <c r="B757" s="126" t="s">
        <v>458</v>
      </c>
      <c r="C757" s="127">
        <v>1.05</v>
      </c>
      <c r="D757" s="128" t="s">
        <v>15</v>
      </c>
      <c r="E757" s="129">
        <f>E749</f>
        <v>5982.82</v>
      </c>
      <c r="F757" s="23">
        <f>ROUND(C757*E757,2)</f>
        <v>6281.96</v>
      </c>
    </row>
    <row r="758" spans="2:6" ht="12.75">
      <c r="B758" s="130" t="s">
        <v>161</v>
      </c>
      <c r="C758" s="131">
        <v>1.14</v>
      </c>
      <c r="D758" s="132" t="s">
        <v>41</v>
      </c>
      <c r="E758" s="133">
        <f>E750</f>
        <v>2013.75</v>
      </c>
      <c r="F758" s="353">
        <f>ROUND(C758*E758,2)</f>
        <v>2295.68</v>
      </c>
    </row>
    <row r="759" spans="2:6" ht="13.5" thickBot="1">
      <c r="B759" s="138"/>
      <c r="C759" s="139"/>
      <c r="D759" s="139"/>
      <c r="E759" s="152" t="s">
        <v>184</v>
      </c>
      <c r="F759" s="141">
        <f>SUM(F757:F758)</f>
        <v>8577.64</v>
      </c>
    </row>
    <row r="760" spans="2:6" ht="13.5" thickTop="1">
      <c r="B760" s="8"/>
      <c r="C760" s="369"/>
      <c r="D760" s="386"/>
      <c r="E760" s="369"/>
      <c r="F760" s="369"/>
    </row>
    <row r="761" spans="2:6" ht="12.75">
      <c r="B761" s="1442" t="s">
        <v>459</v>
      </c>
      <c r="C761" s="1442"/>
      <c r="D761" s="1442"/>
      <c r="E761" s="1442"/>
      <c r="F761" s="1442"/>
    </row>
    <row r="762" spans="1:9" ht="13.5" thickBot="1">
      <c r="A762" s="4"/>
      <c r="B762" s="541" t="s">
        <v>374</v>
      </c>
      <c r="C762" s="384"/>
      <c r="D762" s="385"/>
      <c r="E762" s="384"/>
      <c r="F762" s="384"/>
      <c r="G762" s="4"/>
      <c r="I762" s="16"/>
    </row>
    <row r="763" spans="1:9" ht="13.5" thickTop="1">
      <c r="A763" s="4"/>
      <c r="B763" s="542" t="s">
        <v>235</v>
      </c>
      <c r="C763" s="543">
        <v>1.05</v>
      </c>
      <c r="D763" s="544" t="s">
        <v>15</v>
      </c>
      <c r="E763" s="545">
        <f>E757</f>
        <v>5982.82</v>
      </c>
      <c r="F763" s="546">
        <f>ROUND(C763*E763,2)</f>
        <v>6281.96</v>
      </c>
      <c r="G763" s="4"/>
      <c r="I763" s="372">
        <f>(0.5^2*PI())/4</f>
        <v>0.2</v>
      </c>
    </row>
    <row r="764" spans="1:10" ht="12.75">
      <c r="A764" s="4"/>
      <c r="B764" s="547" t="s">
        <v>161</v>
      </c>
      <c r="C764" s="548">
        <v>0.36</v>
      </c>
      <c r="D764" s="549" t="s">
        <v>41</v>
      </c>
      <c r="E764" s="550">
        <f>E758</f>
        <v>2013.75</v>
      </c>
      <c r="F764" s="551">
        <f>ROUND(C764*E764,2)</f>
        <v>724.95</v>
      </c>
      <c r="G764" s="4"/>
      <c r="I764" s="372">
        <f>I763*0.15</f>
        <v>0.03</v>
      </c>
      <c r="J764" s="3">
        <f>4434.56*I764</f>
        <v>133</v>
      </c>
    </row>
    <row r="765" spans="1:9" ht="12.75">
      <c r="A765" s="4"/>
      <c r="B765" s="552" t="s">
        <v>379</v>
      </c>
      <c r="C765" s="553">
        <v>8.9</v>
      </c>
      <c r="D765" s="554" t="s">
        <v>28</v>
      </c>
      <c r="E765" s="555">
        <v>80.55</v>
      </c>
      <c r="F765" s="551">
        <f>ROUND(C765*E765,2)</f>
        <v>716.9</v>
      </c>
      <c r="G765" s="4"/>
      <c r="I765" s="372"/>
    </row>
    <row r="766" spans="1:7" ht="13.5" thickBot="1">
      <c r="A766" s="4"/>
      <c r="B766" s="459"/>
      <c r="C766" s="460"/>
      <c r="D766" s="460"/>
      <c r="E766" s="461" t="s">
        <v>184</v>
      </c>
      <c r="F766" s="462">
        <f>SUM(F763:F764)</f>
        <v>7006.91</v>
      </c>
      <c r="G766" s="4"/>
    </row>
    <row r="767" spans="2:6" ht="13.5" thickTop="1">
      <c r="B767" s="386"/>
      <c r="C767" s="456"/>
      <c r="D767" s="386"/>
      <c r="E767" s="456"/>
      <c r="F767" s="456"/>
    </row>
    <row r="768" spans="2:6" ht="12.75">
      <c r="B768" s="1442" t="s">
        <v>460</v>
      </c>
      <c r="C768" s="1442"/>
      <c r="D768" s="1442"/>
      <c r="E768" s="1442"/>
      <c r="F768" s="1442"/>
    </row>
    <row r="769" spans="1:7" ht="13.5" thickBot="1">
      <c r="A769" s="4"/>
      <c r="B769" s="556" t="s">
        <v>460</v>
      </c>
      <c r="C769" s="557">
        <f>0.2*0.3</f>
        <v>0.06</v>
      </c>
      <c r="D769" s="457"/>
      <c r="E769" s="457"/>
      <c r="F769" s="458"/>
      <c r="G769" s="4"/>
    </row>
    <row r="770" spans="1:7" ht="13.5" thickTop="1">
      <c r="A770" s="4"/>
      <c r="B770" s="542" t="s">
        <v>235</v>
      </c>
      <c r="C770" s="543">
        <v>1.05</v>
      </c>
      <c r="D770" s="544" t="s">
        <v>15</v>
      </c>
      <c r="E770" s="545">
        <f>E763</f>
        <v>5982.82</v>
      </c>
      <c r="F770" s="546">
        <f>ROUND(C770*E770,2)</f>
        <v>6281.96</v>
      </c>
      <c r="G770" s="4"/>
    </row>
    <row r="771" spans="1:7" ht="12.75">
      <c r="A771" s="4"/>
      <c r="B771" s="547" t="s">
        <v>161</v>
      </c>
      <c r="C771" s="548">
        <v>3.56</v>
      </c>
      <c r="D771" s="549" t="s">
        <v>41</v>
      </c>
      <c r="E771" s="550">
        <f>E764</f>
        <v>2013.75</v>
      </c>
      <c r="F771" s="551">
        <f>ROUND(C771*E771,2)</f>
        <v>7168.95</v>
      </c>
      <c r="G771" s="4"/>
    </row>
    <row r="772" spans="1:7" ht="12.75">
      <c r="A772" s="4"/>
      <c r="B772" s="552" t="s">
        <v>379</v>
      </c>
      <c r="C772" s="553">
        <v>16.67</v>
      </c>
      <c r="D772" s="554" t="s">
        <v>28</v>
      </c>
      <c r="E772" s="555">
        <v>80.55</v>
      </c>
      <c r="F772" s="551">
        <f>ROUND(C772*E772,2)</f>
        <v>1342.77</v>
      </c>
      <c r="G772" s="4"/>
    </row>
    <row r="773" spans="1:7" ht="12.75">
      <c r="A773" s="4"/>
      <c r="B773" s="552" t="s">
        <v>186</v>
      </c>
      <c r="C773" s="553">
        <f>ROUND(1/C769,2)</f>
        <v>16.67</v>
      </c>
      <c r="D773" s="554" t="s">
        <v>28</v>
      </c>
      <c r="E773" s="555">
        <v>250</v>
      </c>
      <c r="F773" s="551">
        <f>ROUND(C773*E773,2)</f>
        <v>4167.5</v>
      </c>
      <c r="G773" s="4"/>
    </row>
    <row r="774" spans="2:10" s="385" customFormat="1" ht="13.5" thickBot="1">
      <c r="B774" s="459"/>
      <c r="C774" s="460"/>
      <c r="D774" s="460"/>
      <c r="E774" s="461" t="s">
        <v>184</v>
      </c>
      <c r="F774" s="462">
        <f>SUM(F770:F773)</f>
        <v>18961.18</v>
      </c>
      <c r="H774" s="558"/>
      <c r="I774" s="558"/>
      <c r="J774" s="558"/>
    </row>
    <row r="775" spans="2:6" ht="13.5" thickTop="1">
      <c r="B775" s="8"/>
      <c r="C775" s="369"/>
      <c r="D775" s="386"/>
      <c r="E775" s="369"/>
      <c r="F775" s="369"/>
    </row>
    <row r="776" spans="2:6" ht="12.75">
      <c r="B776" s="8"/>
      <c r="C776" s="369"/>
      <c r="D776" s="386"/>
      <c r="E776" s="369"/>
      <c r="F776" s="369"/>
    </row>
    <row r="777" spans="2:6" ht="12.75">
      <c r="B777" s="1443" t="s">
        <v>85</v>
      </c>
      <c r="C777" s="1443"/>
      <c r="D777" s="1443"/>
      <c r="E777" s="1443"/>
      <c r="F777" s="1443"/>
    </row>
    <row r="778" spans="1:15" ht="12.75" customHeight="1" thickBot="1">
      <c r="A778" s="47"/>
      <c r="B778" s="50" t="s">
        <v>85</v>
      </c>
      <c r="C778" s="16"/>
      <c r="D778" s="17"/>
      <c r="E778" s="16"/>
      <c r="F778" s="16"/>
      <c r="G778" s="15"/>
      <c r="H778" s="14"/>
      <c r="I778" s="14"/>
      <c r="J778" s="14"/>
      <c r="K778" s="15"/>
      <c r="L778" s="15"/>
      <c r="M778" s="15"/>
      <c r="N778" s="15"/>
      <c r="O778" s="15"/>
    </row>
    <row r="779" spans="1:15" ht="12.75" customHeight="1" thickTop="1">
      <c r="A779" s="47"/>
      <c r="B779" s="21" t="s">
        <v>86</v>
      </c>
      <c r="C779" s="22">
        <v>0.06</v>
      </c>
      <c r="D779" s="54" t="s">
        <v>15</v>
      </c>
      <c r="E779" s="57">
        <f>E117</f>
        <v>5023.96</v>
      </c>
      <c r="F779" s="23">
        <f>ROUND(C779*E779,2)</f>
        <v>301.44</v>
      </c>
      <c r="G779" s="48"/>
      <c r="H779" s="14"/>
      <c r="I779" s="14"/>
      <c r="J779" s="14"/>
      <c r="K779" s="15"/>
      <c r="L779" s="15"/>
      <c r="M779" s="15"/>
      <c r="N779" s="15"/>
      <c r="O779" s="15"/>
    </row>
    <row r="780" spans="1:15" ht="12.75" customHeight="1">
      <c r="A780" s="47"/>
      <c r="B780" s="27" t="s">
        <v>71</v>
      </c>
      <c r="C780" s="28">
        <v>0.33</v>
      </c>
      <c r="D780" s="41" t="s">
        <v>72</v>
      </c>
      <c r="E780" s="58">
        <v>45</v>
      </c>
      <c r="F780" s="353">
        <f>ROUND(C780*E780,2)</f>
        <v>14.85</v>
      </c>
      <c r="G780" s="48"/>
      <c r="H780" s="14"/>
      <c r="I780" s="14"/>
      <c r="J780" s="14"/>
      <c r="K780" s="15"/>
      <c r="L780" s="15"/>
      <c r="M780" s="15"/>
      <c r="N780" s="15"/>
      <c r="O780" s="15"/>
    </row>
    <row r="781" spans="1:15" ht="12.75" customHeight="1">
      <c r="A781" s="47"/>
      <c r="B781" s="27" t="s">
        <v>73</v>
      </c>
      <c r="C781" s="28">
        <v>1</v>
      </c>
      <c r="D781" s="41" t="s">
        <v>74</v>
      </c>
      <c r="E781" s="58">
        <v>6</v>
      </c>
      <c r="F781" s="353">
        <f>ROUND(C781*E781,2)</f>
        <v>6</v>
      </c>
      <c r="G781" s="48"/>
      <c r="H781" s="14"/>
      <c r="I781" s="14"/>
      <c r="J781" s="14"/>
      <c r="K781" s="15"/>
      <c r="L781" s="15"/>
      <c r="M781" s="15"/>
      <c r="N781" s="15"/>
      <c r="O781" s="15"/>
    </row>
    <row r="782" spans="1:15" ht="12.75" customHeight="1">
      <c r="A782" s="47"/>
      <c r="B782" s="27" t="s">
        <v>87</v>
      </c>
      <c r="C782" s="28">
        <v>1</v>
      </c>
      <c r="D782" s="41" t="s">
        <v>74</v>
      </c>
      <c r="E782" s="58">
        <v>6</v>
      </c>
      <c r="F782" s="353">
        <f>ROUND(C782*E782,2)</f>
        <v>6</v>
      </c>
      <c r="G782" s="48"/>
      <c r="H782" s="14"/>
      <c r="I782" s="14"/>
      <c r="J782" s="14"/>
      <c r="K782" s="15"/>
      <c r="L782" s="15"/>
      <c r="M782" s="15"/>
      <c r="N782" s="15"/>
      <c r="O782" s="15"/>
    </row>
    <row r="783" spans="1:15" ht="12.75" customHeight="1">
      <c r="A783" s="47"/>
      <c r="B783" s="27" t="s">
        <v>23</v>
      </c>
      <c r="C783" s="28">
        <v>1</v>
      </c>
      <c r="D783" s="41" t="s">
        <v>16</v>
      </c>
      <c r="E783" s="58">
        <v>115.23</v>
      </c>
      <c r="F783" s="353">
        <f>ROUND(C783*E783,2)</f>
        <v>115.23</v>
      </c>
      <c r="G783" s="48"/>
      <c r="H783" s="14"/>
      <c r="I783" s="14"/>
      <c r="J783" s="14"/>
      <c r="K783" s="15"/>
      <c r="L783" s="15"/>
      <c r="M783" s="15"/>
      <c r="N783" s="15"/>
      <c r="O783" s="15"/>
    </row>
    <row r="784" spans="1:15" ht="12.75" customHeight="1" thickBot="1">
      <c r="A784" s="47"/>
      <c r="B784" s="35"/>
      <c r="C784" s="42"/>
      <c r="D784" s="85" t="s">
        <v>88</v>
      </c>
      <c r="E784" s="30" t="s">
        <v>89</v>
      </c>
      <c r="F784" s="45">
        <f>ROUND(SUM(F779:F783),2)</f>
        <v>443.52</v>
      </c>
      <c r="G784" s="59"/>
      <c r="H784" s="14"/>
      <c r="I784" s="14"/>
      <c r="J784" s="14"/>
      <c r="K784" s="15"/>
      <c r="L784" s="15"/>
      <c r="M784" s="15"/>
      <c r="N784" s="15"/>
      <c r="O784" s="15"/>
    </row>
    <row r="785" spans="1:15" ht="12.75" customHeight="1" thickTop="1">
      <c r="A785" s="47"/>
      <c r="B785" s="86" t="s">
        <v>90</v>
      </c>
      <c r="C785" s="87"/>
      <c r="D785" s="88"/>
      <c r="E785" s="89"/>
      <c r="F785" s="90">
        <f>ROUND(F784+F769,2)</f>
        <v>443.52</v>
      </c>
      <c r="G785" s="59"/>
      <c r="H785" s="14"/>
      <c r="I785" s="14"/>
      <c r="J785" s="14"/>
      <c r="K785" s="15"/>
      <c r="L785" s="15"/>
      <c r="M785" s="15"/>
      <c r="N785" s="15"/>
      <c r="O785" s="15"/>
    </row>
    <row r="786" spans="1:15" ht="12.75" customHeight="1" thickBot="1">
      <c r="A786" s="47"/>
      <c r="B786" s="66" t="s">
        <v>91</v>
      </c>
      <c r="C786" s="42">
        <f>($C$79*6*$C$117)/128</f>
        <v>0.03</v>
      </c>
      <c r="D786" s="67" t="s">
        <v>18</v>
      </c>
      <c r="E786" s="91">
        <v>330.6</v>
      </c>
      <c r="F786" s="69">
        <f>(C786*E786)+F785</f>
        <v>453.44</v>
      </c>
      <c r="G786" s="59"/>
      <c r="H786" s="14"/>
      <c r="I786" s="14"/>
      <c r="J786" s="14"/>
      <c r="K786" s="15"/>
      <c r="L786" s="15"/>
      <c r="M786" s="15"/>
      <c r="N786" s="15"/>
      <c r="O786" s="15"/>
    </row>
    <row r="787" spans="1:15" ht="12.75" customHeight="1" thickTop="1">
      <c r="A787" s="47"/>
      <c r="B787" s="92"/>
      <c r="C787" s="38"/>
      <c r="D787" s="559"/>
      <c r="E787" s="560"/>
      <c r="F787" s="561"/>
      <c r="G787" s="59"/>
      <c r="H787" s="14"/>
      <c r="I787" s="14"/>
      <c r="J787" s="14"/>
      <c r="K787" s="15"/>
      <c r="L787" s="15"/>
      <c r="M787" s="15"/>
      <c r="N787" s="15"/>
      <c r="O787" s="15"/>
    </row>
    <row r="788" spans="1:15" ht="12.75" customHeight="1">
      <c r="A788" s="47"/>
      <c r="B788" s="92"/>
      <c r="C788" s="38"/>
      <c r="D788" s="559"/>
      <c r="E788" s="560"/>
      <c r="F788" s="561"/>
      <c r="G788" s="59"/>
      <c r="H788" s="14"/>
      <c r="I788" s="14"/>
      <c r="J788" s="14"/>
      <c r="K788" s="15"/>
      <c r="L788" s="15"/>
      <c r="M788" s="15"/>
      <c r="N788" s="15"/>
      <c r="O788" s="15"/>
    </row>
    <row r="789" spans="2:7" ht="12.75">
      <c r="B789" s="1443" t="s">
        <v>19</v>
      </c>
      <c r="C789" s="1443"/>
      <c r="D789" s="1443"/>
      <c r="E789" s="1443"/>
      <c r="F789" s="1443"/>
      <c r="G789" s="1443"/>
    </row>
    <row r="790" spans="1:10" ht="12.75" customHeight="1" thickBot="1">
      <c r="A790" s="47"/>
      <c r="B790" s="50" t="s">
        <v>19</v>
      </c>
      <c r="C790" s="16"/>
      <c r="D790" s="4"/>
      <c r="E790" s="16"/>
      <c r="F790" s="16"/>
      <c r="G790" s="15"/>
      <c r="H790" s="15"/>
      <c r="I790" s="4"/>
      <c r="J790" s="4"/>
    </row>
    <row r="791" spans="1:10" ht="12.75" customHeight="1" thickTop="1">
      <c r="A791" s="47"/>
      <c r="B791" s="21" t="s">
        <v>92</v>
      </c>
      <c r="C791" s="22">
        <v>0.06</v>
      </c>
      <c r="D791" s="40" t="s">
        <v>15</v>
      </c>
      <c r="E791" s="57">
        <f>E779</f>
        <v>5023.96</v>
      </c>
      <c r="F791" s="23">
        <f>ROUND(C791*E791,2)</f>
        <v>301.44</v>
      </c>
      <c r="G791" s="48"/>
      <c r="H791" s="15"/>
      <c r="I791" s="4"/>
      <c r="J791" s="4"/>
    </row>
    <row r="792" spans="1:10" ht="12.75" customHeight="1">
      <c r="A792" s="47"/>
      <c r="B792" s="27" t="s">
        <v>71</v>
      </c>
      <c r="C792" s="28">
        <v>0.33</v>
      </c>
      <c r="D792" s="41" t="s">
        <v>72</v>
      </c>
      <c r="E792" s="58">
        <v>45</v>
      </c>
      <c r="F792" s="353">
        <f>ROUND(C792*E792,2)</f>
        <v>14.85</v>
      </c>
      <c r="G792" s="48"/>
      <c r="H792" s="15"/>
      <c r="I792" s="4"/>
      <c r="J792" s="4"/>
    </row>
    <row r="793" spans="1:10" ht="12.75" customHeight="1">
      <c r="A793" s="47"/>
      <c r="B793" s="27" t="s">
        <v>93</v>
      </c>
      <c r="C793" s="28">
        <v>1</v>
      </c>
      <c r="D793" s="41" t="s">
        <v>74</v>
      </c>
      <c r="E793" s="58">
        <v>6</v>
      </c>
      <c r="F793" s="353">
        <f>ROUND(C793*E793,2)</f>
        <v>6</v>
      </c>
      <c r="G793" s="48"/>
      <c r="H793" s="15"/>
      <c r="I793" s="4"/>
      <c r="J793" s="4"/>
    </row>
    <row r="794" spans="1:10" ht="12.75" customHeight="1">
      <c r="A794" s="47"/>
      <c r="B794" s="27" t="s">
        <v>23</v>
      </c>
      <c r="C794" s="28">
        <v>1</v>
      </c>
      <c r="D794" s="41" t="s">
        <v>16</v>
      </c>
      <c r="E794" s="58">
        <v>100</v>
      </c>
      <c r="F794" s="353">
        <f>ROUND(C794*E794,2)</f>
        <v>100</v>
      </c>
      <c r="G794" s="48"/>
      <c r="H794" s="15"/>
      <c r="I794" s="4"/>
      <c r="J794" s="4"/>
    </row>
    <row r="795" spans="1:10" ht="12.75" customHeight="1" thickBot="1">
      <c r="A795" s="47"/>
      <c r="B795" s="35"/>
      <c r="C795" s="42"/>
      <c r="D795" s="85" t="s">
        <v>88</v>
      </c>
      <c r="E795" s="30" t="s">
        <v>89</v>
      </c>
      <c r="F795" s="45">
        <f>ROUND(SUM(F791:F794),2)</f>
        <v>422.29</v>
      </c>
      <c r="G795" s="59"/>
      <c r="H795" s="15"/>
      <c r="I795" s="4"/>
      <c r="J795" s="4"/>
    </row>
    <row r="796" spans="2:6" ht="13.5" thickTop="1">
      <c r="B796" s="8"/>
      <c r="C796" s="369"/>
      <c r="D796" s="386"/>
      <c r="E796" s="369"/>
      <c r="F796" s="369"/>
    </row>
    <row r="797" spans="2:7" ht="12.75">
      <c r="B797" s="1444" t="s">
        <v>3</v>
      </c>
      <c r="C797" s="1444"/>
      <c r="D797" s="1444"/>
      <c r="E797" s="1444"/>
      <c r="F797" s="1444"/>
      <c r="G797" s="1444"/>
    </row>
    <row r="798" spans="1:15" ht="12.75" customHeight="1" thickBot="1">
      <c r="A798" s="47"/>
      <c r="B798" s="18" t="s">
        <v>3</v>
      </c>
      <c r="C798" s="16"/>
      <c r="D798" s="17"/>
      <c r="E798" s="16"/>
      <c r="F798" s="16"/>
      <c r="G798" s="15"/>
      <c r="H798" s="14"/>
      <c r="I798" s="14"/>
      <c r="J798" s="14"/>
      <c r="K798" s="15"/>
      <c r="L798" s="15"/>
      <c r="M798" s="15"/>
      <c r="N798" s="15"/>
      <c r="O798" s="15"/>
    </row>
    <row r="799" spans="1:15" ht="12.75" customHeight="1" thickTop="1">
      <c r="A799" s="47"/>
      <c r="B799" s="21" t="s">
        <v>70</v>
      </c>
      <c r="C799" s="22">
        <v>0.03</v>
      </c>
      <c r="D799" s="54" t="s">
        <v>15</v>
      </c>
      <c r="E799" s="57">
        <f>E95</f>
        <v>4794.42</v>
      </c>
      <c r="F799" s="23">
        <f>ROUND(C799*E799,2)</f>
        <v>143.83</v>
      </c>
      <c r="G799" s="48"/>
      <c r="H799" s="14"/>
      <c r="I799" s="14"/>
      <c r="J799" s="14"/>
      <c r="K799" s="15"/>
      <c r="L799" s="15"/>
      <c r="M799" s="15"/>
      <c r="N799" s="15"/>
      <c r="O799" s="15"/>
    </row>
    <row r="800" spans="1:15" ht="12.75" customHeight="1">
      <c r="A800" s="47"/>
      <c r="B800" s="27" t="s">
        <v>71</v>
      </c>
      <c r="C800" s="28">
        <v>0.03</v>
      </c>
      <c r="D800" s="55" t="s">
        <v>72</v>
      </c>
      <c r="E800" s="58">
        <v>45</v>
      </c>
      <c r="F800" s="353">
        <f>ROUND(C800*E800,2)</f>
        <v>1.35</v>
      </c>
      <c r="G800" s="48"/>
      <c r="H800" s="14"/>
      <c r="I800" s="14"/>
      <c r="J800" s="14"/>
      <c r="K800" s="15"/>
      <c r="L800" s="15"/>
      <c r="M800" s="15"/>
      <c r="N800" s="15"/>
      <c r="O800" s="15"/>
    </row>
    <row r="801" spans="1:15" ht="12.75" customHeight="1">
      <c r="A801" s="47"/>
      <c r="B801" s="27" t="s">
        <v>73</v>
      </c>
      <c r="C801" s="28">
        <v>1</v>
      </c>
      <c r="D801" s="55" t="s">
        <v>74</v>
      </c>
      <c r="E801" s="58">
        <v>6</v>
      </c>
      <c r="F801" s="353">
        <f>ROUND(C801*E801,2)</f>
        <v>6</v>
      </c>
      <c r="G801" s="48"/>
      <c r="H801" s="14"/>
      <c r="I801" s="14"/>
      <c r="J801" s="14"/>
      <c r="K801" s="15"/>
      <c r="L801" s="15"/>
      <c r="M801" s="15"/>
      <c r="N801" s="15"/>
      <c r="O801" s="15"/>
    </row>
    <row r="802" spans="1:15" ht="12.75" customHeight="1">
      <c r="A802" s="47"/>
      <c r="B802" s="27" t="s">
        <v>23</v>
      </c>
      <c r="C802" s="28">
        <v>1</v>
      </c>
      <c r="D802" s="55" t="s">
        <v>16</v>
      </c>
      <c r="E802" s="58">
        <v>95.62</v>
      </c>
      <c r="F802" s="353">
        <f>ROUND(C802*E802,2)</f>
        <v>95.62</v>
      </c>
      <c r="G802" s="48"/>
      <c r="H802" s="14"/>
      <c r="I802" s="14"/>
      <c r="J802" s="14"/>
      <c r="K802" s="15"/>
      <c r="L802" s="15"/>
      <c r="M802" s="15"/>
      <c r="N802" s="15"/>
      <c r="O802" s="15"/>
    </row>
    <row r="803" spans="1:15" ht="12.75" customHeight="1" thickBot="1">
      <c r="A803" s="47"/>
      <c r="B803" s="35"/>
      <c r="C803" s="42"/>
      <c r="D803" s="56"/>
      <c r="E803" s="44" t="s">
        <v>55</v>
      </c>
      <c r="F803" s="45">
        <f>ROUND(SUM(F799:F802),2)</f>
        <v>246.8</v>
      </c>
      <c r="G803" s="59"/>
      <c r="H803" s="14"/>
      <c r="I803" s="14"/>
      <c r="J803" s="14"/>
      <c r="K803" s="15"/>
      <c r="L803" s="15"/>
      <c r="M803" s="15"/>
      <c r="N803" s="15"/>
      <c r="O803" s="15"/>
    </row>
    <row r="804" spans="1:15" ht="13.5" customHeight="1" thickTop="1">
      <c r="A804" s="47"/>
      <c r="B804" s="60" t="s">
        <v>75</v>
      </c>
      <c r="C804" s="61">
        <f>($C$79*6*$C$95)/128</f>
        <v>0.01</v>
      </c>
      <c r="D804" s="62" t="s">
        <v>33</v>
      </c>
      <c r="E804" s="63">
        <v>330.6</v>
      </c>
      <c r="F804" s="64">
        <f>(C804*E804)+F803</f>
        <v>250.11</v>
      </c>
      <c r="G804" s="65"/>
      <c r="H804" s="14"/>
      <c r="I804" s="14"/>
      <c r="J804" s="14"/>
      <c r="K804" s="15"/>
      <c r="L804" s="15"/>
      <c r="M804" s="15"/>
      <c r="N804" s="15"/>
      <c r="O804" s="15"/>
    </row>
    <row r="805" spans="1:15" ht="13.5" customHeight="1" thickBot="1">
      <c r="A805" s="47"/>
      <c r="B805" s="66" t="s">
        <v>76</v>
      </c>
      <c r="C805" s="42">
        <f>($C$79*4.5*$C$95)/128</f>
        <v>0.01</v>
      </c>
      <c r="D805" s="67" t="s">
        <v>33</v>
      </c>
      <c r="E805" s="68">
        <v>749.36</v>
      </c>
      <c r="F805" s="69">
        <f>(C805*E805)+F803</f>
        <v>254.29</v>
      </c>
      <c r="G805" s="65"/>
      <c r="H805" s="14"/>
      <c r="I805" s="14"/>
      <c r="J805" s="14"/>
      <c r="K805" s="15"/>
      <c r="L805" s="15"/>
      <c r="M805" s="15"/>
      <c r="N805" s="15"/>
      <c r="O805" s="15"/>
    </row>
    <row r="806" spans="1:15" ht="13.5" customHeight="1" thickTop="1">
      <c r="A806" s="47"/>
      <c r="B806" s="92"/>
      <c r="C806" s="38"/>
      <c r="D806" s="559"/>
      <c r="E806" s="562"/>
      <c r="F806" s="561"/>
      <c r="G806" s="65"/>
      <c r="H806" s="14"/>
      <c r="I806" s="14"/>
      <c r="J806" s="14"/>
      <c r="K806" s="15"/>
      <c r="L806" s="15"/>
      <c r="M806" s="15"/>
      <c r="N806" s="15"/>
      <c r="O806" s="15"/>
    </row>
    <row r="807" spans="1:15" ht="13.5" customHeight="1">
      <c r="A807" s="47"/>
      <c r="B807" s="1443" t="s">
        <v>22</v>
      </c>
      <c r="C807" s="1443"/>
      <c r="D807" s="1443"/>
      <c r="E807" s="1443"/>
      <c r="F807" s="1443"/>
      <c r="G807" s="1443"/>
      <c r="H807" s="14"/>
      <c r="I807" s="14"/>
      <c r="J807" s="14"/>
      <c r="K807" s="15"/>
      <c r="L807" s="15"/>
      <c r="M807" s="15"/>
      <c r="N807" s="15"/>
      <c r="O807" s="15"/>
    </row>
    <row r="808" spans="1:15" ht="12.75" customHeight="1" thickBot="1">
      <c r="A808" s="47"/>
      <c r="B808" s="50" t="s">
        <v>22</v>
      </c>
      <c r="C808" s="16"/>
      <c r="D808" s="4"/>
      <c r="E808" s="16"/>
      <c r="F808" s="16"/>
      <c r="G808" s="15"/>
      <c r="H808" s="14"/>
      <c r="I808" s="14"/>
      <c r="J808" s="14"/>
      <c r="K808" s="15"/>
      <c r="L808" s="15"/>
      <c r="M808" s="15"/>
      <c r="N808" s="15"/>
      <c r="O808" s="15"/>
    </row>
    <row r="809" spans="1:15" ht="12.75" customHeight="1" thickTop="1">
      <c r="A809" s="47"/>
      <c r="B809" s="21" t="s">
        <v>77</v>
      </c>
      <c r="C809" s="22">
        <v>0.03</v>
      </c>
      <c r="D809" s="54" t="s">
        <v>15</v>
      </c>
      <c r="E809" s="57">
        <f>E799</f>
        <v>4794.42</v>
      </c>
      <c r="F809" s="23">
        <f>ROUND(C809*E809,2)</f>
        <v>143.83</v>
      </c>
      <c r="G809" s="48"/>
      <c r="H809" s="14"/>
      <c r="I809" s="14"/>
      <c r="J809" s="14"/>
      <c r="K809" s="15"/>
      <c r="L809" s="15"/>
      <c r="M809" s="15"/>
      <c r="N809" s="15"/>
      <c r="O809" s="15"/>
    </row>
    <row r="810" spans="1:15" ht="12.75" customHeight="1">
      <c r="A810" s="47"/>
      <c r="B810" s="27" t="s">
        <v>71</v>
      </c>
      <c r="C810" s="28">
        <v>0.03</v>
      </c>
      <c r="D810" s="55" t="s">
        <v>72</v>
      </c>
      <c r="E810" s="58">
        <v>45</v>
      </c>
      <c r="F810" s="353">
        <f>ROUND(C810*E810,2)</f>
        <v>1.35</v>
      </c>
      <c r="G810" s="48"/>
      <c r="H810" s="14"/>
      <c r="I810" s="14"/>
      <c r="J810" s="14"/>
      <c r="K810" s="15"/>
      <c r="L810" s="15"/>
      <c r="M810" s="15"/>
      <c r="N810" s="15"/>
      <c r="O810" s="15"/>
    </row>
    <row r="811" spans="1:15" ht="12.75" customHeight="1">
      <c r="A811" s="47"/>
      <c r="B811" s="27" t="s">
        <v>73</v>
      </c>
      <c r="C811" s="28">
        <v>1</v>
      </c>
      <c r="D811" s="55" t="s">
        <v>74</v>
      </c>
      <c r="E811" s="58">
        <v>6</v>
      </c>
      <c r="F811" s="353">
        <f>ROUND(C811*E811,2)</f>
        <v>6</v>
      </c>
      <c r="G811" s="48"/>
      <c r="H811" s="14"/>
      <c r="I811" s="14"/>
      <c r="J811" s="14"/>
      <c r="K811" s="15"/>
      <c r="L811" s="15"/>
      <c r="M811" s="15"/>
      <c r="N811" s="15"/>
      <c r="O811" s="15"/>
    </row>
    <row r="812" spans="1:15" ht="12.75" customHeight="1">
      <c r="A812" s="47"/>
      <c r="B812" s="27" t="s">
        <v>78</v>
      </c>
      <c r="C812" s="28">
        <v>0.05</v>
      </c>
      <c r="D812" s="55" t="s">
        <v>35</v>
      </c>
      <c r="E812" s="58">
        <f>F719</f>
        <v>10.55</v>
      </c>
      <c r="F812" s="353">
        <f>ROUND(C812*E812,2)</f>
        <v>0.53</v>
      </c>
      <c r="G812" s="48"/>
      <c r="H812" s="14"/>
      <c r="I812" s="14"/>
      <c r="J812" s="14"/>
      <c r="K812" s="15"/>
      <c r="L812" s="15"/>
      <c r="M812" s="15"/>
      <c r="N812" s="15"/>
      <c r="O812" s="15"/>
    </row>
    <row r="813" spans="1:15" ht="12.75" customHeight="1">
      <c r="A813" s="47"/>
      <c r="B813" s="27" t="s">
        <v>79</v>
      </c>
      <c r="C813" s="28">
        <v>1</v>
      </c>
      <c r="D813" s="55" t="s">
        <v>16</v>
      </c>
      <c r="E813" s="58">
        <v>110.26</v>
      </c>
      <c r="F813" s="353">
        <f>ROUND(C813*E813,2)</f>
        <v>110.26</v>
      </c>
      <c r="G813" s="48"/>
      <c r="H813" s="14"/>
      <c r="I813" s="14"/>
      <c r="J813" s="14"/>
      <c r="K813" s="15"/>
      <c r="L813" s="15"/>
      <c r="M813" s="15"/>
      <c r="N813" s="15"/>
      <c r="O813" s="15"/>
    </row>
    <row r="814" spans="1:15" ht="12.75" customHeight="1" thickBot="1">
      <c r="A814" s="47"/>
      <c r="B814" s="35"/>
      <c r="C814" s="42"/>
      <c r="D814" s="43"/>
      <c r="E814" s="44" t="s">
        <v>55</v>
      </c>
      <c r="F814" s="45">
        <f>ROUND(SUM(F809:F813),2)</f>
        <v>261.97</v>
      </c>
      <c r="G814" s="59"/>
      <c r="H814" s="14"/>
      <c r="I814" s="14"/>
      <c r="J814" s="14"/>
      <c r="K814" s="15"/>
      <c r="L814" s="15"/>
      <c r="M814" s="15"/>
      <c r="N814" s="15"/>
      <c r="O814" s="15"/>
    </row>
    <row r="815" spans="1:15" ht="12.75" customHeight="1" thickBot="1" thickTop="1">
      <c r="A815" s="47"/>
      <c r="B815" s="70" t="s">
        <v>80</v>
      </c>
      <c r="C815" s="71"/>
      <c r="D815" s="72"/>
      <c r="E815" s="73"/>
      <c r="F815" s="74">
        <f>ROUND(F814-F812,2)</f>
        <v>261.44</v>
      </c>
      <c r="G815" s="59"/>
      <c r="H815" s="14"/>
      <c r="I815" s="14"/>
      <c r="J815" s="14"/>
      <c r="K815" s="15"/>
      <c r="L815" s="15"/>
      <c r="M815" s="15"/>
      <c r="N815" s="15"/>
      <c r="O815" s="15"/>
    </row>
    <row r="816" spans="1:15" ht="12.75" customHeight="1" thickTop="1">
      <c r="A816" s="47"/>
      <c r="B816" s="75" t="s">
        <v>81</v>
      </c>
      <c r="C816" s="22">
        <f>($C$79*6*$C$104)/128</f>
        <v>0.01</v>
      </c>
      <c r="D816" s="76" t="s">
        <v>18</v>
      </c>
      <c r="E816" s="63">
        <v>330.6</v>
      </c>
      <c r="F816" s="77">
        <f>(C816*E816)+F815</f>
        <v>264.75</v>
      </c>
      <c r="G816" s="59"/>
      <c r="H816" s="14"/>
      <c r="I816" s="14"/>
      <c r="J816" s="14"/>
      <c r="K816" s="15"/>
      <c r="L816" s="15"/>
      <c r="M816" s="15"/>
      <c r="N816" s="15"/>
      <c r="O816" s="15"/>
    </row>
    <row r="817" spans="1:15" ht="14.25" customHeight="1">
      <c r="A817" s="47"/>
      <c r="B817" s="78" t="s">
        <v>82</v>
      </c>
      <c r="C817" s="28">
        <f>($C$79*6*$C$104)/128</f>
        <v>0.01</v>
      </c>
      <c r="D817" s="79" t="s">
        <v>18</v>
      </c>
      <c r="E817" s="80">
        <v>330.6</v>
      </c>
      <c r="F817" s="81">
        <f>(C817*E817)+F814</f>
        <v>265.28</v>
      </c>
      <c r="G817" s="82"/>
      <c r="H817" s="14"/>
      <c r="I817" s="14"/>
      <c r="J817" s="14"/>
      <c r="K817" s="15"/>
      <c r="L817" s="15"/>
      <c r="M817" s="15"/>
      <c r="N817" s="15"/>
      <c r="O817" s="15"/>
    </row>
    <row r="818" spans="1:15" ht="14.25" customHeight="1">
      <c r="A818" s="47"/>
      <c r="B818" s="78" t="s">
        <v>83</v>
      </c>
      <c r="C818" s="28">
        <f>($C$79*4.5*$C$104)/128</f>
        <v>0.01</v>
      </c>
      <c r="D818" s="79" t="s">
        <v>18</v>
      </c>
      <c r="E818" s="80">
        <v>749.36</v>
      </c>
      <c r="F818" s="81">
        <f>(C818*E818)+F815</f>
        <v>268.93</v>
      </c>
      <c r="G818" s="82"/>
      <c r="H818" s="14"/>
      <c r="I818" s="14"/>
      <c r="J818" s="14"/>
      <c r="K818" s="15"/>
      <c r="L818" s="15"/>
      <c r="M818" s="15"/>
      <c r="N818" s="15"/>
      <c r="O818" s="15"/>
    </row>
    <row r="819" spans="1:15" ht="14.25" customHeight="1" thickBot="1">
      <c r="A819" s="47"/>
      <c r="B819" s="66" t="s">
        <v>84</v>
      </c>
      <c r="C819" s="42">
        <f>($C$79*4.5*$C$104)/128</f>
        <v>0.01</v>
      </c>
      <c r="D819" s="67" t="s">
        <v>18</v>
      </c>
      <c r="E819" s="83">
        <v>749.36</v>
      </c>
      <c r="F819" s="81">
        <f>(C819*E819)+F814</f>
        <v>269.46</v>
      </c>
      <c r="G819" s="82"/>
      <c r="H819" s="14"/>
      <c r="I819" s="14"/>
      <c r="J819" s="14"/>
      <c r="K819" s="15"/>
      <c r="L819" s="15"/>
      <c r="M819" s="15"/>
      <c r="N819" s="15"/>
      <c r="O819" s="15"/>
    </row>
    <row r="820" spans="1:15" ht="9" customHeight="1" thickTop="1">
      <c r="A820" s="47"/>
      <c r="B820" s="4"/>
      <c r="C820" s="16"/>
      <c r="D820" s="17"/>
      <c r="E820" s="52"/>
      <c r="F820" s="84"/>
      <c r="G820" s="82"/>
      <c r="H820" s="14"/>
      <c r="I820" s="14"/>
      <c r="J820" s="14"/>
      <c r="K820" s="15"/>
      <c r="L820" s="15"/>
      <c r="M820" s="15"/>
      <c r="N820" s="15"/>
      <c r="O820" s="15"/>
    </row>
    <row r="821" spans="1:15" ht="9" customHeight="1">
      <c r="A821" s="47"/>
      <c r="B821" s="4"/>
      <c r="C821" s="16"/>
      <c r="D821" s="17"/>
      <c r="E821" s="52"/>
      <c r="F821" s="84"/>
      <c r="G821" s="82"/>
      <c r="H821" s="14"/>
      <c r="I821" s="14"/>
      <c r="J821" s="14"/>
      <c r="K821" s="15"/>
      <c r="L821" s="15"/>
      <c r="M821" s="15"/>
      <c r="N821" s="15"/>
      <c r="O821" s="15"/>
    </row>
    <row r="822" spans="2:6" ht="12.75">
      <c r="B822" s="1443" t="s">
        <v>94</v>
      </c>
      <c r="C822" s="1443"/>
      <c r="D822" s="1443"/>
      <c r="E822" s="1443"/>
      <c r="F822" s="1443"/>
    </row>
    <row r="823" spans="1:10" ht="12.75" customHeight="1" thickBot="1">
      <c r="A823" s="47"/>
      <c r="B823" s="50" t="s">
        <v>94</v>
      </c>
      <c r="C823" s="16"/>
      <c r="D823" s="17"/>
      <c r="E823" s="16"/>
      <c r="F823" s="16"/>
      <c r="G823" s="15"/>
      <c r="H823" s="14"/>
      <c r="I823" s="4"/>
      <c r="J823" s="4"/>
    </row>
    <row r="824" spans="1:15" ht="12.75" customHeight="1" thickTop="1">
      <c r="A824" s="47"/>
      <c r="B824" s="21" t="s">
        <v>95</v>
      </c>
      <c r="C824" s="94">
        <v>0.0043</v>
      </c>
      <c r="D824" s="40" t="s">
        <v>15</v>
      </c>
      <c r="E824" s="57">
        <f>E809</f>
        <v>4794.42</v>
      </c>
      <c r="F824" s="23">
        <f>ROUND(C824*E824,2)</f>
        <v>20.62</v>
      </c>
      <c r="G824" s="48"/>
      <c r="H824" s="14"/>
      <c r="I824" s="14"/>
      <c r="J824" s="14"/>
      <c r="K824" s="15"/>
      <c r="L824" s="15"/>
      <c r="M824" s="15"/>
      <c r="N824" s="15"/>
      <c r="O824" s="15"/>
    </row>
    <row r="825" spans="1:15" ht="12.75" customHeight="1">
      <c r="A825" s="47"/>
      <c r="B825" s="27" t="s">
        <v>71</v>
      </c>
      <c r="C825" s="28">
        <v>0.11</v>
      </c>
      <c r="D825" s="41" t="s">
        <v>72</v>
      </c>
      <c r="E825" s="58">
        <v>45</v>
      </c>
      <c r="F825" s="353">
        <f>ROUND(C825*E825,2)</f>
        <v>4.95</v>
      </c>
      <c r="G825" s="48"/>
      <c r="H825" s="14"/>
      <c r="I825" s="14"/>
      <c r="J825" s="14"/>
      <c r="K825" s="15"/>
      <c r="L825" s="15"/>
      <c r="M825" s="15"/>
      <c r="N825" s="15"/>
      <c r="O825" s="15"/>
    </row>
    <row r="826" spans="1:15" ht="12.75" customHeight="1">
      <c r="A826" s="47"/>
      <c r="B826" s="27" t="s">
        <v>23</v>
      </c>
      <c r="C826" s="28">
        <v>1</v>
      </c>
      <c r="D826" s="41" t="s">
        <v>28</v>
      </c>
      <c r="E826" s="58">
        <v>35</v>
      </c>
      <c r="F826" s="353">
        <f>ROUND(C826*E826,2)</f>
        <v>35</v>
      </c>
      <c r="G826" s="48"/>
      <c r="H826" s="14"/>
      <c r="I826" s="14"/>
      <c r="J826" s="14"/>
      <c r="K826" s="15"/>
      <c r="L826" s="15"/>
      <c r="M826" s="15"/>
      <c r="N826" s="15"/>
      <c r="O826" s="15"/>
    </row>
    <row r="827" spans="1:15" ht="12.75" customHeight="1" thickBot="1">
      <c r="A827" s="47"/>
      <c r="B827" s="35"/>
      <c r="C827" s="42"/>
      <c r="D827" s="85" t="s">
        <v>88</v>
      </c>
      <c r="E827" s="44" t="s">
        <v>96</v>
      </c>
      <c r="F827" s="45">
        <f>ROUND(SUM(F824:F826),2)</f>
        <v>60.57</v>
      </c>
      <c r="G827" s="59"/>
      <c r="H827" s="14"/>
      <c r="I827" s="14"/>
      <c r="J827" s="14"/>
      <c r="K827" s="15"/>
      <c r="L827" s="15"/>
      <c r="M827" s="15"/>
      <c r="N827" s="15"/>
      <c r="O827" s="15"/>
    </row>
    <row r="828" spans="1:15" ht="12.75" customHeight="1" thickTop="1">
      <c r="A828" s="47"/>
      <c r="B828" s="37"/>
      <c r="C828" s="38"/>
      <c r="D828" s="93"/>
      <c r="E828" s="46"/>
      <c r="F828" s="46"/>
      <c r="G828" s="59"/>
      <c r="H828" s="14"/>
      <c r="I828" s="14"/>
      <c r="J828" s="14"/>
      <c r="K828" s="15"/>
      <c r="L828" s="15"/>
      <c r="M828" s="15"/>
      <c r="N828" s="15"/>
      <c r="O828" s="15"/>
    </row>
    <row r="829" spans="1:15" ht="12.75" customHeight="1">
      <c r="A829" s="47"/>
      <c r="B829" s="37"/>
      <c r="C829" s="38"/>
      <c r="D829" s="93"/>
      <c r="E829" s="46"/>
      <c r="F829" s="46"/>
      <c r="G829" s="59"/>
      <c r="H829" s="14"/>
      <c r="I829" s="14"/>
      <c r="J829" s="14"/>
      <c r="K829" s="15"/>
      <c r="L829" s="15"/>
      <c r="M829" s="15"/>
      <c r="N829" s="15"/>
      <c r="O829" s="15"/>
    </row>
    <row r="830" spans="1:15" ht="12.75" customHeight="1">
      <c r="A830" s="47"/>
      <c r="B830" s="1438" t="s">
        <v>159</v>
      </c>
      <c r="C830" s="1438"/>
      <c r="D830" s="1438"/>
      <c r="E830" s="1438"/>
      <c r="F830" s="1438"/>
      <c r="G830" s="1438"/>
      <c r="H830" s="14"/>
      <c r="I830" s="14"/>
      <c r="J830" s="14"/>
      <c r="K830" s="15"/>
      <c r="L830" s="15"/>
      <c r="M830" s="15"/>
      <c r="N830" s="15"/>
      <c r="O830" s="15"/>
    </row>
    <row r="831" spans="2:6" ht="12.75">
      <c r="B831" s="4"/>
      <c r="C831" s="16"/>
      <c r="D831" s="383"/>
      <c r="E831" s="16"/>
      <c r="F831" s="16"/>
    </row>
    <row r="832" spans="2:6" ht="12.75">
      <c r="B832" s="4"/>
      <c r="C832" s="16"/>
      <c r="D832" s="383"/>
      <c r="E832" s="16"/>
      <c r="F832" s="16"/>
    </row>
    <row r="833" spans="2:6" ht="15">
      <c r="B833" s="121" t="s">
        <v>159</v>
      </c>
      <c r="C833" s="122"/>
      <c r="D833" s="122"/>
      <c r="E833" s="122"/>
      <c r="F833" s="122"/>
    </row>
    <row r="834" spans="2:6" ht="13.5" thickBot="1">
      <c r="B834" s="123" t="s">
        <v>160</v>
      </c>
      <c r="C834" s="124"/>
      <c r="D834" s="124"/>
      <c r="E834" s="124"/>
      <c r="F834" s="125"/>
    </row>
    <row r="835" spans="2:6" ht="13.5" thickTop="1">
      <c r="B835" s="126" t="s">
        <v>235</v>
      </c>
      <c r="C835" s="127">
        <v>1.05</v>
      </c>
      <c r="D835" s="128" t="s">
        <v>15</v>
      </c>
      <c r="E835" s="129">
        <f>E757</f>
        <v>5982.82</v>
      </c>
      <c r="F835" s="23">
        <f>ROUND(C835*E835,2)</f>
        <v>6281.96</v>
      </c>
    </row>
    <row r="836" spans="2:6" ht="12.75">
      <c r="B836" s="130" t="s">
        <v>161</v>
      </c>
      <c r="C836" s="131">
        <v>0.6</v>
      </c>
      <c r="D836" s="132" t="s">
        <v>41</v>
      </c>
      <c r="E836" s="133">
        <f>F793</f>
        <v>6</v>
      </c>
      <c r="F836" s="353">
        <f>ROUND(C836*E836,2)</f>
        <v>3.6</v>
      </c>
    </row>
    <row r="837" spans="2:6" ht="12.75">
      <c r="B837" s="134" t="s">
        <v>23</v>
      </c>
      <c r="C837" s="135">
        <v>11.11</v>
      </c>
      <c r="D837" s="136" t="s">
        <v>28</v>
      </c>
      <c r="E837" s="137">
        <v>61.2</v>
      </c>
      <c r="F837" s="353">
        <f>ROUND(C837*E837,2)</f>
        <v>679.93</v>
      </c>
    </row>
    <row r="838" spans="2:6" ht="13.5" thickBot="1">
      <c r="B838" s="138"/>
      <c r="C838" s="139"/>
      <c r="D838" s="139"/>
      <c r="E838" s="140"/>
      <c r="F838" s="141">
        <f>SUM(F835:F837)</f>
        <v>6965.49</v>
      </c>
    </row>
    <row r="839" spans="2:6" ht="14.25" thickBot="1" thickTop="1">
      <c r="B839" s="142"/>
      <c r="C839" s="142"/>
      <c r="D839" s="142"/>
      <c r="E839" s="142"/>
      <c r="F839" s="143"/>
    </row>
    <row r="840" spans="2:6" ht="13.5" thickTop="1">
      <c r="B840" s="314" t="s">
        <v>0</v>
      </c>
      <c r="C840" s="315">
        <v>12</v>
      </c>
      <c r="D840" s="96" t="s">
        <v>28</v>
      </c>
      <c r="E840" s="316">
        <v>60</v>
      </c>
      <c r="F840" s="23">
        <f aca="true" t="shared" si="10" ref="F840:F860">ROUND(C840*E840,2)</f>
        <v>720</v>
      </c>
    </row>
    <row r="841" spans="2:6" ht="12.75">
      <c r="B841" s="317" t="s">
        <v>162</v>
      </c>
      <c r="C841" s="148">
        <v>6.75</v>
      </c>
      <c r="D841" s="145" t="s">
        <v>15</v>
      </c>
      <c r="E841" s="146">
        <v>240.23</v>
      </c>
      <c r="F841" s="353">
        <f t="shared" si="10"/>
        <v>1621.55</v>
      </c>
    </row>
    <row r="842" spans="2:6" ht="12.75">
      <c r="B842" s="318" t="s">
        <v>163</v>
      </c>
      <c r="C842" s="144">
        <v>3.42</v>
      </c>
      <c r="D842" s="145" t="s">
        <v>15</v>
      </c>
      <c r="E842" s="146">
        <v>70.16</v>
      </c>
      <c r="F842" s="353">
        <f t="shared" si="10"/>
        <v>239.95</v>
      </c>
    </row>
    <row r="843" spans="2:6" ht="12.75">
      <c r="B843" s="318" t="s">
        <v>354</v>
      </c>
      <c r="C843" s="485">
        <v>4</v>
      </c>
      <c r="D843" s="145" t="s">
        <v>15</v>
      </c>
      <c r="E843" s="146">
        <v>75</v>
      </c>
      <c r="F843" s="353">
        <f t="shared" si="10"/>
        <v>300</v>
      </c>
    </row>
    <row r="844" spans="2:6" ht="12.75">
      <c r="B844" s="318" t="s">
        <v>164</v>
      </c>
      <c r="C844" s="144">
        <v>1.35</v>
      </c>
      <c r="D844" s="145" t="s">
        <v>15</v>
      </c>
      <c r="E844" s="147">
        <f>+F838</f>
        <v>6965.49</v>
      </c>
      <c r="F844" s="353">
        <f t="shared" si="10"/>
        <v>9403.41</v>
      </c>
    </row>
    <row r="845" spans="2:6" ht="12.75">
      <c r="B845" s="318" t="s">
        <v>165</v>
      </c>
      <c r="C845" s="148">
        <v>7.2</v>
      </c>
      <c r="D845" s="145" t="s">
        <v>16</v>
      </c>
      <c r="E845" s="149">
        <v>869.1</v>
      </c>
      <c r="F845" s="353">
        <f t="shared" si="10"/>
        <v>6257.52</v>
      </c>
    </row>
    <row r="846" spans="2:6" ht="12.75">
      <c r="B846" s="318" t="s">
        <v>166</v>
      </c>
      <c r="C846" s="148">
        <v>12</v>
      </c>
      <c r="D846" s="145" t="s">
        <v>113</v>
      </c>
      <c r="E846" s="149">
        <f>(F711*0.09)/12</f>
        <v>3.3</v>
      </c>
      <c r="F846" s="353">
        <f t="shared" si="10"/>
        <v>39.6</v>
      </c>
    </row>
    <row r="847" spans="2:6" ht="12.75">
      <c r="B847" s="317" t="s">
        <v>167</v>
      </c>
      <c r="C847" s="148">
        <v>4</v>
      </c>
      <c r="D847" s="145" t="s">
        <v>132</v>
      </c>
      <c r="E847" s="330">
        <v>504.6</v>
      </c>
      <c r="F847" s="353">
        <f t="shared" si="10"/>
        <v>2018.4</v>
      </c>
    </row>
    <row r="848" spans="2:6" ht="12.75">
      <c r="B848" s="318" t="s">
        <v>168</v>
      </c>
      <c r="C848" s="148">
        <v>2</v>
      </c>
      <c r="D848" s="145" t="s">
        <v>132</v>
      </c>
      <c r="E848" s="330">
        <v>609</v>
      </c>
      <c r="F848" s="353">
        <f t="shared" si="10"/>
        <v>1218</v>
      </c>
    </row>
    <row r="849" spans="2:6" ht="12.75">
      <c r="B849" s="317" t="s">
        <v>169</v>
      </c>
      <c r="C849" s="148">
        <v>21.6</v>
      </c>
      <c r="D849" s="145" t="s">
        <v>16</v>
      </c>
      <c r="E849" s="330">
        <v>204.05</v>
      </c>
      <c r="F849" s="353">
        <f t="shared" si="10"/>
        <v>4407.48</v>
      </c>
    </row>
    <row r="850" spans="2:6" ht="12.75">
      <c r="B850" s="318" t="s">
        <v>170</v>
      </c>
      <c r="C850" s="148">
        <v>2</v>
      </c>
      <c r="D850" s="145" t="s">
        <v>132</v>
      </c>
      <c r="E850" s="149">
        <v>38</v>
      </c>
      <c r="F850" s="353">
        <f t="shared" si="10"/>
        <v>76</v>
      </c>
    </row>
    <row r="851" spans="2:6" ht="12.75">
      <c r="B851" s="318" t="s">
        <v>171</v>
      </c>
      <c r="C851" s="148">
        <v>3</v>
      </c>
      <c r="D851" s="145" t="s">
        <v>132</v>
      </c>
      <c r="E851" s="330">
        <v>52.2</v>
      </c>
      <c r="F851" s="353">
        <f t="shared" si="10"/>
        <v>156.6</v>
      </c>
    </row>
    <row r="852" spans="2:6" ht="12.75">
      <c r="B852" s="317" t="s">
        <v>172</v>
      </c>
      <c r="C852" s="148">
        <v>4</v>
      </c>
      <c r="D852" s="145" t="s">
        <v>132</v>
      </c>
      <c r="E852" s="330">
        <v>168.2</v>
      </c>
      <c r="F852" s="353">
        <f t="shared" si="10"/>
        <v>672.8</v>
      </c>
    </row>
    <row r="853" spans="2:6" ht="12.75">
      <c r="B853" s="318" t="s">
        <v>173</v>
      </c>
      <c r="C853" s="148">
        <v>72</v>
      </c>
      <c r="D853" s="145" t="s">
        <v>113</v>
      </c>
      <c r="E853" s="146">
        <v>9.3</v>
      </c>
      <c r="F853" s="353">
        <f t="shared" si="10"/>
        <v>669.6</v>
      </c>
    </row>
    <row r="854" spans="2:6" ht="12.75">
      <c r="B854" s="317" t="s">
        <v>174</v>
      </c>
      <c r="C854" s="148">
        <v>1</v>
      </c>
      <c r="D854" s="145" t="s">
        <v>119</v>
      </c>
      <c r="E854" s="149">
        <v>27.6</v>
      </c>
      <c r="F854" s="353">
        <f t="shared" si="10"/>
        <v>27.6</v>
      </c>
    </row>
    <row r="855" spans="2:6" ht="12.75">
      <c r="B855" s="318" t="s">
        <v>175</v>
      </c>
      <c r="C855" s="148">
        <v>10.08</v>
      </c>
      <c r="D855" s="145" t="s">
        <v>16</v>
      </c>
      <c r="E855" s="149">
        <v>255.39</v>
      </c>
      <c r="F855" s="353">
        <f t="shared" si="10"/>
        <v>2574.33</v>
      </c>
    </row>
    <row r="856" spans="2:6" ht="12.75">
      <c r="B856" s="318" t="s">
        <v>176</v>
      </c>
      <c r="C856" s="148">
        <v>34.2</v>
      </c>
      <c r="D856" s="145" t="s">
        <v>16</v>
      </c>
      <c r="E856" s="149">
        <v>130.5</v>
      </c>
      <c r="F856" s="353">
        <f t="shared" si="10"/>
        <v>4463.1</v>
      </c>
    </row>
    <row r="857" spans="2:6" ht="12.75">
      <c r="B857" s="318" t="s">
        <v>177</v>
      </c>
      <c r="C857" s="148">
        <v>2</v>
      </c>
      <c r="D857" s="145" t="s">
        <v>132</v>
      </c>
      <c r="E857" s="330">
        <v>214.6</v>
      </c>
      <c r="F857" s="353">
        <f t="shared" si="10"/>
        <v>429.2</v>
      </c>
    </row>
    <row r="858" spans="2:6" ht="12.75">
      <c r="B858" s="318" t="s">
        <v>178</v>
      </c>
      <c r="C858" s="148">
        <v>6</v>
      </c>
      <c r="D858" s="145" t="s">
        <v>132</v>
      </c>
      <c r="E858" s="330">
        <v>27.84</v>
      </c>
      <c r="F858" s="353">
        <f t="shared" si="10"/>
        <v>167.04</v>
      </c>
    </row>
    <row r="859" spans="2:6" ht="12.75">
      <c r="B859" s="318" t="s">
        <v>23</v>
      </c>
      <c r="C859" s="148">
        <v>12</v>
      </c>
      <c r="D859" s="145" t="s">
        <v>113</v>
      </c>
      <c r="E859" s="149">
        <v>259.8</v>
      </c>
      <c r="F859" s="353">
        <f t="shared" si="10"/>
        <v>3117.6</v>
      </c>
    </row>
    <row r="860" spans="2:6" ht="12.75">
      <c r="B860" s="318" t="s">
        <v>179</v>
      </c>
      <c r="C860" s="148">
        <v>12.6</v>
      </c>
      <c r="D860" s="145" t="s">
        <v>16</v>
      </c>
      <c r="E860" s="149">
        <v>130.5</v>
      </c>
      <c r="F860" s="353">
        <f t="shared" si="10"/>
        <v>1644.3</v>
      </c>
    </row>
    <row r="861" spans="2:6" ht="12.75">
      <c r="B861" s="319" t="s">
        <v>180</v>
      </c>
      <c r="C861" s="150"/>
      <c r="D861" s="150"/>
      <c r="E861" s="151"/>
      <c r="F861" s="320">
        <f>SUM(F840:F860)</f>
        <v>40224.08</v>
      </c>
    </row>
    <row r="862" spans="2:6" ht="13.5" thickBot="1">
      <c r="B862" s="321" t="s">
        <v>181</v>
      </c>
      <c r="C862" s="322"/>
      <c r="D862" s="323"/>
      <c r="E862" s="152" t="s">
        <v>182</v>
      </c>
      <c r="F862" s="324">
        <f>ROUND(F861/12,2)</f>
        <v>3352.01</v>
      </c>
    </row>
    <row r="863" spans="2:6" ht="13.5" thickTop="1">
      <c r="B863" s="21" t="s">
        <v>307</v>
      </c>
      <c r="C863" s="22">
        <v>3</v>
      </c>
      <c r="D863" s="173" t="s">
        <v>132</v>
      </c>
      <c r="E863" s="22">
        <f>F889</f>
        <v>2327.7</v>
      </c>
      <c r="F863" s="353">
        <f>ROUND(C863*E863,2)</f>
        <v>6983.1</v>
      </c>
    </row>
    <row r="864" spans="2:6" ht="12.75">
      <c r="B864" s="319" t="s">
        <v>314</v>
      </c>
      <c r="C864" s="325"/>
      <c r="D864" s="326"/>
      <c r="E864" s="325"/>
      <c r="F864" s="327">
        <f>F861+F863</f>
        <v>47207.18</v>
      </c>
    </row>
    <row r="865" spans="2:6" ht="13.5" thickBot="1">
      <c r="B865" s="321" t="s">
        <v>315</v>
      </c>
      <c r="C865" s="328"/>
      <c r="D865" s="329"/>
      <c r="E865" s="328"/>
      <c r="F865" s="563">
        <f>ROUND(F864/12,2)</f>
        <v>3933.93</v>
      </c>
    </row>
    <row r="866" spans="2:6" ht="13.5" thickTop="1">
      <c r="B866" s="4"/>
      <c r="C866" s="16"/>
      <c r="D866" s="383"/>
      <c r="E866" s="16"/>
      <c r="F866" s="16"/>
    </row>
    <row r="867" spans="2:4" ht="13.5" thickBot="1">
      <c r="B867" s="50" t="s">
        <v>462</v>
      </c>
      <c r="D867" s="2"/>
    </row>
    <row r="868" spans="2:6" ht="13.5" thickTop="1">
      <c r="B868" s="126" t="s">
        <v>235</v>
      </c>
      <c r="C868" s="127">
        <v>1.05</v>
      </c>
      <c r="D868" s="128" t="s">
        <v>15</v>
      </c>
      <c r="E868" s="129">
        <f>E835</f>
        <v>5982.82</v>
      </c>
      <c r="F868" s="23">
        <f>ROUND(C868*E868,2)</f>
        <v>6281.96</v>
      </c>
    </row>
    <row r="869" spans="2:6" ht="12.75">
      <c r="B869" s="130" t="s">
        <v>161</v>
      </c>
      <c r="C869" s="131">
        <v>0.87</v>
      </c>
      <c r="D869" s="132" t="s">
        <v>41</v>
      </c>
      <c r="E869" s="133">
        <f>'[1]ANALISIS'!$E$275</f>
        <v>2645.66</v>
      </c>
      <c r="F869" s="353">
        <f>ROUND(C869*E869,2)</f>
        <v>2301.72</v>
      </c>
    </row>
    <row r="870" spans="2:6" ht="13.5" thickBot="1">
      <c r="B870" s="138"/>
      <c r="C870" s="139"/>
      <c r="D870" s="139"/>
      <c r="E870" s="152" t="s">
        <v>184</v>
      </c>
      <c r="F870" s="141">
        <f>SUM(F868:F869)</f>
        <v>8583.68</v>
      </c>
    </row>
    <row r="871" ht="8.25" customHeight="1" thickTop="1">
      <c r="D871" s="2"/>
    </row>
    <row r="872" spans="2:6" ht="13.5" thickBot="1">
      <c r="B872" s="154" t="s">
        <v>463</v>
      </c>
      <c r="C872" s="124"/>
      <c r="D872" s="124"/>
      <c r="E872" s="124"/>
      <c r="F872" s="125"/>
    </row>
    <row r="873" spans="2:9" ht="13.5" thickTop="1">
      <c r="B873" s="126" t="s">
        <v>235</v>
      </c>
      <c r="C873" s="127">
        <v>1.05</v>
      </c>
      <c r="D873" s="128" t="s">
        <v>15</v>
      </c>
      <c r="E873" s="129">
        <f>E868</f>
        <v>5982.82</v>
      </c>
      <c r="F873" s="23">
        <f>ROUND(C873*E873,2)</f>
        <v>6281.96</v>
      </c>
      <c r="I873" s="153"/>
    </row>
    <row r="874" spans="2:9" ht="12.75">
      <c r="B874" s="130" t="s">
        <v>161</v>
      </c>
      <c r="C874" s="131">
        <v>4.7</v>
      </c>
      <c r="D874" s="132" t="s">
        <v>41</v>
      </c>
      <c r="E874" s="133">
        <f>E869</f>
        <v>2645.66</v>
      </c>
      <c r="F874" s="353">
        <f>ROUND(C874*E874,2)</f>
        <v>12434.6</v>
      </c>
      <c r="I874" s="153"/>
    </row>
    <row r="875" spans="2:9" ht="12.75">
      <c r="B875" s="134" t="s">
        <v>186</v>
      </c>
      <c r="C875" s="135">
        <v>16</v>
      </c>
      <c r="D875" s="136" t="s">
        <v>28</v>
      </c>
      <c r="E875" s="137">
        <v>325</v>
      </c>
      <c r="F875" s="353">
        <f>ROUND(C875*E875,2)</f>
        <v>5200</v>
      </c>
      <c r="I875" s="153"/>
    </row>
    <row r="876" spans="2:9" ht="13.5" thickBot="1">
      <c r="B876" s="138"/>
      <c r="C876" s="139"/>
      <c r="D876" s="139"/>
      <c r="E876" s="152" t="s">
        <v>184</v>
      </c>
      <c r="F876" s="141">
        <f>SUM(F873:F875)</f>
        <v>23916.56</v>
      </c>
      <c r="I876" s="206"/>
    </row>
    <row r="877" spans="2:9" ht="13.5" thickTop="1">
      <c r="B877" s="499" t="s">
        <v>306</v>
      </c>
      <c r="C877" s="22">
        <v>0.18</v>
      </c>
      <c r="D877" s="173" t="s">
        <v>15</v>
      </c>
      <c r="E877" s="22">
        <f>F876</f>
        <v>23916.56</v>
      </c>
      <c r="F877" s="500">
        <f>ROUND(C877*E877,2)</f>
        <v>4304.98</v>
      </c>
      <c r="I877" s="313"/>
    </row>
    <row r="878" spans="2:9" ht="12.75">
      <c r="B878" s="501" t="s">
        <v>423</v>
      </c>
      <c r="C878" s="28">
        <v>0.14</v>
      </c>
      <c r="D878" s="174" t="s">
        <v>15</v>
      </c>
      <c r="E878" s="28">
        <f>F870</f>
        <v>8583.68</v>
      </c>
      <c r="F878" s="353">
        <f>ROUND(C878*E878,2)</f>
        <v>1201.72</v>
      </c>
      <c r="I878" s="313"/>
    </row>
    <row r="879" spans="2:9" ht="12.75">
      <c r="B879" s="501" t="s">
        <v>283</v>
      </c>
      <c r="C879" s="28">
        <v>2.86</v>
      </c>
      <c r="D879" s="174" t="s">
        <v>16</v>
      </c>
      <c r="E879" s="28">
        <v>255.39</v>
      </c>
      <c r="F879" s="353">
        <f>ROUND(C879*E879,2)</f>
        <v>730.42</v>
      </c>
      <c r="I879" s="313"/>
    </row>
    <row r="880" spans="2:9" ht="12.75">
      <c r="B880" s="501" t="s">
        <v>94</v>
      </c>
      <c r="C880" s="28">
        <v>12.2</v>
      </c>
      <c r="D880" s="174" t="s">
        <v>28</v>
      </c>
      <c r="E880" s="28">
        <v>61.8</v>
      </c>
      <c r="F880" s="353">
        <f>ROUND(C880*E880,2)</f>
        <v>753.96</v>
      </c>
      <c r="I880" s="313"/>
    </row>
    <row r="881" spans="2:9" ht="12.75" customHeight="1">
      <c r="B881" s="502" t="s">
        <v>364</v>
      </c>
      <c r="C881" s="28">
        <v>1.76</v>
      </c>
      <c r="D881" s="373" t="s">
        <v>16</v>
      </c>
      <c r="E881" s="325">
        <v>95.48</v>
      </c>
      <c r="F881" s="353">
        <f>ROUND(C881*E881,2)</f>
        <v>168.04</v>
      </c>
      <c r="I881" s="175"/>
    </row>
    <row r="882" spans="2:9" ht="12.75" customHeight="1" thickBot="1">
      <c r="B882" s="503"/>
      <c r="C882" s="328"/>
      <c r="D882" s="329"/>
      <c r="E882" s="504" t="s">
        <v>424</v>
      </c>
      <c r="F882" s="564">
        <f>SUM(F877:F881)</f>
        <v>7159.12</v>
      </c>
      <c r="I882" s="175"/>
    </row>
    <row r="883" spans="4:9" ht="12.75" customHeight="1" thickTop="1">
      <c r="D883" s="2"/>
      <c r="I883" s="175"/>
    </row>
    <row r="884" spans="2:6" ht="13.5" thickBot="1">
      <c r="B884" s="49" t="s">
        <v>464</v>
      </c>
      <c r="C884" s="300"/>
      <c r="D884" s="301"/>
      <c r="E884" s="300"/>
      <c r="F884" s="300"/>
    </row>
    <row r="885" spans="2:9" ht="13.5" thickTop="1">
      <c r="B885" s="21" t="s">
        <v>235</v>
      </c>
      <c r="C885" s="302">
        <v>1.05</v>
      </c>
      <c r="D885" s="173" t="s">
        <v>15</v>
      </c>
      <c r="E885" s="302">
        <f>E873</f>
        <v>5982.82</v>
      </c>
      <c r="F885" s="23">
        <f>ROUND(C885*E885,2)</f>
        <v>6281.96</v>
      </c>
      <c r="I885" s="3">
        <v>32</v>
      </c>
    </row>
    <row r="886" spans="2:9" ht="12.75">
      <c r="B886" s="27" t="s">
        <v>161</v>
      </c>
      <c r="C886" s="303">
        <v>6.26</v>
      </c>
      <c r="D886" s="174" t="s">
        <v>41</v>
      </c>
      <c r="E886" s="303">
        <f>F766</f>
        <v>7006.91</v>
      </c>
      <c r="F886" s="353">
        <f>ROUND(C886*E886,2)</f>
        <v>43863.26</v>
      </c>
      <c r="I886" s="311"/>
    </row>
    <row r="887" spans="2:6" ht="12.75">
      <c r="B887" s="27" t="s">
        <v>255</v>
      </c>
      <c r="C887" s="303">
        <v>44.44</v>
      </c>
      <c r="D887" s="174" t="s">
        <v>113</v>
      </c>
      <c r="E887" s="303">
        <v>250</v>
      </c>
      <c r="F887" s="353">
        <f>ROUND(C887*E887,2)</f>
        <v>11110</v>
      </c>
    </row>
    <row r="888" spans="2:6" ht="13.5" thickBot="1">
      <c r="B888" s="35"/>
      <c r="C888" s="304"/>
      <c r="D888" s="183"/>
      <c r="E888" s="305"/>
      <c r="F888" s="306">
        <f>SUM(F885:F887)</f>
        <v>61255.22</v>
      </c>
    </row>
    <row r="889" spans="2:6" ht="13.5" thickTop="1">
      <c r="B889" s="307" t="s">
        <v>304</v>
      </c>
      <c r="C889" s="310">
        <f>0.25*0.25*0.6</f>
        <v>0.038</v>
      </c>
      <c r="D889" s="309" t="s">
        <v>15</v>
      </c>
      <c r="E889" s="308">
        <f>F888</f>
        <v>61255.22</v>
      </c>
      <c r="F889" s="565">
        <f>ROUND(C889*E889,2)</f>
        <v>2327.7</v>
      </c>
    </row>
    <row r="890" spans="2:6" ht="12.75">
      <c r="B890" s="4"/>
      <c r="C890" s="16"/>
      <c r="D890" s="383"/>
      <c r="E890" s="16"/>
      <c r="F890" s="16"/>
    </row>
    <row r="891" spans="2:6" ht="12.75">
      <c r="B891" s="4"/>
      <c r="C891" s="16"/>
      <c r="D891" s="383"/>
      <c r="E891" s="16"/>
      <c r="F891" s="16"/>
    </row>
    <row r="892" spans="2:7" ht="15">
      <c r="B892" s="567" t="s">
        <v>467</v>
      </c>
      <c r="C892" s="568"/>
      <c r="D892" s="569"/>
      <c r="E892" s="568"/>
      <c r="F892" s="568"/>
      <c r="G892" s="570"/>
    </row>
    <row r="893" spans="2:7" ht="13.5" thickBot="1">
      <c r="B893" s="571" t="s">
        <v>475</v>
      </c>
      <c r="C893" s="572"/>
      <c r="D893" s="573"/>
      <c r="E893" s="572"/>
      <c r="F893" s="572"/>
      <c r="G893" s="570"/>
    </row>
    <row r="894" spans="2:7" ht="13.5" thickTop="1">
      <c r="B894" s="574" t="s">
        <v>468</v>
      </c>
      <c r="C894" s="575">
        <v>1.05</v>
      </c>
      <c r="D894" s="576" t="s">
        <v>15</v>
      </c>
      <c r="E894" s="575">
        <v>4966.6</v>
      </c>
      <c r="F894" s="577">
        <v>5214.93</v>
      </c>
      <c r="G894" s="570"/>
    </row>
    <row r="895" spans="2:7" ht="12.75">
      <c r="B895" s="578" t="s">
        <v>161</v>
      </c>
      <c r="C895" s="579">
        <v>0.67</v>
      </c>
      <c r="D895" s="580" t="s">
        <v>41</v>
      </c>
      <c r="E895" s="579">
        <v>1960.4</v>
      </c>
      <c r="F895" s="581">
        <v>1235.05</v>
      </c>
      <c r="G895" s="570"/>
    </row>
    <row r="896" spans="2:7" ht="13.5" thickBot="1">
      <c r="B896" s="582"/>
      <c r="C896" s="583"/>
      <c r="D896" s="584"/>
      <c r="E896" s="585" t="s">
        <v>55</v>
      </c>
      <c r="F896" s="586">
        <v>6449.98</v>
      </c>
      <c r="G896" s="570"/>
    </row>
    <row r="897" spans="2:7" ht="13.5" thickTop="1">
      <c r="B897" s="587"/>
      <c r="C897" s="588"/>
      <c r="D897" s="587"/>
      <c r="E897" s="589"/>
      <c r="F897" s="589"/>
      <c r="G897" s="570"/>
    </row>
    <row r="898" spans="2:7" ht="13.5" thickBot="1">
      <c r="B898" s="590" t="s">
        <v>476</v>
      </c>
      <c r="C898" s="572"/>
      <c r="D898" s="573"/>
      <c r="E898" s="572"/>
      <c r="F898" s="572"/>
      <c r="G898" s="570"/>
    </row>
    <row r="899" spans="2:7" ht="13.5" thickTop="1">
      <c r="B899" s="574" t="s">
        <v>469</v>
      </c>
      <c r="C899" s="575">
        <v>1.05</v>
      </c>
      <c r="D899" s="576" t="s">
        <v>15</v>
      </c>
      <c r="E899" s="575">
        <v>4966.6</v>
      </c>
      <c r="F899" s="577">
        <v>5214.93</v>
      </c>
      <c r="G899" s="570"/>
    </row>
    <row r="900" spans="2:7" ht="12.75">
      <c r="B900" s="578" t="s">
        <v>161</v>
      </c>
      <c r="C900" s="579">
        <v>1.06</v>
      </c>
      <c r="D900" s="580" t="s">
        <v>41</v>
      </c>
      <c r="E900" s="579">
        <v>2145.4</v>
      </c>
      <c r="F900" s="581">
        <v>2574.48</v>
      </c>
      <c r="G900" s="570"/>
    </row>
    <row r="901" spans="2:7" ht="13.5" thickBot="1">
      <c r="B901" s="582"/>
      <c r="C901" s="583"/>
      <c r="D901" s="584"/>
      <c r="E901" s="585" t="s">
        <v>55</v>
      </c>
      <c r="F901" s="586">
        <v>7789.41</v>
      </c>
      <c r="G901" s="570"/>
    </row>
    <row r="902" spans="2:7" ht="13.5" thickTop="1">
      <c r="B902" s="591"/>
      <c r="C902" s="592"/>
      <c r="D902" s="591"/>
      <c r="E902" s="592"/>
      <c r="F902" s="592"/>
      <c r="G902" s="570"/>
    </row>
    <row r="903" spans="2:7" ht="13.5" thickBot="1">
      <c r="B903" s="590" t="s">
        <v>477</v>
      </c>
      <c r="C903" s="572"/>
      <c r="D903" s="573"/>
      <c r="E903" s="572"/>
      <c r="F903" s="572"/>
      <c r="G903" s="570"/>
    </row>
    <row r="904" spans="2:7" ht="13.5" thickTop="1">
      <c r="B904" s="574" t="s">
        <v>469</v>
      </c>
      <c r="C904" s="575">
        <v>1.05</v>
      </c>
      <c r="D904" s="576" t="s">
        <v>15</v>
      </c>
      <c r="E904" s="575">
        <v>4966.6</v>
      </c>
      <c r="F904" s="577">
        <v>5214.93</v>
      </c>
      <c r="G904" s="570"/>
    </row>
    <row r="905" spans="2:7" ht="12.75">
      <c r="B905" s="578" t="s">
        <v>161</v>
      </c>
      <c r="C905" s="579">
        <v>3.75</v>
      </c>
      <c r="D905" s="580" t="s">
        <v>41</v>
      </c>
      <c r="E905" s="579">
        <v>2145.4</v>
      </c>
      <c r="F905" s="581">
        <v>7852.16</v>
      </c>
      <c r="G905" s="570"/>
    </row>
    <row r="906" spans="2:7" ht="12.75">
      <c r="B906" s="578" t="s">
        <v>255</v>
      </c>
      <c r="C906" s="579">
        <v>10</v>
      </c>
      <c r="D906" s="593" t="s">
        <v>16</v>
      </c>
      <c r="E906" s="579">
        <v>550</v>
      </c>
      <c r="F906" s="581">
        <v>5500</v>
      </c>
      <c r="G906" s="570"/>
    </row>
    <row r="907" spans="2:7" ht="13.5" thickBot="1">
      <c r="B907" s="582"/>
      <c r="C907" s="583"/>
      <c r="D907" s="584"/>
      <c r="E907" s="585" t="s">
        <v>55</v>
      </c>
      <c r="F907" s="586">
        <v>18567.09</v>
      </c>
      <c r="G907" s="570"/>
    </row>
    <row r="908" spans="2:7" ht="13.5" thickTop="1">
      <c r="B908" s="594"/>
      <c r="C908" s="592"/>
      <c r="D908" s="591"/>
      <c r="E908" s="592"/>
      <c r="F908" s="592"/>
      <c r="G908" s="570"/>
    </row>
    <row r="909" spans="2:7" ht="13.5" thickBot="1">
      <c r="B909" s="595" t="s">
        <v>478</v>
      </c>
      <c r="C909" s="572"/>
      <c r="D909" s="573"/>
      <c r="E909" s="572"/>
      <c r="F909" s="572"/>
      <c r="G909" s="570"/>
    </row>
    <row r="910" spans="2:7" ht="13.5" thickTop="1">
      <c r="B910" s="574" t="s">
        <v>469</v>
      </c>
      <c r="C910" s="575">
        <v>1.05</v>
      </c>
      <c r="D910" s="576" t="s">
        <v>15</v>
      </c>
      <c r="E910" s="575">
        <v>4966.6</v>
      </c>
      <c r="F910" s="577">
        <v>5214.93</v>
      </c>
      <c r="G910" s="570"/>
    </row>
    <row r="911" spans="2:7" ht="12.75">
      <c r="B911" s="578" t="s">
        <v>161</v>
      </c>
      <c r="C911" s="579">
        <v>1.99</v>
      </c>
      <c r="D911" s="580" t="s">
        <v>41</v>
      </c>
      <c r="E911" s="579">
        <v>1960.4</v>
      </c>
      <c r="F911" s="581">
        <v>3117.04</v>
      </c>
      <c r="G911" s="570"/>
    </row>
    <row r="912" spans="2:7" ht="12.75">
      <c r="B912" s="578" t="s">
        <v>255</v>
      </c>
      <c r="C912" s="579"/>
      <c r="D912" s="593"/>
      <c r="E912" s="579"/>
      <c r="F912" s="581"/>
      <c r="G912" s="570"/>
    </row>
    <row r="913" spans="2:7" ht="13.5" thickBot="1">
      <c r="B913" s="582"/>
      <c r="C913" s="583"/>
      <c r="D913" s="584"/>
      <c r="E913" s="585" t="s">
        <v>55</v>
      </c>
      <c r="F913" s="586">
        <v>8331.97</v>
      </c>
      <c r="G913" s="570"/>
    </row>
    <row r="914" spans="2:7" ht="13.5" thickTop="1">
      <c r="B914" s="594"/>
      <c r="C914" s="592"/>
      <c r="D914" s="591"/>
      <c r="E914" s="592"/>
      <c r="F914" s="592"/>
      <c r="G914" s="570"/>
    </row>
    <row r="915" spans="2:7" ht="13.5" thickBot="1">
      <c r="B915" s="590" t="s">
        <v>479</v>
      </c>
      <c r="C915" s="572"/>
      <c r="D915" s="573"/>
      <c r="E915" s="572"/>
      <c r="F915" s="572"/>
      <c r="G915" s="570"/>
    </row>
    <row r="916" spans="2:7" ht="13.5" thickTop="1">
      <c r="B916" s="574" t="s">
        <v>470</v>
      </c>
      <c r="C916" s="575">
        <v>1.05</v>
      </c>
      <c r="D916" s="576" t="s">
        <v>15</v>
      </c>
      <c r="E916" s="575">
        <v>4966.6</v>
      </c>
      <c r="F916" s="577">
        <v>5214.93</v>
      </c>
      <c r="G916" s="570"/>
    </row>
    <row r="917" spans="2:7" ht="12.75">
      <c r="B917" s="578" t="s">
        <v>471</v>
      </c>
      <c r="C917" s="579">
        <v>3.91</v>
      </c>
      <c r="D917" s="580" t="s">
        <v>41</v>
      </c>
      <c r="E917" s="579">
        <v>2145.4</v>
      </c>
      <c r="F917" s="581">
        <v>15446.88</v>
      </c>
      <c r="G917" s="570"/>
    </row>
    <row r="918" spans="2:7" ht="12.75">
      <c r="B918" s="578" t="s">
        <v>472</v>
      </c>
      <c r="C918" s="579">
        <f>1/(0.3*0.3)</f>
        <v>11.11</v>
      </c>
      <c r="D918" s="593" t="s">
        <v>113</v>
      </c>
      <c r="E918" s="579">
        <v>225</v>
      </c>
      <c r="F918" s="581">
        <v>5200</v>
      </c>
      <c r="G918" s="570"/>
    </row>
    <row r="919" spans="2:7" ht="12.75">
      <c r="B919" s="578"/>
      <c r="C919" s="579"/>
      <c r="D919" s="596"/>
      <c r="E919" s="597" t="s">
        <v>55</v>
      </c>
      <c r="F919" s="598">
        <v>25861.81</v>
      </c>
      <c r="G919" s="570"/>
    </row>
    <row r="920" spans="2:7" ht="12.75">
      <c r="B920" s="594"/>
      <c r="C920" s="592"/>
      <c r="D920" s="591"/>
      <c r="E920" s="592"/>
      <c r="F920" s="592"/>
      <c r="G920" s="570"/>
    </row>
    <row r="921" spans="2:7" ht="13.5" thickBot="1">
      <c r="B921" s="590" t="s">
        <v>480</v>
      </c>
      <c r="C921" s="599"/>
      <c r="D921" s="595"/>
      <c r="E921" s="599"/>
      <c r="F921" s="599"/>
      <c r="G921" s="570"/>
    </row>
    <row r="922" spans="2:7" ht="13.5" thickTop="1">
      <c r="B922" s="600" t="s">
        <v>469</v>
      </c>
      <c r="C922" s="575">
        <v>1.05</v>
      </c>
      <c r="D922" s="576" t="s">
        <v>15</v>
      </c>
      <c r="E922" s="575">
        <v>4966.6</v>
      </c>
      <c r="F922" s="577">
        <v>5214.93</v>
      </c>
      <c r="G922" s="570"/>
    </row>
    <row r="923" spans="2:7" ht="12.75">
      <c r="B923" s="578" t="s">
        <v>161</v>
      </c>
      <c r="C923" s="579">
        <v>2.97</v>
      </c>
      <c r="D923" s="580" t="s">
        <v>41</v>
      </c>
      <c r="E923" s="579">
        <v>1960.4</v>
      </c>
      <c r="F923" s="581">
        <v>11527.15</v>
      </c>
      <c r="G923" s="570"/>
    </row>
    <row r="924" spans="2:7" ht="12.75">
      <c r="B924" s="578" t="s">
        <v>255</v>
      </c>
      <c r="C924" s="579">
        <f>1/(0.3*0.3)</f>
        <v>11.11</v>
      </c>
      <c r="D924" s="593" t="s">
        <v>16</v>
      </c>
      <c r="E924" s="579">
        <v>375</v>
      </c>
      <c r="F924" s="581">
        <v>5200</v>
      </c>
      <c r="G924" s="570"/>
    </row>
    <row r="925" spans="2:7" ht="13.5" thickBot="1">
      <c r="B925" s="582"/>
      <c r="C925" s="583"/>
      <c r="D925" s="584"/>
      <c r="E925" s="585"/>
      <c r="F925" s="586">
        <v>21942.08</v>
      </c>
      <c r="G925" s="570"/>
    </row>
    <row r="926" spans="2:7" ht="13.5" thickTop="1">
      <c r="B926" s="573"/>
      <c r="C926" s="572"/>
      <c r="D926" s="573"/>
      <c r="E926" s="572"/>
      <c r="F926" s="572"/>
      <c r="G926" s="570"/>
    </row>
    <row r="927" spans="2:7" ht="13.5" thickBot="1">
      <c r="B927" s="595" t="s">
        <v>481</v>
      </c>
      <c r="C927" s="599"/>
      <c r="D927" s="595"/>
      <c r="E927" s="599"/>
      <c r="F927" s="599"/>
      <c r="G927" s="570"/>
    </row>
    <row r="928" spans="2:7" ht="13.5" thickTop="1">
      <c r="B928" s="600" t="s">
        <v>469</v>
      </c>
      <c r="C928" s="575">
        <v>1.05</v>
      </c>
      <c r="D928" s="576" t="s">
        <v>15</v>
      </c>
      <c r="E928" s="575">
        <v>4966.6</v>
      </c>
      <c r="F928" s="577">
        <v>5214.93</v>
      </c>
      <c r="G928" s="570"/>
    </row>
    <row r="929" spans="2:7" ht="12.75">
      <c r="B929" s="578" t="s">
        <v>161</v>
      </c>
      <c r="C929" s="579">
        <v>1.1</v>
      </c>
      <c r="D929" s="580" t="s">
        <v>41</v>
      </c>
      <c r="E929" s="579">
        <v>2145.4</v>
      </c>
      <c r="F929" s="581">
        <v>5213.32</v>
      </c>
      <c r="G929" s="570"/>
    </row>
    <row r="930" spans="2:7" ht="12.75">
      <c r="B930" s="578" t="s">
        <v>255</v>
      </c>
      <c r="C930" s="579">
        <f>1/0.15</f>
        <v>6.67</v>
      </c>
      <c r="D930" s="593" t="s">
        <v>113</v>
      </c>
      <c r="E930" s="579">
        <v>225</v>
      </c>
      <c r="F930" s="581">
        <v>1500</v>
      </c>
      <c r="G930" s="570"/>
    </row>
    <row r="931" spans="2:7" ht="13.5" thickBot="1">
      <c r="B931" s="582"/>
      <c r="C931" s="583"/>
      <c r="D931" s="584"/>
      <c r="E931" s="585"/>
      <c r="F931" s="586">
        <v>11928.25</v>
      </c>
      <c r="G931" s="570"/>
    </row>
    <row r="932" spans="2:7" ht="13.5" thickTop="1">
      <c r="B932" s="573"/>
      <c r="C932" s="572"/>
      <c r="D932" s="573"/>
      <c r="E932" s="572"/>
      <c r="F932" s="572"/>
      <c r="G932" s="570"/>
    </row>
    <row r="933" spans="2:7" ht="13.5" thickBot="1">
      <c r="B933" s="595" t="s">
        <v>482</v>
      </c>
      <c r="C933" s="572"/>
      <c r="D933" s="573"/>
      <c r="E933" s="572"/>
      <c r="F933" s="572"/>
      <c r="G933" s="570"/>
    </row>
    <row r="934" spans="2:7" ht="13.5" thickTop="1">
      <c r="B934" s="600" t="s">
        <v>469</v>
      </c>
      <c r="C934" s="575">
        <v>1.05</v>
      </c>
      <c r="D934" s="576" t="s">
        <v>15</v>
      </c>
      <c r="E934" s="575">
        <v>4966.6</v>
      </c>
      <c r="F934" s="577">
        <v>5214.93</v>
      </c>
      <c r="G934" s="570"/>
    </row>
    <row r="935" spans="2:7" ht="12.75">
      <c r="B935" s="578" t="s">
        <v>161</v>
      </c>
      <c r="C935" s="579">
        <v>4.75</v>
      </c>
      <c r="D935" s="580" t="s">
        <v>41</v>
      </c>
      <c r="E935" s="579">
        <v>1960.4</v>
      </c>
      <c r="F935" s="581">
        <v>6155.66</v>
      </c>
      <c r="G935" s="570"/>
    </row>
    <row r="936" spans="2:7" ht="12.75">
      <c r="B936" s="578" t="s">
        <v>255</v>
      </c>
      <c r="C936" s="579">
        <f>1/(0.3*0.3)</f>
        <v>11.11</v>
      </c>
      <c r="D936" s="593" t="s">
        <v>113</v>
      </c>
      <c r="E936" s="579">
        <v>250</v>
      </c>
      <c r="F936" s="581">
        <v>1562.5</v>
      </c>
      <c r="G936" s="570"/>
    </row>
    <row r="937" spans="2:7" ht="12.75">
      <c r="B937" s="601" t="s">
        <v>473</v>
      </c>
      <c r="C937" s="579">
        <f>1/(0.3*0.3)</f>
        <v>11.11</v>
      </c>
      <c r="D937" s="603" t="s">
        <v>113</v>
      </c>
      <c r="E937" s="602">
        <v>325</v>
      </c>
      <c r="F937" s="581">
        <v>1156.25</v>
      </c>
      <c r="G937" s="570"/>
    </row>
    <row r="938" spans="2:7" ht="13.5" thickBot="1">
      <c r="B938" s="582"/>
      <c r="C938" s="583"/>
      <c r="D938" s="584"/>
      <c r="E938" s="585"/>
      <c r="F938" s="586">
        <v>14089.34</v>
      </c>
      <c r="G938" s="570"/>
    </row>
    <row r="939" spans="2:7" ht="13.5" thickTop="1">
      <c r="B939" s="604"/>
      <c r="C939" s="605"/>
      <c r="D939" s="604"/>
      <c r="E939" s="605"/>
      <c r="F939" s="605"/>
      <c r="G939" s="570"/>
    </row>
    <row r="940" spans="2:6" ht="12.75">
      <c r="B940" s="4"/>
      <c r="C940" s="16"/>
      <c r="D940" s="383"/>
      <c r="E940" s="16"/>
      <c r="F940" s="16"/>
    </row>
    <row r="941" spans="2:6" ht="12.75">
      <c r="B941" s="4"/>
      <c r="C941" s="16"/>
      <c r="D941" s="383"/>
      <c r="E941" s="16"/>
      <c r="F941" s="16"/>
    </row>
    <row r="942" spans="2:6" ht="12.75">
      <c r="B942" s="819" t="s">
        <v>484</v>
      </c>
      <c r="C942" s="820"/>
      <c r="D942" s="821"/>
      <c r="E942" s="822"/>
      <c r="F942" s="823"/>
    </row>
    <row r="943" spans="2:6" ht="12.75">
      <c r="B943" s="824" t="s">
        <v>436</v>
      </c>
      <c r="C943" s="98">
        <v>1</v>
      </c>
      <c r="D943" s="99" t="s">
        <v>15</v>
      </c>
      <c r="E943" s="825">
        <v>330</v>
      </c>
      <c r="F943" s="826">
        <f>C943*E943</f>
        <v>330</v>
      </c>
    </row>
    <row r="944" spans="2:6" ht="12.75">
      <c r="B944" s="827" t="s">
        <v>46</v>
      </c>
      <c r="C944" s="826">
        <v>10</v>
      </c>
      <c r="D944" s="828" t="s">
        <v>43</v>
      </c>
      <c r="E944" s="826">
        <v>12</v>
      </c>
      <c r="F944" s="826">
        <f>C944*E944</f>
        <v>120</v>
      </c>
    </row>
    <row r="945" spans="2:6" ht="12.75">
      <c r="B945" s="827"/>
      <c r="C945" s="827"/>
      <c r="D945" s="827"/>
      <c r="E945" s="829" t="s">
        <v>485</v>
      </c>
      <c r="F945" s="830">
        <f>SUM(F943:F944)</f>
        <v>450</v>
      </c>
    </row>
    <row r="946" spans="2:6" ht="12.75">
      <c r="B946" s="114"/>
      <c r="C946" s="114"/>
      <c r="D946" s="114"/>
      <c r="E946" s="115"/>
      <c r="F946" s="116"/>
    </row>
    <row r="947" spans="2:6" ht="12.75">
      <c r="B947" s="831" t="s">
        <v>486</v>
      </c>
      <c r="C947" s="832"/>
      <c r="D947" s="832"/>
      <c r="E947" s="833"/>
      <c r="F947" s="833"/>
    </row>
    <row r="948" spans="2:6" ht="13.5" thickBot="1">
      <c r="B948" s="834"/>
      <c r="C948" s="832"/>
      <c r="D948" s="832"/>
      <c r="E948" s="833"/>
      <c r="F948" s="833"/>
    </row>
    <row r="949" spans="2:6" ht="13.5" thickTop="1">
      <c r="B949" s="102" t="s">
        <v>487</v>
      </c>
      <c r="C949" s="835">
        <v>4.6</v>
      </c>
      <c r="D949" s="836" t="s">
        <v>35</v>
      </c>
      <c r="E949" s="835">
        <v>250</v>
      </c>
      <c r="F949" s="837">
        <f>C949*E949</f>
        <v>1150</v>
      </c>
    </row>
    <row r="950" spans="2:6" ht="12.75">
      <c r="B950" s="838" t="s">
        <v>488</v>
      </c>
      <c r="C950" s="839">
        <v>1</v>
      </c>
      <c r="D950" s="840" t="s">
        <v>15</v>
      </c>
      <c r="E950" s="841">
        <f>F945</f>
        <v>450</v>
      </c>
      <c r="F950" s="837">
        <f>C950*E950</f>
        <v>450</v>
      </c>
    </row>
    <row r="951" spans="2:6" ht="12.75">
      <c r="B951" s="103" t="s">
        <v>505</v>
      </c>
      <c r="C951" s="842">
        <v>0.4</v>
      </c>
      <c r="D951" s="843" t="s">
        <v>15</v>
      </c>
      <c r="E951" s="841">
        <v>1012</v>
      </c>
      <c r="F951" s="837">
        <f>C951*E951</f>
        <v>404.8</v>
      </c>
    </row>
    <row r="952" spans="2:6" ht="12.75">
      <c r="B952" s="103" t="s">
        <v>32</v>
      </c>
      <c r="C952" s="842">
        <v>27.62</v>
      </c>
      <c r="D952" s="844" t="s">
        <v>33</v>
      </c>
      <c r="E952" s="842">
        <v>1</v>
      </c>
      <c r="F952" s="837">
        <f>C952*E952</f>
        <v>27.62</v>
      </c>
    </row>
    <row r="953" spans="2:6" ht="12.75">
      <c r="B953" s="103" t="s">
        <v>489</v>
      </c>
      <c r="C953" s="842">
        <v>1</v>
      </c>
      <c r="D953" s="844" t="s">
        <v>1</v>
      </c>
      <c r="E953" s="842">
        <v>45</v>
      </c>
      <c r="F953" s="837">
        <f>C953*E953</f>
        <v>45</v>
      </c>
    </row>
    <row r="954" spans="2:6" ht="12.75">
      <c r="B954" s="104"/>
      <c r="C954" s="842"/>
      <c r="D954" s="844"/>
      <c r="E954" s="842"/>
      <c r="F954" s="837"/>
    </row>
    <row r="955" spans="2:6" ht="12.75">
      <c r="B955" s="845" t="s">
        <v>23</v>
      </c>
      <c r="C955" s="842"/>
      <c r="D955" s="846"/>
      <c r="E955" s="842"/>
      <c r="F955" s="837"/>
    </row>
    <row r="956" spans="2:6" ht="12.75">
      <c r="B956" s="104" t="s">
        <v>490</v>
      </c>
      <c r="C956" s="847">
        <v>1</v>
      </c>
      <c r="D956" s="848" t="s">
        <v>15</v>
      </c>
      <c r="E956" s="847">
        <v>1300</v>
      </c>
      <c r="F956" s="837">
        <f>C956*E956</f>
        <v>1300</v>
      </c>
    </row>
    <row r="957" spans="2:6" ht="13.5" thickBot="1">
      <c r="B957" s="104" t="s">
        <v>491</v>
      </c>
      <c r="C957" s="847">
        <v>0.2</v>
      </c>
      <c r="D957" s="848" t="s">
        <v>15</v>
      </c>
      <c r="E957" s="847">
        <v>500</v>
      </c>
      <c r="F957" s="849">
        <f>C957*E957</f>
        <v>100</v>
      </c>
    </row>
    <row r="958" spans="2:6" ht="14.25" thickBot="1" thickTop="1">
      <c r="B958" s="850"/>
      <c r="C958" s="851"/>
      <c r="D958" s="851"/>
      <c r="E958" s="852" t="s">
        <v>55</v>
      </c>
      <c r="F958" s="853">
        <f>SUM(F949:F957)</f>
        <v>3477.42</v>
      </c>
    </row>
    <row r="959" spans="2:6" ht="13.5" thickTop="1">
      <c r="B959" s="539"/>
      <c r="C959" s="832"/>
      <c r="D959" s="832"/>
      <c r="E959" s="833"/>
      <c r="F959" s="854"/>
    </row>
    <row r="960" spans="2:6" ht="12.75">
      <c r="B960" s="834" t="s">
        <v>492</v>
      </c>
      <c r="C960" s="832">
        <v>0.2</v>
      </c>
      <c r="D960" s="855" t="s">
        <v>493</v>
      </c>
      <c r="E960" s="833">
        <f>F958</f>
        <v>3477.42</v>
      </c>
      <c r="F960" s="856">
        <f>ROUND(C960*E960,2)</f>
        <v>695.48</v>
      </c>
    </row>
    <row r="961" spans="2:6" ht="12.75">
      <c r="B961" s="834" t="s">
        <v>494</v>
      </c>
      <c r="C961" s="832">
        <v>0.3</v>
      </c>
      <c r="D961" s="855" t="s">
        <v>493</v>
      </c>
      <c r="E961" s="833">
        <f>E960</f>
        <v>3477.42</v>
      </c>
      <c r="F961" s="856">
        <f>ROUND(C961*E961,2)</f>
        <v>1043.23</v>
      </c>
    </row>
    <row r="962" spans="2:6" ht="12.75">
      <c r="B962" s="857"/>
      <c r="C962" s="857"/>
      <c r="D962" s="857"/>
      <c r="E962" s="857"/>
      <c r="F962" s="857"/>
    </row>
    <row r="963" spans="2:6" ht="12.75">
      <c r="B963" s="857"/>
      <c r="C963" s="857"/>
      <c r="D963" s="857"/>
      <c r="E963" s="857"/>
      <c r="F963" s="857"/>
    </row>
    <row r="964" spans="2:6" ht="12.75">
      <c r="B964" s="858" t="s">
        <v>495</v>
      </c>
      <c r="C964" s="857"/>
      <c r="D964" s="857"/>
      <c r="E964" s="857"/>
      <c r="F964" s="857"/>
    </row>
    <row r="965" spans="2:6" ht="12.75">
      <c r="B965" s="858" t="s">
        <v>496</v>
      </c>
      <c r="C965" s="857"/>
      <c r="D965" s="857"/>
      <c r="E965" s="857"/>
      <c r="F965" s="857"/>
    </row>
    <row r="966" spans="2:6" ht="12.75">
      <c r="B966" s="859" t="s">
        <v>497</v>
      </c>
      <c r="C966" s="860">
        <v>50.6</v>
      </c>
      <c r="D966" s="539" t="s">
        <v>498</v>
      </c>
      <c r="E966" s="861">
        <v>0.2</v>
      </c>
      <c r="F966" s="241"/>
    </row>
    <row r="967" spans="2:6" ht="12.75">
      <c r="B967" s="862" t="s">
        <v>499</v>
      </c>
      <c r="C967" s="863">
        <f>0.8*C966</f>
        <v>40.48</v>
      </c>
      <c r="D967" s="864" t="s">
        <v>15</v>
      </c>
      <c r="E967" s="863">
        <v>158.5</v>
      </c>
      <c r="F967" s="865">
        <f>ROUND(C967*E967,2)</f>
        <v>6416.08</v>
      </c>
    </row>
    <row r="968" spans="2:6" ht="12.75">
      <c r="B968" s="862" t="s">
        <v>365</v>
      </c>
      <c r="C968" s="863">
        <f>0.96*C966</f>
        <v>48.58</v>
      </c>
      <c r="D968" s="864" t="s">
        <v>15</v>
      </c>
      <c r="E968" s="863">
        <v>110</v>
      </c>
      <c r="F968" s="865">
        <f>ROUND(C968*E968,2)</f>
        <v>5343.8</v>
      </c>
    </row>
    <row r="969" spans="2:6" ht="12.75">
      <c r="B969" s="862" t="s">
        <v>500</v>
      </c>
      <c r="C969" s="863">
        <f>0.08*C966</f>
        <v>4.05</v>
      </c>
      <c r="D969" s="864" t="s">
        <v>15</v>
      </c>
      <c r="E969" s="863">
        <v>1500</v>
      </c>
      <c r="F969" s="865">
        <f>ROUND(C969*E969,2)</f>
        <v>6075</v>
      </c>
    </row>
    <row r="970" spans="2:6" ht="12.75">
      <c r="B970" s="862" t="s">
        <v>501</v>
      </c>
      <c r="C970" s="863">
        <f>0.04*C966</f>
        <v>2.02</v>
      </c>
      <c r="D970" s="864" t="s">
        <v>15</v>
      </c>
      <c r="E970" s="863">
        <f>F60</f>
        <v>4455.62</v>
      </c>
      <c r="F970" s="865">
        <f>ROUND(C970*E970,2)</f>
        <v>9000.35</v>
      </c>
    </row>
    <row r="971" spans="2:6" ht="12.75">
      <c r="B971" s="862" t="s">
        <v>502</v>
      </c>
      <c r="C971" s="863">
        <f>1.64*C966</f>
        <v>82.98</v>
      </c>
      <c r="D971" s="864" t="s">
        <v>16</v>
      </c>
      <c r="E971" s="863">
        <f>IF(E966=0.2,F960,F961)</f>
        <v>695.48</v>
      </c>
      <c r="F971" s="865">
        <f>ROUND(C971*E971,2)</f>
        <v>57710.93</v>
      </c>
    </row>
    <row r="972" spans="2:6" ht="12.75">
      <c r="B972" s="866"/>
      <c r="C972" s="863"/>
      <c r="D972" s="866"/>
      <c r="E972" s="829" t="s">
        <v>503</v>
      </c>
      <c r="F972" s="867">
        <f>SUM(F967:F971)</f>
        <v>84546.16</v>
      </c>
    </row>
    <row r="973" spans="2:6" ht="12.75">
      <c r="B973" s="868"/>
      <c r="C973" s="869"/>
      <c r="D973" s="870"/>
      <c r="E973" s="829" t="s">
        <v>504</v>
      </c>
      <c r="F973" s="871">
        <f>+F972/C966</f>
        <v>1670.87</v>
      </c>
    </row>
    <row r="974" spans="2:6" ht="12.75">
      <c r="B974" s="4"/>
      <c r="C974" s="16"/>
      <c r="D974" s="383"/>
      <c r="E974" s="16"/>
      <c r="F974" s="16"/>
    </row>
    <row r="975" spans="2:6" ht="12.75">
      <c r="B975" s="4"/>
      <c r="C975" s="16"/>
      <c r="D975" s="383"/>
      <c r="E975" s="16"/>
      <c r="F975" s="16"/>
    </row>
    <row r="976" spans="2:6" ht="12.75">
      <c r="B976" s="49" t="s">
        <v>506</v>
      </c>
      <c r="C976" s="872"/>
      <c r="D976" s="301"/>
      <c r="E976" s="873"/>
      <c r="F976" s="873"/>
    </row>
    <row r="977" spans="2:6" ht="13.5" thickBot="1">
      <c r="B977" s="49" t="s">
        <v>303</v>
      </c>
      <c r="C977" s="872"/>
      <c r="D977" s="301"/>
      <c r="E977" s="872"/>
      <c r="F977" s="872"/>
    </row>
    <row r="978" spans="2:6" ht="13.5" thickTop="1">
      <c r="B978" s="874" t="s">
        <v>147</v>
      </c>
      <c r="C978" s="875">
        <v>1.05</v>
      </c>
      <c r="D978" s="173" t="s">
        <v>15</v>
      </c>
      <c r="E978" s="875">
        <f>F60</f>
        <v>4455.62</v>
      </c>
      <c r="F978" s="511">
        <f>ROUND(C978*E978,2)</f>
        <v>4678.4</v>
      </c>
    </row>
    <row r="979" spans="2:6" ht="12.75">
      <c r="B979" s="876" t="s">
        <v>161</v>
      </c>
      <c r="C979" s="877">
        <v>8.15</v>
      </c>
      <c r="D979" s="174" t="s">
        <v>41</v>
      </c>
      <c r="E979" s="877">
        <f>F166</f>
        <v>2600.55</v>
      </c>
      <c r="F979" s="516">
        <f>ROUND(C979*E979,2)</f>
        <v>21194.48</v>
      </c>
    </row>
    <row r="980" spans="2:6" ht="12.75">
      <c r="B980" s="876" t="s">
        <v>255</v>
      </c>
      <c r="C980" s="877">
        <v>44.44</v>
      </c>
      <c r="D980" s="174" t="s">
        <v>28</v>
      </c>
      <c r="E980" s="877">
        <v>100</v>
      </c>
      <c r="F980" s="516">
        <f>ROUND(C980*E980,2)</f>
        <v>4444</v>
      </c>
    </row>
    <row r="981" spans="2:6" ht="13.5" thickBot="1">
      <c r="B981" s="878"/>
      <c r="C981" s="879"/>
      <c r="D981" s="183"/>
      <c r="E981" s="880"/>
      <c r="F981" s="881">
        <f>SUM(F978:F980)</f>
        <v>30316.88</v>
      </c>
    </row>
    <row r="982" spans="2:6" ht="13.5" thickTop="1">
      <c r="B982" s="307" t="s">
        <v>304</v>
      </c>
      <c r="C982" s="1030">
        <v>0.013</v>
      </c>
      <c r="D982" s="309" t="s">
        <v>15</v>
      </c>
      <c r="E982" s="882"/>
      <c r="F982" s="882"/>
    </row>
    <row r="983" spans="2:6" ht="12.75">
      <c r="B983" s="307" t="s">
        <v>507</v>
      </c>
      <c r="C983" s="883">
        <v>1</v>
      </c>
      <c r="D983" s="171" t="s">
        <v>132</v>
      </c>
      <c r="E983" s="884">
        <f>C982*F981</f>
        <v>394.12</v>
      </c>
      <c r="F983" s="885">
        <f>ROUND(C983*E983,2)</f>
        <v>394.12</v>
      </c>
    </row>
    <row r="984" spans="2:6" ht="13.5" thickBot="1">
      <c r="B984" s="886" t="s">
        <v>455</v>
      </c>
      <c r="C984" s="887" t="s">
        <v>508</v>
      </c>
      <c r="D984" s="888"/>
      <c r="E984" s="880" t="s">
        <v>55</v>
      </c>
      <c r="F984" s="889">
        <f>SUM(F983:F983)</f>
        <v>394.12</v>
      </c>
    </row>
    <row r="985" spans="2:6" ht="13.5" thickTop="1">
      <c r="B985" s="886"/>
      <c r="C985" s="882"/>
      <c r="D985" s="309"/>
      <c r="E985" s="882"/>
      <c r="F985" s="887"/>
    </row>
    <row r="986" spans="2:6" ht="12.75">
      <c r="B986" s="49" t="s">
        <v>509</v>
      </c>
      <c r="C986" s="882"/>
      <c r="D986" s="309"/>
      <c r="E986" s="882"/>
      <c r="F986" s="882"/>
    </row>
    <row r="987" spans="2:6" ht="13.5" thickBot="1">
      <c r="B987" s="49" t="s">
        <v>510</v>
      </c>
      <c r="C987" s="890"/>
      <c r="D987" s="891"/>
      <c r="E987" s="890"/>
      <c r="F987" s="890"/>
    </row>
    <row r="988" spans="2:6" ht="13.5" thickTop="1">
      <c r="B988" s="874" t="s">
        <v>147</v>
      </c>
      <c r="C988" s="875">
        <v>1.05</v>
      </c>
      <c r="D988" s="173" t="s">
        <v>15</v>
      </c>
      <c r="E988" s="875">
        <f>E978</f>
        <v>4455.62</v>
      </c>
      <c r="F988" s="511">
        <f>ROUND(C988*E988,2)</f>
        <v>4678.4</v>
      </c>
    </row>
    <row r="989" spans="2:6" ht="12.75">
      <c r="B989" s="876" t="s">
        <v>161</v>
      </c>
      <c r="C989" s="877">
        <v>4.79</v>
      </c>
      <c r="D989" s="174" t="s">
        <v>41</v>
      </c>
      <c r="E989" s="877">
        <f>E979</f>
        <v>2600.55</v>
      </c>
      <c r="F989" s="516">
        <f>ROUND(C989*E989,2)</f>
        <v>12456.63</v>
      </c>
    </row>
    <row r="990" spans="2:6" ht="12.75">
      <c r="B990" s="876" t="s">
        <v>255</v>
      </c>
      <c r="C990" s="877">
        <v>16</v>
      </c>
      <c r="D990" s="174" t="s">
        <v>28</v>
      </c>
      <c r="E990" s="877">
        <v>100</v>
      </c>
      <c r="F990" s="516">
        <f>ROUND(C990*E990,2)</f>
        <v>1600</v>
      </c>
    </row>
    <row r="991" spans="2:6" ht="13.5" thickBot="1">
      <c r="B991" s="878"/>
      <c r="C991" s="879"/>
      <c r="D991" s="183"/>
      <c r="E991" s="880"/>
      <c r="F991" s="881">
        <f>SUM(F988:F990)</f>
        <v>18735.03</v>
      </c>
    </row>
    <row r="992" spans="2:6" ht="13.5" thickTop="1">
      <c r="B992" s="307" t="s">
        <v>306</v>
      </c>
      <c r="C992" s="882">
        <v>0.18</v>
      </c>
      <c r="D992" s="309" t="s">
        <v>15</v>
      </c>
      <c r="E992" s="882"/>
      <c r="F992" s="882"/>
    </row>
    <row r="993" spans="2:6" ht="12.75">
      <c r="B993" s="307" t="s">
        <v>511</v>
      </c>
      <c r="C993" s="882">
        <f>F991*C992</f>
        <v>3372.31</v>
      </c>
      <c r="D993" s="309" t="s">
        <v>512</v>
      </c>
      <c r="E993" s="882"/>
      <c r="F993" s="882"/>
    </row>
    <row r="994" spans="2:6" ht="13.5" thickBot="1">
      <c r="B994" s="49" t="s">
        <v>513</v>
      </c>
      <c r="C994" s="890"/>
      <c r="D994" s="891"/>
      <c r="E994" s="890"/>
      <c r="F994" s="890"/>
    </row>
    <row r="995" spans="2:6" ht="13.5" thickTop="1">
      <c r="B995" s="874" t="s">
        <v>147</v>
      </c>
      <c r="C995" s="875">
        <v>1.05</v>
      </c>
      <c r="D995" s="173" t="s">
        <v>15</v>
      </c>
      <c r="E995" s="875">
        <f>E988</f>
        <v>4455.62</v>
      </c>
      <c r="F995" s="511">
        <f>ROUND(C995*E995,2)</f>
        <v>4678.4</v>
      </c>
    </row>
    <row r="996" spans="2:6" ht="12.75">
      <c r="B996" s="876" t="s">
        <v>161</v>
      </c>
      <c r="C996" s="877">
        <v>1.43</v>
      </c>
      <c r="D996" s="174" t="s">
        <v>41</v>
      </c>
      <c r="E996" s="877">
        <f>E989</f>
        <v>2600.55</v>
      </c>
      <c r="F996" s="516">
        <f>ROUND(C996*E996,2)</f>
        <v>3718.79</v>
      </c>
    </row>
    <row r="997" spans="2:6" ht="13.5" thickBot="1">
      <c r="B997" s="878"/>
      <c r="C997" s="879"/>
      <c r="D997" s="183"/>
      <c r="E997" s="880"/>
      <c r="F997" s="881">
        <f>SUM(F995:F996)</f>
        <v>8397.19</v>
      </c>
    </row>
    <row r="998" spans="2:6" ht="13.5" thickTop="1">
      <c r="B998" s="892" t="s">
        <v>514</v>
      </c>
      <c r="C998" s="893">
        <v>0.14</v>
      </c>
      <c r="D998" s="173" t="s">
        <v>15</v>
      </c>
      <c r="E998" s="893"/>
      <c r="F998" s="894"/>
    </row>
    <row r="999" spans="2:6" ht="12.75">
      <c r="B999" s="895" t="s">
        <v>511</v>
      </c>
      <c r="C999" s="896">
        <f>F997*C998</f>
        <v>1175.61</v>
      </c>
      <c r="D999" s="174" t="s">
        <v>512</v>
      </c>
      <c r="E999" s="896"/>
      <c r="F999" s="897"/>
    </row>
    <row r="1000" spans="2:6" ht="12.75">
      <c r="B1000" s="895" t="s">
        <v>515</v>
      </c>
      <c r="C1000" s="898">
        <v>1</v>
      </c>
      <c r="D1000" s="174" t="s">
        <v>132</v>
      </c>
      <c r="E1000" s="899">
        <f>C999+C993</f>
        <v>4547.92</v>
      </c>
      <c r="F1000" s="516">
        <f>ROUND(C1000*E1000,2)</f>
        <v>4547.92</v>
      </c>
    </row>
    <row r="1001" spans="2:6" ht="12.75">
      <c r="B1001" s="895" t="s">
        <v>283</v>
      </c>
      <c r="C1001" s="898">
        <v>2.86</v>
      </c>
      <c r="D1001" s="900" t="s">
        <v>16</v>
      </c>
      <c r="E1001" s="899">
        <f>F99</f>
        <v>246.8</v>
      </c>
      <c r="F1001" s="516">
        <f>ROUND(C1001*E1001,2)</f>
        <v>705.85</v>
      </c>
    </row>
    <row r="1002" spans="2:6" ht="12.75">
      <c r="B1002" s="895" t="s">
        <v>94</v>
      </c>
      <c r="C1002" s="898">
        <v>12.2</v>
      </c>
      <c r="D1002" s="900" t="s">
        <v>28</v>
      </c>
      <c r="E1002" s="899">
        <f>F137</f>
        <v>60.57</v>
      </c>
      <c r="F1002" s="516">
        <f>ROUND(C1002*E1002,2)</f>
        <v>738.95</v>
      </c>
    </row>
    <row r="1003" spans="2:6" ht="12.75">
      <c r="B1003" s="895" t="s">
        <v>298</v>
      </c>
      <c r="C1003" s="898">
        <v>1.76</v>
      </c>
      <c r="D1003" s="900" t="s">
        <v>16</v>
      </c>
      <c r="E1003" s="899">
        <v>90.3</v>
      </c>
      <c r="F1003" s="516">
        <f>ROUND(C1003*E1003,2)</f>
        <v>158.93</v>
      </c>
    </row>
    <row r="1004" spans="2:6" ht="12.75">
      <c r="B1004" s="895" t="s">
        <v>516</v>
      </c>
      <c r="C1004" s="1439" t="s">
        <v>508</v>
      </c>
      <c r="D1004" s="1439"/>
      <c r="E1004" s="1439"/>
      <c r="F1004" s="901">
        <f>SUM(F1000:F1003)</f>
        <v>6151.65</v>
      </c>
    </row>
    <row r="1005" spans="2:6" ht="13.5" thickBot="1">
      <c r="B1005" s="902" t="s">
        <v>509</v>
      </c>
      <c r="C1005" s="903" t="s">
        <v>511</v>
      </c>
      <c r="D1005" s="183"/>
      <c r="E1005" s="904">
        <f>F1004</f>
        <v>6151.65</v>
      </c>
      <c r="F1005" s="905"/>
    </row>
    <row r="1006" spans="2:6" ht="13.5" thickTop="1">
      <c r="B1006" s="886"/>
      <c r="C1006" s="906"/>
      <c r="D1006" s="309"/>
      <c r="E1006" s="887"/>
      <c r="F1006" s="882"/>
    </row>
    <row r="1007" spans="2:6" ht="12.75">
      <c r="B1007" s="1440" t="s">
        <v>517</v>
      </c>
      <c r="C1007" s="1440"/>
      <c r="D1007" s="1440"/>
      <c r="E1007" s="1440"/>
      <c r="F1007" s="907"/>
    </row>
    <row r="1008" spans="2:6" ht="12.75">
      <c r="B1008" s="908"/>
      <c r="C1008" s="908"/>
      <c r="D1008" s="908"/>
      <c r="E1008" s="908"/>
      <c r="F1008" s="909"/>
    </row>
    <row r="1009" spans="2:6" ht="13.5" thickBot="1">
      <c r="B1009" s="910" t="s">
        <v>518</v>
      </c>
      <c r="C1009" s="911"/>
      <c r="D1009" s="216"/>
      <c r="E1009" s="912"/>
      <c r="F1009" s="912"/>
    </row>
    <row r="1010" spans="2:6" ht="13.5" thickTop="1">
      <c r="B1010" s="913" t="s">
        <v>474</v>
      </c>
      <c r="C1010" s="914">
        <v>1.05</v>
      </c>
      <c r="D1010" s="96" t="s">
        <v>15</v>
      </c>
      <c r="E1010" s="97">
        <f>F60</f>
        <v>4455.62</v>
      </c>
      <c r="F1010" s="915">
        <f>ROUND(C1010*E1010,2)</f>
        <v>4678.4</v>
      </c>
    </row>
    <row r="1011" spans="2:6" ht="12.75">
      <c r="B1011" s="916" t="s">
        <v>519</v>
      </c>
      <c r="C1011" s="98">
        <v>0.6</v>
      </c>
      <c r="D1011" s="99" t="s">
        <v>41</v>
      </c>
      <c r="E1011" s="863">
        <f>E989</f>
        <v>2600.55</v>
      </c>
      <c r="F1011" s="917">
        <f>ROUND(C1011*E1011,2)</f>
        <v>1560.33</v>
      </c>
    </row>
    <row r="1012" spans="2:6" ht="12.75">
      <c r="B1012" s="918" t="s">
        <v>520</v>
      </c>
      <c r="C1012" s="919">
        <v>8.89</v>
      </c>
      <c r="D1012" s="920" t="s">
        <v>28</v>
      </c>
      <c r="E1012" s="921">
        <v>80.55</v>
      </c>
      <c r="F1012" s="917">
        <f>ROUND(C1012*E1012,2)</f>
        <v>716.09</v>
      </c>
    </row>
    <row r="1013" spans="2:6" ht="13.5" thickBot="1">
      <c r="B1013" s="922"/>
      <c r="C1013" s="923"/>
      <c r="D1013" s="1441" t="s">
        <v>521</v>
      </c>
      <c r="E1013" s="1441"/>
      <c r="F1013" s="338">
        <f>SUM(F1010:F1012)</f>
        <v>6954.82</v>
      </c>
    </row>
    <row r="1014" spans="2:6" ht="14.25" thickBot="1" thickTop="1">
      <c r="B1014" s="886"/>
      <c r="C1014" s="906"/>
      <c r="D1014" s="309"/>
      <c r="E1014" s="887"/>
      <c r="F1014" s="882"/>
    </row>
    <row r="1015" spans="2:6" ht="13.5" thickTop="1">
      <c r="B1015" s="924" t="s">
        <v>0</v>
      </c>
      <c r="C1015" s="925">
        <v>12</v>
      </c>
      <c r="D1015" s="173" t="s">
        <v>28</v>
      </c>
      <c r="E1015" s="893">
        <v>60</v>
      </c>
      <c r="F1015" s="926">
        <f>ROUND(C1015*E1015,2)</f>
        <v>720</v>
      </c>
    </row>
    <row r="1016" spans="2:6" ht="12.75">
      <c r="B1016" s="927" t="s">
        <v>522</v>
      </c>
      <c r="C1016" s="928">
        <v>2.7</v>
      </c>
      <c r="D1016" s="929" t="s">
        <v>15</v>
      </c>
      <c r="E1016" s="930">
        <v>240.23</v>
      </c>
      <c r="F1016" s="931">
        <f>ROUND(C1016*E1016,2)</f>
        <v>648.62</v>
      </c>
    </row>
    <row r="1017" spans="2:6" ht="12.75">
      <c r="B1017" s="932" t="s">
        <v>163</v>
      </c>
      <c r="C1017" s="933">
        <v>1.35</v>
      </c>
      <c r="D1017" s="934" t="s">
        <v>15</v>
      </c>
      <c r="E1017" s="935">
        <v>70.16</v>
      </c>
      <c r="F1017" s="931">
        <f aca="true" t="shared" si="11" ref="F1017:F1035">ROUND(C1017*E1017,2)</f>
        <v>94.72</v>
      </c>
    </row>
    <row r="1018" spans="2:6" ht="12.75">
      <c r="B1018" s="932" t="s">
        <v>365</v>
      </c>
      <c r="C1018" s="933">
        <v>1.62</v>
      </c>
      <c r="D1018" s="934" t="s">
        <v>15</v>
      </c>
      <c r="E1018" s="935">
        <v>75</v>
      </c>
      <c r="F1018" s="931">
        <f t="shared" si="11"/>
        <v>121.5</v>
      </c>
    </row>
    <row r="1019" spans="2:6" ht="12.75">
      <c r="B1019" s="936" t="s">
        <v>523</v>
      </c>
      <c r="C1019" s="937">
        <v>1.35</v>
      </c>
      <c r="D1019" s="934" t="s">
        <v>15</v>
      </c>
      <c r="E1019" s="935">
        <f>F1013</f>
        <v>6954.82</v>
      </c>
      <c r="F1019" s="931">
        <f t="shared" si="11"/>
        <v>9389.01</v>
      </c>
    </row>
    <row r="1020" spans="2:6" ht="12.75">
      <c r="B1020" s="932" t="s">
        <v>524</v>
      </c>
      <c r="C1020" s="933">
        <v>7.68</v>
      </c>
      <c r="D1020" s="934" t="s">
        <v>16</v>
      </c>
      <c r="E1020" s="935">
        <f>F200</f>
        <v>760.92</v>
      </c>
      <c r="F1020" s="931">
        <f t="shared" si="11"/>
        <v>5843.87</v>
      </c>
    </row>
    <row r="1021" spans="2:6" ht="12.75">
      <c r="B1021" s="932" t="s">
        <v>525</v>
      </c>
      <c r="C1021" s="933">
        <v>12</v>
      </c>
      <c r="D1021" s="934" t="s">
        <v>28</v>
      </c>
      <c r="E1021" s="935">
        <f>(F710*0.09)/12</f>
        <v>0.83</v>
      </c>
      <c r="F1021" s="931">
        <f t="shared" si="11"/>
        <v>9.96</v>
      </c>
    </row>
    <row r="1022" spans="2:6" ht="12.75">
      <c r="B1022" s="932" t="s">
        <v>526</v>
      </c>
      <c r="C1022" s="933">
        <v>4</v>
      </c>
      <c r="D1022" s="934" t="s">
        <v>132</v>
      </c>
      <c r="E1022" s="935">
        <v>562.6</v>
      </c>
      <c r="F1022" s="931">
        <f t="shared" si="11"/>
        <v>2250.4</v>
      </c>
    </row>
    <row r="1023" spans="2:6" ht="12.75">
      <c r="B1023" s="932" t="s">
        <v>527</v>
      </c>
      <c r="C1023" s="933">
        <v>4</v>
      </c>
      <c r="D1023" s="934" t="s">
        <v>132</v>
      </c>
      <c r="E1023" s="935">
        <v>640.68</v>
      </c>
      <c r="F1023" s="931">
        <f t="shared" si="11"/>
        <v>2562.72</v>
      </c>
    </row>
    <row r="1024" spans="2:6" ht="12.75">
      <c r="B1024" s="932" t="s">
        <v>528</v>
      </c>
      <c r="C1024" s="933">
        <v>2</v>
      </c>
      <c r="D1024" s="934" t="s">
        <v>132</v>
      </c>
      <c r="E1024" s="935">
        <v>54.5</v>
      </c>
      <c r="F1024" s="931">
        <f t="shared" si="11"/>
        <v>109</v>
      </c>
    </row>
    <row r="1025" spans="2:6" ht="12.75">
      <c r="B1025" s="932" t="s">
        <v>529</v>
      </c>
      <c r="C1025" s="933">
        <v>3</v>
      </c>
      <c r="D1025" s="934" t="s">
        <v>132</v>
      </c>
      <c r="E1025" s="935">
        <v>50.16</v>
      </c>
      <c r="F1025" s="931">
        <f t="shared" si="11"/>
        <v>150.48</v>
      </c>
    </row>
    <row r="1026" spans="2:6" ht="12.75">
      <c r="B1026" s="932" t="s">
        <v>530</v>
      </c>
      <c r="C1026" s="933">
        <v>2</v>
      </c>
      <c r="D1026" s="934" t="s">
        <v>132</v>
      </c>
      <c r="E1026" s="935">
        <v>272.59</v>
      </c>
      <c r="F1026" s="931">
        <f t="shared" si="11"/>
        <v>545.18</v>
      </c>
    </row>
    <row r="1027" spans="2:6" ht="12.75">
      <c r="B1027" s="932" t="s">
        <v>531</v>
      </c>
      <c r="C1027" s="933">
        <v>10</v>
      </c>
      <c r="D1027" s="934" t="s">
        <v>132</v>
      </c>
      <c r="E1027" s="935">
        <v>22.93</v>
      </c>
      <c r="F1027" s="931">
        <f t="shared" si="11"/>
        <v>229.3</v>
      </c>
    </row>
    <row r="1028" spans="2:6" ht="12.75">
      <c r="B1028" s="932" t="s">
        <v>532</v>
      </c>
      <c r="C1028" s="933">
        <v>9</v>
      </c>
      <c r="D1028" s="934" t="s">
        <v>16</v>
      </c>
      <c r="E1028" s="935">
        <v>243.9</v>
      </c>
      <c r="F1028" s="931">
        <f t="shared" si="11"/>
        <v>2195.1</v>
      </c>
    </row>
    <row r="1029" spans="2:6" ht="12.75">
      <c r="B1029" s="932" t="s">
        <v>172</v>
      </c>
      <c r="C1029" s="933">
        <v>4</v>
      </c>
      <c r="D1029" s="934" t="s">
        <v>132</v>
      </c>
      <c r="E1029" s="935">
        <v>197</v>
      </c>
      <c r="F1029" s="931">
        <f t="shared" si="11"/>
        <v>788</v>
      </c>
    </row>
    <row r="1030" spans="2:6" ht="12.75">
      <c r="B1030" s="936" t="s">
        <v>533</v>
      </c>
      <c r="C1030" s="937">
        <v>1</v>
      </c>
      <c r="D1030" s="934" t="s">
        <v>119</v>
      </c>
      <c r="E1030" s="938">
        <v>32</v>
      </c>
      <c r="F1030" s="931">
        <f t="shared" si="11"/>
        <v>32</v>
      </c>
    </row>
    <row r="1031" spans="2:6" ht="12.75">
      <c r="B1031" s="936" t="s">
        <v>173</v>
      </c>
      <c r="C1031" s="933">
        <v>72</v>
      </c>
      <c r="D1031" s="934" t="s">
        <v>28</v>
      </c>
      <c r="E1031" s="935">
        <v>6.5</v>
      </c>
      <c r="F1031" s="931">
        <f t="shared" si="11"/>
        <v>468</v>
      </c>
    </row>
    <row r="1032" spans="2:6" ht="12.75">
      <c r="B1032" s="932" t="s">
        <v>534</v>
      </c>
      <c r="C1032" s="933">
        <v>9.6</v>
      </c>
      <c r="D1032" s="934" t="s">
        <v>16</v>
      </c>
      <c r="E1032" s="935">
        <f>F99</f>
        <v>246.8</v>
      </c>
      <c r="F1032" s="931">
        <f t="shared" si="11"/>
        <v>2369.28</v>
      </c>
    </row>
    <row r="1033" spans="2:6" ht="25.5">
      <c r="B1033" s="939" t="s">
        <v>535</v>
      </c>
      <c r="C1033" s="933">
        <v>34.2</v>
      </c>
      <c r="D1033" s="934" t="s">
        <v>16</v>
      </c>
      <c r="E1033" s="935">
        <v>130.5</v>
      </c>
      <c r="F1033" s="931">
        <f t="shared" si="11"/>
        <v>4463.1</v>
      </c>
    </row>
    <row r="1034" spans="2:6" ht="12.75">
      <c r="B1034" s="932" t="s">
        <v>179</v>
      </c>
      <c r="C1034" s="933">
        <v>12.48</v>
      </c>
      <c r="D1034" s="934" t="s">
        <v>16</v>
      </c>
      <c r="E1034" s="935">
        <v>130.5</v>
      </c>
      <c r="F1034" s="931">
        <f t="shared" si="11"/>
        <v>1628.64</v>
      </c>
    </row>
    <row r="1035" spans="2:6" ht="12.75">
      <c r="B1035" s="932" t="s">
        <v>23</v>
      </c>
      <c r="C1035" s="933">
        <v>12</v>
      </c>
      <c r="D1035" s="934" t="s">
        <v>28</v>
      </c>
      <c r="E1035" s="935">
        <v>418.06</v>
      </c>
      <c r="F1035" s="931">
        <f t="shared" si="11"/>
        <v>5016.72</v>
      </c>
    </row>
    <row r="1036" spans="2:6" ht="12.75">
      <c r="B1036" s="940" t="s">
        <v>536</v>
      </c>
      <c r="C1036" s="933"/>
      <c r="D1036" s="934"/>
      <c r="E1036" s="941"/>
      <c r="F1036" s="942">
        <f>SUM(F1015:F1035)</f>
        <v>39635.6</v>
      </c>
    </row>
    <row r="1037" spans="2:6" ht="13.5" thickBot="1">
      <c r="B1037" s="943" t="s">
        <v>181</v>
      </c>
      <c r="C1037" s="944"/>
      <c r="D1037" s="945"/>
      <c r="E1037" s="946"/>
      <c r="F1037" s="947">
        <f>F1036/12</f>
        <v>3302.97</v>
      </c>
    </row>
    <row r="1038" spans="2:6" ht="13.5" thickTop="1">
      <c r="B1038" s="886"/>
      <c r="C1038" s="906"/>
      <c r="D1038" s="309"/>
      <c r="E1038" s="887"/>
      <c r="F1038" s="882"/>
    </row>
    <row r="1039" spans="2:6" ht="13.5" thickBot="1">
      <c r="B1039" s="366" t="s">
        <v>537</v>
      </c>
      <c r="C1039" s="948">
        <v>12</v>
      </c>
      <c r="D1039" s="381" t="s">
        <v>28</v>
      </c>
      <c r="E1039" s="949"/>
      <c r="F1039" s="949"/>
    </row>
    <row r="1040" spans="2:6" ht="13.5" thickTop="1">
      <c r="B1040" s="950" t="s">
        <v>538</v>
      </c>
      <c r="C1040" s="951">
        <v>3</v>
      </c>
      <c r="D1040" s="952" t="s">
        <v>539</v>
      </c>
      <c r="E1040" s="953">
        <v>39</v>
      </c>
      <c r="F1040" s="915">
        <f>ROUND(C1040*E1040,2)</f>
        <v>117</v>
      </c>
    </row>
    <row r="1041" spans="2:6" ht="12.75">
      <c r="B1041" s="954" t="s">
        <v>540</v>
      </c>
      <c r="C1041" s="955">
        <v>0.27</v>
      </c>
      <c r="D1041" s="956" t="s">
        <v>119</v>
      </c>
      <c r="E1041" s="957">
        <v>26</v>
      </c>
      <c r="F1041" s="917">
        <f>ROUND(C1041*E1041,2)</f>
        <v>7.02</v>
      </c>
    </row>
    <row r="1042" spans="2:6" ht="12.75">
      <c r="B1042" s="954" t="s">
        <v>36</v>
      </c>
      <c r="C1042" s="955">
        <v>0.48</v>
      </c>
      <c r="D1042" s="956" t="s">
        <v>35</v>
      </c>
      <c r="E1042" s="957">
        <v>106</v>
      </c>
      <c r="F1042" s="917">
        <f>ROUND(C1042*E1042,2)</f>
        <v>50.88</v>
      </c>
    </row>
    <row r="1043" spans="2:6" ht="12.75">
      <c r="B1043" s="954" t="s">
        <v>541</v>
      </c>
      <c r="C1043" s="955">
        <v>0.06</v>
      </c>
      <c r="D1043" s="956" t="s">
        <v>542</v>
      </c>
      <c r="E1043" s="957">
        <v>140</v>
      </c>
      <c r="F1043" s="917">
        <f>ROUND(C1043*E1043,2)</f>
        <v>8.4</v>
      </c>
    </row>
    <row r="1044" spans="2:6" ht="12.75">
      <c r="B1044" s="958" t="s">
        <v>543</v>
      </c>
      <c r="C1044" s="959"/>
      <c r="D1044" s="956"/>
      <c r="E1044" s="960"/>
      <c r="F1044" s="961"/>
    </row>
    <row r="1045" spans="2:6" ht="12.75">
      <c r="B1045" s="954" t="s">
        <v>544</v>
      </c>
      <c r="C1045" s="957">
        <v>0.18</v>
      </c>
      <c r="D1045" s="962" t="s">
        <v>65</v>
      </c>
      <c r="E1045" s="957">
        <v>1200</v>
      </c>
      <c r="F1045" s="917">
        <f>ROUND(C1045*E1045,2)</f>
        <v>216</v>
      </c>
    </row>
    <row r="1046" spans="2:6" ht="12.75">
      <c r="B1046" s="954" t="s">
        <v>545</v>
      </c>
      <c r="C1046" s="957">
        <v>0.41</v>
      </c>
      <c r="D1046" s="962" t="s">
        <v>65</v>
      </c>
      <c r="E1046" s="957">
        <v>780</v>
      </c>
      <c r="F1046" s="917">
        <f>ROUND(C1046*E1046,2)</f>
        <v>319.8</v>
      </c>
    </row>
    <row r="1047" spans="2:6" ht="12.75">
      <c r="B1047" s="954" t="s">
        <v>546</v>
      </c>
      <c r="C1047" s="957">
        <v>3</v>
      </c>
      <c r="D1047" s="962" t="s">
        <v>189</v>
      </c>
      <c r="E1047" s="957">
        <v>780</v>
      </c>
      <c r="F1047" s="917">
        <f>ROUND(C1047*E1047,2)/100</f>
        <v>23.4</v>
      </c>
    </row>
    <row r="1048" spans="2:6" ht="12.75">
      <c r="B1048" s="954"/>
      <c r="C1048" s="959"/>
      <c r="D1048" s="960"/>
      <c r="E1048" s="960"/>
      <c r="F1048" s="963">
        <f>SUM(F1040:F1047)</f>
        <v>742.5</v>
      </c>
    </row>
    <row r="1049" spans="2:6" ht="13.5" thickBot="1">
      <c r="B1049" s="964"/>
      <c r="C1049" s="965"/>
      <c r="D1049" s="966"/>
      <c r="E1049" s="967" t="s">
        <v>547</v>
      </c>
      <c r="F1049" s="968">
        <f>F1048/C1039</f>
        <v>61.88</v>
      </c>
    </row>
    <row r="1050" spans="2:6" ht="13.5" thickTop="1">
      <c r="B1050" s="969"/>
      <c r="C1050" s="970"/>
      <c r="D1050" s="971"/>
      <c r="E1050" s="972"/>
      <c r="F1050" s="885"/>
    </row>
    <row r="1051" spans="2:6" ht="13.5" thickBot="1">
      <c r="B1051" s="366" t="s">
        <v>23</v>
      </c>
      <c r="C1051" s="973"/>
      <c r="D1051" s="949"/>
      <c r="E1051" s="949"/>
      <c r="F1051" s="949"/>
    </row>
    <row r="1052" spans="2:6" ht="13.5" thickTop="1">
      <c r="B1052" s="950" t="s">
        <v>548</v>
      </c>
      <c r="C1052" s="951">
        <v>1</v>
      </c>
      <c r="D1052" s="952" t="s">
        <v>65</v>
      </c>
      <c r="E1052" s="953">
        <v>1200</v>
      </c>
      <c r="F1052" s="915">
        <f>ROUND(C1052*E1052,2)</f>
        <v>1200</v>
      </c>
    </row>
    <row r="1053" spans="2:6" ht="12.75">
      <c r="B1053" s="954" t="s">
        <v>549</v>
      </c>
      <c r="C1053" s="955">
        <v>1</v>
      </c>
      <c r="D1053" s="956" t="s">
        <v>65</v>
      </c>
      <c r="E1053" s="957">
        <v>950</v>
      </c>
      <c r="F1053" s="917">
        <f>ROUND(C1053*E1053,2)</f>
        <v>950</v>
      </c>
    </row>
    <row r="1054" spans="2:6" ht="12.75">
      <c r="B1054" s="954" t="s">
        <v>550</v>
      </c>
      <c r="C1054" s="955">
        <v>1</v>
      </c>
      <c r="D1054" s="956" t="s">
        <v>65</v>
      </c>
      <c r="E1054" s="957">
        <v>1300</v>
      </c>
      <c r="F1054" s="917">
        <f>ROUND(C1054*E1054,2)</f>
        <v>1300</v>
      </c>
    </row>
    <row r="1055" spans="2:6" ht="12.75">
      <c r="B1055" s="954" t="s">
        <v>546</v>
      </c>
      <c r="C1055" s="955">
        <v>3</v>
      </c>
      <c r="D1055" s="956" t="s">
        <v>189</v>
      </c>
      <c r="E1055" s="957">
        <f>SUM(F1052:F1054)</f>
        <v>3450</v>
      </c>
      <c r="F1055" s="917">
        <f>ROUND(C1055*E1055,2)/100</f>
        <v>103.5</v>
      </c>
    </row>
    <row r="1056" spans="2:6" ht="12.75">
      <c r="B1056" s="954" t="s">
        <v>551</v>
      </c>
      <c r="C1056" s="955">
        <v>8.5</v>
      </c>
      <c r="D1056" s="956" t="s">
        <v>552</v>
      </c>
      <c r="E1056" s="974" t="s">
        <v>553</v>
      </c>
      <c r="F1056" s="963">
        <f>SUM(F1052:F1055)</f>
        <v>3553.5</v>
      </c>
    </row>
    <row r="1057" spans="2:6" ht="13.5" thickBot="1">
      <c r="B1057" s="975"/>
      <c r="C1057" s="976"/>
      <c r="D1057" s="977"/>
      <c r="E1057" s="978" t="s">
        <v>547</v>
      </c>
      <c r="F1057" s="979">
        <f>F1056/C1056</f>
        <v>418.06</v>
      </c>
    </row>
    <row r="1058" spans="2:6" ht="14.25" thickBot="1" thickTop="1">
      <c r="B1058" s="980" t="s">
        <v>554</v>
      </c>
      <c r="C1058" s="981">
        <v>10</v>
      </c>
      <c r="D1058" s="982" t="s">
        <v>552</v>
      </c>
      <c r="E1058" s="981"/>
      <c r="F1058" s="983">
        <f>F1056/C1058</f>
        <v>355.35</v>
      </c>
    </row>
    <row r="1059" spans="2:6" ht="13.5" thickTop="1">
      <c r="B1059" s="37"/>
      <c r="C1059" s="37"/>
      <c r="D1059" s="37"/>
      <c r="E1059" s="886"/>
      <c r="F1059" s="984"/>
    </row>
    <row r="1060" spans="2:6" ht="13.5" thickBot="1">
      <c r="B1060" s="985" t="s">
        <v>555</v>
      </c>
      <c r="C1060" s="872"/>
      <c r="D1060" s="301"/>
      <c r="E1060" s="872"/>
      <c r="F1060" s="872"/>
    </row>
    <row r="1061" spans="2:6" ht="13.5" thickTop="1">
      <c r="B1061" s="986" t="s">
        <v>36</v>
      </c>
      <c r="C1061" s="987">
        <v>2</v>
      </c>
      <c r="D1061" s="988" t="s">
        <v>35</v>
      </c>
      <c r="E1061" s="987">
        <f>F591</f>
        <v>5046.9</v>
      </c>
      <c r="F1061" s="989">
        <f>ROUND(C1061*E1061,2)</f>
        <v>10093.8</v>
      </c>
    </row>
    <row r="1062" spans="2:6" ht="12.75">
      <c r="B1062" s="990" t="s">
        <v>556</v>
      </c>
      <c r="C1062" s="991">
        <v>0.01</v>
      </c>
      <c r="D1062" s="992" t="s">
        <v>132</v>
      </c>
      <c r="E1062" s="991">
        <v>725</v>
      </c>
      <c r="F1062" s="993">
        <f>ROUND(C1062*E1062,2)</f>
        <v>7.25</v>
      </c>
    </row>
    <row r="1063" spans="2:6" ht="12.75">
      <c r="B1063" s="994" t="str">
        <f>CONCATENATE("MAESTRO(1 U) @,",F613,"/DIA")</f>
        <v>MAESTRO(1 U) @,1900/DIA</v>
      </c>
      <c r="C1063" s="991">
        <v>1</v>
      </c>
      <c r="D1063" s="992" t="s">
        <v>216</v>
      </c>
      <c r="E1063" s="991">
        <f>E613/8</f>
        <v>237.5</v>
      </c>
      <c r="F1063" s="993">
        <f>ROUND(C1063*E1063,2)</f>
        <v>237.5</v>
      </c>
    </row>
    <row r="1064" spans="2:6" ht="12.75">
      <c r="B1064" s="994" t="str">
        <f>CONCATENATE("PEON (4 U) @,",F617," C/U /DIA")</f>
        <v>PEON (4 U) @,5000 C/U /DIA</v>
      </c>
      <c r="C1064" s="991">
        <v>1</v>
      </c>
      <c r="D1064" s="992" t="s">
        <v>216</v>
      </c>
      <c r="E1064" s="991">
        <f>(E617*G1064)/8</f>
        <v>0</v>
      </c>
      <c r="F1064" s="993">
        <f>ROUND(C1064*E1064,2)</f>
        <v>0</v>
      </c>
    </row>
    <row r="1065" spans="2:6" ht="12.75">
      <c r="B1065" s="995" t="s">
        <v>276</v>
      </c>
      <c r="C1065" s="996">
        <v>200</v>
      </c>
      <c r="D1065" s="997" t="s">
        <v>552</v>
      </c>
      <c r="E1065" s="998" t="s">
        <v>557</v>
      </c>
      <c r="F1065" s="999">
        <f>SUM(F1061:F1064)</f>
        <v>10338.55</v>
      </c>
    </row>
    <row r="1066" spans="2:6" ht="12.75">
      <c r="B1066" s="995"/>
      <c r="C1066" s="1000"/>
      <c r="D1066" s="997"/>
      <c r="E1066" s="998" t="s">
        <v>558</v>
      </c>
      <c r="F1066" s="999">
        <f>F1065/C1065</f>
        <v>51.69</v>
      </c>
    </row>
    <row r="1067" spans="2:6" ht="13.5" thickBot="1">
      <c r="B1067" s="1001"/>
      <c r="C1067" s="1002"/>
      <c r="D1067" s="1003"/>
      <c r="E1067" s="1004" t="s">
        <v>558</v>
      </c>
      <c r="F1067" s="1005">
        <v>5</v>
      </c>
    </row>
    <row r="1068" ht="13.5" thickTop="1"/>
    <row r="1069" spans="2:6" ht="13.5" thickBot="1">
      <c r="B1069" s="1006" t="s">
        <v>559</v>
      </c>
      <c r="C1069" s="1007"/>
      <c r="D1069" s="1007"/>
      <c r="E1069" s="1008"/>
      <c r="F1069" s="1009"/>
    </row>
    <row r="1070" spans="2:6" ht="13.5" thickTop="1">
      <c r="B1070" s="1010" t="s">
        <v>560</v>
      </c>
      <c r="C1070" s="1011">
        <v>3.28</v>
      </c>
      <c r="D1070" s="1012" t="s">
        <v>371</v>
      </c>
      <c r="E1070" s="1013">
        <v>143.84</v>
      </c>
      <c r="F1070" s="1014">
        <f>C1070*E1070</f>
        <v>471.8</v>
      </c>
    </row>
    <row r="1071" spans="2:6" ht="12.75">
      <c r="B1071" s="1015" t="s">
        <v>561</v>
      </c>
      <c r="C1071" s="1016">
        <v>15</v>
      </c>
      <c r="D1071" s="1017" t="s">
        <v>189</v>
      </c>
      <c r="E1071" s="1018">
        <f>+F1070</f>
        <v>471.8</v>
      </c>
      <c r="F1071" s="1019">
        <f>C1071*E1071/100</f>
        <v>70.77</v>
      </c>
    </row>
    <row r="1072" spans="2:6" ht="12.75">
      <c r="B1072" s="1020" t="s">
        <v>562</v>
      </c>
      <c r="C1072" s="1016">
        <v>1</v>
      </c>
      <c r="D1072" s="1021" t="s">
        <v>28</v>
      </c>
      <c r="E1072" s="1018">
        <v>20</v>
      </c>
      <c r="F1072" s="1019">
        <f>C1072*E1072</f>
        <v>20</v>
      </c>
    </row>
    <row r="1073" spans="2:6" ht="13.5" thickBot="1">
      <c r="B1073" s="1022"/>
      <c r="C1073" s="1022"/>
      <c r="D1073" s="1022"/>
      <c r="E1073" s="566" t="s">
        <v>563</v>
      </c>
      <c r="F1073" s="1023">
        <f>ROUND(SUM(F1070:F1072),2)</f>
        <v>562.57</v>
      </c>
    </row>
    <row r="1074" spans="2:6" ht="13.5" thickTop="1">
      <c r="B1074" s="37"/>
      <c r="C1074" s="37"/>
      <c r="D1074" s="37"/>
      <c r="E1074" s="37"/>
      <c r="F1074" s="37"/>
    </row>
    <row r="1075" spans="2:6" ht="12.75">
      <c r="B1075" s="985" t="s">
        <v>564</v>
      </c>
      <c r="C1075" s="872"/>
      <c r="D1075" s="301"/>
      <c r="E1075" s="1024"/>
      <c r="F1075" s="872"/>
    </row>
    <row r="1076" spans="2:6" ht="12.75">
      <c r="B1076" s="1025" t="s">
        <v>565</v>
      </c>
      <c r="C1076" s="1026" t="s">
        <v>566</v>
      </c>
      <c r="D1076" s="301"/>
      <c r="E1076" s="1024"/>
      <c r="F1076" s="872"/>
    </row>
    <row r="1077" spans="2:6" ht="13.5" thickBot="1">
      <c r="B1077" s="1025" t="s">
        <v>567</v>
      </c>
      <c r="C1077" s="1026" t="s">
        <v>568</v>
      </c>
      <c r="D1077" s="301"/>
      <c r="E1077" s="872"/>
      <c r="F1077" s="872"/>
    </row>
    <row r="1078" spans="2:6" ht="13.5" thickTop="1">
      <c r="B1078" s="523" t="s">
        <v>569</v>
      </c>
      <c r="C1078" s="509">
        <v>12.1</v>
      </c>
      <c r="D1078" s="525" t="s">
        <v>72</v>
      </c>
      <c r="E1078" s="509">
        <f>F713</f>
        <v>8.6</v>
      </c>
      <c r="F1078" s="511">
        <f aca="true" t="shared" si="12" ref="F1078:F1083">ROUND(C1078*E1078,2)</f>
        <v>104.06</v>
      </c>
    </row>
    <row r="1079" spans="2:6" ht="12.75">
      <c r="B1079" s="526" t="s">
        <v>570</v>
      </c>
      <c r="C1079" s="515">
        <v>5.5</v>
      </c>
      <c r="D1079" s="527" t="s">
        <v>119</v>
      </c>
      <c r="E1079" s="515">
        <f>F716</f>
        <v>925.02</v>
      </c>
      <c r="F1079" s="516">
        <f t="shared" si="12"/>
        <v>5087.61</v>
      </c>
    </row>
    <row r="1080" spans="2:6" ht="12.75">
      <c r="B1080" s="526" t="s">
        <v>571</v>
      </c>
      <c r="C1080" s="515">
        <v>1.02</v>
      </c>
      <c r="D1080" s="527" t="s">
        <v>15</v>
      </c>
      <c r="E1080" s="515">
        <f>F810</f>
        <v>1.35</v>
      </c>
      <c r="F1080" s="516">
        <f t="shared" si="12"/>
        <v>1.38</v>
      </c>
    </row>
    <row r="1081" spans="2:6" ht="12.75">
      <c r="B1081" s="526" t="s">
        <v>572</v>
      </c>
      <c r="C1081" s="515">
        <v>0.1</v>
      </c>
      <c r="D1081" s="527" t="s">
        <v>15</v>
      </c>
      <c r="E1081" s="515">
        <f>+F828</f>
        <v>0</v>
      </c>
      <c r="F1081" s="516">
        <f t="shared" si="12"/>
        <v>0</v>
      </c>
    </row>
    <row r="1082" spans="2:6" ht="12.75">
      <c r="B1082" s="526" t="s">
        <v>573</v>
      </c>
      <c r="C1082" s="515">
        <v>0.08</v>
      </c>
      <c r="D1082" s="527" t="s">
        <v>15</v>
      </c>
      <c r="E1082" s="515">
        <v>317.81</v>
      </c>
      <c r="F1082" s="516">
        <f t="shared" si="12"/>
        <v>25.42</v>
      </c>
    </row>
    <row r="1083" spans="2:6" ht="12.75">
      <c r="B1083" s="526" t="s">
        <v>574</v>
      </c>
      <c r="C1083" s="515">
        <v>10</v>
      </c>
      <c r="D1083" s="527" t="s">
        <v>28</v>
      </c>
      <c r="E1083" s="515">
        <v>111.99</v>
      </c>
      <c r="F1083" s="516">
        <f t="shared" si="12"/>
        <v>1119.9</v>
      </c>
    </row>
    <row r="1084" spans="2:6" ht="13.5" thickBot="1">
      <c r="B1084" s="1027"/>
      <c r="C1084" s="1002"/>
      <c r="D1084" s="521"/>
      <c r="E1084" s="1028" t="s">
        <v>55</v>
      </c>
      <c r="F1084" s="522">
        <f>SUM(F1078:F1083)</f>
        <v>6338.37</v>
      </c>
    </row>
    <row r="1085" spans="2:6" ht="13.5" thickTop="1">
      <c r="B1085" s="49"/>
      <c r="C1085" s="872"/>
      <c r="D1085" s="507" t="s">
        <v>96</v>
      </c>
      <c r="E1085" s="1029">
        <f>ROUND(F1084/C1083,2)</f>
        <v>633.84</v>
      </c>
      <c r="F1085" s="887" t="s">
        <v>575</v>
      </c>
    </row>
  </sheetData>
  <sheetProtection/>
  <mergeCells count="46">
    <mergeCell ref="B1:F1"/>
    <mergeCell ref="B2:F2"/>
    <mergeCell ref="B3:F3"/>
    <mergeCell ref="B4:F4"/>
    <mergeCell ref="B5:F5"/>
    <mergeCell ref="B7:D7"/>
    <mergeCell ref="D159:E159"/>
    <mergeCell ref="D160:E160"/>
    <mergeCell ref="D200:E200"/>
    <mergeCell ref="C201:E201"/>
    <mergeCell ref="B310:F310"/>
    <mergeCell ref="B335:F335"/>
    <mergeCell ref="B359:F359"/>
    <mergeCell ref="B378:F378"/>
    <mergeCell ref="B380:F380"/>
    <mergeCell ref="B388:F388"/>
    <mergeCell ref="B396:F396"/>
    <mergeCell ref="B404:F404"/>
    <mergeCell ref="B415:F415"/>
    <mergeCell ref="B437:F437"/>
    <mergeCell ref="B439:F439"/>
    <mergeCell ref="D490:E490"/>
    <mergeCell ref="D491:E491"/>
    <mergeCell ref="D512:E512"/>
    <mergeCell ref="B514:F514"/>
    <mergeCell ref="B531:F531"/>
    <mergeCell ref="B585:F585"/>
    <mergeCell ref="B621:F621"/>
    <mergeCell ref="B663:F663"/>
    <mergeCell ref="B676:F676"/>
    <mergeCell ref="B683:F683"/>
    <mergeCell ref="B733:F733"/>
    <mergeCell ref="B741:F741"/>
    <mergeCell ref="B747:F747"/>
    <mergeCell ref="B755:F755"/>
    <mergeCell ref="B761:F761"/>
    <mergeCell ref="B830:G830"/>
    <mergeCell ref="C1004:E1004"/>
    <mergeCell ref="B1007:E1007"/>
    <mergeCell ref="D1013:E1013"/>
    <mergeCell ref="B768:F768"/>
    <mergeCell ref="B777:F777"/>
    <mergeCell ref="B789:G789"/>
    <mergeCell ref="B797:G797"/>
    <mergeCell ref="B807:G807"/>
    <mergeCell ref="B822:F822"/>
  </mergeCells>
  <printOptions/>
  <pageMargins left="0.5" right="0.5" top="0.5" bottom="0.5" header="0" footer="0"/>
  <pageSetup horizontalDpi="600" verticalDpi="600" orientation="portrait" scale="56" r:id="rId1"/>
  <rowBreaks count="5" manualBreakCount="5">
    <brk id="187" max="6" man="1"/>
    <brk id="277" max="6" man="1"/>
    <brk id="687" max="6" man="1"/>
    <brk id="754" max="6" man="1"/>
    <brk id="80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JOSE-PRESUPUESTO</dc:creator>
  <cp:keywords/>
  <dc:description/>
  <cp:lastModifiedBy>Hortensia Marina López Bueno</cp:lastModifiedBy>
  <cp:lastPrinted>2019-03-28T19:35:00Z</cp:lastPrinted>
  <dcterms:created xsi:type="dcterms:W3CDTF">2006-09-01T15:53:30Z</dcterms:created>
  <dcterms:modified xsi:type="dcterms:W3CDTF">2019-04-03T12:33:20Z</dcterms:modified>
  <cp:category/>
  <cp:version/>
  <cp:contentType/>
  <cp:contentStatus/>
</cp:coreProperties>
</file>