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IVAN\DOC. INAPA\TRANSPARENCIA\INFO PROG. Y PROY\2022\2-ABRIL-MAYO\ZONA IV\REH. PTA. POTABILIZADORA 130 LPS AC.MON\"/>
    </mc:Choice>
  </mc:AlternateContent>
  <xr:revisionPtr revIDLastSave="0" documentId="13_ncr:1_{85BAE09B-24B0-4D2E-82D1-C0C8888A0285}" xr6:coauthVersionLast="47" xr6:coauthVersionMax="47" xr10:uidLastSave="{00000000-0000-0000-0000-000000000000}"/>
  <bookViews>
    <workbookView xWindow="-120" yWindow="-120" windowWidth="20730" windowHeight="11160" xr2:uid="{DDE0C9DA-0D45-47D1-BECD-C1BD425D7F7A}"/>
  </bookViews>
  <sheets>
    <sheet name="PresupuestoContratado" sheetId="2" r:id="rId1"/>
  </sheets>
  <externalReferences>
    <externalReference r:id="rId2"/>
    <externalReference r:id="rId3"/>
    <externalReference r:id="rId4"/>
  </externalReferences>
  <definedNames>
    <definedName name="_xlnm.Print_Area" localSheetId="0">PresupuestoContratado!$A$1:$J$721</definedName>
    <definedName name="_xlnm.Print_Titles" localSheetId="0">PresupuestoContratado!$1:$13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2" i="2" l="1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K21" i="2"/>
  <c r="K22" i="2"/>
  <c r="K23" i="2"/>
  <c r="K24" i="2"/>
  <c r="K25" i="2"/>
  <c r="K26" i="2"/>
  <c r="K27" i="2"/>
  <c r="K28" i="2"/>
  <c r="K20" i="2"/>
  <c r="G25" i="2"/>
  <c r="G26" i="2"/>
  <c r="G27" i="2"/>
  <c r="G28" i="2"/>
  <c r="G21" i="2"/>
  <c r="G22" i="2"/>
  <c r="G23" i="2"/>
  <c r="G24" i="2"/>
  <c r="G20" i="2"/>
  <c r="N20" i="2"/>
  <c r="F20" i="2"/>
  <c r="I691" i="2"/>
  <c r="H691" i="2"/>
  <c r="H692" i="2" s="1"/>
  <c r="H690" i="2"/>
  <c r="F690" i="2"/>
  <c r="I690" i="2" s="1"/>
  <c r="I692" i="2" s="1"/>
  <c r="J686" i="2"/>
  <c r="I686" i="2"/>
  <c r="H686" i="2"/>
  <c r="F685" i="2"/>
  <c r="I685" i="2" s="1"/>
  <c r="E685" i="2"/>
  <c r="H685" i="2" s="1"/>
  <c r="F667" i="2"/>
  <c r="I667" i="2" s="1"/>
  <c r="F650" i="2"/>
  <c r="F680" i="2" s="1"/>
  <c r="I680" i="2" s="1"/>
  <c r="E650" i="2"/>
  <c r="H650" i="2" s="1"/>
  <c r="F643" i="2"/>
  <c r="I643" i="2" s="1"/>
  <c r="E643" i="2"/>
  <c r="H643" i="2" s="1"/>
  <c r="J643" i="2" s="1"/>
  <c r="F640" i="2"/>
  <c r="I640" i="2" s="1"/>
  <c r="E640" i="2"/>
  <c r="H640" i="2" s="1"/>
  <c r="F636" i="2"/>
  <c r="I636" i="2" s="1"/>
  <c r="E636" i="2"/>
  <c r="E667" i="2" s="1"/>
  <c r="H667" i="2" s="1"/>
  <c r="H635" i="2"/>
  <c r="F635" i="2"/>
  <c r="F666" i="2" s="1"/>
  <c r="I666" i="2" s="1"/>
  <c r="E635" i="2"/>
  <c r="E666" i="2" s="1"/>
  <c r="H666" i="2" s="1"/>
  <c r="F634" i="2"/>
  <c r="I634" i="2" s="1"/>
  <c r="E634" i="2"/>
  <c r="F633" i="2"/>
  <c r="I633" i="2" s="1"/>
  <c r="E633" i="2"/>
  <c r="H633" i="2" s="1"/>
  <c r="I632" i="2"/>
  <c r="F632" i="2"/>
  <c r="F663" i="2" s="1"/>
  <c r="I663" i="2" s="1"/>
  <c r="E632" i="2"/>
  <c r="H632" i="2" s="1"/>
  <c r="I631" i="2"/>
  <c r="F631" i="2"/>
  <c r="F662" i="2" s="1"/>
  <c r="I662" i="2" s="1"/>
  <c r="E631" i="2"/>
  <c r="H631" i="2" s="1"/>
  <c r="J631" i="2" s="1"/>
  <c r="H618" i="2"/>
  <c r="J618" i="2" s="1"/>
  <c r="F618" i="2"/>
  <c r="I618" i="2" s="1"/>
  <c r="E615" i="2"/>
  <c r="H615" i="2" s="1"/>
  <c r="F612" i="2"/>
  <c r="I612" i="2" s="1"/>
  <c r="E612" i="2"/>
  <c r="H612" i="2" s="1"/>
  <c r="J612" i="2" s="1"/>
  <c r="H608" i="2"/>
  <c r="F608" i="2"/>
  <c r="I608" i="2" s="1"/>
  <c r="E608" i="2"/>
  <c r="F604" i="2"/>
  <c r="I604" i="2" s="1"/>
  <c r="E604" i="2"/>
  <c r="H604" i="2" s="1"/>
  <c r="F603" i="2"/>
  <c r="I603" i="2" s="1"/>
  <c r="E603" i="2"/>
  <c r="H603" i="2" s="1"/>
  <c r="I602" i="2"/>
  <c r="F602" i="2"/>
  <c r="E602" i="2"/>
  <c r="H602" i="2" s="1"/>
  <c r="F601" i="2"/>
  <c r="I601" i="2" s="1"/>
  <c r="E601" i="2"/>
  <c r="H601" i="2" s="1"/>
  <c r="F600" i="2"/>
  <c r="I600" i="2" s="1"/>
  <c r="E600" i="2"/>
  <c r="H600" i="2" s="1"/>
  <c r="J600" i="2" s="1"/>
  <c r="H599" i="2"/>
  <c r="F599" i="2"/>
  <c r="I599" i="2" s="1"/>
  <c r="E599" i="2"/>
  <c r="E594" i="2"/>
  <c r="A593" i="2"/>
  <c r="A594" i="2" s="1"/>
  <c r="A595" i="2" s="1"/>
  <c r="A596" i="2" s="1"/>
  <c r="A597" i="2" s="1"/>
  <c r="A598" i="2" s="1"/>
  <c r="A599" i="2" s="1"/>
  <c r="A592" i="2"/>
  <c r="F587" i="2"/>
  <c r="I587" i="2" s="1"/>
  <c r="E587" i="2"/>
  <c r="H587" i="2" s="1"/>
  <c r="J587" i="2" s="1"/>
  <c r="H586" i="2"/>
  <c r="F586" i="2"/>
  <c r="I586" i="2" s="1"/>
  <c r="E586" i="2"/>
  <c r="F585" i="2"/>
  <c r="F648" i="2" s="1"/>
  <c r="E585" i="2"/>
  <c r="H585" i="2" s="1"/>
  <c r="F584" i="2"/>
  <c r="I584" i="2" s="1"/>
  <c r="E584" i="2"/>
  <c r="E647" i="2" s="1"/>
  <c r="A579" i="2"/>
  <c r="A580" i="2" s="1"/>
  <c r="A581" i="2" s="1"/>
  <c r="A582" i="2" s="1"/>
  <c r="A583" i="2" s="1"/>
  <c r="A584" i="2" s="1"/>
  <c r="A585" i="2" s="1"/>
  <c r="A586" i="2" s="1"/>
  <c r="H575" i="2"/>
  <c r="J575" i="2" s="1"/>
  <c r="F575" i="2"/>
  <c r="I575" i="2" s="1"/>
  <c r="E575" i="2"/>
  <c r="F574" i="2"/>
  <c r="I574" i="2" s="1"/>
  <c r="F573" i="2"/>
  <c r="I573" i="2" s="1"/>
  <c r="E573" i="2"/>
  <c r="E574" i="2" s="1"/>
  <c r="H574" i="2" s="1"/>
  <c r="I570" i="2"/>
  <c r="F570" i="2"/>
  <c r="E570" i="2"/>
  <c r="H570" i="2" s="1"/>
  <c r="J570" i="2" s="1"/>
  <c r="F569" i="2"/>
  <c r="I569" i="2" s="1"/>
  <c r="E569" i="2"/>
  <c r="H569" i="2" s="1"/>
  <c r="F568" i="2"/>
  <c r="I568" i="2" s="1"/>
  <c r="E568" i="2"/>
  <c r="H568" i="2" s="1"/>
  <c r="J568" i="2" s="1"/>
  <c r="F567" i="2"/>
  <c r="I567" i="2" s="1"/>
  <c r="E567" i="2"/>
  <c r="H567" i="2" s="1"/>
  <c r="A567" i="2"/>
  <c r="A568" i="2" s="1"/>
  <c r="A569" i="2" s="1"/>
  <c r="A570" i="2" s="1"/>
  <c r="I566" i="2"/>
  <c r="F566" i="2"/>
  <c r="E566" i="2"/>
  <c r="H566" i="2" s="1"/>
  <c r="J566" i="2" s="1"/>
  <c r="H565" i="2"/>
  <c r="F565" i="2"/>
  <c r="I565" i="2" s="1"/>
  <c r="E565" i="2"/>
  <c r="A565" i="2"/>
  <c r="A566" i="2" s="1"/>
  <c r="F564" i="2"/>
  <c r="I564" i="2" s="1"/>
  <c r="E564" i="2"/>
  <c r="H564" i="2" s="1"/>
  <c r="H557" i="2"/>
  <c r="F557" i="2"/>
  <c r="I557" i="2" s="1"/>
  <c r="I552" i="2"/>
  <c r="J552" i="2" s="1"/>
  <c r="H552" i="2"/>
  <c r="F550" i="2"/>
  <c r="I550" i="2" s="1"/>
  <c r="F548" i="2"/>
  <c r="I548" i="2" s="1"/>
  <c r="A547" i="2"/>
  <c r="A548" i="2" s="1"/>
  <c r="A549" i="2" s="1"/>
  <c r="A550" i="2" s="1"/>
  <c r="A542" i="2"/>
  <c r="E535" i="2"/>
  <c r="H535" i="2" s="1"/>
  <c r="A531" i="2"/>
  <c r="A532" i="2" s="1"/>
  <c r="A533" i="2" s="1"/>
  <c r="A534" i="2" s="1"/>
  <c r="A535" i="2" s="1"/>
  <c r="A536" i="2" s="1"/>
  <c r="A537" i="2" s="1"/>
  <c r="A538" i="2" s="1"/>
  <c r="A539" i="2" s="1"/>
  <c r="F524" i="2"/>
  <c r="I524" i="2" s="1"/>
  <c r="E524" i="2"/>
  <c r="H524" i="2" s="1"/>
  <c r="I523" i="2"/>
  <c r="F523" i="2"/>
  <c r="E523" i="2"/>
  <c r="H523" i="2" s="1"/>
  <c r="J522" i="2"/>
  <c r="F522" i="2"/>
  <c r="I522" i="2" s="1"/>
  <c r="E522" i="2"/>
  <c r="H522" i="2" s="1"/>
  <c r="F521" i="2"/>
  <c r="I521" i="2" s="1"/>
  <c r="E521" i="2"/>
  <c r="H521" i="2" s="1"/>
  <c r="F518" i="2"/>
  <c r="F561" i="2" s="1"/>
  <c r="I561" i="2" s="1"/>
  <c r="E518" i="2"/>
  <c r="H518" i="2" s="1"/>
  <c r="I517" i="2"/>
  <c r="F517" i="2"/>
  <c r="F560" i="2" s="1"/>
  <c r="F626" i="2" s="1"/>
  <c r="E517" i="2"/>
  <c r="H517" i="2" s="1"/>
  <c r="I514" i="2"/>
  <c r="J514" i="2" s="1"/>
  <c r="H514" i="2"/>
  <c r="F514" i="2"/>
  <c r="I508" i="2"/>
  <c r="H508" i="2"/>
  <c r="J508" i="2" s="1"/>
  <c r="I506" i="2"/>
  <c r="H505" i="2"/>
  <c r="F505" i="2"/>
  <c r="I505" i="2" s="1"/>
  <c r="J505" i="2" s="1"/>
  <c r="J504" i="2"/>
  <c r="H504" i="2"/>
  <c r="F504" i="2"/>
  <c r="I504" i="2" s="1"/>
  <c r="H503" i="2"/>
  <c r="F503" i="2"/>
  <c r="I503" i="2" s="1"/>
  <c r="J503" i="2" s="1"/>
  <c r="H502" i="2"/>
  <c r="F502" i="2"/>
  <c r="I502" i="2" s="1"/>
  <c r="I501" i="2"/>
  <c r="J501" i="2" s="1"/>
  <c r="H501" i="2"/>
  <c r="F501" i="2"/>
  <c r="H500" i="2"/>
  <c r="E506" i="2" s="1"/>
  <c r="H506" i="2" s="1"/>
  <c r="J506" i="2" s="1"/>
  <c r="F500" i="2"/>
  <c r="I500" i="2" s="1"/>
  <c r="A500" i="2"/>
  <c r="A501" i="2" s="1"/>
  <c r="A502" i="2" s="1"/>
  <c r="A503" i="2" s="1"/>
  <c r="A504" i="2" s="1"/>
  <c r="A505" i="2" s="1"/>
  <c r="A506" i="2" s="1"/>
  <c r="F495" i="2"/>
  <c r="I495" i="2" s="1"/>
  <c r="E495" i="2"/>
  <c r="F494" i="2"/>
  <c r="E494" i="2"/>
  <c r="F493" i="2"/>
  <c r="I493" i="2" s="1"/>
  <c r="E493" i="2"/>
  <c r="H492" i="2"/>
  <c r="J492" i="2" s="1"/>
  <c r="F492" i="2"/>
  <c r="I492" i="2" s="1"/>
  <c r="E492" i="2"/>
  <c r="E547" i="2" s="1"/>
  <c r="H547" i="2" s="1"/>
  <c r="A492" i="2"/>
  <c r="A493" i="2" s="1"/>
  <c r="A494" i="2" s="1"/>
  <c r="A495" i="2" s="1"/>
  <c r="A487" i="2"/>
  <c r="H484" i="2"/>
  <c r="F484" i="2"/>
  <c r="E484" i="2"/>
  <c r="E539" i="2" s="1"/>
  <c r="H539" i="2" s="1"/>
  <c r="F481" i="2"/>
  <c r="F536" i="2" s="1"/>
  <c r="I536" i="2" s="1"/>
  <c r="E481" i="2"/>
  <c r="H481" i="2" s="1"/>
  <c r="A478" i="2"/>
  <c r="A479" i="2" s="1"/>
  <c r="A480" i="2" s="1"/>
  <c r="A481" i="2" s="1"/>
  <c r="A482" i="2" s="1"/>
  <c r="A483" i="2" s="1"/>
  <c r="A484" i="2" s="1"/>
  <c r="A477" i="2"/>
  <c r="A476" i="2"/>
  <c r="F473" i="2"/>
  <c r="F639" i="2" s="1"/>
  <c r="E473" i="2"/>
  <c r="I472" i="2"/>
  <c r="F472" i="2"/>
  <c r="F528" i="2" s="1"/>
  <c r="I528" i="2" s="1"/>
  <c r="E472" i="2"/>
  <c r="H472" i="2" s="1"/>
  <c r="F469" i="2"/>
  <c r="I469" i="2" s="1"/>
  <c r="E469" i="2"/>
  <c r="H469" i="2" s="1"/>
  <c r="H468" i="2"/>
  <c r="F468" i="2"/>
  <c r="I468" i="2" s="1"/>
  <c r="E468" i="2"/>
  <c r="F467" i="2"/>
  <c r="I467" i="2" s="1"/>
  <c r="E467" i="2"/>
  <c r="H467" i="2" s="1"/>
  <c r="H463" i="2"/>
  <c r="J463" i="2" s="1"/>
  <c r="F463" i="2"/>
  <c r="I463" i="2" s="1"/>
  <c r="E463" i="2"/>
  <c r="H460" i="2"/>
  <c r="F460" i="2"/>
  <c r="I460" i="2" s="1"/>
  <c r="A454" i="2"/>
  <c r="E453" i="2"/>
  <c r="H453" i="2" s="1"/>
  <c r="J452" i="2"/>
  <c r="I452" i="2"/>
  <c r="H452" i="2"/>
  <c r="F452" i="2"/>
  <c r="A452" i="2"/>
  <c r="H451" i="2"/>
  <c r="F451" i="2"/>
  <c r="I451" i="2" s="1"/>
  <c r="I450" i="2"/>
  <c r="F450" i="2"/>
  <c r="E450" i="2"/>
  <c r="H450" i="2" s="1"/>
  <c r="E449" i="2"/>
  <c r="F449" i="2" s="1"/>
  <c r="I449" i="2" s="1"/>
  <c r="E448" i="2"/>
  <c r="E447" i="2"/>
  <c r="F446" i="2"/>
  <c r="I446" i="2" s="1"/>
  <c r="E446" i="2"/>
  <c r="H446" i="2" s="1"/>
  <c r="E445" i="2"/>
  <c r="H445" i="2" s="1"/>
  <c r="I444" i="2"/>
  <c r="J444" i="2" s="1"/>
  <c r="H444" i="2"/>
  <c r="F444" i="2"/>
  <c r="I443" i="2"/>
  <c r="H443" i="2"/>
  <c r="F443" i="2"/>
  <c r="H442" i="2"/>
  <c r="J442" i="2" s="1"/>
  <c r="E442" i="2"/>
  <c r="F442" i="2" s="1"/>
  <c r="I442" i="2" s="1"/>
  <c r="F441" i="2"/>
  <c r="I441" i="2" s="1"/>
  <c r="E441" i="2"/>
  <c r="H441" i="2" s="1"/>
  <c r="J441" i="2" s="1"/>
  <c r="H440" i="2"/>
  <c r="F440" i="2"/>
  <c r="I440" i="2" s="1"/>
  <c r="H439" i="2"/>
  <c r="F439" i="2"/>
  <c r="I439" i="2" s="1"/>
  <c r="H438" i="2"/>
  <c r="F438" i="2"/>
  <c r="I438" i="2" s="1"/>
  <c r="E437" i="2"/>
  <c r="E436" i="2"/>
  <c r="F436" i="2" s="1"/>
  <c r="I436" i="2" s="1"/>
  <c r="E435" i="2"/>
  <c r="E434" i="2"/>
  <c r="F434" i="2" s="1"/>
  <c r="I434" i="2" s="1"/>
  <c r="E433" i="2"/>
  <c r="E432" i="2"/>
  <c r="F432" i="2" s="1"/>
  <c r="I432" i="2" s="1"/>
  <c r="E431" i="2"/>
  <c r="H430" i="2"/>
  <c r="J430" i="2" s="1"/>
  <c r="E430" i="2"/>
  <c r="F430" i="2" s="1"/>
  <c r="I430" i="2" s="1"/>
  <c r="E429" i="2"/>
  <c r="E428" i="2"/>
  <c r="F428" i="2" s="1"/>
  <c r="I428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E427" i="2"/>
  <c r="I423" i="2"/>
  <c r="H423" i="2"/>
  <c r="E421" i="2"/>
  <c r="F421" i="2" s="1"/>
  <c r="I421" i="2" s="1"/>
  <c r="I419" i="2"/>
  <c r="H419" i="2"/>
  <c r="F411" i="2"/>
  <c r="I411" i="2" s="1"/>
  <c r="E411" i="2"/>
  <c r="H411" i="2" s="1"/>
  <c r="F410" i="2"/>
  <c r="I410" i="2" s="1"/>
  <c r="E410" i="2"/>
  <c r="H410" i="2" s="1"/>
  <c r="I402" i="2"/>
  <c r="H401" i="2"/>
  <c r="F401" i="2"/>
  <c r="I401" i="2" s="1"/>
  <c r="F400" i="2"/>
  <c r="I400" i="2" s="1"/>
  <c r="J400" i="2" s="1"/>
  <c r="E400" i="2"/>
  <c r="H400" i="2" s="1"/>
  <c r="F399" i="2"/>
  <c r="I399" i="2" s="1"/>
  <c r="E399" i="2"/>
  <c r="H399" i="2" s="1"/>
  <c r="F398" i="2"/>
  <c r="I398" i="2" s="1"/>
  <c r="E398" i="2"/>
  <c r="H398" i="2" s="1"/>
  <c r="F397" i="2"/>
  <c r="I397" i="2" s="1"/>
  <c r="E397" i="2"/>
  <c r="H397" i="2" s="1"/>
  <c r="H396" i="2"/>
  <c r="F396" i="2"/>
  <c r="I396" i="2" s="1"/>
  <c r="E396" i="2"/>
  <c r="F395" i="2"/>
  <c r="I395" i="2" s="1"/>
  <c r="E395" i="2"/>
  <c r="H395" i="2" s="1"/>
  <c r="H394" i="2"/>
  <c r="F394" i="2"/>
  <c r="I394" i="2" s="1"/>
  <c r="E394" i="2"/>
  <c r="H393" i="2"/>
  <c r="F393" i="2"/>
  <c r="I393" i="2" s="1"/>
  <c r="E393" i="2"/>
  <c r="I392" i="2"/>
  <c r="F392" i="2"/>
  <c r="E392" i="2"/>
  <c r="H392" i="2" s="1"/>
  <c r="J392" i="2" s="1"/>
  <c r="F391" i="2"/>
  <c r="I391" i="2" s="1"/>
  <c r="E391" i="2"/>
  <c r="H391" i="2" s="1"/>
  <c r="I390" i="2"/>
  <c r="F390" i="2"/>
  <c r="E390" i="2"/>
  <c r="H390" i="2" s="1"/>
  <c r="J390" i="2" s="1"/>
  <c r="F389" i="2"/>
  <c r="I389" i="2" s="1"/>
  <c r="E389" i="2"/>
  <c r="H389" i="2" s="1"/>
  <c r="I388" i="2"/>
  <c r="F388" i="2"/>
  <c r="E388" i="2"/>
  <c r="H388" i="2" s="1"/>
  <c r="I387" i="2"/>
  <c r="F387" i="2"/>
  <c r="E387" i="2"/>
  <c r="H387" i="2" s="1"/>
  <c r="H386" i="2"/>
  <c r="J386" i="2" s="1"/>
  <c r="F386" i="2"/>
  <c r="I386" i="2" s="1"/>
  <c r="E386" i="2"/>
  <c r="F384" i="2"/>
  <c r="I384" i="2" s="1"/>
  <c r="E384" i="2"/>
  <c r="F382" i="2"/>
  <c r="I382" i="2" s="1"/>
  <c r="E382" i="2"/>
  <c r="E383" i="2" s="1"/>
  <c r="H383" i="2" s="1"/>
  <c r="I381" i="2"/>
  <c r="F381" i="2"/>
  <c r="E381" i="2"/>
  <c r="H381" i="2" s="1"/>
  <c r="F378" i="2"/>
  <c r="I378" i="2" s="1"/>
  <c r="E378" i="2"/>
  <c r="H378" i="2" s="1"/>
  <c r="H377" i="2"/>
  <c r="F377" i="2"/>
  <c r="I377" i="2" s="1"/>
  <c r="E377" i="2"/>
  <c r="I376" i="2"/>
  <c r="F376" i="2"/>
  <c r="E376" i="2"/>
  <c r="H376" i="2" s="1"/>
  <c r="J365" i="2"/>
  <c r="H365" i="2"/>
  <c r="F365" i="2"/>
  <c r="I365" i="2" s="1"/>
  <c r="E365" i="2"/>
  <c r="H364" i="2"/>
  <c r="J364" i="2" s="1"/>
  <c r="F364" i="2"/>
  <c r="I364" i="2" s="1"/>
  <c r="E364" i="2"/>
  <c r="H363" i="2"/>
  <c r="F363" i="2"/>
  <c r="I363" i="2" s="1"/>
  <c r="H361" i="2"/>
  <c r="F361" i="2"/>
  <c r="I361" i="2" s="1"/>
  <c r="J361" i="2" s="1"/>
  <c r="I360" i="2"/>
  <c r="H360" i="2"/>
  <c r="F360" i="2"/>
  <c r="I359" i="2"/>
  <c r="H359" i="2"/>
  <c r="F359" i="2"/>
  <c r="H358" i="2"/>
  <c r="F358" i="2"/>
  <c r="I358" i="2" s="1"/>
  <c r="J358" i="2" s="1"/>
  <c r="E357" i="2"/>
  <c r="H357" i="2" s="1"/>
  <c r="E356" i="2"/>
  <c r="H355" i="2"/>
  <c r="F355" i="2"/>
  <c r="I355" i="2" s="1"/>
  <c r="J355" i="2" s="1"/>
  <c r="H354" i="2"/>
  <c r="J354" i="2" s="1"/>
  <c r="F354" i="2"/>
  <c r="I354" i="2" s="1"/>
  <c r="J353" i="2"/>
  <c r="H353" i="2"/>
  <c r="F353" i="2"/>
  <c r="I353" i="2" s="1"/>
  <c r="H352" i="2"/>
  <c r="J352" i="2" s="1"/>
  <c r="F352" i="2"/>
  <c r="I352" i="2" s="1"/>
  <c r="E351" i="2"/>
  <c r="I350" i="2"/>
  <c r="H350" i="2"/>
  <c r="F350" i="2"/>
  <c r="H349" i="2"/>
  <c r="J349" i="2" s="1"/>
  <c r="F349" i="2"/>
  <c r="I349" i="2" s="1"/>
  <c r="I347" i="2"/>
  <c r="J347" i="2" s="1"/>
  <c r="H347" i="2"/>
  <c r="F347" i="2"/>
  <c r="H346" i="2"/>
  <c r="F346" i="2"/>
  <c r="I346" i="2" s="1"/>
  <c r="H345" i="2"/>
  <c r="F345" i="2"/>
  <c r="I345" i="2" s="1"/>
  <c r="H343" i="2"/>
  <c r="F343" i="2"/>
  <c r="I343" i="2" s="1"/>
  <c r="E343" i="2"/>
  <c r="F342" i="2"/>
  <c r="I342" i="2" s="1"/>
  <c r="E342" i="2"/>
  <c r="H342" i="2" s="1"/>
  <c r="E341" i="2"/>
  <c r="F341" i="2" s="1"/>
  <c r="I341" i="2" s="1"/>
  <c r="H340" i="2"/>
  <c r="J340" i="2" s="1"/>
  <c r="F340" i="2"/>
  <c r="I340" i="2" s="1"/>
  <c r="E340" i="2"/>
  <c r="E339" i="2"/>
  <c r="F339" i="2" s="1"/>
  <c r="I339" i="2" s="1"/>
  <c r="E338" i="2"/>
  <c r="H337" i="2"/>
  <c r="J337" i="2" s="1"/>
  <c r="E337" i="2"/>
  <c r="F337" i="2" s="1"/>
  <c r="I337" i="2" s="1"/>
  <c r="E336" i="2"/>
  <c r="H334" i="2"/>
  <c r="F334" i="2"/>
  <c r="I334" i="2" s="1"/>
  <c r="J334" i="2" s="1"/>
  <c r="H333" i="2"/>
  <c r="J333" i="2" s="1"/>
  <c r="F333" i="2"/>
  <c r="I333" i="2" s="1"/>
  <c r="H332" i="2"/>
  <c r="F332" i="2"/>
  <c r="I332" i="2" s="1"/>
  <c r="F329" i="2"/>
  <c r="I329" i="2" s="1"/>
  <c r="J329" i="2" s="1"/>
  <c r="E329" i="2"/>
  <c r="H329" i="2" s="1"/>
  <c r="I328" i="2"/>
  <c r="F328" i="2"/>
  <c r="E328" i="2"/>
  <c r="H328" i="2" s="1"/>
  <c r="J328" i="2" s="1"/>
  <c r="H327" i="2"/>
  <c r="F327" i="2"/>
  <c r="F610" i="2" s="1"/>
  <c r="I610" i="2" s="1"/>
  <c r="E327" i="2"/>
  <c r="E610" i="2" s="1"/>
  <c r="H610" i="2" s="1"/>
  <c r="H326" i="2"/>
  <c r="F326" i="2"/>
  <c r="E326" i="2"/>
  <c r="E611" i="2" s="1"/>
  <c r="H611" i="2" s="1"/>
  <c r="F325" i="2"/>
  <c r="E325" i="2"/>
  <c r="E324" i="2"/>
  <c r="E323" i="2"/>
  <c r="H323" i="2" s="1"/>
  <c r="F321" i="2"/>
  <c r="I321" i="2" s="1"/>
  <c r="E321" i="2"/>
  <c r="H321" i="2" s="1"/>
  <c r="J321" i="2" s="1"/>
  <c r="I320" i="2"/>
  <c r="H320" i="2"/>
  <c r="F320" i="2"/>
  <c r="E320" i="2"/>
  <c r="F319" i="2"/>
  <c r="I319" i="2" s="1"/>
  <c r="E319" i="2"/>
  <c r="H319" i="2" s="1"/>
  <c r="J319" i="2" s="1"/>
  <c r="F318" i="2"/>
  <c r="I318" i="2" s="1"/>
  <c r="E318" i="2"/>
  <c r="H318" i="2" s="1"/>
  <c r="H317" i="2"/>
  <c r="F317" i="2"/>
  <c r="I317" i="2" s="1"/>
  <c r="E317" i="2"/>
  <c r="I316" i="2"/>
  <c r="F316" i="2"/>
  <c r="E316" i="2"/>
  <c r="H316" i="2" s="1"/>
  <c r="F315" i="2"/>
  <c r="I315" i="2" s="1"/>
  <c r="E315" i="2"/>
  <c r="H315" i="2" s="1"/>
  <c r="J315" i="2" s="1"/>
  <c r="I314" i="2"/>
  <c r="H314" i="2"/>
  <c r="F314" i="2"/>
  <c r="E314" i="2"/>
  <c r="F313" i="2"/>
  <c r="E313" i="2"/>
  <c r="F312" i="2"/>
  <c r="F596" i="2" s="1"/>
  <c r="E312" i="2"/>
  <c r="H312" i="2" s="1"/>
  <c r="F311" i="2"/>
  <c r="I311" i="2" s="1"/>
  <c r="E311" i="2"/>
  <c r="F310" i="2"/>
  <c r="E310" i="2"/>
  <c r="E591" i="2" s="1"/>
  <c r="H591" i="2" s="1"/>
  <c r="F309" i="2"/>
  <c r="F592" i="2" s="1"/>
  <c r="I592" i="2" s="1"/>
  <c r="E309" i="2"/>
  <c r="E592" i="2" s="1"/>
  <c r="H592" i="2" s="1"/>
  <c r="J592" i="2" s="1"/>
  <c r="I308" i="2"/>
  <c r="H308" i="2"/>
  <c r="F308" i="2"/>
  <c r="F593" i="2" s="1"/>
  <c r="I593" i="2" s="1"/>
  <c r="E308" i="2"/>
  <c r="E593" i="2" s="1"/>
  <c r="H593" i="2" s="1"/>
  <c r="J593" i="2" s="1"/>
  <c r="F306" i="2"/>
  <c r="I306" i="2" s="1"/>
  <c r="E306" i="2"/>
  <c r="H306" i="2" s="1"/>
  <c r="J306" i="2" s="1"/>
  <c r="F305" i="2"/>
  <c r="I305" i="2" s="1"/>
  <c r="E305" i="2"/>
  <c r="H305" i="2" s="1"/>
  <c r="I304" i="2"/>
  <c r="H304" i="2"/>
  <c r="J304" i="2" s="1"/>
  <c r="F304" i="2"/>
  <c r="E304" i="2"/>
  <c r="F303" i="2"/>
  <c r="I303" i="2" s="1"/>
  <c r="E303" i="2"/>
  <c r="H303" i="2" s="1"/>
  <c r="H301" i="2"/>
  <c r="J301" i="2" s="1"/>
  <c r="F301" i="2"/>
  <c r="I301" i="2" s="1"/>
  <c r="I300" i="2"/>
  <c r="H300" i="2"/>
  <c r="J300" i="2" s="1"/>
  <c r="J299" i="2"/>
  <c r="I299" i="2"/>
  <c r="H299" i="2"/>
  <c r="F299" i="2"/>
  <c r="I298" i="2"/>
  <c r="H298" i="2"/>
  <c r="F298" i="2"/>
  <c r="I297" i="2"/>
  <c r="J297" i="2" s="1"/>
  <c r="H297" i="2"/>
  <c r="F297" i="2"/>
  <c r="I296" i="2"/>
  <c r="H296" i="2"/>
  <c r="J296" i="2" s="1"/>
  <c r="F296" i="2"/>
  <c r="H295" i="2"/>
  <c r="F295" i="2"/>
  <c r="I295" i="2" s="1"/>
  <c r="H294" i="2"/>
  <c r="F294" i="2"/>
  <c r="I294" i="2" s="1"/>
  <c r="I293" i="2"/>
  <c r="H293" i="2"/>
  <c r="J293" i="2" s="1"/>
  <c r="F293" i="2"/>
  <c r="H292" i="2"/>
  <c r="F292" i="2"/>
  <c r="I292" i="2" s="1"/>
  <c r="H291" i="2"/>
  <c r="F291" i="2"/>
  <c r="I291" i="2" s="1"/>
  <c r="I290" i="2"/>
  <c r="J290" i="2" s="1"/>
  <c r="H290" i="2"/>
  <c r="F290" i="2"/>
  <c r="H289" i="2"/>
  <c r="F289" i="2"/>
  <c r="I289" i="2" s="1"/>
  <c r="I288" i="2"/>
  <c r="J288" i="2" s="1"/>
  <c r="H288" i="2"/>
  <c r="F288" i="2"/>
  <c r="H287" i="2"/>
  <c r="F287" i="2"/>
  <c r="I287" i="2" s="1"/>
  <c r="J287" i="2" s="1"/>
  <c r="H286" i="2"/>
  <c r="F286" i="2"/>
  <c r="I286" i="2" s="1"/>
  <c r="I285" i="2"/>
  <c r="J285" i="2" s="1"/>
  <c r="H285" i="2"/>
  <c r="F285" i="2"/>
  <c r="I284" i="2"/>
  <c r="F284" i="2"/>
  <c r="E284" i="2"/>
  <c r="H284" i="2" s="1"/>
  <c r="F282" i="2"/>
  <c r="I282" i="2" s="1"/>
  <c r="E282" i="2"/>
  <c r="H282" i="2" s="1"/>
  <c r="J282" i="2" s="1"/>
  <c r="I281" i="2"/>
  <c r="H281" i="2"/>
  <c r="F281" i="2"/>
  <c r="E281" i="2"/>
  <c r="E280" i="2"/>
  <c r="F280" i="2" s="1"/>
  <c r="I280" i="2" s="1"/>
  <c r="H279" i="2"/>
  <c r="F279" i="2"/>
  <c r="I279" i="2" s="1"/>
  <c r="I278" i="2"/>
  <c r="J278" i="2" s="1"/>
  <c r="H278" i="2"/>
  <c r="F278" i="2"/>
  <c r="H277" i="2"/>
  <c r="F277" i="2"/>
  <c r="I277" i="2" s="1"/>
  <c r="E275" i="2"/>
  <c r="F275" i="2" s="1"/>
  <c r="F274" i="2"/>
  <c r="I274" i="2" s="1"/>
  <c r="E274" i="2"/>
  <c r="F268" i="2"/>
  <c r="I268" i="2" s="1"/>
  <c r="E264" i="2"/>
  <c r="H263" i="2"/>
  <c r="F263" i="2"/>
  <c r="I263" i="2" s="1"/>
  <c r="E263" i="2"/>
  <c r="E270" i="2" s="1"/>
  <c r="H270" i="2" s="1"/>
  <c r="F262" i="2"/>
  <c r="I262" i="2" s="1"/>
  <c r="E262" i="2"/>
  <c r="I261" i="2"/>
  <c r="F261" i="2"/>
  <c r="E261" i="2"/>
  <c r="H261" i="2" s="1"/>
  <c r="J261" i="2" s="1"/>
  <c r="F260" i="2"/>
  <c r="I260" i="2" s="1"/>
  <c r="E260" i="2"/>
  <c r="F258" i="2"/>
  <c r="F483" i="2" s="1"/>
  <c r="E258" i="2"/>
  <c r="H258" i="2" s="1"/>
  <c r="I257" i="2"/>
  <c r="H257" i="2"/>
  <c r="F257" i="2"/>
  <c r="F478" i="2" s="1"/>
  <c r="E257" i="2"/>
  <c r="F256" i="2"/>
  <c r="I256" i="2" s="1"/>
  <c r="E256" i="2"/>
  <c r="H256" i="2" s="1"/>
  <c r="J256" i="2" s="1"/>
  <c r="F255" i="2"/>
  <c r="I255" i="2" s="1"/>
  <c r="E255" i="2"/>
  <c r="H255" i="2" s="1"/>
  <c r="F254" i="2"/>
  <c r="I254" i="2" s="1"/>
  <c r="E254" i="2"/>
  <c r="H254" i="2" s="1"/>
  <c r="I253" i="2"/>
  <c r="H253" i="2"/>
  <c r="J253" i="2" s="1"/>
  <c r="F253" i="2"/>
  <c r="E253" i="2"/>
  <c r="F251" i="2"/>
  <c r="I251" i="2" s="1"/>
  <c r="E251" i="2"/>
  <c r="H251" i="2" s="1"/>
  <c r="H249" i="2"/>
  <c r="E249" i="2"/>
  <c r="E252" i="2" s="1"/>
  <c r="H252" i="2" s="1"/>
  <c r="F248" i="2"/>
  <c r="E248" i="2"/>
  <c r="J246" i="2"/>
  <c r="F246" i="2"/>
  <c r="I246" i="2" s="1"/>
  <c r="E246" i="2"/>
  <c r="H246" i="2" s="1"/>
  <c r="I244" i="2"/>
  <c r="H244" i="2"/>
  <c r="J244" i="2" s="1"/>
  <c r="F244" i="2"/>
  <c r="E244" i="2"/>
  <c r="I240" i="2"/>
  <c r="H240" i="2"/>
  <c r="F240" i="2"/>
  <c r="E240" i="2"/>
  <c r="E237" i="2"/>
  <c r="H236" i="2"/>
  <c r="F236" i="2"/>
  <c r="E236" i="2"/>
  <c r="E480" i="2" s="1"/>
  <c r="H480" i="2" s="1"/>
  <c r="F234" i="2"/>
  <c r="F489" i="2" s="1"/>
  <c r="I489" i="2" s="1"/>
  <c r="E234" i="2"/>
  <c r="E489" i="2" s="1"/>
  <c r="I231" i="2"/>
  <c r="H231" i="2"/>
  <c r="J231" i="2" s="1"/>
  <c r="F231" i="2"/>
  <c r="F230" i="2"/>
  <c r="I230" i="2" s="1"/>
  <c r="F229" i="2"/>
  <c r="I229" i="2" s="1"/>
  <c r="F228" i="2"/>
  <c r="E228" i="2"/>
  <c r="F222" i="2"/>
  <c r="I222" i="2" s="1"/>
  <c r="J222" i="2" s="1"/>
  <c r="E222" i="2"/>
  <c r="H222" i="2" s="1"/>
  <c r="F221" i="2"/>
  <c r="I221" i="2" s="1"/>
  <c r="E221" i="2"/>
  <c r="H221" i="2" s="1"/>
  <c r="F214" i="2"/>
  <c r="I214" i="2" s="1"/>
  <c r="E214" i="2"/>
  <c r="H214" i="2" s="1"/>
  <c r="J214" i="2" s="1"/>
  <c r="H213" i="2"/>
  <c r="F213" i="2"/>
  <c r="I213" i="2" s="1"/>
  <c r="E213" i="2"/>
  <c r="H211" i="2"/>
  <c r="F211" i="2"/>
  <c r="I211" i="2" s="1"/>
  <c r="E211" i="2"/>
  <c r="I210" i="2"/>
  <c r="F210" i="2"/>
  <c r="E210" i="2"/>
  <c r="H210" i="2" s="1"/>
  <c r="F209" i="2"/>
  <c r="I209" i="2" s="1"/>
  <c r="E209" i="2"/>
  <c r="H209" i="2" s="1"/>
  <c r="J209" i="2" s="1"/>
  <c r="F208" i="2"/>
  <c r="I208" i="2" s="1"/>
  <c r="E208" i="2"/>
  <c r="H208" i="2" s="1"/>
  <c r="J208" i="2" s="1"/>
  <c r="I207" i="2"/>
  <c r="F207" i="2"/>
  <c r="E207" i="2"/>
  <c r="H207" i="2" s="1"/>
  <c r="J207" i="2" s="1"/>
  <c r="I206" i="2"/>
  <c r="F206" i="2"/>
  <c r="E206" i="2"/>
  <c r="H206" i="2" s="1"/>
  <c r="F205" i="2"/>
  <c r="I205" i="2" s="1"/>
  <c r="E205" i="2"/>
  <c r="H205" i="2" s="1"/>
  <c r="J205" i="2" s="1"/>
  <c r="I204" i="2"/>
  <c r="H204" i="2"/>
  <c r="F204" i="2"/>
  <c r="E204" i="2"/>
  <c r="F203" i="2"/>
  <c r="I203" i="2" s="1"/>
  <c r="E203" i="2"/>
  <c r="H203" i="2" s="1"/>
  <c r="F202" i="2"/>
  <c r="I202" i="2" s="1"/>
  <c r="E202" i="2"/>
  <c r="H202" i="2" s="1"/>
  <c r="I195" i="2"/>
  <c r="F193" i="2"/>
  <c r="I193" i="2" s="1"/>
  <c r="J193" i="2" s="1"/>
  <c r="E193" i="2"/>
  <c r="H193" i="2" s="1"/>
  <c r="F191" i="2"/>
  <c r="I191" i="2" s="1"/>
  <c r="E191" i="2"/>
  <c r="H191" i="2" s="1"/>
  <c r="F190" i="2"/>
  <c r="I190" i="2" s="1"/>
  <c r="E190" i="2"/>
  <c r="H190" i="2" s="1"/>
  <c r="H189" i="2"/>
  <c r="F189" i="2"/>
  <c r="I189" i="2" s="1"/>
  <c r="E189" i="2"/>
  <c r="I188" i="2"/>
  <c r="F188" i="2"/>
  <c r="E188" i="2"/>
  <c r="H188" i="2" s="1"/>
  <c r="E187" i="2"/>
  <c r="H187" i="2" s="1"/>
  <c r="F186" i="2"/>
  <c r="I186" i="2" s="1"/>
  <c r="E186" i="2"/>
  <c r="H186" i="2" s="1"/>
  <c r="F185" i="2"/>
  <c r="I185" i="2" s="1"/>
  <c r="E185" i="2"/>
  <c r="H185" i="2" s="1"/>
  <c r="I183" i="2"/>
  <c r="H183" i="2"/>
  <c r="F183" i="2"/>
  <c r="F177" i="2"/>
  <c r="I177" i="2" s="1"/>
  <c r="E177" i="2"/>
  <c r="H177" i="2" s="1"/>
  <c r="J177" i="2" s="1"/>
  <c r="H157" i="2"/>
  <c r="F157" i="2"/>
  <c r="I157" i="2" s="1"/>
  <c r="E157" i="2"/>
  <c r="F151" i="2"/>
  <c r="F476" i="2" s="1"/>
  <c r="E151" i="2"/>
  <c r="I149" i="2"/>
  <c r="F149" i="2"/>
  <c r="E149" i="2"/>
  <c r="H149" i="2" s="1"/>
  <c r="I148" i="2"/>
  <c r="J148" i="2" s="1"/>
  <c r="F148" i="2"/>
  <c r="E148" i="2"/>
  <c r="H148" i="2" s="1"/>
  <c r="E140" i="2"/>
  <c r="H139" i="2"/>
  <c r="F139" i="2"/>
  <c r="E139" i="2"/>
  <c r="I137" i="2"/>
  <c r="H137" i="2"/>
  <c r="J137" i="2" s="1"/>
  <c r="F137" i="2"/>
  <c r="F136" i="2"/>
  <c r="I136" i="2" s="1"/>
  <c r="E136" i="2"/>
  <c r="H136" i="2" s="1"/>
  <c r="E135" i="2"/>
  <c r="E134" i="2"/>
  <c r="H133" i="2"/>
  <c r="F133" i="2"/>
  <c r="I133" i="2" s="1"/>
  <c r="J133" i="2" s="1"/>
  <c r="E133" i="2"/>
  <c r="H132" i="2"/>
  <c r="F132" i="2"/>
  <c r="I132" i="2" s="1"/>
  <c r="J132" i="2" s="1"/>
  <c r="H131" i="2"/>
  <c r="F131" i="2"/>
  <c r="I131" i="2" s="1"/>
  <c r="I129" i="2"/>
  <c r="F129" i="2"/>
  <c r="E129" i="2"/>
  <c r="H129" i="2" s="1"/>
  <c r="I128" i="2"/>
  <c r="J128" i="2" s="1"/>
  <c r="H128" i="2"/>
  <c r="F128" i="2"/>
  <c r="F127" i="2"/>
  <c r="I127" i="2" s="1"/>
  <c r="E127" i="2"/>
  <c r="H127" i="2" s="1"/>
  <c r="F126" i="2"/>
  <c r="I126" i="2" s="1"/>
  <c r="E126" i="2"/>
  <c r="H126" i="2" s="1"/>
  <c r="J126" i="2" s="1"/>
  <c r="I125" i="2"/>
  <c r="H125" i="2"/>
  <c r="F124" i="2"/>
  <c r="I124" i="2" s="1"/>
  <c r="E124" i="2"/>
  <c r="H124" i="2" s="1"/>
  <c r="J124" i="2" s="1"/>
  <c r="F122" i="2"/>
  <c r="I122" i="2" s="1"/>
  <c r="E122" i="2"/>
  <c r="H122" i="2" s="1"/>
  <c r="J122" i="2" s="1"/>
  <c r="H116" i="2"/>
  <c r="J116" i="2" s="1"/>
  <c r="F116" i="2"/>
  <c r="I116" i="2" s="1"/>
  <c r="I94" i="2"/>
  <c r="H94" i="2"/>
  <c r="J94" i="2" s="1"/>
  <c r="F94" i="2"/>
  <c r="F93" i="2"/>
  <c r="I93" i="2" s="1"/>
  <c r="J93" i="2" s="1"/>
  <c r="E93" i="2"/>
  <c r="H93" i="2" s="1"/>
  <c r="F92" i="2"/>
  <c r="I92" i="2" s="1"/>
  <c r="E92" i="2"/>
  <c r="H92" i="2" s="1"/>
  <c r="J92" i="2" s="1"/>
  <c r="I91" i="2"/>
  <c r="H91" i="2"/>
  <c r="F91" i="2"/>
  <c r="F123" i="2" s="1"/>
  <c r="I123" i="2" s="1"/>
  <c r="E91" i="2"/>
  <c r="E123" i="2" s="1"/>
  <c r="H123" i="2" s="1"/>
  <c r="I90" i="2"/>
  <c r="H90" i="2"/>
  <c r="F90" i="2"/>
  <c r="E90" i="2"/>
  <c r="H89" i="2"/>
  <c r="F89" i="2"/>
  <c r="I89" i="2" s="1"/>
  <c r="H87" i="2"/>
  <c r="F87" i="2"/>
  <c r="I87" i="2" s="1"/>
  <c r="E87" i="2"/>
  <c r="I81" i="2"/>
  <c r="F81" i="2"/>
  <c r="E81" i="2"/>
  <c r="H81" i="2" s="1"/>
  <c r="J81" i="2" s="1"/>
  <c r="E71" i="2"/>
  <c r="E77" i="2" s="1"/>
  <c r="E102" i="2" s="1"/>
  <c r="H102" i="2" s="1"/>
  <c r="H67" i="2"/>
  <c r="F67" i="2"/>
  <c r="I67" i="2" s="1"/>
  <c r="E67" i="2"/>
  <c r="F66" i="2"/>
  <c r="I66" i="2" s="1"/>
  <c r="E66" i="2"/>
  <c r="H66" i="2" s="1"/>
  <c r="H65" i="2"/>
  <c r="F65" i="2"/>
  <c r="I65" i="2" s="1"/>
  <c r="H61" i="2"/>
  <c r="F61" i="2"/>
  <c r="F71" i="2" s="1"/>
  <c r="F77" i="2" s="1"/>
  <c r="E61" i="2"/>
  <c r="F56" i="2"/>
  <c r="I56" i="2" s="1"/>
  <c r="E56" i="2"/>
  <c r="F55" i="2"/>
  <c r="E55" i="2"/>
  <c r="E62" i="2" s="1"/>
  <c r="H62" i="2" s="1"/>
  <c r="F51" i="2"/>
  <c r="I51" i="2" s="1"/>
  <c r="E51" i="2"/>
  <c r="H51" i="2" s="1"/>
  <c r="J51" i="2" s="1"/>
  <c r="F47" i="2"/>
  <c r="I47" i="2" s="1"/>
  <c r="J47" i="2" s="1"/>
  <c r="E47" i="2"/>
  <c r="H47" i="2" s="1"/>
  <c r="F46" i="2"/>
  <c r="F406" i="2" s="1"/>
  <c r="I406" i="2" s="1"/>
  <c r="E46" i="2"/>
  <c r="E371" i="2" s="1"/>
  <c r="H371" i="2" s="1"/>
  <c r="H45" i="2"/>
  <c r="F45" i="2"/>
  <c r="F405" i="2" s="1"/>
  <c r="E45" i="2"/>
  <c r="E405" i="2" s="1"/>
  <c r="E417" i="2" s="1"/>
  <c r="H417" i="2" s="1"/>
  <c r="F42" i="2"/>
  <c r="I42" i="2" s="1"/>
  <c r="E42" i="2"/>
  <c r="H42" i="2" s="1"/>
  <c r="F41" i="2"/>
  <c r="I41" i="2" s="1"/>
  <c r="E41" i="2"/>
  <c r="H41" i="2" s="1"/>
  <c r="J41" i="2" s="1"/>
  <c r="J40" i="2"/>
  <c r="F40" i="2"/>
  <c r="I40" i="2" s="1"/>
  <c r="E40" i="2"/>
  <c r="H40" i="2" s="1"/>
  <c r="F39" i="2"/>
  <c r="I39" i="2" s="1"/>
  <c r="J39" i="2" s="1"/>
  <c r="E39" i="2"/>
  <c r="H39" i="2" s="1"/>
  <c r="I38" i="2"/>
  <c r="F38" i="2"/>
  <c r="E38" i="2"/>
  <c r="H38" i="2" s="1"/>
  <c r="J38" i="2" s="1"/>
  <c r="F37" i="2"/>
  <c r="I37" i="2" s="1"/>
  <c r="E37" i="2"/>
  <c r="H37" i="2" s="1"/>
  <c r="I28" i="2"/>
  <c r="F28" i="2"/>
  <c r="E28" i="2"/>
  <c r="H28" i="2" s="1"/>
  <c r="J28" i="2" s="1"/>
  <c r="J27" i="2"/>
  <c r="I27" i="2"/>
  <c r="H27" i="2"/>
  <c r="F27" i="2"/>
  <c r="E27" i="2"/>
  <c r="F24" i="2"/>
  <c r="I24" i="2" s="1"/>
  <c r="E24" i="2"/>
  <c r="H24" i="2" s="1"/>
  <c r="H23" i="2"/>
  <c r="F23" i="2"/>
  <c r="I23" i="2" s="1"/>
  <c r="E23" i="2"/>
  <c r="F22" i="2"/>
  <c r="I22" i="2" s="1"/>
  <c r="E22" i="2"/>
  <c r="H22" i="2" s="1"/>
  <c r="J22" i="2" s="1"/>
  <c r="I21" i="2"/>
  <c r="J21" i="2" s="1"/>
  <c r="H21" i="2"/>
  <c r="H20" i="2"/>
  <c r="I20" i="2"/>
  <c r="E20" i="2"/>
  <c r="P21" i="2" s="1"/>
  <c r="A19" i="2"/>
  <c r="J397" i="2" l="1"/>
  <c r="J189" i="2"/>
  <c r="J317" i="2"/>
  <c r="H647" i="2"/>
  <c r="E678" i="2"/>
  <c r="H678" i="2" s="1"/>
  <c r="F487" i="2"/>
  <c r="I275" i="2"/>
  <c r="E406" i="2"/>
  <c r="H406" i="2" s="1"/>
  <c r="J406" i="2" s="1"/>
  <c r="F578" i="2"/>
  <c r="I578" i="2" s="1"/>
  <c r="J24" i="2"/>
  <c r="J65" i="2"/>
  <c r="F187" i="2"/>
  <c r="I187" i="2" s="1"/>
  <c r="J187" i="2" s="1"/>
  <c r="J203" i="2"/>
  <c r="J279" i="2"/>
  <c r="F323" i="2"/>
  <c r="I323" i="2" s="1"/>
  <c r="J323" i="2" s="1"/>
  <c r="J346" i="2"/>
  <c r="F357" i="2"/>
  <c r="I357" i="2" s="1"/>
  <c r="J357" i="2" s="1"/>
  <c r="F371" i="2"/>
  <c r="J410" i="2"/>
  <c r="F445" i="2"/>
  <c r="I445" i="2" s="1"/>
  <c r="I518" i="2"/>
  <c r="F544" i="2"/>
  <c r="I544" i="2" s="1"/>
  <c r="I635" i="2"/>
  <c r="J635" i="2" s="1"/>
  <c r="I650" i="2"/>
  <c r="J190" i="2"/>
  <c r="I30" i="2"/>
  <c r="J42" i="2"/>
  <c r="J66" i="2"/>
  <c r="J191" i="2"/>
  <c r="F270" i="2"/>
  <c r="I270" i="2" s="1"/>
  <c r="J294" i="2"/>
  <c r="J298" i="2"/>
  <c r="J303" i="2"/>
  <c r="H310" i="2"/>
  <c r="H341" i="2"/>
  <c r="J341" i="2" s="1"/>
  <c r="E372" i="2"/>
  <c r="H372" i="2" s="1"/>
  <c r="J395" i="2"/>
  <c r="E560" i="2"/>
  <c r="J601" i="2"/>
  <c r="J667" i="2"/>
  <c r="J149" i="2"/>
  <c r="J211" i="2"/>
  <c r="J316" i="2"/>
  <c r="J363" i="2"/>
  <c r="J376" i="2"/>
  <c r="J381" i="2"/>
  <c r="H428" i="2"/>
  <c r="J428" i="2" s="1"/>
  <c r="H436" i="2"/>
  <c r="J436" i="2" s="1"/>
  <c r="J472" i="2"/>
  <c r="F527" i="2"/>
  <c r="I527" i="2" s="1"/>
  <c r="I560" i="2"/>
  <c r="F588" i="2"/>
  <c r="I588" i="2" s="1"/>
  <c r="J632" i="2"/>
  <c r="F665" i="2"/>
  <c r="I665" i="2" s="1"/>
  <c r="J185" i="2"/>
  <c r="J91" i="2"/>
  <c r="I234" i="2"/>
  <c r="E483" i="2"/>
  <c r="E582" i="2" s="1"/>
  <c r="H582" i="2" s="1"/>
  <c r="J582" i="2" s="1"/>
  <c r="H584" i="2"/>
  <c r="J584" i="2" s="1"/>
  <c r="H636" i="2"/>
  <c r="J636" i="2" s="1"/>
  <c r="F413" i="2"/>
  <c r="I413" i="2" s="1"/>
  <c r="E464" i="2"/>
  <c r="J574" i="2"/>
  <c r="J602" i="2"/>
  <c r="J87" i="2"/>
  <c r="J183" i="2"/>
  <c r="J257" i="2"/>
  <c r="J291" i="2"/>
  <c r="F383" i="2"/>
  <c r="I383" i="2" s="1"/>
  <c r="J383" i="2" s="1"/>
  <c r="J419" i="2"/>
  <c r="F464" i="2"/>
  <c r="I464" i="2" s="1"/>
  <c r="J502" i="2"/>
  <c r="J564" i="2"/>
  <c r="J633" i="2"/>
  <c r="J640" i="2"/>
  <c r="E674" i="2"/>
  <c r="H674" i="2" s="1"/>
  <c r="E230" i="2"/>
  <c r="H230" i="2" s="1"/>
  <c r="J230" i="2" s="1"/>
  <c r="J343" i="2"/>
  <c r="J359" i="2"/>
  <c r="J377" i="2"/>
  <c r="J439" i="2"/>
  <c r="I473" i="2"/>
  <c r="I585" i="2"/>
  <c r="J585" i="2" s="1"/>
  <c r="E596" i="2"/>
  <c r="J603" i="2"/>
  <c r="F615" i="2"/>
  <c r="I615" i="2" s="1"/>
  <c r="J615" i="2" s="1"/>
  <c r="E194" i="2"/>
  <c r="H194" i="2" s="1"/>
  <c r="H46" i="2"/>
  <c r="J46" i="2" s="1"/>
  <c r="H71" i="2"/>
  <c r="J129" i="2"/>
  <c r="F194" i="2"/>
  <c r="I194" i="2" s="1"/>
  <c r="J277" i="2"/>
  <c r="J292" i="2"/>
  <c r="H309" i="2"/>
  <c r="J309" i="2" s="1"/>
  <c r="J332" i="2"/>
  <c r="H339" i="2"/>
  <c r="J339" i="2" s="1"/>
  <c r="J401" i="2"/>
  <c r="H421" i="2"/>
  <c r="J421" i="2" s="1"/>
  <c r="F453" i="2"/>
  <c r="I453" i="2" s="1"/>
  <c r="J157" i="2"/>
  <c r="I46" i="2"/>
  <c r="I71" i="2"/>
  <c r="J71" i="2" s="1"/>
  <c r="J125" i="2"/>
  <c r="F171" i="2"/>
  <c r="F179" i="2" s="1"/>
  <c r="I179" i="2" s="1"/>
  <c r="J210" i="2"/>
  <c r="J284" i="2"/>
  <c r="J305" i="2"/>
  <c r="I309" i="2"/>
  <c r="J345" i="2"/>
  <c r="J360" i="2"/>
  <c r="J378" i="2"/>
  <c r="J423" i="2"/>
  <c r="J450" i="2"/>
  <c r="J586" i="2"/>
  <c r="F647" i="2"/>
  <c r="J90" i="2"/>
  <c r="J202" i="2"/>
  <c r="J240" i="2"/>
  <c r="E268" i="2"/>
  <c r="H268" i="2" s="1"/>
  <c r="J268" i="2" s="1"/>
  <c r="J318" i="2"/>
  <c r="J391" i="2"/>
  <c r="J394" i="2"/>
  <c r="H405" i="2"/>
  <c r="J468" i="2"/>
  <c r="J518" i="2"/>
  <c r="J523" i="2"/>
  <c r="J565" i="2"/>
  <c r="J604" i="2"/>
  <c r="J650" i="2"/>
  <c r="J20" i="2"/>
  <c r="E544" i="2"/>
  <c r="H544" i="2" s="1"/>
  <c r="J544" i="2" s="1"/>
  <c r="H489" i="2"/>
  <c r="J489" i="2" s="1"/>
  <c r="J67" i="2"/>
  <c r="I77" i="2"/>
  <c r="F102" i="2"/>
  <c r="I102" i="2" s="1"/>
  <c r="J102" i="2" s="1"/>
  <c r="J37" i="2"/>
  <c r="E581" i="2"/>
  <c r="H581" i="2" s="1"/>
  <c r="E644" i="2"/>
  <c r="J89" i="2"/>
  <c r="I171" i="2"/>
  <c r="J221" i="2"/>
  <c r="J251" i="2"/>
  <c r="H30" i="2"/>
  <c r="H56" i="2"/>
  <c r="J56" i="2" s="1"/>
  <c r="H77" i="2"/>
  <c r="J206" i="2"/>
  <c r="E684" i="2"/>
  <c r="H684" i="2" s="1"/>
  <c r="E422" i="2"/>
  <c r="H422" i="2" s="1"/>
  <c r="H237" i="2"/>
  <c r="E497" i="2"/>
  <c r="H497" i="2" s="1"/>
  <c r="E682" i="2"/>
  <c r="H274" i="2"/>
  <c r="J274" i="2" s="1"/>
  <c r="E550" i="2"/>
  <c r="H550" i="2" s="1"/>
  <c r="J550" i="2" s="1"/>
  <c r="H495" i="2"/>
  <c r="J495" i="2" s="1"/>
  <c r="J131" i="2"/>
  <c r="J136" i="2"/>
  <c r="J188" i="2"/>
  <c r="F237" i="2"/>
  <c r="H336" i="2"/>
  <c r="J336" i="2" s="1"/>
  <c r="F336" i="2"/>
  <c r="I336" i="2" s="1"/>
  <c r="E580" i="2"/>
  <c r="H580" i="2" s="1"/>
  <c r="E477" i="2"/>
  <c r="H248" i="2"/>
  <c r="E598" i="2"/>
  <c r="H598" i="2" s="1"/>
  <c r="J598" i="2" s="1"/>
  <c r="H313" i="2"/>
  <c r="J313" i="2" s="1"/>
  <c r="I371" i="2"/>
  <c r="J371" i="2" s="1"/>
  <c r="F372" i="2"/>
  <c r="I372" i="2" s="1"/>
  <c r="J460" i="2"/>
  <c r="F140" i="2"/>
  <c r="I139" i="2"/>
  <c r="J139" i="2" s="1"/>
  <c r="H262" i="2"/>
  <c r="J262" i="2" s="1"/>
  <c r="E269" i="2"/>
  <c r="H269" i="2" s="1"/>
  <c r="F609" i="2"/>
  <c r="I609" i="2" s="1"/>
  <c r="I325" i="2"/>
  <c r="E597" i="2"/>
  <c r="H597" i="2" s="1"/>
  <c r="H596" i="2"/>
  <c r="J596" i="2" s="1"/>
  <c r="E72" i="2"/>
  <c r="E265" i="2"/>
  <c r="H228" i="2"/>
  <c r="H280" i="2"/>
  <c r="J280" i="2" s="1"/>
  <c r="E413" i="2"/>
  <c r="H413" i="2" s="1"/>
  <c r="E588" i="2"/>
  <c r="H588" i="2" s="1"/>
  <c r="J588" i="2" s="1"/>
  <c r="H234" i="2"/>
  <c r="J234" i="2" s="1"/>
  <c r="F580" i="2"/>
  <c r="I580" i="2" s="1"/>
  <c r="F477" i="2"/>
  <c r="I248" i="2"/>
  <c r="F598" i="2"/>
  <c r="I598" i="2" s="1"/>
  <c r="I313" i="2"/>
  <c r="I45" i="2"/>
  <c r="J45" i="2" s="1"/>
  <c r="I61" i="2"/>
  <c r="J61" i="2" s="1"/>
  <c r="J123" i="2"/>
  <c r="F265" i="2"/>
  <c r="I228" i="2"/>
  <c r="F611" i="2"/>
  <c r="I611" i="2" s="1"/>
  <c r="I326" i="2"/>
  <c r="F72" i="2"/>
  <c r="F62" i="2"/>
  <c r="I62" i="2" s="1"/>
  <c r="J62" i="2" s="1"/>
  <c r="I55" i="2"/>
  <c r="I405" i="2"/>
  <c r="F417" i="2"/>
  <c r="I417" i="2" s="1"/>
  <c r="J417" i="2" s="1"/>
  <c r="J127" i="2"/>
  <c r="J194" i="2"/>
  <c r="E229" i="2"/>
  <c r="H229" i="2" s="1"/>
  <c r="J229" i="2" s="1"/>
  <c r="J255" i="2"/>
  <c r="I483" i="2"/>
  <c r="F538" i="2"/>
  <c r="I538" i="2" s="1"/>
  <c r="F582" i="2"/>
  <c r="I582" i="2" s="1"/>
  <c r="J270" i="2"/>
  <c r="J263" i="2"/>
  <c r="J281" i="2"/>
  <c r="F591" i="2"/>
  <c r="I591" i="2" s="1"/>
  <c r="I310" i="2"/>
  <c r="J310" i="2" s="1"/>
  <c r="H260" i="2"/>
  <c r="J260" i="2" s="1"/>
  <c r="E267" i="2"/>
  <c r="H267" i="2" s="1"/>
  <c r="H134" i="2"/>
  <c r="F134" i="2"/>
  <c r="I134" i="2" s="1"/>
  <c r="E271" i="2"/>
  <c r="H264" i="2"/>
  <c r="H55" i="2"/>
  <c r="J55" i="2" s="1"/>
  <c r="E63" i="2"/>
  <c r="J295" i="2"/>
  <c r="J23" i="2"/>
  <c r="F628" i="2"/>
  <c r="F373" i="2"/>
  <c r="F581" i="2"/>
  <c r="I581" i="2" s="1"/>
  <c r="F644" i="2"/>
  <c r="F63" i="2"/>
  <c r="H135" i="2"/>
  <c r="J135" i="2" s="1"/>
  <c r="F135" i="2"/>
  <c r="I135" i="2" s="1"/>
  <c r="H140" i="2"/>
  <c r="E141" i="2"/>
  <c r="J213" i="2"/>
  <c r="E628" i="2"/>
  <c r="E373" i="2"/>
  <c r="J254" i="2"/>
  <c r="F269" i="2"/>
  <c r="I269" i="2" s="1"/>
  <c r="I312" i="2"/>
  <c r="J312" i="2" s="1"/>
  <c r="J611" i="2"/>
  <c r="H382" i="2"/>
  <c r="J382" i="2" s="1"/>
  <c r="J399" i="2"/>
  <c r="J445" i="2"/>
  <c r="H473" i="2"/>
  <c r="E639" i="2"/>
  <c r="E527" i="2"/>
  <c r="H527" i="2" s="1"/>
  <c r="J527" i="2" s="1"/>
  <c r="I494" i="2"/>
  <c r="F549" i="2"/>
  <c r="I549" i="2" s="1"/>
  <c r="E561" i="2"/>
  <c r="H561" i="2" s="1"/>
  <c r="J561" i="2" s="1"/>
  <c r="J326" i="2"/>
  <c r="E385" i="2"/>
  <c r="H385" i="2" s="1"/>
  <c r="H384" i="2"/>
  <c r="J384" i="2" s="1"/>
  <c r="J389" i="2"/>
  <c r="J524" i="2"/>
  <c r="H634" i="2"/>
  <c r="J634" i="2" s="1"/>
  <c r="E665" i="2"/>
  <c r="H665" i="2" s="1"/>
  <c r="J665" i="2" s="1"/>
  <c r="J521" i="2"/>
  <c r="J396" i="2"/>
  <c r="H429" i="2"/>
  <c r="J429" i="2" s="1"/>
  <c r="F429" i="2"/>
  <c r="I429" i="2" s="1"/>
  <c r="I476" i="2"/>
  <c r="F531" i="2"/>
  <c r="I531" i="2" s="1"/>
  <c r="I481" i="2"/>
  <c r="J481" i="2" s="1"/>
  <c r="E528" i="2"/>
  <c r="H528" i="2" s="1"/>
  <c r="J528" i="2" s="1"/>
  <c r="E579" i="2"/>
  <c r="H579" i="2" s="1"/>
  <c r="E476" i="2"/>
  <c r="E171" i="2"/>
  <c r="H151" i="2"/>
  <c r="J372" i="2"/>
  <c r="F579" i="2"/>
  <c r="I579" i="2" s="1"/>
  <c r="I151" i="2"/>
  <c r="E487" i="2"/>
  <c r="H275" i="2"/>
  <c r="J275" i="2" s="1"/>
  <c r="J286" i="2"/>
  <c r="J350" i="2"/>
  <c r="J393" i="2"/>
  <c r="J443" i="2"/>
  <c r="H447" i="2"/>
  <c r="F447" i="2"/>
  <c r="I447" i="2" s="1"/>
  <c r="H573" i="2"/>
  <c r="J573" i="2" s="1"/>
  <c r="J289" i="2"/>
  <c r="F385" i="2"/>
  <c r="I385" i="2" s="1"/>
  <c r="J186" i="2"/>
  <c r="J204" i="2"/>
  <c r="F480" i="2"/>
  <c r="I236" i="2"/>
  <c r="J236" i="2" s="1"/>
  <c r="I258" i="2"/>
  <c r="J258" i="2" s="1"/>
  <c r="I327" i="2"/>
  <c r="J327" i="2" s="1"/>
  <c r="J411" i="2"/>
  <c r="H448" i="2"/>
  <c r="F448" i="2"/>
  <c r="I448" i="2" s="1"/>
  <c r="J469" i="2"/>
  <c r="H483" i="2"/>
  <c r="J483" i="2" s="1"/>
  <c r="F547" i="2"/>
  <c r="I547" i="2" s="1"/>
  <c r="J547" i="2" s="1"/>
  <c r="J308" i="2"/>
  <c r="E595" i="2"/>
  <c r="H595" i="2" s="1"/>
  <c r="H311" i="2"/>
  <c r="J311" i="2" s="1"/>
  <c r="J314" i="2"/>
  <c r="J320" i="2"/>
  <c r="H324" i="2"/>
  <c r="F324" i="2"/>
  <c r="I324" i="2" s="1"/>
  <c r="H351" i="2"/>
  <c r="F351" i="2"/>
  <c r="I351" i="2" s="1"/>
  <c r="H356" i="2"/>
  <c r="F356" i="2"/>
  <c r="I356" i="2" s="1"/>
  <c r="E627" i="2"/>
  <c r="H464" i="2"/>
  <c r="E548" i="2"/>
  <c r="H548" i="2" s="1"/>
  <c r="J548" i="2" s="1"/>
  <c r="H493" i="2"/>
  <c r="J493" i="2" s="1"/>
  <c r="E609" i="2"/>
  <c r="H609" i="2" s="1"/>
  <c r="H325" i="2"/>
  <c r="F338" i="2"/>
  <c r="I338" i="2" s="1"/>
  <c r="H338" i="2"/>
  <c r="J338" i="2" s="1"/>
  <c r="J342" i="2"/>
  <c r="J440" i="2"/>
  <c r="H449" i="2"/>
  <c r="J449" i="2" s="1"/>
  <c r="I478" i="2"/>
  <c r="F533" i="2"/>
  <c r="I533" i="2" s="1"/>
  <c r="J405" i="2"/>
  <c r="F597" i="2"/>
  <c r="I597" i="2" s="1"/>
  <c r="I596" i="2"/>
  <c r="J388" i="2"/>
  <c r="J398" i="2"/>
  <c r="H427" i="2"/>
  <c r="F427" i="2"/>
  <c r="I427" i="2" s="1"/>
  <c r="H432" i="2"/>
  <c r="J432" i="2" s="1"/>
  <c r="H437" i="2"/>
  <c r="J437" i="2" s="1"/>
  <c r="F437" i="2"/>
  <c r="I437" i="2" s="1"/>
  <c r="E549" i="2"/>
  <c r="H549" i="2" s="1"/>
  <c r="H494" i="2"/>
  <c r="F267" i="2"/>
  <c r="I267" i="2" s="1"/>
  <c r="E402" i="2"/>
  <c r="H402" i="2" s="1"/>
  <c r="J402" i="2" s="1"/>
  <c r="H431" i="2"/>
  <c r="F431" i="2"/>
  <c r="I431" i="2" s="1"/>
  <c r="H434" i="2"/>
  <c r="J434" i="2" s="1"/>
  <c r="J500" i="2"/>
  <c r="J567" i="2"/>
  <c r="I648" i="2"/>
  <c r="F679" i="2"/>
  <c r="I679" i="2" s="1"/>
  <c r="J685" i="2"/>
  <c r="H435" i="2"/>
  <c r="F435" i="2"/>
  <c r="I435" i="2" s="1"/>
  <c r="J438" i="2"/>
  <c r="J467" i="2"/>
  <c r="I484" i="2"/>
  <c r="J484" i="2" s="1"/>
  <c r="F539" i="2"/>
  <c r="I539" i="2" s="1"/>
  <c r="J539" i="2" s="1"/>
  <c r="E626" i="2"/>
  <c r="H560" i="2"/>
  <c r="J560" i="2" s="1"/>
  <c r="J599" i="2"/>
  <c r="J453" i="2"/>
  <c r="I639" i="2"/>
  <c r="F670" i="2"/>
  <c r="I670" i="2" s="1"/>
  <c r="H594" i="2"/>
  <c r="F594" i="2"/>
  <c r="I594" i="2" s="1"/>
  <c r="J690" i="2"/>
  <c r="E578" i="2"/>
  <c r="H578" i="2" s="1"/>
  <c r="E478" i="2"/>
  <c r="H433" i="2"/>
  <c r="F433" i="2"/>
  <c r="I433" i="2" s="1"/>
  <c r="J446" i="2"/>
  <c r="J517" i="2"/>
  <c r="E536" i="2"/>
  <c r="H536" i="2" s="1"/>
  <c r="J536" i="2" s="1"/>
  <c r="F595" i="2"/>
  <c r="I595" i="2" s="1"/>
  <c r="J666" i="2"/>
  <c r="J692" i="2"/>
  <c r="J610" i="2"/>
  <c r="J387" i="2"/>
  <c r="I626" i="2"/>
  <c r="F657" i="2"/>
  <c r="I657" i="2" s="1"/>
  <c r="J569" i="2"/>
  <c r="J608" i="2"/>
  <c r="F627" i="2"/>
  <c r="I647" i="2"/>
  <c r="J647" i="2" s="1"/>
  <c r="F678" i="2"/>
  <c r="I678" i="2" s="1"/>
  <c r="J678" i="2" s="1"/>
  <c r="J451" i="2"/>
  <c r="J557" i="2"/>
  <c r="E663" i="2"/>
  <c r="H663" i="2" s="1"/>
  <c r="J663" i="2" s="1"/>
  <c r="F674" i="2"/>
  <c r="I674" i="2" s="1"/>
  <c r="J674" i="2" s="1"/>
  <c r="E648" i="2"/>
  <c r="J691" i="2"/>
  <c r="E664" i="2"/>
  <c r="H664" i="2" s="1"/>
  <c r="F664" i="2"/>
  <c r="I664" i="2" s="1"/>
  <c r="E671" i="2"/>
  <c r="H671" i="2" s="1"/>
  <c r="E662" i="2"/>
  <c r="H662" i="2" s="1"/>
  <c r="J662" i="2" s="1"/>
  <c r="F671" i="2"/>
  <c r="I671" i="2" s="1"/>
  <c r="E680" i="2"/>
  <c r="H680" i="2" s="1"/>
  <c r="J680" i="2" s="1"/>
  <c r="J448" i="2" l="1"/>
  <c r="J473" i="2"/>
  <c r="J447" i="2"/>
  <c r="J413" i="2"/>
  <c r="J77" i="2"/>
  <c r="J609" i="2"/>
  <c r="I487" i="2"/>
  <c r="F542" i="2"/>
  <c r="I542" i="2" s="1"/>
  <c r="J671" i="2"/>
  <c r="J578" i="2"/>
  <c r="J267" i="2"/>
  <c r="M20" i="2"/>
  <c r="O21" i="2"/>
  <c r="Q21" i="2" s="1"/>
  <c r="O20" i="2"/>
  <c r="P20" i="2" s="1"/>
  <c r="J494" i="2"/>
  <c r="J435" i="2"/>
  <c r="E538" i="2"/>
  <c r="H538" i="2" s="1"/>
  <c r="J538" i="2" s="1"/>
  <c r="J594" i="2"/>
  <c r="H265" i="2"/>
  <c r="E272" i="2"/>
  <c r="H272" i="2" s="1"/>
  <c r="H478" i="2"/>
  <c r="J478" i="2" s="1"/>
  <c r="E533" i="2"/>
  <c r="H533" i="2" s="1"/>
  <c r="J533" i="2" s="1"/>
  <c r="J325" i="2"/>
  <c r="J385" i="2"/>
  <c r="I644" i="2"/>
  <c r="F675" i="2"/>
  <c r="I675" i="2" s="1"/>
  <c r="J30" i="2"/>
  <c r="J431" i="2"/>
  <c r="I373" i="2"/>
  <c r="F215" i="2"/>
  <c r="I215" i="2" s="1"/>
  <c r="F407" i="2"/>
  <c r="I265" i="2"/>
  <c r="F272" i="2"/>
  <c r="I272" i="2" s="1"/>
  <c r="I140" i="2"/>
  <c r="J140" i="2" s="1"/>
  <c r="F141" i="2"/>
  <c r="F684" i="2"/>
  <c r="I684" i="2" s="1"/>
  <c r="J684" i="2" s="1"/>
  <c r="F422" i="2"/>
  <c r="I422" i="2" s="1"/>
  <c r="J422" i="2" s="1"/>
  <c r="F497" i="2"/>
  <c r="I497" i="2" s="1"/>
  <c r="I237" i="2"/>
  <c r="E330" i="2"/>
  <c r="J324" i="2"/>
  <c r="I628" i="2"/>
  <c r="F659" i="2"/>
  <c r="I659" i="2" s="1"/>
  <c r="H373" i="2"/>
  <c r="E407" i="2"/>
  <c r="E195" i="2"/>
  <c r="H195" i="2" s="1"/>
  <c r="J195" i="2" s="1"/>
  <c r="E215" i="2"/>
  <c r="H215" i="2" s="1"/>
  <c r="F605" i="2"/>
  <c r="I605" i="2" s="1"/>
  <c r="J228" i="2"/>
  <c r="J664" i="2"/>
  <c r="I627" i="2"/>
  <c r="F658" i="2"/>
  <c r="I658" i="2" s="1"/>
  <c r="J549" i="2"/>
  <c r="J464" i="2"/>
  <c r="I480" i="2"/>
  <c r="J480" i="2" s="1"/>
  <c r="F535" i="2"/>
  <c r="I535" i="2" s="1"/>
  <c r="J535" i="2" s="1"/>
  <c r="J151" i="2"/>
  <c r="H639" i="2"/>
  <c r="J639" i="2" s="1"/>
  <c r="E670" i="2"/>
  <c r="H670" i="2" s="1"/>
  <c r="J670" i="2" s="1"/>
  <c r="H63" i="2"/>
  <c r="E73" i="2"/>
  <c r="H72" i="2"/>
  <c r="E78" i="2"/>
  <c r="H627" i="2"/>
  <c r="E658" i="2"/>
  <c r="H658" i="2" s="1"/>
  <c r="E179" i="2"/>
  <c r="H179" i="2" s="1"/>
  <c r="J179" i="2" s="1"/>
  <c r="H171" i="2"/>
  <c r="J171" i="2" s="1"/>
  <c r="H141" i="2"/>
  <c r="E142" i="2"/>
  <c r="E605" i="2"/>
  <c r="H605" i="2" s="1"/>
  <c r="H648" i="2"/>
  <c r="J648" i="2" s="1"/>
  <c r="E679" i="2"/>
  <c r="H679" i="2" s="1"/>
  <c r="J679" i="2" s="1"/>
  <c r="H476" i="2"/>
  <c r="J476" i="2" s="1"/>
  <c r="E531" i="2"/>
  <c r="H531" i="2" s="1"/>
  <c r="J531" i="2" s="1"/>
  <c r="J591" i="2"/>
  <c r="J597" i="2"/>
  <c r="J595" i="2"/>
  <c r="J356" i="2"/>
  <c r="J579" i="2"/>
  <c r="E482" i="2"/>
  <c r="H271" i="2"/>
  <c r="I72" i="2"/>
  <c r="F78" i="2"/>
  <c r="F532" i="2"/>
  <c r="I532" i="2" s="1"/>
  <c r="I477" i="2"/>
  <c r="J248" i="2"/>
  <c r="H682" i="2"/>
  <c r="F682" i="2"/>
  <c r="I682" i="2" s="1"/>
  <c r="E652" i="2"/>
  <c r="H626" i="2"/>
  <c r="E657" i="2"/>
  <c r="H657" i="2" s="1"/>
  <c r="J657" i="2" s="1"/>
  <c r="H487" i="2"/>
  <c r="E542" i="2"/>
  <c r="H542" i="2" s="1"/>
  <c r="J542" i="2" s="1"/>
  <c r="H477" i="2"/>
  <c r="J477" i="2" s="1"/>
  <c r="E532" i="2"/>
  <c r="H532" i="2" s="1"/>
  <c r="J497" i="2"/>
  <c r="H644" i="2"/>
  <c r="E675" i="2"/>
  <c r="H675" i="2" s="1"/>
  <c r="H628" i="2"/>
  <c r="J628" i="2" s="1"/>
  <c r="E659" i="2"/>
  <c r="H659" i="2" s="1"/>
  <c r="J659" i="2" s="1"/>
  <c r="J433" i="2"/>
  <c r="E454" i="2"/>
  <c r="J427" i="2"/>
  <c r="J351" i="2"/>
  <c r="I63" i="2"/>
  <c r="F73" i="2"/>
  <c r="J134" i="2"/>
  <c r="J269" i="2"/>
  <c r="J580" i="2"/>
  <c r="J237" i="2"/>
  <c r="J581" i="2"/>
  <c r="J532" i="2" l="1"/>
  <c r="J605" i="2"/>
  <c r="J487" i="2"/>
  <c r="J272" i="2"/>
  <c r="J63" i="2"/>
  <c r="F330" i="2"/>
  <c r="I330" i="2" s="1"/>
  <c r="H330" i="2"/>
  <c r="H454" i="2"/>
  <c r="F454" i="2"/>
  <c r="I454" i="2" s="1"/>
  <c r="I455" i="2" s="1"/>
  <c r="H482" i="2"/>
  <c r="E537" i="2"/>
  <c r="H537" i="2" s="1"/>
  <c r="J626" i="2"/>
  <c r="E143" i="2"/>
  <c r="H142" i="2"/>
  <c r="J215" i="2"/>
  <c r="H407" i="2"/>
  <c r="E418" i="2"/>
  <c r="H652" i="2"/>
  <c r="H687" i="2" s="1"/>
  <c r="F652" i="2"/>
  <c r="I652" i="2" s="1"/>
  <c r="I687" i="2" s="1"/>
  <c r="J675" i="2"/>
  <c r="J373" i="2"/>
  <c r="I141" i="2"/>
  <c r="J141" i="2" s="1"/>
  <c r="F142" i="2"/>
  <c r="J644" i="2"/>
  <c r="J682" i="2"/>
  <c r="J658" i="2"/>
  <c r="J627" i="2"/>
  <c r="I73" i="2"/>
  <c r="F79" i="2"/>
  <c r="E103" i="2"/>
  <c r="H78" i="2"/>
  <c r="J78" i="2" s="1"/>
  <c r="E85" i="2"/>
  <c r="H85" i="2" s="1"/>
  <c r="I407" i="2"/>
  <c r="F418" i="2"/>
  <c r="F103" i="2"/>
  <c r="F85" i="2"/>
  <c r="I85" i="2" s="1"/>
  <c r="I78" i="2"/>
  <c r="J72" i="2"/>
  <c r="H73" i="2"/>
  <c r="J73" i="2" s="1"/>
  <c r="E79" i="2"/>
  <c r="J265" i="2"/>
  <c r="J407" i="2" l="1"/>
  <c r="F562" i="2"/>
  <c r="I562" i="2" s="1"/>
  <c r="I418" i="2"/>
  <c r="I424" i="2"/>
  <c r="J85" i="2"/>
  <c r="I142" i="2"/>
  <c r="J142" i="2" s="1"/>
  <c r="F143" i="2"/>
  <c r="H143" i="2"/>
  <c r="E144" i="2"/>
  <c r="H144" i="2" s="1"/>
  <c r="J687" i="2"/>
  <c r="E112" i="2"/>
  <c r="H103" i="2"/>
  <c r="H79" i="2"/>
  <c r="E86" i="2"/>
  <c r="E104" i="2"/>
  <c r="F104" i="2"/>
  <c r="F86" i="2"/>
  <c r="I79" i="2"/>
  <c r="J652" i="2"/>
  <c r="J454" i="2"/>
  <c r="H455" i="2"/>
  <c r="J455" i="2" s="1"/>
  <c r="H418" i="2"/>
  <c r="E562" i="2"/>
  <c r="H562" i="2" s="1"/>
  <c r="J330" i="2"/>
  <c r="I103" i="2"/>
  <c r="F112" i="2"/>
  <c r="J103" i="2" l="1"/>
  <c r="E152" i="2"/>
  <c r="H112" i="2"/>
  <c r="J112" i="2" s="1"/>
  <c r="I104" i="2"/>
  <c r="F113" i="2"/>
  <c r="F108" i="2"/>
  <c r="I108" i="2" s="1"/>
  <c r="F98" i="2"/>
  <c r="I98" i="2" s="1"/>
  <c r="I86" i="2"/>
  <c r="F144" i="2"/>
  <c r="I144" i="2" s="1"/>
  <c r="J144" i="2" s="1"/>
  <c r="I143" i="2"/>
  <c r="J143" i="2" s="1"/>
  <c r="F152" i="2"/>
  <c r="I112" i="2"/>
  <c r="H104" i="2"/>
  <c r="E108" i="2"/>
  <c r="H108" i="2" s="1"/>
  <c r="E113" i="2"/>
  <c r="H86" i="2"/>
  <c r="E98" i="2"/>
  <c r="H98" i="2" s="1"/>
  <c r="J79" i="2"/>
  <c r="J562" i="2"/>
  <c r="J418" i="2"/>
  <c r="H424" i="2"/>
  <c r="J424" i="2" s="1"/>
  <c r="J98" i="2" l="1"/>
  <c r="J86" i="2"/>
  <c r="F153" i="2"/>
  <c r="I113" i="2"/>
  <c r="F120" i="2"/>
  <c r="I120" i="2" s="1"/>
  <c r="H113" i="2"/>
  <c r="E153" i="2"/>
  <c r="E120" i="2"/>
  <c r="H120" i="2" s="1"/>
  <c r="J120" i="2" s="1"/>
  <c r="J108" i="2"/>
  <c r="J104" i="2"/>
  <c r="E160" i="2"/>
  <c r="H152" i="2"/>
  <c r="I152" i="2"/>
  <c r="F160" i="2"/>
  <c r="J113" i="2" l="1"/>
  <c r="F161" i="2"/>
  <c r="I153" i="2"/>
  <c r="F165" i="2"/>
  <c r="I160" i="2"/>
  <c r="H153" i="2"/>
  <c r="E161" i="2"/>
  <c r="J152" i="2"/>
  <c r="E165" i="2"/>
  <c r="H160" i="2"/>
  <c r="J153" i="2" l="1"/>
  <c r="H161" i="2"/>
  <c r="J161" i="2" s="1"/>
  <c r="E166" i="2"/>
  <c r="F172" i="2"/>
  <c r="I165" i="2"/>
  <c r="I161" i="2"/>
  <c r="F166" i="2"/>
  <c r="J160" i="2"/>
  <c r="H165" i="2"/>
  <c r="J165" i="2" s="1"/>
  <c r="E172" i="2"/>
  <c r="H172" i="2" l="1"/>
  <c r="J172" i="2" s="1"/>
  <c r="E180" i="2"/>
  <c r="F173" i="2"/>
  <c r="I166" i="2"/>
  <c r="F180" i="2"/>
  <c r="I172" i="2"/>
  <c r="E173" i="2"/>
  <c r="H166" i="2"/>
  <c r="J166" i="2" l="1"/>
  <c r="H173" i="2"/>
  <c r="E181" i="2"/>
  <c r="F479" i="2"/>
  <c r="I180" i="2"/>
  <c r="F199" i="2"/>
  <c r="F181" i="2"/>
  <c r="I173" i="2"/>
  <c r="E479" i="2"/>
  <c r="E199" i="2"/>
  <c r="H180" i="2"/>
  <c r="J180" i="2" s="1"/>
  <c r="J173" i="2" l="1"/>
  <c r="H199" i="2"/>
  <c r="E218" i="2"/>
  <c r="H479" i="2"/>
  <c r="E534" i="2"/>
  <c r="I199" i="2"/>
  <c r="F218" i="2"/>
  <c r="F200" i="2"/>
  <c r="I181" i="2"/>
  <c r="I479" i="2"/>
  <c r="F534" i="2"/>
  <c r="E200" i="2"/>
  <c r="H181" i="2"/>
  <c r="J199" i="2" l="1"/>
  <c r="J181" i="2"/>
  <c r="E219" i="2"/>
  <c r="H200" i="2"/>
  <c r="E583" i="2"/>
  <c r="H583" i="2" s="1"/>
  <c r="H534" i="2"/>
  <c r="I200" i="2"/>
  <c r="F219" i="2"/>
  <c r="I218" i="2"/>
  <c r="F226" i="2"/>
  <c r="J479" i="2"/>
  <c r="H509" i="2"/>
  <c r="I534" i="2"/>
  <c r="F583" i="2"/>
  <c r="I583" i="2" s="1"/>
  <c r="I619" i="2" s="1"/>
  <c r="E226" i="2"/>
  <c r="H226" i="2" s="1"/>
  <c r="H218" i="2"/>
  <c r="I219" i="2" l="1"/>
  <c r="F235" i="2"/>
  <c r="H219" i="2"/>
  <c r="J219" i="2" s="1"/>
  <c r="E235" i="2"/>
  <c r="F249" i="2"/>
  <c r="I226" i="2"/>
  <c r="J226" i="2" s="1"/>
  <c r="J534" i="2"/>
  <c r="H553" i="2"/>
  <c r="J583" i="2"/>
  <c r="H619" i="2"/>
  <c r="J619" i="2" s="1"/>
  <c r="J218" i="2"/>
  <c r="J200" i="2"/>
  <c r="E250" i="2" l="1"/>
  <c r="H250" i="2" s="1"/>
  <c r="H235" i="2"/>
  <c r="I235" i="2"/>
  <c r="F250" i="2"/>
  <c r="F252" i="2"/>
  <c r="I252" i="2" s="1"/>
  <c r="J252" i="2" s="1"/>
  <c r="I249" i="2"/>
  <c r="J249" i="2" s="1"/>
  <c r="J235" i="2" l="1"/>
  <c r="F264" i="2"/>
  <c r="I250" i="2"/>
  <c r="J250" i="2" s="1"/>
  <c r="H366" i="2"/>
  <c r="H694" i="2" l="1"/>
  <c r="F271" i="2"/>
  <c r="I264" i="2"/>
  <c r="J264" i="2" s="1"/>
  <c r="H695" i="2" l="1"/>
  <c r="F482" i="2"/>
  <c r="I271" i="2"/>
  <c r="J271" i="2" l="1"/>
  <c r="I366" i="2"/>
  <c r="J366" i="2" s="1"/>
  <c r="I482" i="2"/>
  <c r="F537" i="2"/>
  <c r="I537" i="2" s="1"/>
  <c r="H700" i="2"/>
  <c r="H703" i="2"/>
  <c r="H699" i="2"/>
  <c r="H702" i="2"/>
  <c r="H701" i="2"/>
  <c r="J537" i="2" l="1"/>
  <c r="I553" i="2"/>
  <c r="J553" i="2" s="1"/>
  <c r="H707" i="2"/>
  <c r="H709" i="2" s="1"/>
  <c r="H711" i="2" s="1"/>
  <c r="I509" i="2"/>
  <c r="I694" i="2" s="1"/>
  <c r="J482" i="2"/>
  <c r="J509" i="2" s="1"/>
  <c r="I695" i="2" l="1"/>
  <c r="J694" i="2"/>
  <c r="I705" i="2" l="1"/>
  <c r="I700" i="2"/>
  <c r="I703" i="2"/>
  <c r="I699" i="2"/>
  <c r="I702" i="2"/>
  <c r="I698" i="2"/>
  <c r="I706" i="2"/>
  <c r="I701" i="2"/>
  <c r="J695" i="2"/>
  <c r="J700" i="2" l="1"/>
  <c r="J703" i="2"/>
  <c r="J699" i="2"/>
  <c r="J702" i="2"/>
  <c r="J698" i="2"/>
  <c r="J706" i="2"/>
  <c r="J701" i="2"/>
  <c r="J705" i="2"/>
  <c r="I704" i="2"/>
  <c r="I707" i="2"/>
  <c r="I709" i="2" s="1"/>
  <c r="I711" i="2" s="1"/>
  <c r="J704" i="2" l="1"/>
  <c r="J707" i="2"/>
  <c r="J709" i="2" s="1"/>
  <c r="J711" i="2" s="1"/>
</calcChain>
</file>

<file path=xl/sharedStrings.xml><?xml version="1.0" encoding="utf-8"?>
<sst xmlns="http://schemas.openxmlformats.org/spreadsheetml/2006/main" count="1379" uniqueCount="774">
  <si>
    <t>RNC: 105-00204-3</t>
  </si>
  <si>
    <t>Av. Hermanas Mirabal no. 15, Puerto Plata, R.D.</t>
  </si>
  <si>
    <t>Tel. (809) 586 - 7049</t>
  </si>
  <si>
    <t>PROYECTO:</t>
  </si>
  <si>
    <t>REHABILITACIÓN PLANTA POTABILIZADORA DE 130 LPS E INTERCONEXIÓN AL DEPÓSITO REGULADOR DE H.A. CAP. 1,000,000 ACUEDUCTO MONTE PLATA. MONTE PLATA, ZONA IV.</t>
  </si>
  <si>
    <t>PROPIETARIO:</t>
  </si>
  <si>
    <t>FECHA:</t>
  </si>
  <si>
    <t>Nº</t>
  </si>
  <si>
    <t>DESCRIPCIÓN</t>
  </si>
  <si>
    <t>CANT</t>
  </si>
  <si>
    <t>UD</t>
  </si>
  <si>
    <t>P.U. S/ITBIS (RD$)</t>
  </si>
  <si>
    <t>ITBIS (RD$)</t>
  </si>
  <si>
    <t>P.U. (RD$)</t>
  </si>
  <si>
    <t>ITBIS TOTAL (RD$)</t>
  </si>
  <si>
    <t>VALOR (RD$)</t>
  </si>
  <si>
    <t>A</t>
  </si>
  <si>
    <t xml:space="preserve">TRABAJOS PRELIMINARES </t>
  </si>
  <si>
    <t>ACONDICIONAMIENTO CAMINO DE ACCESO A PLANTA DE TRATAMIENTO Y A DEPOSITO REGULADOR (L=450 m, ANCHO PROM. 5m)</t>
  </si>
  <si>
    <t>Movimiento de Tierra</t>
  </si>
  <si>
    <t>1.1.1</t>
  </si>
  <si>
    <t>Corte de capa vegetal e=0.20 m</t>
  </si>
  <si>
    <t>M²</t>
  </si>
  <si>
    <t>1.1.2</t>
  </si>
  <si>
    <t>Suministro material de mina</t>
  </si>
  <si>
    <t>M³E</t>
  </si>
  <si>
    <t>1.1.3</t>
  </si>
  <si>
    <t xml:space="preserve">Regado, nivelado y compactado de material </t>
  </si>
  <si>
    <t>1.1.4</t>
  </si>
  <si>
    <t>Conformación de cuneta</t>
  </si>
  <si>
    <t>M</t>
  </si>
  <si>
    <t>1.1.5</t>
  </si>
  <si>
    <t>Bote de material inservible (incluye esparcimiento en botadero)</t>
  </si>
  <si>
    <t xml:space="preserve">Limpieza General del Área </t>
  </si>
  <si>
    <t>1.2.1</t>
  </si>
  <si>
    <t>Desyerbo y destronque en área general de la planta (con equipos)</t>
  </si>
  <si>
    <t>1.2.2</t>
  </si>
  <si>
    <t xml:space="preserve">Bote de material </t>
  </si>
  <si>
    <t>Viaje</t>
  </si>
  <si>
    <t>SUBTOTAL  A</t>
  </si>
  <si>
    <t>B</t>
  </si>
  <si>
    <t>TERMINACIÓN PLANTA DE TRATAMIENTO DE FILTRACIÓN RÁPIDA 130 LPS.</t>
  </si>
  <si>
    <t>ENTRADA GENERAL PLANTA</t>
  </si>
  <si>
    <t>Suministro y Colocación Piezas  Especiales con Protección Anticorrosiva</t>
  </si>
  <si>
    <t>Tubería Ø16"acero</t>
  </si>
  <si>
    <t>Codo Ø16"x 90 acero</t>
  </si>
  <si>
    <t>Ud</t>
  </si>
  <si>
    <t>Codo Ø16" x 45º acero</t>
  </si>
  <si>
    <t>Juntas mecánicas tipo desser Ø16" 150 psi</t>
  </si>
  <si>
    <t xml:space="preserve">Válvula compuerta Ø16" h.f. platilllada completa </t>
  </si>
  <si>
    <t>1.1.6</t>
  </si>
  <si>
    <t>Registro p/válvula  Ø16 , con tapa (1.30x1.30)m (inc. candado 70 mm )</t>
  </si>
  <si>
    <t>Movimiento de Tierra para Tuberías</t>
  </si>
  <si>
    <t>Excavación material compactado c/equipo</t>
  </si>
  <si>
    <t>M³C</t>
  </si>
  <si>
    <t>Relleno compactado</t>
  </si>
  <si>
    <t>1.2.3</t>
  </si>
  <si>
    <t>CANALETA PARSHALL</t>
  </si>
  <si>
    <t>Suministro y colocación de canaleta tipo Parschall de GRP, ancho de Garganta (W)= 1´(0.30 m)</t>
  </si>
  <si>
    <t>3</t>
  </si>
  <si>
    <t>CANAL ENTRADA FLOCULADORES</t>
  </si>
  <si>
    <t>3.1</t>
  </si>
  <si>
    <t>Terminación de Superficie:</t>
  </si>
  <si>
    <t>3.1.1</t>
  </si>
  <si>
    <t xml:space="preserve">Fino losa fondo </t>
  </si>
  <si>
    <t>3.1.2</t>
  </si>
  <si>
    <t xml:space="preserve">Cantos </t>
  </si>
  <si>
    <t>4</t>
  </si>
  <si>
    <t>FLOCULADORES</t>
  </si>
  <si>
    <t>4.1</t>
  </si>
  <si>
    <t>Terminación de Superficie :</t>
  </si>
  <si>
    <t>4.1.1</t>
  </si>
  <si>
    <t>Resane pañete interior pulido</t>
  </si>
  <si>
    <t>4.1.2</t>
  </si>
  <si>
    <t>4.1.3</t>
  </si>
  <si>
    <t>4.2</t>
  </si>
  <si>
    <t>Suministro y Colocación de:</t>
  </si>
  <si>
    <t>4.2.1</t>
  </si>
  <si>
    <t>Placas Floculadores de Polipropileno espesor 0,0127 m (½") con con Perfiles de GRP de 3"x 3" con Tornillos Hiltii Inoxidables Separados a 0,50 m centro a centro.</t>
  </si>
  <si>
    <t>P²</t>
  </si>
  <si>
    <t>4.2.2</t>
  </si>
  <si>
    <t>Compuerta tipo chanel de acero inoxidable AISI 304  de 0.35 x 0.95 m, marco de 2" en tolas de 1/4" y vástago estacionario (Entrada)</t>
  </si>
  <si>
    <t>4.2.3</t>
  </si>
  <si>
    <t>Compuerta tipo chanel de acero inoxidable AISI 304  de 0.45 x 0.50 m, marco de 2" en tolas de 1/4" y vástago estacionario (Filtración directa)</t>
  </si>
  <si>
    <t>5</t>
  </si>
  <si>
    <t>CANALETA SALIDA FLOCULADORES</t>
  </si>
  <si>
    <t>5.1</t>
  </si>
  <si>
    <t>5.1.1</t>
  </si>
  <si>
    <t>Rensane de pañete interior pulido</t>
  </si>
  <si>
    <t>5.1.2</t>
  </si>
  <si>
    <t>5.1.3</t>
  </si>
  <si>
    <t>6</t>
  </si>
  <si>
    <t>CANAL SECCION VARIABLE</t>
  </si>
  <si>
    <t>6.1</t>
  </si>
  <si>
    <t>6.1.1</t>
  </si>
  <si>
    <t>6.1.2</t>
  </si>
  <si>
    <t>6.1.3</t>
  </si>
  <si>
    <t>6.2</t>
  </si>
  <si>
    <t>6.2.1</t>
  </si>
  <si>
    <t xml:space="preserve">Compuertas de 0.55 x 0.82 m acero inoxidable con vástago de h =3.00 m </t>
  </si>
  <si>
    <t>SEDIMENTADORES</t>
  </si>
  <si>
    <t>7.1</t>
  </si>
  <si>
    <t>7.1.1</t>
  </si>
  <si>
    <t>7.1.2</t>
  </si>
  <si>
    <t>7.2</t>
  </si>
  <si>
    <t>Hormigón ciclópeo en tolvas para desagüe lodos</t>
  </si>
  <si>
    <t>M³</t>
  </si>
  <si>
    <t>7.3</t>
  </si>
  <si>
    <t>7.3.1</t>
  </si>
  <si>
    <t>Módulos lamelares decantek 80, en pvc, e=1mm, perfilaría en prfv y tornillería en acero inoxidable (inc. base e instalación)</t>
  </si>
  <si>
    <t>7.3.2</t>
  </si>
  <si>
    <t>Tubería 4" pvc sdr-26 (perforada), l=2.77 m</t>
  </si>
  <si>
    <t>7.3.3</t>
  </si>
  <si>
    <t>Válvula de mariposa ø16" h.f. completa, vástago h=6.50 m</t>
  </si>
  <si>
    <t>7.3.4</t>
  </si>
  <si>
    <t>Base h.s. p/válvulas</t>
  </si>
  <si>
    <t>7.3.5</t>
  </si>
  <si>
    <t>Compuertas entrada de 0.50 x 0.50 m con marcos más de 2"en tolas de 1/4" Reforzadas acero inoxidable AISI 304, espesor tola ¼". Vástago en Hg 1½"</t>
  </si>
  <si>
    <t>7.3.6</t>
  </si>
  <si>
    <t>Canaletas Recolección Agua Sedimentada de 0.30 x 0.34 m en GRP con Ocho (8) Vertedores Triangulares de ángulo de inclinación interna de 60°, a ambos lados de canaleta.</t>
  </si>
  <si>
    <t>8</t>
  </si>
  <si>
    <t>CANALETA DISTRIBUCION DE AGUA A SEDIMENTADORES</t>
  </si>
  <si>
    <t>8.1</t>
  </si>
  <si>
    <t>8.1.1</t>
  </si>
  <si>
    <t>9</t>
  </si>
  <si>
    <t>CANALETA CONDUCCION AGUA DECANTADA</t>
  </si>
  <si>
    <t>9.1</t>
  </si>
  <si>
    <t>9.1.1</t>
  </si>
  <si>
    <t>9.1.2</t>
  </si>
  <si>
    <t>9.1.3</t>
  </si>
  <si>
    <t>10</t>
  </si>
  <si>
    <t>CANAL DE AGUA SEDIMENTADA Y DISTRIBUCIÓN A LOS FILTROS</t>
  </si>
  <si>
    <t>10.1</t>
  </si>
  <si>
    <t>10.1.1</t>
  </si>
  <si>
    <t>ALIVIADERO DE FILTROS</t>
  </si>
  <si>
    <t>11.1.1</t>
  </si>
  <si>
    <t>11.1.2</t>
  </si>
  <si>
    <t>Suministro y Colocación de</t>
  </si>
  <si>
    <t>11.2.1</t>
  </si>
  <si>
    <t>Rejillas de hierro galvanizado (H.G) de 1.50 m x 1.15 m. barras 1/4" x 1", separadas Ø 0.10 m.</t>
  </si>
  <si>
    <t>FILTROS</t>
  </si>
  <si>
    <t>12.1.1</t>
  </si>
  <si>
    <t>12.2.1</t>
  </si>
  <si>
    <t>Válvula de mariposa 8" h.f. completa vástago  h=6.50 m (desagüe)</t>
  </si>
  <si>
    <t>12.2.2</t>
  </si>
  <si>
    <t xml:space="preserve">Válvula de mariposa 16" h.f. completa vástago h=4.81 m (desagüe retrolavado) </t>
  </si>
  <si>
    <t>12.2.3</t>
  </si>
  <si>
    <t>Compuertas salida Agua filtro de 0.40 x 0.40 m, marcos más de 2"en tolas de 1/4" Reforzadas fabricación acero inoxidable AISI 304, espesor tola ¼".  de vástago estacionario  h= 4.00m, (acero inoxidable) entrada filtro</t>
  </si>
  <si>
    <t>12.2.4</t>
  </si>
  <si>
    <t>Compuerta metálicaVálvula de Mariposa Ø8" para desagüe Fondo Filtros, especificaciones AWWA E504, cuerpo en Hierro Fundido (ASTM A126), disco de Hierro Fundido con borde en Acero, de vástago estacionario h=4.50m,  (acero inoxidable) salida filtro</t>
  </si>
  <si>
    <t>12.2.5</t>
  </si>
  <si>
    <t>Compuertas tipo Channel de 0.80 x 0.50 m (2 U), marcos de 2"en tolas de 1/4", acero Inoxidable AISI 304, espesor tola ¼", ástago en A.I. 1½" p/elevar carga hidráulica del lavado</t>
  </si>
  <si>
    <t>12.2.6</t>
  </si>
  <si>
    <t>Tuberías H. G. Ø4" para distribución de aire en los filtros con orificios Ø1/2" separados a 15 cm de centro a centro, iniciando en muro falso fondo filtros</t>
  </si>
  <si>
    <t>12.2.7</t>
  </si>
  <si>
    <t>Toberas Polipropileno Inyectado, espesor de Ranura 0.50 para Retrolavado con Agua y Aire.</t>
  </si>
  <si>
    <t>Hormigón ciclópeo rampa entrada filtro</t>
  </si>
  <si>
    <t xml:space="preserve">Suministro Material de Filtro </t>
  </si>
  <si>
    <t>12.4.1</t>
  </si>
  <si>
    <t>Arena e=0.80 m + 10% reacomodo</t>
  </si>
  <si>
    <t>12.4.2</t>
  </si>
  <si>
    <t>Capa torpedo e=0.10 m + 15% reacomodo</t>
  </si>
  <si>
    <t>12.4.3</t>
  </si>
  <si>
    <t>Grava 1/8" @ 1/4" e=0.05 m + 15% reacomodo</t>
  </si>
  <si>
    <t>12.4.4</t>
  </si>
  <si>
    <t>Grava 1/4" @ 3/4" e=0.05 m + 15% reacomodo</t>
  </si>
  <si>
    <t>12.4.5</t>
  </si>
  <si>
    <t>Grava 3/4" @ 11/2" e=0.05 m + 15% reacomodo</t>
  </si>
  <si>
    <t>12.4.6</t>
  </si>
  <si>
    <t>Grava 11/2" @ 21/2" e=0.20 m + 15% reacomodo</t>
  </si>
  <si>
    <t>12.4.7</t>
  </si>
  <si>
    <t>Envasado arena y capa torpedo</t>
  </si>
  <si>
    <t xml:space="preserve">Colocación Material de Filtro </t>
  </si>
  <si>
    <t>12.5.1</t>
  </si>
  <si>
    <t>12.5.2</t>
  </si>
  <si>
    <t>12.5.3</t>
  </si>
  <si>
    <t>12.5.4</t>
  </si>
  <si>
    <t>12.5.5</t>
  </si>
  <si>
    <t>12.5.6</t>
  </si>
  <si>
    <t>CANALETA EN FILTRO</t>
  </si>
  <si>
    <t>Hormigón Armado (f'c=280 kg/cm²)</t>
  </si>
  <si>
    <t>13.1.1</t>
  </si>
  <si>
    <t>Losa de fondo 0.20 (3.44 qq/m³)</t>
  </si>
  <si>
    <t>13.1.2</t>
  </si>
  <si>
    <t>Muros 0.20 (3.44 qq/m³)</t>
  </si>
  <si>
    <t>Terminación de Superficie</t>
  </si>
  <si>
    <t>13.2.1</t>
  </si>
  <si>
    <t>Pañete interior pulido</t>
  </si>
  <si>
    <t>13.2.2</t>
  </si>
  <si>
    <t>13.2.3</t>
  </si>
  <si>
    <t>CANAL DESAGÜE RETROLAVADO</t>
  </si>
  <si>
    <t>14.1.1</t>
  </si>
  <si>
    <t>Muros 0.30 (2.38 qq/m³)</t>
  </si>
  <si>
    <t>14.2.1</t>
  </si>
  <si>
    <t>14.2.2</t>
  </si>
  <si>
    <t>Cantos</t>
  </si>
  <si>
    <t>CANAL DESAGÜE DE FILTROS</t>
  </si>
  <si>
    <t>15.1.1</t>
  </si>
  <si>
    <t>15.1.2</t>
  </si>
  <si>
    <t>CANAL DE INTERCONEXION ENTRE FILTROS</t>
  </si>
  <si>
    <t>16.1.1</t>
  </si>
  <si>
    <t>16.1.2</t>
  </si>
  <si>
    <t>16.1.3</t>
  </si>
  <si>
    <t>CÁMARA DE SALIDA</t>
  </si>
  <si>
    <t>17.1.1</t>
  </si>
  <si>
    <t>Muros 0.30 (1.18 qq/m³)</t>
  </si>
  <si>
    <t>17.2.1</t>
  </si>
  <si>
    <t>17.2.2</t>
  </si>
  <si>
    <t>17.2.3</t>
  </si>
  <si>
    <t>Instalaciones</t>
  </si>
  <si>
    <t>17.3.1</t>
  </si>
  <si>
    <t xml:space="preserve">Vertedor de control  (0.80 x 0.30) m </t>
  </si>
  <si>
    <t>17.4</t>
  </si>
  <si>
    <t>Instalaciones (Suministro y Colocación)</t>
  </si>
  <si>
    <t>Tubería ø20" acero</t>
  </si>
  <si>
    <t>17.1.2</t>
  </si>
  <si>
    <t>Codo Ø20" x 90º acero</t>
  </si>
  <si>
    <t>17.1.3</t>
  </si>
  <si>
    <t>Codo Ø20" x 45º acero</t>
  </si>
  <si>
    <t>17.1.4</t>
  </si>
  <si>
    <t>Tee Ø20" x Ø20" acero</t>
  </si>
  <si>
    <t>17.1.5</t>
  </si>
  <si>
    <t>Anclajes de hormigón simple para piezas</t>
  </si>
  <si>
    <t>17.1.6</t>
  </si>
  <si>
    <t>Válvula compuerta 20 h.f. platillada completa</t>
  </si>
  <si>
    <t>17.1.7</t>
  </si>
  <si>
    <t>Registro de 1.50 x 1.50 m con tapa metálica p/válvula (Incluye pintura)</t>
  </si>
  <si>
    <t>17.5</t>
  </si>
  <si>
    <t>Movimiento de Tierra p/Tuberías</t>
  </si>
  <si>
    <t>17.5.1</t>
  </si>
  <si>
    <t xml:space="preserve">Excavación en roca c/compresor </t>
  </si>
  <si>
    <t>17.5.2</t>
  </si>
  <si>
    <t>Relleno compactado c/compactador mecánico</t>
  </si>
  <si>
    <t>17.5.3</t>
  </si>
  <si>
    <t>CANAL PRINCIPAL DE DESAGÜE</t>
  </si>
  <si>
    <t>18.1.1</t>
  </si>
  <si>
    <t>18.1.2</t>
  </si>
  <si>
    <t>18.2.1</t>
  </si>
  <si>
    <t>Tubería Ø20" pvc (sdr-32.5)</t>
  </si>
  <si>
    <t>18.2.2</t>
  </si>
  <si>
    <t xml:space="preserve">Tubería Ø20" acero </t>
  </si>
  <si>
    <t>18.2.3</t>
  </si>
  <si>
    <t>Codo Ø20"x 90º acero</t>
  </si>
  <si>
    <t>18.2.4</t>
  </si>
  <si>
    <t>Tee Ø20" x 20" acero</t>
  </si>
  <si>
    <t>18.2.5</t>
  </si>
  <si>
    <t>Junta dresser Ø20"</t>
  </si>
  <si>
    <t>18.2.6</t>
  </si>
  <si>
    <t>Anclajes hs p/piezas acero</t>
  </si>
  <si>
    <t>18.2.7</t>
  </si>
  <si>
    <t>Registros c/tapa metálica (0.80x0.80) m</t>
  </si>
  <si>
    <t>18.2.8</t>
  </si>
  <si>
    <t>Registros c/tapa metálica (1.00x1.00) m</t>
  </si>
  <si>
    <t>18.2.9</t>
  </si>
  <si>
    <t>Registros c/rejilla (1.10x1.50)m</t>
  </si>
  <si>
    <t>18.2.10</t>
  </si>
  <si>
    <t>Escaleras tipo gato de h.g. h=3.00 m</t>
  </si>
  <si>
    <t>m</t>
  </si>
  <si>
    <t>18.3.1</t>
  </si>
  <si>
    <t>Excavación material no clasificado c/equipo</t>
  </si>
  <si>
    <t>18.3.2</t>
  </si>
  <si>
    <t>18.3.3</t>
  </si>
  <si>
    <t>19</t>
  </si>
  <si>
    <t xml:space="preserve">REGISTROS CANAL DE DESAGÜE </t>
  </si>
  <si>
    <t>19.1</t>
  </si>
  <si>
    <t>19.1.1</t>
  </si>
  <si>
    <t>19.1.2</t>
  </si>
  <si>
    <t>19.2</t>
  </si>
  <si>
    <t xml:space="preserve">Siministro e instalación de </t>
  </si>
  <si>
    <t>19.2.1</t>
  </si>
  <si>
    <t xml:space="preserve">Tapas de aluminio de 1.00m x 1.00 m </t>
  </si>
  <si>
    <t>19.2.2</t>
  </si>
  <si>
    <t xml:space="preserve">Escalera tipo gato con 7 barras de Ø 3/4" Separadas @ 0.30 m (L=0.90 m)
</t>
  </si>
  <si>
    <t>PASARELAS</t>
  </si>
  <si>
    <t>20.1.1</t>
  </si>
  <si>
    <t>Fino pasarela</t>
  </si>
  <si>
    <t>Barandas h=1.00 m; 11/2" h.g.</t>
  </si>
  <si>
    <t>Registro h.a. c/tapas aluminio (0.80x0.80)m</t>
  </si>
  <si>
    <t>Registro h.a. c/tapas aluminio (1.00x1.00)m</t>
  </si>
  <si>
    <t>Escalera extensible metálica h = 20´</t>
  </si>
  <si>
    <t>Terminación Exterior Planta</t>
  </si>
  <si>
    <t>Acera perimetral de 0.80 m</t>
  </si>
  <si>
    <t>Pintura (inc. base blanca)</t>
  </si>
  <si>
    <t>Letrero y logo de inapa</t>
  </si>
  <si>
    <t>22</t>
  </si>
  <si>
    <t>Aplicación de:</t>
  </si>
  <si>
    <t>22.1</t>
  </si>
  <si>
    <t xml:space="preserve">Juntas hidrofílica de 9" </t>
  </si>
  <si>
    <t>CASA DE QUÍMICOS</t>
  </si>
  <si>
    <t>23.1.1</t>
  </si>
  <si>
    <t>Losa techo 0.12 (1.88 qq/m³)</t>
  </si>
  <si>
    <t>Mampostería</t>
  </si>
  <si>
    <t>23.2.1</t>
  </si>
  <si>
    <t>Muros bloques 0.10</t>
  </si>
  <si>
    <t>23.3.1</t>
  </si>
  <si>
    <t>Pañete exterior</t>
  </si>
  <si>
    <t>23.3.2</t>
  </si>
  <si>
    <t>Fino techo</t>
  </si>
  <si>
    <t>23.3.3</t>
  </si>
  <si>
    <t>23.3.4</t>
  </si>
  <si>
    <t>23.3.5</t>
  </si>
  <si>
    <t>23.3.6</t>
  </si>
  <si>
    <t>Revestido fibra de vidrio tina</t>
  </si>
  <si>
    <t>23.3.7</t>
  </si>
  <si>
    <t>Piso de mosaicos</t>
  </si>
  <si>
    <t>23.3.8</t>
  </si>
  <si>
    <t>23.3.9</t>
  </si>
  <si>
    <t>23.3.10</t>
  </si>
  <si>
    <t xml:space="preserve">Pañete techo </t>
  </si>
  <si>
    <t>23.3.11</t>
  </si>
  <si>
    <t xml:space="preserve">Antepecho </t>
  </si>
  <si>
    <t>Escalera Acceso a Tina</t>
  </si>
  <si>
    <t>23.4.1</t>
  </si>
  <si>
    <t>Rampa de escalera 0.10 (2.47qq/m³), f'c=280 kg/cm²</t>
  </si>
  <si>
    <t>23.4.2</t>
  </si>
  <si>
    <t xml:space="preserve">Escalones de Hormigón Simple </t>
  </si>
  <si>
    <t>23.4.3</t>
  </si>
  <si>
    <t xml:space="preserve">Fino </t>
  </si>
  <si>
    <t>23.4.4</t>
  </si>
  <si>
    <t>23.4.5</t>
  </si>
  <si>
    <t>23.4.6</t>
  </si>
  <si>
    <t>Pasamanos</t>
  </si>
  <si>
    <t>23.5.1</t>
  </si>
  <si>
    <t>23.5.2</t>
  </si>
  <si>
    <t>23.5.3</t>
  </si>
  <si>
    <t>23.5.4</t>
  </si>
  <si>
    <t>23.5.5</t>
  </si>
  <si>
    <t>23.5.6</t>
  </si>
  <si>
    <t>Portajes</t>
  </si>
  <si>
    <t>23.6.1</t>
  </si>
  <si>
    <t>Puerta metálica (2.00 x 2.10) m</t>
  </si>
  <si>
    <t>23.6.2</t>
  </si>
  <si>
    <t xml:space="preserve">Puerta EVERLAST (Inc instalación)  </t>
  </si>
  <si>
    <t>Ventanas</t>
  </si>
  <si>
    <t>23.7.1</t>
  </si>
  <si>
    <t>Ventana aluminio</t>
  </si>
  <si>
    <t>Escalera interior caracol; d=2.00 m, h=2.50 m</t>
  </si>
  <si>
    <t>Tarima de madera p/sulfato ( 2.10x1.40x0.20 )</t>
  </si>
  <si>
    <t>Bomba dosificadores doctec 40p, pistón 1 hp 90 gph, 100 psi pp</t>
  </si>
  <si>
    <t>Agitadores de sulfato, 1hp, 60 hp 370 w brida - 13m turbina 120</t>
  </si>
  <si>
    <t>Bomba 1" hp (inc.sum.col. y accesorios)</t>
  </si>
  <si>
    <t>ELEVADOR DE SULFATO (Estructura Metálica en Elevador)</t>
  </si>
  <si>
    <t>23.14.1</t>
  </si>
  <si>
    <t>Tola de 4" x 82" x 3/16"</t>
  </si>
  <si>
    <t>23.14.2</t>
  </si>
  <si>
    <t>Cortes de tola</t>
  </si>
  <si>
    <t>23.14.3</t>
  </si>
  <si>
    <t>Tubo de 2" h.g. espesor grueso</t>
  </si>
  <si>
    <t>23.14.4</t>
  </si>
  <si>
    <t>Tubo de 2 1/2" h.g. espesor grueso</t>
  </si>
  <si>
    <t>23.14.5</t>
  </si>
  <si>
    <t>Barra cuadradas 3/4" x 3/4"</t>
  </si>
  <si>
    <t>23.14.6</t>
  </si>
  <si>
    <t>Barra cuadradas 1/2" x 1/2"</t>
  </si>
  <si>
    <t>23.14.7</t>
  </si>
  <si>
    <t>Angulares  2" x 2" x 1/4"</t>
  </si>
  <si>
    <t>23.14.8</t>
  </si>
  <si>
    <t>Angulares 1 1/2" x 1 1/2" x 1/4"</t>
  </si>
  <si>
    <t>23.14.9</t>
  </si>
  <si>
    <t>Planchas de malla desplegable 3/4"</t>
  </si>
  <si>
    <t>23.14.10</t>
  </si>
  <si>
    <t>Cable de acero cap. 18,960 lb</t>
  </si>
  <si>
    <t>Pie</t>
  </si>
  <si>
    <t>23.14.11</t>
  </si>
  <si>
    <t>Grapas p/ cable de 1/2"</t>
  </si>
  <si>
    <t>23.14.12</t>
  </si>
  <si>
    <t>Grillete de 2 ton.</t>
  </si>
  <si>
    <t>23.14.13</t>
  </si>
  <si>
    <t>Guardacabo p/ cable de 1/2"</t>
  </si>
  <si>
    <t>23.14.14</t>
  </si>
  <si>
    <t>Planchuelas de 3" x 3/8"</t>
  </si>
  <si>
    <t>23.14.15</t>
  </si>
  <si>
    <t>Perfil " i ", con ojal de sujeción</t>
  </si>
  <si>
    <t>P</t>
  </si>
  <si>
    <t>23.14.16</t>
  </si>
  <si>
    <t>Spring industrial de 4" p/ soporte</t>
  </si>
  <si>
    <t>23.14.17</t>
  </si>
  <si>
    <t>Mano obra estructura metálica y soldadura</t>
  </si>
  <si>
    <t>23.14.18</t>
  </si>
  <si>
    <t>Suministro y colocación de diferencial capacidad 1 tonelada (cubicar con factura)</t>
  </si>
  <si>
    <t>Desagüe tina p/sulfato</t>
  </si>
  <si>
    <t>23.15.1</t>
  </si>
  <si>
    <t>Tubería Ø3" PVC (SDR-26)</t>
  </si>
  <si>
    <t>23.15.2</t>
  </si>
  <si>
    <t>Codo Ø3" x 90º PVC</t>
  </si>
  <si>
    <t>23.15.3</t>
  </si>
  <si>
    <t>Tee Ø3" x Ø3" PVC</t>
  </si>
  <si>
    <t>23.15.4</t>
  </si>
  <si>
    <t>Válvula compuerta Ø3" HF platillada completa.</t>
  </si>
  <si>
    <t>Instalaciones Sanitarias</t>
  </si>
  <si>
    <t>23.16.1</t>
  </si>
  <si>
    <t>Lavamanos completo</t>
  </si>
  <si>
    <t>23.16.2</t>
  </si>
  <si>
    <t>Inodoro y accesorios</t>
  </si>
  <si>
    <t>23.16.3</t>
  </si>
  <si>
    <t>Piletas/azulejos</t>
  </si>
  <si>
    <t>23.16.4</t>
  </si>
  <si>
    <t>Ducha (c/llave a empotrar)</t>
  </si>
  <si>
    <t>23.16.5</t>
  </si>
  <si>
    <t>Desagüe de piso</t>
  </si>
  <si>
    <t>23.16.6</t>
  </si>
  <si>
    <t>Fregadero doble inoxidable</t>
  </si>
  <si>
    <t>23.16.7</t>
  </si>
  <si>
    <t>Motor de 2 HP</t>
  </si>
  <si>
    <t>23.16.8</t>
  </si>
  <si>
    <t xml:space="preserve">Ventilación en ø3" PVC (2.00 ud) </t>
  </si>
  <si>
    <t>23.16.9</t>
  </si>
  <si>
    <t>Bajante de descarga en ø 4" PVC (5.00 u)</t>
  </si>
  <si>
    <t>23.16.10</t>
  </si>
  <si>
    <t>Tubería descarga ø 4" PVC (SDR-32.5) (25u)</t>
  </si>
  <si>
    <t>23.16.11</t>
  </si>
  <si>
    <t>Cámara de inspección</t>
  </si>
  <si>
    <t>23.16.12</t>
  </si>
  <si>
    <t xml:space="preserve">Cámara séptica </t>
  </si>
  <si>
    <t>23.16.13</t>
  </si>
  <si>
    <t>Trampa de grasa</t>
  </si>
  <si>
    <t>23.16.14</t>
  </si>
  <si>
    <t>Pozo filtrante ø8" encamisado en  ø6" pvc</t>
  </si>
  <si>
    <t>Instalaciones Eléctricas</t>
  </si>
  <si>
    <t>23.17.1</t>
  </si>
  <si>
    <t>Panel de distribución de 6/12 espacios c/breakers</t>
  </si>
  <si>
    <t>23.17.2</t>
  </si>
  <si>
    <t xml:space="preserve">Panel de distribución de 2 polos </t>
  </si>
  <si>
    <t>23.17.3</t>
  </si>
  <si>
    <t xml:space="preserve">Salida cenitales 110 volt. </t>
  </si>
  <si>
    <t>23.17.4</t>
  </si>
  <si>
    <t xml:space="preserve">Salida interruptor sencillo </t>
  </si>
  <si>
    <t>23.17.5</t>
  </si>
  <si>
    <t xml:space="preserve">Salida tomacorriente doble 120v) </t>
  </si>
  <si>
    <t>23.17.6</t>
  </si>
  <si>
    <t>Salida tomacorriente 240v</t>
  </si>
  <si>
    <t>23.17.7</t>
  </si>
  <si>
    <t>Luminarias mercurio 175w</t>
  </si>
  <si>
    <t>23.17.8</t>
  </si>
  <si>
    <t>Mano obra electricista</t>
  </si>
  <si>
    <t>Gabinetes y Mesetas</t>
  </si>
  <si>
    <t>23.18.1</t>
  </si>
  <si>
    <t>Gabinete de pared (en pino tratado y playwood) (suministro e instalación)</t>
  </si>
  <si>
    <t>23.18.2</t>
  </si>
  <si>
    <t>Gabinete de piso (en pino, incluye: bisagra y pintado) (suministro e instalación)</t>
  </si>
  <si>
    <t>23.18.3</t>
  </si>
  <si>
    <t>Meseta de marmolite</t>
  </si>
  <si>
    <t>Equipo de Laboratorio</t>
  </si>
  <si>
    <t>23.19.1</t>
  </si>
  <si>
    <t>Turbidimetro nefelómetro t/mach.mod. 2100 p.</t>
  </si>
  <si>
    <t>23.19.2</t>
  </si>
  <si>
    <t xml:space="preserve">Equipo de prueba de jarras </t>
  </si>
  <si>
    <t>23.19.3</t>
  </si>
  <si>
    <t>Balanza de semiprecision de 2610 grs. m. chaus</t>
  </si>
  <si>
    <t>23.19.4</t>
  </si>
  <si>
    <t>Comparador de cloro libre y combinado</t>
  </si>
  <si>
    <t>23.19.5</t>
  </si>
  <si>
    <t>Termómetro de vidrio de 20 @ 110 · c</t>
  </si>
  <si>
    <t>23.19.6</t>
  </si>
  <si>
    <t>Jarra 2000 m marca pyrex</t>
  </si>
  <si>
    <t>23.19.7</t>
  </si>
  <si>
    <t>Matraz aforado de 100 m vidrio</t>
  </si>
  <si>
    <t>23.19.8</t>
  </si>
  <si>
    <t>Manómetro manual</t>
  </si>
  <si>
    <t>Mobiliario</t>
  </si>
  <si>
    <t>23.20.1</t>
  </si>
  <si>
    <t xml:space="preserve">Banquetas de pino </t>
  </si>
  <si>
    <t>23.20.2</t>
  </si>
  <si>
    <t>Escritorio secretarial de metal laminado</t>
  </si>
  <si>
    <t>23.20.3</t>
  </si>
  <si>
    <t>Sillón secretarial sistema neumático</t>
  </si>
  <si>
    <t>Utensilios para Limpieza</t>
  </si>
  <si>
    <t>23.21.1</t>
  </si>
  <si>
    <t xml:space="preserve">Pala de construcción </t>
  </si>
  <si>
    <t>23.21.2</t>
  </si>
  <si>
    <t>Cepillo de alambre</t>
  </si>
  <si>
    <t>23.21.3</t>
  </si>
  <si>
    <t>Espátula de acero</t>
  </si>
  <si>
    <t>23.21.4</t>
  </si>
  <si>
    <t>Coladores c/palos 3.00m</t>
  </si>
  <si>
    <t>23.21.5</t>
  </si>
  <si>
    <t>Machetes</t>
  </si>
  <si>
    <t>23.21.6</t>
  </si>
  <si>
    <t>Azadas</t>
  </si>
  <si>
    <t>23.21.7</t>
  </si>
  <si>
    <t>Manguera de alta presión 11/2"</t>
  </si>
  <si>
    <t>23.21.8</t>
  </si>
  <si>
    <t>Cubos p/limpieza</t>
  </si>
  <si>
    <t>23.21.9</t>
  </si>
  <si>
    <t>Swaper</t>
  </si>
  <si>
    <t>23.21.10</t>
  </si>
  <si>
    <t>Detergente</t>
  </si>
  <si>
    <t>PA</t>
  </si>
  <si>
    <t>23.21.11</t>
  </si>
  <si>
    <t>Escobillones</t>
  </si>
  <si>
    <t>23.21.12</t>
  </si>
  <si>
    <t>Rastrillos p/hojas (hojalata)</t>
  </si>
  <si>
    <t>23.21.13</t>
  </si>
  <si>
    <t>Rastrillos de hf(c/dientes)</t>
  </si>
  <si>
    <t>24</t>
  </si>
  <si>
    <t xml:space="preserve">Puesta en marcha y operación de la planta </t>
  </si>
  <si>
    <t>P.A</t>
  </si>
  <si>
    <t>25</t>
  </si>
  <si>
    <t xml:space="preserve">Andamios y rampa para vaciado </t>
  </si>
  <si>
    <t>26</t>
  </si>
  <si>
    <t xml:space="preserve">Aplicación de impermeabilizante en tinas </t>
  </si>
  <si>
    <t>SUBTOTAL B</t>
  </si>
  <si>
    <t>C</t>
  </si>
  <si>
    <t>TERMINACIÓN DEPÓSITO REGULADOR CAPACIDAD  3,780 m³ H.A. SUPERFICIAL</t>
  </si>
  <si>
    <t xml:space="preserve">MOVIMIENTO DE TIERRA </t>
  </si>
  <si>
    <t>Relleno compactado p/explanación</t>
  </si>
  <si>
    <t>Relleno compactado p/excavación</t>
  </si>
  <si>
    <t>HORMIGON ARMADO (F'C=280KG/CM2)</t>
  </si>
  <si>
    <t>Muros 0.35 (4.83 qq/m³)</t>
  </si>
  <si>
    <t>Muros 0.30 (4.83 qq/m³)</t>
  </si>
  <si>
    <t>Cúpula de techo 0.10 (3.26 qq/m³)</t>
  </si>
  <si>
    <t>INSTALACIONES DE ENTRADA, SALIDA, REBOSE, DESAGUE Y BY-PASS (SUMINISTRO Y COLOCACIÓN)</t>
  </si>
  <si>
    <t xml:space="preserve">Tubería Ø12" pvc(sdr- 32.5) p/desagüe </t>
  </si>
  <si>
    <t>Tubería de Ø20" acero (aérea)</t>
  </si>
  <si>
    <t xml:space="preserve">Tubería de Ø20" acero(soterrada) </t>
  </si>
  <si>
    <t xml:space="preserve">Tubería de Ø12" acero (aérea) </t>
  </si>
  <si>
    <t>Tubería de Ø12" acero (soterrada)</t>
  </si>
  <si>
    <t>Codo Ø12" x 90º  acero</t>
  </si>
  <si>
    <t>Tee Ø12" x Ø12" acero</t>
  </si>
  <si>
    <t xml:space="preserve">Niple Ø20" x 3 acero </t>
  </si>
  <si>
    <t>Niple Ø12" x Ø3" acero</t>
  </si>
  <si>
    <t xml:space="preserve">Junta dresser Ø20" </t>
  </si>
  <si>
    <t xml:space="preserve">Junta dresser Ø12" </t>
  </si>
  <si>
    <t xml:space="preserve">Anclajes p/piezas de Ø20". </t>
  </si>
  <si>
    <t xml:space="preserve">Anclajes p/piezas de Ø12". </t>
  </si>
  <si>
    <t xml:space="preserve">Válvula de compuerta de Ø20" h.f. platillada completa </t>
  </si>
  <si>
    <t>Válvula de compuerta de Ø12" h.f. platillada completa</t>
  </si>
  <si>
    <t>Registro p/ válvula de Ø20" (2.50x2.50x2.17)m</t>
  </si>
  <si>
    <t>Registro p/ válvula  de Ø12" (2.10x2.10x1.87)m</t>
  </si>
  <si>
    <t xml:space="preserve">Registro de techo y ventilación </t>
  </si>
  <si>
    <t xml:space="preserve">Tapa metálica (1.20x1.20)m  p/registros </t>
  </si>
  <si>
    <t xml:space="preserve">Mano de obra plomero y soldador </t>
  </si>
  <si>
    <t xml:space="preserve">MOVIMIENTO DE TIERRA P/TUBERÍA SOTERRADA </t>
  </si>
  <si>
    <t>Excavación material no clasificado</t>
  </si>
  <si>
    <t xml:space="preserve">ESCALERAS: </t>
  </si>
  <si>
    <t xml:space="preserve">Escalera 3/4 h.g. externa c/protección h=8.00 m </t>
  </si>
  <si>
    <t xml:space="preserve">Escalera 3/4 h.g. interna h=7.80 m </t>
  </si>
  <si>
    <t xml:space="preserve">Acera perimetral de 1.00 m </t>
  </si>
  <si>
    <t>CANALETA ENCACHADA  (L= 62.00 M)</t>
  </si>
  <si>
    <t>MOVIMIENTO DE TIERRA</t>
  </si>
  <si>
    <t>7.1.3</t>
  </si>
  <si>
    <t>Encache de piedras</t>
  </si>
  <si>
    <t xml:space="preserve">Andamiaje interior y exterior (inc. extracción de puntales) </t>
  </si>
  <si>
    <t>Logo de inapa</t>
  </si>
  <si>
    <t>Limpieza general</t>
  </si>
  <si>
    <t>SUBTOTAL  C</t>
  </si>
  <si>
    <t>D</t>
  </si>
  <si>
    <t>ELECTRIFICACIÓN SECUNDARIA</t>
  </si>
  <si>
    <t>Condulet EMT Ø1-1/2"</t>
  </si>
  <si>
    <t>Coupling EMT Ø1-1/2"</t>
  </si>
  <si>
    <t>Tubería EMT Ø1-1/2" x 10</t>
  </si>
  <si>
    <t>Curva EMT Ø1-1/2"</t>
  </si>
  <si>
    <t>Tubería pvc de 1-1/2"</t>
  </si>
  <si>
    <t>Tubería liquit tight Ø 1/2"</t>
  </si>
  <si>
    <t>Conector recto liquit tight Ø1/2"</t>
  </si>
  <si>
    <t>Conector curvo liquit tight Ø1/2"</t>
  </si>
  <si>
    <t>Conductor thw #4</t>
  </si>
  <si>
    <t>Conductor thw #8</t>
  </si>
  <si>
    <t>Conductor thw #12</t>
  </si>
  <si>
    <t xml:space="preserve">Lámpara de hps, 250 watts, 240 v </t>
  </si>
  <si>
    <t>Refletor de 400 watts, metal half light</t>
  </si>
  <si>
    <t>Diferencial de 1/2 toneladas, con arrancador de inversión de giro</t>
  </si>
  <si>
    <t>Registro de hormigón 0.5 x 0.5 x 0.7</t>
  </si>
  <si>
    <t>Entrada de alimentador principal</t>
  </si>
  <si>
    <t>Lámpara fluorescente de 4 tubo</t>
  </si>
  <si>
    <t xml:space="preserve">Panel de distribución de 16 circuitos </t>
  </si>
  <si>
    <t xml:space="preserve">Salida de luces cenitales </t>
  </si>
  <si>
    <t xml:space="preserve">Salida de tomacorrientes 220 v </t>
  </si>
  <si>
    <t xml:space="preserve">Salida de tomacorrientes 120 v </t>
  </si>
  <si>
    <t>Salida de reflectores</t>
  </si>
  <si>
    <t xml:space="preserve">Salida de interruptores </t>
  </si>
  <si>
    <t>Postes de hormigón armado de 30 DAN</t>
  </si>
  <si>
    <t>Hoyos para postes</t>
  </si>
  <si>
    <t>Hoyos p/vientos</t>
  </si>
  <si>
    <t>Excavación para soterrar los conductores 250 x0.5 x 0.7</t>
  </si>
  <si>
    <t>Mano de obra eléctrica (inc. materiales menores)</t>
  </si>
  <si>
    <t>SUBTOTAL D</t>
  </si>
  <si>
    <t>E</t>
  </si>
  <si>
    <t>CASETA DE CLORO Y CLORADOR</t>
  </si>
  <si>
    <t>TRABAJOS PELIMINARES</t>
  </si>
  <si>
    <t>Replanteo</t>
  </si>
  <si>
    <t>2</t>
  </si>
  <si>
    <t>2,1</t>
  </si>
  <si>
    <t>Excavación en material clasificado a mano</t>
  </si>
  <si>
    <t>2,2</t>
  </si>
  <si>
    <t>Relleno de reposición</t>
  </si>
  <si>
    <t>HORMIGON ARMADO (f'c=210 kg/cm²)</t>
  </si>
  <si>
    <t>Zapata de muro 0.81 qq/m³</t>
  </si>
  <si>
    <t>Viga de amarre (0.15 x 0.15) 4.57 qq/m³</t>
  </si>
  <si>
    <t>Losa de techo 0.10 - 1.04 qq/m³</t>
  </si>
  <si>
    <t>MAMPOSTERIA</t>
  </si>
  <si>
    <t>Muro block calados</t>
  </si>
  <si>
    <t>Muro de blocks  6"</t>
  </si>
  <si>
    <t>TERMINACIÓN DE SUPERFICIE</t>
  </si>
  <si>
    <t xml:space="preserve">Pañete en techo </t>
  </si>
  <si>
    <t xml:space="preserve">Fino de techo </t>
  </si>
  <si>
    <t>Piso hormigón simple pulido</t>
  </si>
  <si>
    <t xml:space="preserve">Zabaleta </t>
  </si>
  <si>
    <t>PORTAJE</t>
  </si>
  <si>
    <t xml:space="preserve">Puerta everlast </t>
  </si>
  <si>
    <t>Acera exterior  de 0.60 m</t>
  </si>
  <si>
    <t>INTALACIONES ELÉCTRICAS</t>
  </si>
  <si>
    <t xml:space="preserve">Entrada eléctrica </t>
  </si>
  <si>
    <t>Salida eléctrica</t>
  </si>
  <si>
    <t xml:space="preserve">Interruptores sencillos </t>
  </si>
  <si>
    <t xml:space="preserve">Tomacorrientes sencillos </t>
  </si>
  <si>
    <t xml:space="preserve">Logo y letrero de inapa </t>
  </si>
  <si>
    <t>SISTEMA DE CLORACIÓN :</t>
  </si>
  <si>
    <t xml:space="preserve">Dosificador de cloro aplicación al vacío </t>
  </si>
  <si>
    <t xml:space="preserve">Bomba rompedora de presión </t>
  </si>
  <si>
    <t>Arrancador magnético 230 voltios</t>
  </si>
  <si>
    <t>Cilindro de gas cloro lleno ( instalado )</t>
  </si>
  <si>
    <t>Accesorios</t>
  </si>
  <si>
    <t>Registro de aplicación</t>
  </si>
  <si>
    <t>Mano de obra</t>
  </si>
  <si>
    <t>Limpieza final</t>
  </si>
  <si>
    <t>SUBTOTAL E</t>
  </si>
  <si>
    <t>F</t>
  </si>
  <si>
    <t>CASA PARA GENERADOR</t>
  </si>
  <si>
    <t>1.1</t>
  </si>
  <si>
    <t>1.2</t>
  </si>
  <si>
    <t>HORMIGÓN ARMADO (f'c=210 kg/cm²)</t>
  </si>
  <si>
    <t>Zapata de muro de 0.60x0.25 (0.71 qq/m³)</t>
  </si>
  <si>
    <t>3.2</t>
  </si>
  <si>
    <t>Zapata de columnas de 1.00 x 1.00 m ( 0.41 qq/m³)</t>
  </si>
  <si>
    <t>3.3</t>
  </si>
  <si>
    <t>3.4</t>
  </si>
  <si>
    <t>SUBTOTAL F</t>
  </si>
  <si>
    <t>G</t>
  </si>
  <si>
    <t>CASA DE OPERADOR</t>
  </si>
  <si>
    <t>REPLANTEO</t>
  </si>
  <si>
    <t>Excavación material  a mano</t>
  </si>
  <si>
    <t>Relleno compactado a mano</t>
  </si>
  <si>
    <t>Bote de material in situ</t>
  </si>
  <si>
    <t>HORMIGÓN ARMADO F'c= 210 KG/CM² EN:</t>
  </si>
  <si>
    <t>Zapata de muros 0.87 qq/m³</t>
  </si>
  <si>
    <t>Viga a nivel de piso  0.20 x 0.20 - 3.92 qq/m3</t>
  </si>
  <si>
    <t>Viga dintel d1 0.20 x 0.30 - 2.95 qq/m3</t>
  </si>
  <si>
    <t>Columna c1 (0.20 x 0.40) - 2.94 qq/m³</t>
  </si>
  <si>
    <t>Columna ca (0.20 x 0.20) - 3.93 qq/m³</t>
  </si>
  <si>
    <t>Losa de techo 0.12 - 1.22 qq/m³</t>
  </si>
  <si>
    <t xml:space="preserve">Losa de piso pulido  0.10 con malla electrosoldada d2.3 x d2.3 x 20 x 20 </t>
  </si>
  <si>
    <t>MUROS DE BLOQUES</t>
  </si>
  <si>
    <t>Bloques de 8" b.n.p.</t>
  </si>
  <si>
    <t>Bloques de 8" s.n.p.</t>
  </si>
  <si>
    <t>Bloques de 6" s.n.p.</t>
  </si>
  <si>
    <t>TERMINACIÓN  DE SUPERFICIE</t>
  </si>
  <si>
    <t>Pañete en techo</t>
  </si>
  <si>
    <t>Pañete interior</t>
  </si>
  <si>
    <t>Pañete exterior y vuelos</t>
  </si>
  <si>
    <t xml:space="preserve">Cantos y mocheta </t>
  </si>
  <si>
    <t>Antepecho</t>
  </si>
  <si>
    <t>Fino de techo</t>
  </si>
  <si>
    <t>Pintura base blanca blanca</t>
  </si>
  <si>
    <t xml:space="preserve">Acrilica azul turquesa en vigas y columnas </t>
  </si>
  <si>
    <t>Cerámica criolla en baño (inc. todos las paredes del baño )</t>
  </si>
  <si>
    <t xml:space="preserve">Cerámica criolla en piso, inc. bañera </t>
  </si>
  <si>
    <t>Acera perimetral 0.80 m</t>
  </si>
  <si>
    <t>INSTALACIONES SANITARIA</t>
  </si>
  <si>
    <t>Pileta para  bañera</t>
  </si>
  <si>
    <t>Inodoro completo</t>
  </si>
  <si>
    <t xml:space="preserve">Lavamanos blanco para empotrar incluye mezcladora </t>
  </si>
  <si>
    <t>Barra para cortina</t>
  </si>
  <si>
    <t>Ducha</t>
  </si>
  <si>
    <t>Desagüe de techo</t>
  </si>
  <si>
    <t xml:space="preserve">Fregadero de acero inoxidable doble, inc. mezcladora </t>
  </si>
  <si>
    <t xml:space="preserve">Cámara de inspección, según detalle </t>
  </si>
  <si>
    <t xml:space="preserve">Trampa de grasa,según detalle </t>
  </si>
  <si>
    <t xml:space="preserve">Cámara de séptica, según detalle  </t>
  </si>
  <si>
    <t>Tuberías  de agua potable ø 1/2" pvc-sch-40</t>
  </si>
  <si>
    <t>Tuberías  de agua potable ø 3/4" pvc-sch-40</t>
  </si>
  <si>
    <t>Suministro e instalacion tinaco 150gls</t>
  </si>
  <si>
    <t>Mano de obra plomería en general, inc. movimiento de tierra</t>
  </si>
  <si>
    <t>INSTALACIONES ELÉCTRICAS</t>
  </si>
  <si>
    <t>Entrada general (panel de breaker 8/16 c.) incluye breakers</t>
  </si>
  <si>
    <t>Salidas cenitales</t>
  </si>
  <si>
    <t>Salida tomacorrientes 120 v en doble</t>
  </si>
  <si>
    <t>Salida interruptor sencillo</t>
  </si>
  <si>
    <t xml:space="preserve">Salida interruptor doble </t>
  </si>
  <si>
    <t>Suministro y colocacion puerta everlast (0.70 - 1.10 x 2.10  m, incluye marco y llavín)</t>
  </si>
  <si>
    <t/>
  </si>
  <si>
    <t>VENTANA</t>
  </si>
  <si>
    <t>Ventana de aluminio</t>
  </si>
  <si>
    <t>SUB-TOTAL G</t>
  </si>
  <si>
    <t>H</t>
  </si>
  <si>
    <t>ÁREA EXTERIOR DE LA PLANTA</t>
  </si>
  <si>
    <t>VERJA EN BLOQUES DE 6" VIOLINADOS EN PLANTA</t>
  </si>
  <si>
    <t>MOVIMIENTO DE TIERRA:</t>
  </si>
  <si>
    <t>Excavación zapatas  a mano</t>
  </si>
  <si>
    <t xml:space="preserve">Reposición material compactado </t>
  </si>
  <si>
    <t>Bote de material con camión in situ</t>
  </si>
  <si>
    <t>HORMIGÓN ARMADO EN:</t>
  </si>
  <si>
    <t>Zapata de muros (0.45 x 0.25)m  - 0.87 qq/m³, f᾽c=180 kg/cm²</t>
  </si>
  <si>
    <t>Zapata  de  columnas  (0.60 x 0.60 x 0.25)m - 2.08qq/m³ f᾽c=180 kg/cm²</t>
  </si>
  <si>
    <t>Columnas de amarre (0.20 x 0.20)m - 4.36 qq/m³, f᾽c=210 kg/cm²</t>
  </si>
  <si>
    <t>1.2.4</t>
  </si>
  <si>
    <t>Viga de amarre  bnp (0.15 x 0.20)m - 3.22 qq/m³,  f᾽c=210 kg/cm²</t>
  </si>
  <si>
    <t>1.2.5</t>
  </si>
  <si>
    <t>Viga de amarre snp (0.20 x 0.20)m - 2.45 qq/m³,  f᾽c=210 kg/cm²</t>
  </si>
  <si>
    <t>1.2.6</t>
  </si>
  <si>
    <t xml:space="preserve">Viga apoyo del riel puerta corrediza (0.20 X 0.20) m F᾽c=210 kg/cm² </t>
  </si>
  <si>
    <r>
      <t>M3</t>
    </r>
    <r>
      <rPr>
        <sz val="11"/>
        <color indexed="8"/>
        <rFont val="Calibri"/>
        <family val="2"/>
      </rPr>
      <t/>
    </r>
  </si>
  <si>
    <t>MUROS</t>
  </si>
  <si>
    <t>1.3.1</t>
  </si>
  <si>
    <t>Block 6" con Ø 3/8"@0.60mts  bnp</t>
  </si>
  <si>
    <t>1.3.2</t>
  </si>
  <si>
    <t xml:space="preserve">Block 6" con Ø 3/8"@0.60mts  snp violinado </t>
  </si>
  <si>
    <t>1.4.1</t>
  </si>
  <si>
    <t>Pañete en vigas y columnas</t>
  </si>
  <si>
    <t>1.4.2</t>
  </si>
  <si>
    <t>PINTURA</t>
  </si>
  <si>
    <t>1.5.1</t>
  </si>
  <si>
    <t>Pintura base blanca en vigas y columnas</t>
  </si>
  <si>
    <t>1.5.2</t>
  </si>
  <si>
    <t xml:space="preserve">Acrílica azul turquesa en vigas y columnas </t>
  </si>
  <si>
    <t>Suministro y colocación de alambre galvanizado tipo trinchera</t>
  </si>
  <si>
    <t>1.7</t>
  </si>
  <si>
    <t>Puerta corrediza Long = 4.0 m</t>
  </si>
  <si>
    <t>VERJA EN BLOQUES DE 6" VIOLINADOS EN DEPóSITO REGULADOR A CONSTRUIRLE TECHO DE H. A.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</si>
  <si>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</si>
  <si>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</si>
  <si>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</si>
  <si>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</si>
  <si>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</si>
  <si>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</si>
  <si>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</si>
  <si>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</si>
  <si>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</si>
  <si>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</si>
  <si>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</si>
  <si>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</si>
  <si>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</si>
  <si>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</si>
  <si>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</si>
  <si>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</si>
  <si>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</si>
  <si>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</si>
  <si>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</si>
  <si>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</si>
  <si>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2.7</t>
  </si>
  <si>
    <t xml:space="preserve">Puerta corrediza Long = 4.0 m </t>
  </si>
  <si>
    <t>Logo y letrero de inapa</t>
  </si>
  <si>
    <t>Embellecimiento con Gravilla</t>
  </si>
  <si>
    <t>Limpieza Cotinua y final</t>
  </si>
  <si>
    <t>P.A.</t>
  </si>
  <si>
    <t>SUB-TOTAL H</t>
  </si>
  <si>
    <t>I</t>
  </si>
  <si>
    <t>VARIOS</t>
  </si>
  <si>
    <t>Valla anunciando obra 8' x 4' impresión full color conteniendo logo de inapa, nombre de proyecto y contratista. estructura en tubos galvanizados 1 1/2"x 1 1/2" y soportes en tubo cuad. 4" x 4"</t>
  </si>
  <si>
    <t>Campamento (incluye alquiler de solar, caseta para materiales y baño móvil)</t>
  </si>
  <si>
    <t>Meses</t>
  </si>
  <si>
    <t>SUB-TOTAL I</t>
  </si>
  <si>
    <t>SUB TOTAL GENERAL</t>
  </si>
  <si>
    <t>GASTOS INDIRECTOS</t>
  </si>
  <si>
    <t>Honorarios profesionales</t>
  </si>
  <si>
    <t>Gastos administrativos</t>
  </si>
  <si>
    <t>Seguro, pólizas y fianzas</t>
  </si>
  <si>
    <t>Supervisión de INAPA</t>
  </si>
  <si>
    <t>Gastos de transporte</t>
  </si>
  <si>
    <t>Ley 6/86</t>
  </si>
  <si>
    <t>ITBIS honorarios profesionales (Ley 07-2007)</t>
  </si>
  <si>
    <t>CODIA</t>
  </si>
  <si>
    <t xml:space="preserve">Imprevistos  </t>
  </si>
  <si>
    <t>TOTAL GASTOS INDIRECTOS</t>
  </si>
  <si>
    <t>TOTAL GENERAL</t>
  </si>
  <si>
    <t>TOTAL A CONTRATAR (RD$)</t>
  </si>
  <si>
    <t>HUBERTO PEREZ MERA</t>
  </si>
  <si>
    <t>INGENIEROS ASOCIADOS, SRL</t>
  </si>
  <si>
    <t>PRESUPUESTO DE CONSTRUCCION</t>
  </si>
  <si>
    <t>INSTITUTO DE AGUAS POTABLES Y ALCANTARILLADOS - INAPA</t>
  </si>
  <si>
    <t>22 DE SEPTIEMRE, 2021</t>
  </si>
  <si>
    <t>JUAN GUILLERMO PEREZ B.</t>
  </si>
  <si>
    <t>GERENTE</t>
  </si>
  <si>
    <t>ING.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</si>
</sst>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6" formatCode="#,##0.00;[Red]#,##0.00"/>
    <numFmt numFmtId="167" formatCode="_-* #,##0.00\ _€_-;\-* #,##0.00\ _€_-;_-* &quot;-&quot;??\ _€_-;_-@_-"/>
    <numFmt numFmtId="168" formatCode="#,##0.0\ _€;\-#,##0.0\ _€"/>
    <numFmt numFmtId="169" formatCode="#,##0.0;\-#,##0.0"/>
    <numFmt numFmtId="170" formatCode="General_)"/>
    <numFmt numFmtId="171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ova"/>
      <family val="2"/>
    </font>
    <font>
      <sz val="9"/>
      <name val="Arial Nova"/>
      <family val="2"/>
    </font>
    <font>
      <sz val="10"/>
      <name val="Arial"/>
      <family val="2"/>
    </font>
    <font>
      <b/>
      <sz val="9"/>
      <name val="Arial Nova"/>
      <family val="2"/>
    </font>
    <font>
      <b/>
      <sz val="9"/>
      <color indexed="8"/>
      <name val="Arial Nova"/>
      <family val="2"/>
    </font>
    <font>
      <sz val="9"/>
      <color indexed="8"/>
      <name val="Arial Nova"/>
      <family val="2"/>
    </font>
    <font>
      <sz val="12"/>
      <name val="Courier"/>
      <family val="3"/>
    </font>
    <font>
      <sz val="9"/>
      <color indexed="63"/>
      <name val="Arial Nova"/>
      <family val="2"/>
    </font>
    <font>
      <sz val="9"/>
      <color indexed="23"/>
      <name val="Arial Nova"/>
      <family val="2"/>
    </font>
    <font>
      <b/>
      <sz val="9"/>
      <color rgb="FF000000"/>
      <name val="Arial Nova"/>
      <family val="2"/>
    </font>
    <font>
      <sz val="11"/>
      <color indexed="8"/>
      <name val="Calibri"/>
      <family val="2"/>
    </font>
    <font>
      <b/>
      <sz val="18"/>
      <color theme="5" tint="-0.499984740745262"/>
      <name val="Arial Nova"/>
      <family val="2"/>
    </font>
    <font>
      <sz val="13"/>
      <color theme="5" tint="-0.499984740745262"/>
      <name val="Arial Nova"/>
      <family val="2"/>
    </font>
    <font>
      <sz val="8"/>
      <color theme="1"/>
      <name val="Arial Nova"/>
      <family val="2"/>
    </font>
    <font>
      <sz val="11"/>
      <color theme="1"/>
      <name val="Arial Nova"/>
      <family val="2"/>
    </font>
    <font>
      <b/>
      <sz val="16"/>
      <color theme="5" tint="-0.499984740745262"/>
      <name val="Arial Nova"/>
      <family val="2"/>
    </font>
    <font>
      <b/>
      <sz val="12"/>
      <color theme="1"/>
      <name val="Arial Nova"/>
      <family val="2"/>
    </font>
    <font>
      <sz val="10"/>
      <name val="Arial Nova"/>
      <family val="2"/>
    </font>
    <font>
      <b/>
      <u/>
      <sz val="12"/>
      <color theme="1"/>
      <name val="Arial Nova"/>
      <family val="2"/>
    </font>
    <font>
      <b/>
      <sz val="10"/>
      <name val="Arial Nova"/>
      <family val="2"/>
    </font>
    <font>
      <sz val="8"/>
      <name val="Arial Nova"/>
      <family val="2"/>
    </font>
    <font>
      <b/>
      <sz val="8"/>
      <name val="Arial Nova"/>
      <family val="2"/>
    </font>
    <font>
      <sz val="11"/>
      <name val="Arial Nova"/>
      <family val="2"/>
    </font>
    <font>
      <b/>
      <sz val="10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9" fontId="8" fillId="0" borderId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27">
    <xf numFmtId="0" fontId="0" fillId="0" borderId="0" xfId="0"/>
    <xf numFmtId="0" fontId="2" fillId="0" borderId="0" xfId="0" applyFont="1"/>
    <xf numFmtId="49" fontId="6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49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2" fontId="3" fillId="0" borderId="4" xfId="4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center" vertical="top"/>
    </xf>
    <xf numFmtId="49" fontId="5" fillId="2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39" fontId="5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3" fillId="0" borderId="4" xfId="0" quotePrefix="1" applyNumberFormat="1" applyFont="1" applyBorder="1" applyAlignment="1">
      <alignment horizontal="right" vertical="top"/>
    </xf>
    <xf numFmtId="37" fontId="3" fillId="0" borderId="0" xfId="1" applyNumberFormat="1" applyFont="1" applyFill="1" applyBorder="1" applyAlignment="1" applyProtection="1">
      <alignment vertical="top"/>
      <protection locked="0"/>
    </xf>
    <xf numFmtId="37" fontId="3" fillId="0" borderId="0" xfId="0" applyNumberFormat="1" applyFont="1" applyAlignment="1" applyProtection="1">
      <alignment vertical="top"/>
      <protection locked="0"/>
    </xf>
    <xf numFmtId="164" fontId="3" fillId="0" borderId="0" xfId="1" applyFont="1" applyFill="1" applyBorder="1" applyAlignment="1" applyProtection="1">
      <alignment vertical="top"/>
      <protection locked="0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164" fontId="3" fillId="0" borderId="0" xfId="1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5" fillId="0" borderId="4" xfId="0" quotePrefix="1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horizontal="left" vertical="top"/>
    </xf>
    <xf numFmtId="39" fontId="3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horizontal="left" vertical="top"/>
    </xf>
    <xf numFmtId="49" fontId="9" fillId="0" borderId="4" xfId="0" applyNumberFormat="1" applyFont="1" applyBorder="1" applyAlignment="1">
      <alignment horizontal="center" vertical="top"/>
    </xf>
    <xf numFmtId="0" fontId="3" fillId="0" borderId="4" xfId="0" quotePrefix="1" applyFon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right" vertical="top"/>
    </xf>
    <xf numFmtId="37" fontId="6" fillId="0" borderId="4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169" fontId="7" fillId="0" borderId="4" xfId="0" applyNumberFormat="1" applyFont="1" applyBorder="1" applyAlignment="1">
      <alignment horizontal="right" vertical="top"/>
    </xf>
    <xf numFmtId="168" fontId="7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37" fontId="6" fillId="0" borderId="4" xfId="0" applyNumberFormat="1" applyFont="1" applyBorder="1" applyAlignment="1">
      <alignment vertical="top"/>
    </xf>
    <xf numFmtId="49" fontId="3" fillId="0" borderId="4" xfId="8" applyNumberFormat="1" applyFont="1" applyFill="1" applyBorder="1" applyAlignment="1" applyProtection="1">
      <alignment horizontal="right" vertical="top"/>
    </xf>
    <xf numFmtId="0" fontId="11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49" fontId="5" fillId="0" borderId="4" xfId="8" applyNumberFormat="1" applyFont="1" applyFill="1" applyBorder="1" applyAlignment="1">
      <alignment horizontal="center" vertical="top"/>
    </xf>
    <xf numFmtId="0" fontId="5" fillId="0" borderId="4" xfId="5" applyFont="1" applyBorder="1" applyAlignment="1">
      <alignment horizontal="left" vertical="top"/>
    </xf>
    <xf numFmtId="49" fontId="5" fillId="0" borderId="4" xfId="8" applyNumberFormat="1" applyFont="1" applyFill="1" applyBorder="1" applyAlignment="1">
      <alignment horizontal="right" vertical="top"/>
    </xf>
    <xf numFmtId="49" fontId="5" fillId="0" borderId="4" xfId="8" applyNumberFormat="1" applyFont="1" applyFill="1" applyBorder="1" applyAlignment="1" applyProtection="1">
      <alignment horizontal="right" vertical="top"/>
    </xf>
    <xf numFmtId="0" fontId="3" fillId="0" borderId="4" xfId="8" applyNumberFormat="1" applyFont="1" applyFill="1" applyBorder="1" applyAlignment="1" applyProtection="1">
      <alignment horizontal="right" vertical="top"/>
    </xf>
    <xf numFmtId="0" fontId="3" fillId="0" borderId="4" xfId="5" applyFont="1" applyBorder="1" applyAlignment="1">
      <alignment vertical="top"/>
    </xf>
    <xf numFmtId="49" fontId="3" fillId="0" borderId="4" xfId="8" applyNumberFormat="1" applyFont="1" applyFill="1" applyBorder="1" applyAlignment="1">
      <alignment horizontal="right" vertical="top"/>
    </xf>
    <xf numFmtId="0" fontId="3" fillId="0" borderId="4" xfId="5" applyFont="1" applyBorder="1" applyAlignment="1">
      <alignment horizontal="left" vertical="top"/>
    </xf>
    <xf numFmtId="49" fontId="7" fillId="0" borderId="4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49" fontId="3" fillId="0" borderId="3" xfId="1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right" vertical="top"/>
    </xf>
    <xf numFmtId="49" fontId="3" fillId="0" borderId="4" xfId="1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164" fontId="2" fillId="0" borderId="0" xfId="1" applyFont="1" applyFill="1"/>
    <xf numFmtId="0" fontId="15" fillId="0" borderId="0" xfId="0" applyFont="1"/>
    <xf numFmtId="37" fontId="16" fillId="0" borderId="0" xfId="0" applyNumberFormat="1" applyFont="1"/>
    <xf numFmtId="164" fontId="16" fillId="0" borderId="0" xfId="1" applyFont="1" applyFill="1"/>
    <xf numFmtId="0" fontId="16" fillId="0" borderId="0" xfId="0" applyFont="1"/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1" fillId="0" borderId="1" xfId="3" applyFont="1" applyBorder="1" applyAlignment="1">
      <alignment vertical="top"/>
    </xf>
    <xf numFmtId="49" fontId="19" fillId="0" borderId="0" xfId="3" quotePrefix="1" applyNumberFormat="1" applyFont="1" applyAlignment="1">
      <alignment horizontal="left" vertical="top"/>
    </xf>
    <xf numFmtId="0" fontId="19" fillId="0" borderId="0" xfId="3" applyFont="1" applyAlignment="1">
      <alignment vertical="top"/>
    </xf>
    <xf numFmtId="164" fontId="3" fillId="0" borderId="0" xfId="1" quotePrefix="1" applyFont="1" applyFill="1" applyBorder="1" applyAlignment="1">
      <alignment vertical="top"/>
    </xf>
    <xf numFmtId="4" fontId="22" fillId="0" borderId="0" xfId="6" applyNumberFormat="1" applyFont="1" applyFill="1" applyBorder="1" applyAlignment="1">
      <alignment horizontal="center" vertical="top"/>
    </xf>
    <xf numFmtId="37" fontId="19" fillId="0" borderId="0" xfId="6" applyNumberFormat="1" applyFont="1" applyFill="1" applyBorder="1" applyAlignment="1">
      <alignment vertical="top"/>
    </xf>
    <xf numFmtId="37" fontId="19" fillId="0" borderId="0" xfId="9" applyNumberFormat="1" applyFont="1" applyFill="1" applyBorder="1" applyAlignment="1">
      <alignment horizontal="right" vertical="top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164" fontId="5" fillId="0" borderId="2" xfId="1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37" fontId="5" fillId="0" borderId="2" xfId="0" applyNumberFormat="1" applyFont="1" applyBorder="1" applyAlignment="1">
      <alignment horizontal="center" vertical="top" wrapText="1"/>
    </xf>
    <xf numFmtId="164" fontId="5" fillId="0" borderId="3" xfId="1" applyFont="1" applyFill="1" applyBorder="1" applyAlignment="1">
      <alignment horizontal="center" vertical="top"/>
    </xf>
    <xf numFmtId="0" fontId="23" fillId="0" borderId="3" xfId="0" applyFont="1" applyBorder="1" applyAlignment="1">
      <alignment vertical="top"/>
    </xf>
    <xf numFmtId="37" fontId="5" fillId="0" borderId="3" xfId="0" applyNumberFormat="1" applyFont="1" applyBorder="1" applyAlignment="1">
      <alignment horizontal="center" vertical="top"/>
    </xf>
    <xf numFmtId="37" fontId="7" fillId="0" borderId="3" xfId="0" applyNumberFormat="1" applyFont="1" applyBorder="1" applyAlignment="1" applyProtection="1">
      <alignment vertical="top"/>
      <protection locked="0"/>
    </xf>
    <xf numFmtId="37" fontId="3" fillId="0" borderId="4" xfId="0" applyNumberFormat="1" applyFont="1" applyBorder="1" applyAlignment="1" applyProtection="1">
      <alignment vertical="top"/>
      <protection locked="0"/>
    </xf>
    <xf numFmtId="164" fontId="3" fillId="0" borderId="5" xfId="1" applyFont="1" applyFill="1" applyBorder="1" applyAlignment="1" applyProtection="1">
      <alignment vertical="top"/>
      <protection locked="0"/>
    </xf>
    <xf numFmtId="164" fontId="5" fillId="0" borderId="4" xfId="1" applyFont="1" applyFill="1" applyBorder="1" applyAlignment="1">
      <alignment horizontal="center" vertical="top"/>
    </xf>
    <xf numFmtId="4" fontId="23" fillId="0" borderId="4" xfId="0" applyNumberFormat="1" applyFont="1" applyBorder="1" applyAlignment="1">
      <alignment horizontal="right" vertical="top"/>
    </xf>
    <xf numFmtId="37" fontId="3" fillId="0" borderId="4" xfId="0" applyNumberFormat="1" applyFont="1" applyBorder="1" applyAlignment="1">
      <alignment vertical="top"/>
    </xf>
    <xf numFmtId="164" fontId="3" fillId="0" borderId="4" xfId="1" applyFont="1" applyFill="1" applyBorder="1" applyAlignment="1">
      <alignment horizontal="right" vertical="top"/>
    </xf>
    <xf numFmtId="0" fontId="22" fillId="0" borderId="4" xfId="0" applyFont="1" applyBorder="1" applyAlignment="1">
      <alignment horizontal="center" vertical="top"/>
    </xf>
    <xf numFmtId="164" fontId="3" fillId="0" borderId="4" xfId="1" applyFont="1" applyFill="1" applyBorder="1" applyAlignment="1">
      <alignment vertical="top"/>
    </xf>
    <xf numFmtId="4" fontId="22" fillId="0" borderId="4" xfId="0" applyNumberFormat="1" applyFont="1" applyBorder="1" applyAlignment="1">
      <alignment horizontal="right" vertical="top"/>
    </xf>
    <xf numFmtId="37" fontId="3" fillId="0" borderId="4" xfId="1" applyNumberFormat="1" applyFont="1" applyFill="1" applyBorder="1" applyAlignment="1" applyProtection="1">
      <alignment vertical="top"/>
      <protection locked="0"/>
    </xf>
    <xf numFmtId="4" fontId="22" fillId="0" borderId="4" xfId="0" applyNumberFormat="1" applyFont="1" applyBorder="1" applyAlignment="1">
      <alignment horizontal="center" vertical="top"/>
    </xf>
    <xf numFmtId="37" fontId="2" fillId="0" borderId="5" xfId="0" applyNumberFormat="1" applyFont="1" applyBorder="1"/>
    <xf numFmtId="164" fontId="2" fillId="0" borderId="5" xfId="1" applyFont="1" applyFill="1" applyBorder="1"/>
    <xf numFmtId="164" fontId="3" fillId="2" borderId="2" xfId="1" applyFont="1" applyFill="1" applyBorder="1" applyAlignment="1">
      <alignment horizontal="right" vertical="top"/>
    </xf>
    <xf numFmtId="0" fontId="22" fillId="2" borderId="2" xfId="0" applyFont="1" applyFill="1" applyBorder="1" applyAlignment="1">
      <alignment horizontal="center" vertical="top"/>
    </xf>
    <xf numFmtId="37" fontId="3" fillId="2" borderId="2" xfId="0" applyNumberFormat="1" applyFont="1" applyFill="1" applyBorder="1" applyAlignment="1" applyProtection="1">
      <alignment vertical="top"/>
      <protection locked="0"/>
    </xf>
    <xf numFmtId="37" fontId="5" fillId="2" borderId="2" xfId="0" applyNumberFormat="1" applyFont="1" applyFill="1" applyBorder="1" applyAlignment="1" applyProtection="1">
      <alignment vertical="top"/>
      <protection locked="0"/>
    </xf>
    <xf numFmtId="164" fontId="5" fillId="2" borderId="7" xfId="1" applyFont="1" applyFill="1" applyBorder="1" applyAlignment="1" applyProtection="1">
      <alignment vertical="top"/>
      <protection locked="0"/>
    </xf>
    <xf numFmtId="164" fontId="3" fillId="0" borderId="3" xfId="1" applyFont="1" applyFill="1" applyBorder="1" applyAlignment="1">
      <alignment horizontal="right" vertical="top"/>
    </xf>
    <xf numFmtId="0" fontId="22" fillId="0" borderId="3" xfId="0" applyFont="1" applyBorder="1" applyAlignment="1">
      <alignment horizontal="center" vertical="top"/>
    </xf>
    <xf numFmtId="37" fontId="3" fillId="0" borderId="3" xfId="0" applyNumberFormat="1" applyFont="1" applyBorder="1" applyAlignment="1" applyProtection="1">
      <alignment vertical="top"/>
      <protection locked="0"/>
    </xf>
    <xf numFmtId="37" fontId="5" fillId="0" borderId="3" xfId="0" applyNumberFormat="1" applyFont="1" applyBorder="1" applyAlignment="1" applyProtection="1">
      <alignment vertical="top"/>
      <protection locked="0"/>
    </xf>
    <xf numFmtId="164" fontId="5" fillId="0" borderId="8" xfId="1" applyFont="1" applyFill="1" applyBorder="1" applyAlignment="1" applyProtection="1">
      <alignment vertical="top"/>
      <protection locked="0"/>
    </xf>
    <xf numFmtId="37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6" xfId="0" applyFont="1" applyBorder="1" applyAlignment="1">
      <alignment vertical="top" wrapText="1"/>
    </xf>
    <xf numFmtId="164" fontId="3" fillId="0" borderId="6" xfId="1" applyFont="1" applyFill="1" applyBorder="1" applyAlignment="1">
      <alignment horizontal="right" vertical="top"/>
    </xf>
    <xf numFmtId="4" fontId="22" fillId="0" borderId="6" xfId="0" applyNumberFormat="1" applyFont="1" applyBorder="1" applyAlignment="1">
      <alignment horizontal="center" vertical="top"/>
    </xf>
    <xf numFmtId="37" fontId="3" fillId="0" borderId="6" xfId="1" applyNumberFormat="1" applyFont="1" applyFill="1" applyBorder="1" applyAlignment="1" applyProtection="1">
      <alignment vertical="top"/>
      <protection locked="0"/>
    </xf>
    <xf numFmtId="37" fontId="3" fillId="0" borderId="6" xfId="0" applyNumberFormat="1" applyFont="1" applyBorder="1" applyAlignment="1" applyProtection="1">
      <alignment vertical="top"/>
      <protection locked="0"/>
    </xf>
    <xf numFmtId="164" fontId="3" fillId="0" borderId="10" xfId="1" applyFont="1" applyFill="1" applyBorder="1" applyAlignment="1" applyProtection="1">
      <alignment vertical="top"/>
      <protection locked="0"/>
    </xf>
    <xf numFmtId="39" fontId="3" fillId="0" borderId="4" xfId="0" applyNumberFormat="1" applyFont="1" applyBorder="1" applyAlignment="1">
      <alignment vertical="top" wrapText="1"/>
    </xf>
    <xf numFmtId="49" fontId="3" fillId="0" borderId="6" xfId="0" quotePrefix="1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24" fillId="0" borderId="0" xfId="0" applyFont="1"/>
    <xf numFmtId="4" fontId="22" fillId="0" borderId="0" xfId="0" applyNumberFormat="1" applyFont="1" applyAlignment="1">
      <alignment horizontal="center" vertical="top"/>
    </xf>
    <xf numFmtId="164" fontId="3" fillId="0" borderId="4" xfId="1" applyFont="1" applyFill="1" applyBorder="1"/>
    <xf numFmtId="0" fontId="22" fillId="0" borderId="4" xfId="0" applyFont="1" applyBorder="1"/>
    <xf numFmtId="37" fontId="3" fillId="0" borderId="4" xfId="0" applyNumberFormat="1" applyFont="1" applyBorder="1"/>
    <xf numFmtId="164" fontId="3" fillId="0" borderId="5" xfId="1" applyFont="1" applyFill="1" applyBorder="1"/>
    <xf numFmtId="37" fontId="7" fillId="0" borderId="4" xfId="0" applyNumberFormat="1" applyFont="1" applyBorder="1" applyAlignment="1" applyProtection="1">
      <alignment vertical="top"/>
      <protection locked="0"/>
    </xf>
    <xf numFmtId="164" fontId="3" fillId="0" borderId="5" xfId="1" applyFont="1" applyFill="1" applyBorder="1" applyAlignment="1">
      <alignment horizontal="right" vertical="top"/>
    </xf>
    <xf numFmtId="37" fontId="3" fillId="0" borderId="5" xfId="1" applyNumberFormat="1" applyFont="1" applyFill="1" applyBorder="1" applyAlignment="1" applyProtection="1">
      <alignment vertical="top"/>
      <protection locked="0"/>
    </xf>
    <xf numFmtId="4" fontId="22" fillId="0" borderId="5" xfId="0" applyNumberFormat="1" applyFont="1" applyBorder="1" applyAlignment="1">
      <alignment horizontal="center" vertical="top"/>
    </xf>
    <xf numFmtId="37" fontId="3" fillId="0" borderId="5" xfId="0" applyNumberFormat="1" applyFont="1" applyBorder="1" applyAlignment="1" applyProtection="1">
      <alignment vertical="top"/>
      <protection locked="0"/>
    </xf>
    <xf numFmtId="164" fontId="3" fillId="0" borderId="4" xfId="1" applyFont="1" applyFill="1" applyBorder="1" applyAlignment="1" applyProtection="1">
      <alignment vertical="top"/>
      <protection locked="0"/>
    </xf>
    <xf numFmtId="0" fontId="22" fillId="0" borderId="4" xfId="5" applyFont="1" applyBorder="1" applyAlignment="1">
      <alignment horizontal="center" vertical="top"/>
    </xf>
    <xf numFmtId="164" fontId="3" fillId="0" borderId="4" xfId="1" applyFont="1" applyFill="1" applyBorder="1" applyAlignment="1">
      <alignment horizontal="center" vertical="top"/>
    </xf>
    <xf numFmtId="37" fontId="5" fillId="0" borderId="4" xfId="0" applyNumberFormat="1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left" vertical="top"/>
    </xf>
    <xf numFmtId="164" fontId="3" fillId="0" borderId="8" xfId="1" applyFont="1" applyFill="1" applyBorder="1" applyAlignment="1" applyProtection="1">
      <alignment vertical="top"/>
      <protection locked="0"/>
    </xf>
    <xf numFmtId="164" fontId="5" fillId="0" borderId="4" xfId="1" applyFont="1" applyFill="1" applyBorder="1" applyAlignment="1">
      <alignment horizontal="right" vertical="top"/>
    </xf>
    <xf numFmtId="0" fontId="23" fillId="0" borderId="4" xfId="0" applyFont="1" applyBorder="1" applyAlignment="1">
      <alignment horizontal="center" vertical="top"/>
    </xf>
    <xf numFmtId="37" fontId="5" fillId="0" borderId="4" xfId="0" applyNumberFormat="1" applyFont="1" applyBorder="1" applyAlignment="1" applyProtection="1">
      <alignment vertical="top"/>
      <protection locked="0"/>
    </xf>
    <xf numFmtId="37" fontId="3" fillId="0" borderId="4" xfId="1" applyNumberFormat="1" applyFont="1" applyFill="1" applyBorder="1" applyAlignment="1" applyProtection="1">
      <alignment horizontal="right" vertical="top"/>
      <protection locked="0"/>
    </xf>
    <xf numFmtId="49" fontId="3" fillId="0" borderId="6" xfId="0" applyNumberFormat="1" applyFont="1" applyBorder="1" applyAlignment="1">
      <alignment horizontal="left" vertical="top"/>
    </xf>
    <xf numFmtId="0" fontId="22" fillId="0" borderId="6" xfId="0" applyFont="1" applyBorder="1" applyAlignment="1">
      <alignment horizontal="center" vertical="top"/>
    </xf>
    <xf numFmtId="166" fontId="22" fillId="0" borderId="4" xfId="0" applyNumberFormat="1" applyFont="1" applyBorder="1" applyAlignment="1">
      <alignment horizontal="center" vertical="top"/>
    </xf>
    <xf numFmtId="37" fontId="2" fillId="0" borderId="4" xfId="6" applyNumberFormat="1" applyFont="1" applyFill="1" applyBorder="1" applyAlignment="1" applyProtection="1">
      <alignment vertical="top"/>
      <protection locked="0"/>
    </xf>
    <xf numFmtId="0" fontId="22" fillId="0" borderId="9" xfId="0" applyFont="1" applyBorder="1" applyAlignment="1">
      <alignment horizontal="center" vertical="top"/>
    </xf>
    <xf numFmtId="37" fontId="10" fillId="0" borderId="4" xfId="0" applyNumberFormat="1" applyFont="1" applyBorder="1" applyAlignment="1" applyProtection="1">
      <alignment vertical="top"/>
      <protection locked="0"/>
    </xf>
    <xf numFmtId="37" fontId="7" fillId="0" borderId="4" xfId="0" applyNumberFormat="1" applyFont="1" applyBorder="1" applyAlignment="1">
      <alignment horizontal="right" vertical="top"/>
    </xf>
    <xf numFmtId="37" fontId="7" fillId="0" borderId="4" xfId="0" applyNumberFormat="1" applyFont="1" applyBorder="1" applyAlignment="1" applyProtection="1">
      <alignment horizontal="right" vertical="top"/>
      <protection locked="0"/>
    </xf>
    <xf numFmtId="37" fontId="7" fillId="0" borderId="4" xfId="7" applyNumberFormat="1" applyFont="1" applyFill="1" applyBorder="1" applyAlignment="1" applyProtection="1">
      <alignment vertical="top"/>
      <protection locked="0"/>
    </xf>
    <xf numFmtId="4" fontId="22" fillId="0" borderId="4" xfId="9" applyNumberFormat="1" applyFont="1" applyFill="1" applyBorder="1" applyAlignment="1">
      <alignment horizontal="center" vertical="top"/>
    </xf>
    <xf numFmtId="37" fontId="3" fillId="0" borderId="4" xfId="7" applyNumberFormat="1" applyFont="1" applyFill="1" applyBorder="1" applyAlignment="1" applyProtection="1">
      <alignment vertical="top"/>
      <protection locked="0"/>
    </xf>
    <xf numFmtId="37" fontId="3" fillId="0" borderId="4" xfId="8" applyNumberFormat="1" applyFont="1" applyFill="1" applyBorder="1" applyAlignment="1" applyProtection="1">
      <alignment horizontal="right" vertical="top"/>
      <protection locked="0"/>
    </xf>
    <xf numFmtId="164" fontId="3" fillId="0" borderId="4" xfId="1" applyFont="1" applyFill="1" applyBorder="1" applyAlignment="1" applyProtection="1">
      <alignment horizontal="right" vertical="top"/>
      <protection locked="0"/>
    </xf>
    <xf numFmtId="37" fontId="3" fillId="0" borderId="4" xfId="5" applyNumberFormat="1" applyFont="1" applyBorder="1" applyAlignment="1" applyProtection="1">
      <alignment vertical="top"/>
      <protection locked="0"/>
    </xf>
    <xf numFmtId="170" fontId="22" fillId="0" borderId="4" xfId="0" applyNumberFormat="1" applyFont="1" applyBorder="1" applyAlignment="1">
      <alignment horizontal="center" vertical="top"/>
    </xf>
    <xf numFmtId="37" fontId="3" fillId="0" borderId="4" xfId="10" applyNumberFormat="1" applyFont="1" applyFill="1" applyBorder="1" applyAlignment="1" applyProtection="1">
      <alignment vertical="top"/>
    </xf>
    <xf numFmtId="37" fontId="3" fillId="0" borderId="4" xfId="5" applyNumberFormat="1" applyFont="1" applyBorder="1" applyAlignment="1">
      <alignment horizontal="right" vertical="top"/>
    </xf>
    <xf numFmtId="49" fontId="3" fillId="0" borderId="6" xfId="8" applyNumberFormat="1" applyFont="1" applyFill="1" applyBorder="1" applyAlignment="1" applyProtection="1">
      <alignment horizontal="right" vertical="top"/>
    </xf>
    <xf numFmtId="164" fontId="3" fillId="0" borderId="6" xfId="1" applyFont="1" applyFill="1" applyBorder="1" applyAlignment="1">
      <alignment vertical="top"/>
    </xf>
    <xf numFmtId="0" fontId="22" fillId="0" borderId="6" xfId="5" applyFont="1" applyBorder="1" applyAlignment="1">
      <alignment horizontal="center" vertical="top"/>
    </xf>
    <xf numFmtId="37" fontId="3" fillId="0" borderId="6" xfId="10" applyNumberFormat="1" applyFont="1" applyFill="1" applyBorder="1" applyAlignment="1" applyProtection="1">
      <alignment vertical="top"/>
    </xf>
    <xf numFmtId="164" fontId="5" fillId="0" borderId="4" xfId="1" applyFont="1" applyFill="1" applyBorder="1" applyAlignment="1">
      <alignment vertical="top"/>
    </xf>
    <xf numFmtId="4" fontId="23" fillId="0" borderId="4" xfId="1" applyNumberFormat="1" applyFont="1" applyFill="1" applyBorder="1" applyAlignment="1">
      <alignment horizontal="center" vertical="top"/>
    </xf>
    <xf numFmtId="0" fontId="23" fillId="0" borderId="4" xfId="0" applyFont="1" applyBorder="1" applyAlignment="1">
      <alignment vertical="top"/>
    </xf>
    <xf numFmtId="164" fontId="3" fillId="0" borderId="6" xfId="1" applyFont="1" applyFill="1" applyBorder="1" applyAlignment="1">
      <alignment horizontal="center" vertical="top"/>
    </xf>
    <xf numFmtId="4" fontId="22" fillId="0" borderId="6" xfId="0" applyNumberFormat="1" applyFont="1" applyBorder="1" applyAlignment="1">
      <alignment horizontal="right" vertical="top"/>
    </xf>
    <xf numFmtId="37" fontId="3" fillId="0" borderId="6" xfId="1" applyNumberFormat="1" applyFont="1" applyFill="1" applyBorder="1" applyAlignment="1">
      <alignment horizontal="right" vertical="top"/>
    </xf>
    <xf numFmtId="37" fontId="6" fillId="0" borderId="6" xfId="0" applyNumberFormat="1" applyFont="1" applyBorder="1" applyAlignment="1" applyProtection="1">
      <alignment vertical="top"/>
      <protection locked="0"/>
    </xf>
    <xf numFmtId="164" fontId="6" fillId="0" borderId="10" xfId="1" applyFont="1" applyFill="1" applyBorder="1" applyAlignment="1" applyProtection="1">
      <alignment vertical="top"/>
      <protection locked="0"/>
    </xf>
    <xf numFmtId="0" fontId="5" fillId="0" borderId="2" xfId="0" applyFont="1" applyBorder="1" applyAlignment="1">
      <alignment horizontal="right" vertical="top"/>
    </xf>
    <xf numFmtId="164" fontId="3" fillId="0" borderId="2" xfId="1" applyFont="1" applyFill="1" applyBorder="1" applyAlignment="1">
      <alignment horizontal="center" vertical="top"/>
    </xf>
    <xf numFmtId="4" fontId="22" fillId="0" borderId="2" xfId="0" applyNumberFormat="1" applyFont="1" applyBorder="1" applyAlignment="1">
      <alignment horizontal="right" vertical="top"/>
    </xf>
    <xf numFmtId="37" fontId="3" fillId="0" borderId="2" xfId="1" applyNumberFormat="1" applyFont="1" applyFill="1" applyBorder="1" applyAlignment="1">
      <alignment horizontal="right" vertical="top"/>
    </xf>
    <xf numFmtId="37" fontId="6" fillId="0" borderId="2" xfId="0" applyNumberFormat="1" applyFont="1" applyBorder="1" applyAlignment="1" applyProtection="1">
      <alignment vertical="top"/>
      <protection locked="0"/>
    </xf>
    <xf numFmtId="164" fontId="6" fillId="0" borderId="7" xfId="1" applyFont="1" applyFill="1" applyBorder="1" applyAlignment="1" applyProtection="1">
      <alignment vertical="top"/>
      <protection locked="0"/>
    </xf>
    <xf numFmtId="4" fontId="22" fillId="0" borderId="3" xfId="11" applyNumberFormat="1" applyFont="1" applyBorder="1" applyAlignment="1">
      <alignment horizontal="center" vertical="top"/>
    </xf>
    <xf numFmtId="37" fontId="3" fillId="0" borderId="3" xfId="1" applyNumberFormat="1" applyFont="1" applyFill="1" applyBorder="1" applyAlignment="1">
      <alignment vertical="top"/>
    </xf>
    <xf numFmtId="37" fontId="5" fillId="0" borderId="3" xfId="1" applyNumberFormat="1" applyFont="1" applyFill="1" applyBorder="1" applyAlignment="1">
      <alignment vertical="top"/>
    </xf>
    <xf numFmtId="37" fontId="2" fillId="0" borderId="8" xfId="0" applyNumberFormat="1" applyFont="1" applyBorder="1"/>
    <xf numFmtId="164" fontId="2" fillId="0" borderId="8" xfId="1" applyFont="1" applyFill="1" applyBorder="1"/>
    <xf numFmtId="164" fontId="22" fillId="0" borderId="4" xfId="1" applyFont="1" applyFill="1" applyBorder="1" applyAlignment="1">
      <alignment horizontal="center" vertical="top"/>
    </xf>
    <xf numFmtId="37" fontId="3" fillId="0" borderId="4" xfId="1" applyNumberFormat="1" applyFont="1" applyFill="1" applyBorder="1" applyAlignment="1">
      <alignment horizontal="center" vertical="top"/>
    </xf>
    <xf numFmtId="37" fontId="3" fillId="0" borderId="4" xfId="1" applyNumberFormat="1" applyFont="1" applyFill="1" applyBorder="1" applyAlignment="1">
      <alignment vertical="top"/>
    </xf>
    <xf numFmtId="10" fontId="3" fillId="3" borderId="4" xfId="2" applyNumberFormat="1" applyFont="1" applyFill="1" applyBorder="1" applyAlignment="1">
      <alignment vertical="top"/>
    </xf>
    <xf numFmtId="10" fontId="22" fillId="0" borderId="4" xfId="2" applyNumberFormat="1" applyFont="1" applyFill="1" applyBorder="1" applyAlignment="1">
      <alignment vertical="top"/>
    </xf>
    <xf numFmtId="37" fontId="2" fillId="0" borderId="0" xfId="0" applyNumberFormat="1" applyFont="1"/>
    <xf numFmtId="171" fontId="3" fillId="3" borderId="4" xfId="2" applyNumberFormat="1" applyFont="1" applyFill="1" applyBorder="1" applyAlignment="1">
      <alignment vertical="top"/>
    </xf>
    <xf numFmtId="37" fontId="3" fillId="0" borderId="4" xfId="1" applyNumberFormat="1" applyFont="1" applyFill="1" applyBorder="1" applyAlignment="1">
      <alignment horizontal="right" vertical="top"/>
    </xf>
    <xf numFmtId="37" fontId="6" fillId="0" borderId="4" xfId="0" applyNumberFormat="1" applyFont="1" applyBorder="1" applyAlignment="1" applyProtection="1">
      <alignment vertical="top"/>
      <protection locked="0"/>
    </xf>
    <xf numFmtId="164" fontId="6" fillId="0" borderId="5" xfId="1" applyFont="1" applyFill="1" applyBorder="1" applyAlignment="1" applyProtection="1">
      <alignment vertical="top"/>
      <protection locked="0"/>
    </xf>
    <xf numFmtId="0" fontId="22" fillId="0" borderId="4" xfId="0" applyFont="1" applyBorder="1" applyAlignment="1">
      <alignment vertical="top"/>
    </xf>
    <xf numFmtId="37" fontId="5" fillId="0" borderId="4" xfId="1" applyNumberFormat="1" applyFont="1" applyFill="1" applyBorder="1" applyAlignment="1">
      <alignment vertical="top"/>
    </xf>
    <xf numFmtId="49" fontId="3" fillId="4" borderId="6" xfId="0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/>
    </xf>
    <xf numFmtId="164" fontId="3" fillId="4" borderId="6" xfId="1" applyFont="1" applyFill="1" applyBorder="1" applyAlignment="1">
      <alignment horizontal="center" vertical="center"/>
    </xf>
    <xf numFmtId="4" fontId="22" fillId="4" borderId="6" xfId="0" applyNumberFormat="1" applyFont="1" applyFill="1" applyBorder="1" applyAlignment="1">
      <alignment horizontal="right" vertical="center"/>
    </xf>
    <xf numFmtId="37" fontId="19" fillId="4" borderId="6" xfId="1" applyNumberFormat="1" applyFont="1" applyFill="1" applyBorder="1" applyAlignment="1">
      <alignment horizontal="right" vertical="center"/>
    </xf>
    <xf numFmtId="37" fontId="25" fillId="4" borderId="6" xfId="0" applyNumberFormat="1" applyFont="1" applyFill="1" applyBorder="1" applyAlignment="1" applyProtection="1">
      <alignment vertical="center"/>
      <protection locked="0"/>
    </xf>
    <xf numFmtId="164" fontId="25" fillId="4" borderId="10" xfId="1" applyFont="1" applyFill="1" applyBorder="1" applyAlignment="1" applyProtection="1">
      <alignment vertical="center"/>
      <protection locked="0"/>
    </xf>
    <xf numFmtId="0" fontId="16" fillId="0" borderId="11" xfId="0" applyFont="1" applyBorder="1"/>
    <xf numFmtId="164" fontId="2" fillId="0" borderId="11" xfId="1" applyFont="1" applyFill="1" applyBorder="1"/>
    <xf numFmtId="37" fontId="16" fillId="0" borderId="5" xfId="0" applyNumberFormat="1" applyFont="1" applyBorder="1"/>
    <xf numFmtId="164" fontId="3" fillId="5" borderId="4" xfId="1" applyFont="1" applyFill="1" applyBorder="1" applyAlignment="1">
      <alignment horizontal="right" vertical="top"/>
    </xf>
    <xf numFmtId="37" fontId="3" fillId="5" borderId="4" xfId="0" applyNumberFormat="1" applyFont="1" applyFill="1" applyBorder="1" applyAlignment="1" applyProtection="1">
      <alignment vertical="top"/>
      <protection locked="0"/>
    </xf>
    <xf numFmtId="43" fontId="16" fillId="0" borderId="0" xfId="0" applyNumberFormat="1" applyFont="1"/>
    <xf numFmtId="37" fontId="3" fillId="0" borderId="0" xfId="0" applyNumberFormat="1" applyFont="1" applyBorder="1" applyAlignment="1">
      <alignment vertical="top"/>
    </xf>
    <xf numFmtId="0" fontId="22" fillId="0" borderId="4" xfId="0" applyFont="1" applyFill="1" applyBorder="1" applyAlignment="1">
      <alignment horizontal="center" vertical="top"/>
    </xf>
    <xf numFmtId="37" fontId="3" fillId="0" borderId="4" xfId="0" applyNumberFormat="1" applyFont="1" applyFill="1" applyBorder="1" applyAlignment="1" applyProtection="1">
      <alignment vertical="top"/>
      <protection locked="0"/>
    </xf>
    <xf numFmtId="164" fontId="3" fillId="5" borderId="4" xfId="1" applyFont="1" applyFill="1" applyBorder="1" applyAlignment="1">
      <alignment vertical="top"/>
    </xf>
    <xf numFmtId="164" fontId="3" fillId="5" borderId="5" xfId="1" applyFont="1" applyFill="1" applyBorder="1" applyAlignment="1" applyProtection="1">
      <alignment vertical="top"/>
      <protection locked="0"/>
    </xf>
    <xf numFmtId="164" fontId="16" fillId="0" borderId="0" xfId="1" applyFont="1"/>
    <xf numFmtId="164" fontId="24" fillId="0" borderId="0" xfId="1" applyFont="1"/>
    <xf numFmtId="164" fontId="3" fillId="0" borderId="0" xfId="1" applyFont="1" applyAlignment="1">
      <alignment horizontal="right" vertical="top"/>
    </xf>
    <xf numFmtId="164" fontId="2" fillId="0" borderId="0" xfId="1" applyFont="1"/>
    <xf numFmtId="0" fontId="20" fillId="0" borderId="0" xfId="0" applyFont="1" applyAlignment="1">
      <alignment horizontal="center"/>
    </xf>
    <xf numFmtId="14" fontId="19" fillId="0" borderId="1" xfId="3" applyNumberFormat="1" applyFont="1" applyBorder="1" applyAlignment="1">
      <alignment horizontal="left" vertical="top" wrapText="1"/>
    </xf>
    <xf numFmtId="0" fontId="19" fillId="0" borderId="1" xfId="3" applyFont="1" applyBorder="1" applyAlignment="1">
      <alignment horizontal="left" vertical="top"/>
    </xf>
    <xf numFmtId="14" fontId="19" fillId="0" borderId="1" xfId="3" applyNumberFormat="1" applyFont="1" applyBorder="1" applyAlignment="1">
      <alignment horizontal="left" vertical="top"/>
    </xf>
  </cellXfs>
  <cellStyles count="12">
    <cellStyle name="Comma" xfId="1" builtinId="3"/>
    <cellStyle name="Millares 10" xfId="7" xr:uid="{86538994-B2D3-4474-B0F0-B5AD1F58134C}"/>
    <cellStyle name="Millares 11 2 2" xfId="8" xr:uid="{00DAD73D-9144-4F2A-A010-E4ED7612508E}"/>
    <cellStyle name="Millares 3" xfId="6" xr:uid="{7F473BF6-6AEC-4FBA-9DC1-4C19C73A3C0D}"/>
    <cellStyle name="Millares 5 3" xfId="9" xr:uid="{C7CE536A-474D-445E-BDFC-6F7D53E48AB5}"/>
    <cellStyle name="Millares_PRES 059-09 REHABIL. PLANTA DE TRATAMIENTO DE 80 LPS RAPIDA, AC. HATO DEL YAQUE" xfId="10" xr:uid="{A81F4585-24E9-405D-A719-C65AD6C1FB0E}"/>
    <cellStyle name="Normal" xfId="0" builtinId="0"/>
    <cellStyle name="Normal 20" xfId="11" xr:uid="{ED2C1C30-FD05-4356-9BCB-0275754822D4}"/>
    <cellStyle name="Normal 9" xfId="5" xr:uid="{14378C51-511D-4EE4-A142-0901422B2F3C}"/>
    <cellStyle name="Normal_rec 2 al 98-05 terminacion ac. la cueva de cevicos 2da. etapa ac. mult. guanabano- cruce de maguaca parte b y guanabano como ext. al ac. la cueva de cevico 1" xfId="4" xr:uid="{03E79698-1238-4473-8E05-95FEA817DC58}"/>
    <cellStyle name="Normal_Rec. No.3 118-03   Pta. de trat.A.Negras san juan de la maguana" xfId="3" xr:uid="{36DA2FB1-7DBF-44F0-8F5B-FCC94E1CFB1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DBFCE35D-1165-4573-B4C4-A8F99EE2CF15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DA51178-40C7-4891-891A-A22D824C4AA1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7A3F9982-692C-4117-852F-8981C0393BA7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56E845A8-3E3D-4F4E-BE7A-D4AF0B67211E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733EEA44-7A79-41BA-AE60-2A994013BC7C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A84993B6-C846-416A-BBD0-715509FF03BB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FCA934BA-30A9-459D-982D-552307EBD68C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ABA0D253-1D32-4E40-961E-1CBB0027F480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30480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A8F541A5-7DDD-4CE7-86EE-4B786814ACF3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22860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B5DDBF49-D0A8-4CA2-845E-DDB612FCCDD8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22860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8DB4F1BD-1B30-4014-85F0-8F25E03DB7B5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686</xdr:row>
      <xdr:rowOff>0</xdr:rowOff>
    </xdr:from>
    <xdr:to>
      <xdr:col>1</xdr:col>
      <xdr:colOff>1470660</xdr:colOff>
      <xdr:row>687</xdr:row>
      <xdr:rowOff>22860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94AD645E-E168-4245-8485-0015BD24B38A}"/>
            </a:ext>
          </a:extLst>
        </xdr:cNvPr>
        <xdr:cNvSpPr txBox="1">
          <a:spLocks noChangeArrowheads="1"/>
        </xdr:cNvSpPr>
      </xdr:nvSpPr>
      <xdr:spPr bwMode="auto">
        <a:xfrm>
          <a:off x="1889760" y="12651486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le/Dropbox/MONTE%20PLATA%20027%20MOD/DOCUMENTOS%20OFICIALES%20INAPA/6_Adjudicacion/PRESUPUESTO%20PARA%20PRESENTACION%20ADJUDICACION%20INAPA-CCC-LPN-2021-00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le/Downloads/Materiales%20e%20Insumos%20Santiago-Cibao%20ConstruCosto.do%20AGO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le/Downloads/LISTADO%20PARTIDA%20PLANTA%20POTABILIZADORA%20130%20L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de Costos"/>
    </sheetNames>
    <sheetDataSet>
      <sheetData sheetId="0" refreshError="1"/>
      <sheetData sheetId="1" refreshError="1">
        <row r="8">
          <cell r="G8">
            <v>19.784364444444446</v>
          </cell>
          <cell r="H8">
            <v>2.2034133333333337</v>
          </cell>
        </row>
        <row r="22">
          <cell r="G22">
            <v>251.19967750000001</v>
          </cell>
          <cell r="H22">
            <v>20.954183333333336</v>
          </cell>
        </row>
        <row r="44">
          <cell r="G44">
            <v>68.548453608247428</v>
          </cell>
          <cell r="H44">
            <v>6.6804123711340209</v>
          </cell>
        </row>
        <row r="53">
          <cell r="G53">
            <v>295</v>
          </cell>
          <cell r="H53">
            <v>53.1</v>
          </cell>
        </row>
        <row r="57">
          <cell r="H57">
            <v>53.1</v>
          </cell>
        </row>
        <row r="60">
          <cell r="G60">
            <v>10.437685936731603</v>
          </cell>
          <cell r="H60">
            <v>1.1898429245443789</v>
          </cell>
        </row>
        <row r="75">
          <cell r="G75">
            <v>15366.499301080137</v>
          </cell>
          <cell r="H75">
            <v>2650.7456747404844</v>
          </cell>
        </row>
        <row r="90">
          <cell r="G90">
            <v>46107.635960243198</v>
          </cell>
          <cell r="H90">
            <v>7633.38</v>
          </cell>
        </row>
        <row r="107">
          <cell r="G107">
            <v>32807.635960243198</v>
          </cell>
          <cell r="H107">
            <v>5239.38</v>
          </cell>
        </row>
        <row r="122">
          <cell r="G122">
            <v>18974.21074368</v>
          </cell>
          <cell r="H122">
            <v>2749.36</v>
          </cell>
        </row>
        <row r="137">
          <cell r="G137">
            <v>248608.46</v>
          </cell>
          <cell r="H137">
            <v>44083.530000000006</v>
          </cell>
        </row>
        <row r="153">
          <cell r="G153">
            <v>27647.629999999997</v>
          </cell>
          <cell r="H153">
            <v>3153.78</v>
          </cell>
        </row>
        <row r="167">
          <cell r="G167">
            <v>408.20285714285717</v>
          </cell>
          <cell r="H167">
            <v>53.39</v>
          </cell>
        </row>
        <row r="177">
          <cell r="G177">
            <v>183.35666666666665</v>
          </cell>
          <cell r="H177">
            <v>15.409358333333333</v>
          </cell>
        </row>
        <row r="199">
          <cell r="G199">
            <v>786000</v>
          </cell>
          <cell r="H199">
            <v>137160</v>
          </cell>
        </row>
        <row r="212">
          <cell r="G212">
            <v>371.13402061855675</v>
          </cell>
          <cell r="H212">
            <v>0</v>
          </cell>
        </row>
        <row r="219">
          <cell r="G219">
            <v>545.72</v>
          </cell>
          <cell r="H219">
            <v>55.17</v>
          </cell>
        </row>
        <row r="230">
          <cell r="G230">
            <v>167.43</v>
          </cell>
          <cell r="H230">
            <v>17.669999999999998</v>
          </cell>
        </row>
        <row r="240">
          <cell r="G240">
            <v>110.1</v>
          </cell>
          <cell r="H240">
            <v>9.3000000000000007</v>
          </cell>
        </row>
        <row r="250">
          <cell r="G250">
            <v>421544.8</v>
          </cell>
          <cell r="H250">
            <v>68678.063999999998</v>
          </cell>
        </row>
        <row r="261">
          <cell r="G261">
            <v>325195.75</v>
          </cell>
          <cell r="H261">
            <v>51335.235000000001</v>
          </cell>
        </row>
        <row r="272">
          <cell r="G272">
            <v>458973.04</v>
          </cell>
          <cell r="H272">
            <v>75415.147199999992</v>
          </cell>
        </row>
        <row r="286">
          <cell r="G286">
            <v>5367.5599999999995</v>
          </cell>
          <cell r="H286">
            <v>481.64</v>
          </cell>
        </row>
        <row r="299">
          <cell r="G299">
            <v>3732.11</v>
          </cell>
          <cell r="H299">
            <v>185.42000000000002</v>
          </cell>
        </row>
        <row r="310">
          <cell r="G310">
            <v>274127.64</v>
          </cell>
          <cell r="H310">
            <v>46740.18</v>
          </cell>
        </row>
        <row r="328">
          <cell r="G328">
            <v>1091.1299999999999</v>
          </cell>
          <cell r="H328">
            <v>147.81</v>
          </cell>
        </row>
        <row r="339">
          <cell r="G339">
            <v>337357.25</v>
          </cell>
          <cell r="H339">
            <v>56224.304999999993</v>
          </cell>
        </row>
        <row r="350">
          <cell r="G350">
            <v>123938.45999999999</v>
          </cell>
          <cell r="H350">
            <v>19842.93</v>
          </cell>
        </row>
        <row r="367">
          <cell r="G367">
            <v>264478</v>
          </cell>
          <cell r="H367">
            <v>45806.04</v>
          </cell>
        </row>
        <row r="377">
          <cell r="G377">
            <v>374812</v>
          </cell>
          <cell r="H377">
            <v>65666.16</v>
          </cell>
        </row>
        <row r="388">
          <cell r="G388">
            <v>3274.3718569780854</v>
          </cell>
          <cell r="H388">
            <v>573.56999999999994</v>
          </cell>
        </row>
        <row r="400">
          <cell r="G400">
            <v>349.27</v>
          </cell>
          <cell r="H400">
            <v>43.540000000000006</v>
          </cell>
        </row>
        <row r="411">
          <cell r="G411">
            <v>21472.199999999997</v>
          </cell>
          <cell r="H411">
            <v>3740.89</v>
          </cell>
        </row>
        <row r="423">
          <cell r="G423">
            <v>24088.02</v>
          </cell>
          <cell r="H423">
            <v>3831.0699999999997</v>
          </cell>
        </row>
        <row r="435">
          <cell r="G435">
            <v>377.57</v>
          </cell>
          <cell r="H435">
            <v>30.14</v>
          </cell>
        </row>
        <row r="447">
          <cell r="G447">
            <v>18567.45</v>
          </cell>
          <cell r="H447">
            <v>2762.9399999999996</v>
          </cell>
        </row>
        <row r="459">
          <cell r="G459">
            <v>15826.88</v>
          </cell>
          <cell r="H459">
            <v>2118.6</v>
          </cell>
        </row>
        <row r="471">
          <cell r="G471">
            <v>23102.10393242626</v>
          </cell>
          <cell r="H471">
            <v>3576.38</v>
          </cell>
        </row>
        <row r="486">
          <cell r="G486">
            <v>53997.227450303995</v>
          </cell>
          <cell r="H486">
            <v>8761</v>
          </cell>
        </row>
        <row r="500">
          <cell r="G500">
            <v>51122.227450303995</v>
          </cell>
          <cell r="H500">
            <v>8536</v>
          </cell>
        </row>
        <row r="515">
          <cell r="G515">
            <v>1808.26</v>
          </cell>
          <cell r="H515">
            <v>117.01</v>
          </cell>
        </row>
        <row r="526">
          <cell r="G526">
            <v>386880.44</v>
          </cell>
          <cell r="H526">
            <v>60863.48</v>
          </cell>
        </row>
        <row r="541">
          <cell r="G541">
            <v>23081.319999999996</v>
          </cell>
          <cell r="H541">
            <v>3113.69</v>
          </cell>
        </row>
        <row r="558">
          <cell r="G558">
            <v>1876.5</v>
          </cell>
          <cell r="H558">
            <v>211.77</v>
          </cell>
        </row>
        <row r="568">
          <cell r="G568">
            <v>8235.93</v>
          </cell>
          <cell r="H568">
            <v>1465.5200000000002</v>
          </cell>
        </row>
        <row r="582">
          <cell r="G582">
            <v>25588.261136640001</v>
          </cell>
          <cell r="H582">
            <v>3939.89</v>
          </cell>
        </row>
        <row r="596">
          <cell r="G596">
            <v>14020.11</v>
          </cell>
          <cell r="H596">
            <v>2052.35</v>
          </cell>
        </row>
        <row r="611">
          <cell r="G611">
            <v>14746.230000000001</v>
          </cell>
          <cell r="H611">
            <v>2087.36</v>
          </cell>
        </row>
        <row r="626">
          <cell r="G626">
            <v>12761.44</v>
          </cell>
          <cell r="H626">
            <v>1562.63</v>
          </cell>
        </row>
        <row r="641">
          <cell r="G641">
            <v>359532.77645197744</v>
          </cell>
          <cell r="H641">
            <v>50171.899761355933</v>
          </cell>
        </row>
        <row r="650">
          <cell r="G650">
            <v>33998.105084745766</v>
          </cell>
          <cell r="H650">
            <v>4607.6589152542374</v>
          </cell>
        </row>
        <row r="667">
          <cell r="G667">
            <v>8420</v>
          </cell>
          <cell r="H667">
            <v>313.2</v>
          </cell>
        </row>
        <row r="675">
          <cell r="G675">
            <v>3229.66</v>
          </cell>
          <cell r="H675">
            <v>455.33879999999994</v>
          </cell>
        </row>
        <row r="682">
          <cell r="H682">
            <v>35.308800000000005</v>
          </cell>
        </row>
        <row r="689">
          <cell r="H689">
            <v>55.17</v>
          </cell>
        </row>
        <row r="696">
          <cell r="G696">
            <v>948.11800000000005</v>
          </cell>
          <cell r="H696">
            <v>170.08199999999999</v>
          </cell>
        </row>
        <row r="706">
          <cell r="G706">
            <v>238.76</v>
          </cell>
          <cell r="H706">
            <v>29.14</v>
          </cell>
        </row>
        <row r="718">
          <cell r="G718">
            <v>407.57208237986271</v>
          </cell>
          <cell r="H718">
            <v>56.338672768878716</v>
          </cell>
        </row>
        <row r="728">
          <cell r="G728">
            <v>18194.600000000002</v>
          </cell>
          <cell r="H728">
            <v>2993.42</v>
          </cell>
        </row>
        <row r="740">
          <cell r="G740">
            <v>942.14</v>
          </cell>
          <cell r="H740">
            <v>106.38</v>
          </cell>
        </row>
        <row r="754">
          <cell r="G754">
            <v>606.8599999999999</v>
          </cell>
          <cell r="H754">
            <v>48.480000000000004</v>
          </cell>
        </row>
        <row r="765">
          <cell r="G765">
            <v>6303.0450000000001</v>
          </cell>
          <cell r="H765">
            <v>1103.6654999999998</v>
          </cell>
        </row>
        <row r="775">
          <cell r="G775">
            <v>1257.54</v>
          </cell>
          <cell r="H775">
            <v>166.75</v>
          </cell>
        </row>
        <row r="790">
          <cell r="G790">
            <v>524.93000000000006</v>
          </cell>
          <cell r="H790">
            <v>31.580000000000002</v>
          </cell>
        </row>
        <row r="801">
          <cell r="G801">
            <v>56.935962310242537</v>
          </cell>
          <cell r="H801">
            <v>0</v>
          </cell>
        </row>
        <row r="809">
          <cell r="G809">
            <v>32054.16</v>
          </cell>
          <cell r="H809">
            <v>3310.22</v>
          </cell>
        </row>
        <row r="821">
          <cell r="G821">
            <v>444.63</v>
          </cell>
          <cell r="H821">
            <v>11.06</v>
          </cell>
        </row>
        <row r="831">
          <cell r="G831">
            <v>27192.5995</v>
          </cell>
          <cell r="H831">
            <v>2939.59051</v>
          </cell>
        </row>
        <row r="844">
          <cell r="G844">
            <v>1076.48</v>
          </cell>
          <cell r="H844">
            <v>83.990000000000009</v>
          </cell>
        </row>
        <row r="858">
          <cell r="G858">
            <v>192.64</v>
          </cell>
          <cell r="H858">
            <v>30.11</v>
          </cell>
        </row>
        <row r="869">
          <cell r="G869">
            <v>213.10000000000002</v>
          </cell>
          <cell r="H869">
            <v>33.799999999999997</v>
          </cell>
        </row>
        <row r="880">
          <cell r="G880">
            <v>23606.45</v>
          </cell>
          <cell r="H880">
            <v>3583.16</v>
          </cell>
        </row>
        <row r="895">
          <cell r="G895">
            <v>9424.19</v>
          </cell>
          <cell r="H895">
            <v>755.24</v>
          </cell>
        </row>
        <row r="917">
          <cell r="G917">
            <v>9757.5800000000017</v>
          </cell>
          <cell r="H917">
            <v>1118.79</v>
          </cell>
        </row>
        <row r="937">
          <cell r="G937">
            <v>7772.2300000000005</v>
          </cell>
          <cell r="H937">
            <v>570.85</v>
          </cell>
        </row>
        <row r="953">
          <cell r="G953">
            <v>9610.4699999999993</v>
          </cell>
          <cell r="H953">
            <v>836.85</v>
          </cell>
        </row>
        <row r="967">
          <cell r="G967">
            <v>3356.6099999999997</v>
          </cell>
          <cell r="H967">
            <v>174.87</v>
          </cell>
        </row>
        <row r="980">
          <cell r="G980">
            <v>17264.34</v>
          </cell>
          <cell r="H980">
            <v>2166.4899999999998</v>
          </cell>
        </row>
        <row r="1004">
          <cell r="G1004">
            <v>10539.66</v>
          </cell>
          <cell r="H1004">
            <v>1575</v>
          </cell>
        </row>
        <row r="1016">
          <cell r="G1016">
            <v>652.17000000000007</v>
          </cell>
          <cell r="H1016">
            <v>49.180000000000007</v>
          </cell>
        </row>
        <row r="1026">
          <cell r="G1026">
            <v>851.07999999999993</v>
          </cell>
          <cell r="H1026">
            <v>67.84</v>
          </cell>
        </row>
        <row r="1037">
          <cell r="G1037">
            <v>898.26</v>
          </cell>
          <cell r="H1037">
            <v>90.570000000000007</v>
          </cell>
        </row>
        <row r="1051">
          <cell r="G1051">
            <v>6702.8499999999995</v>
          </cell>
          <cell r="H1051">
            <v>703.46</v>
          </cell>
        </row>
        <row r="1065">
          <cell r="G1065">
            <v>78465.84</v>
          </cell>
          <cell r="H1065">
            <v>7407.47</v>
          </cell>
        </row>
        <row r="1078">
          <cell r="G1078">
            <v>10646.91</v>
          </cell>
          <cell r="H1078">
            <v>905.23</v>
          </cell>
        </row>
        <row r="1092">
          <cell r="G1092">
            <v>75950.459999999992</v>
          </cell>
          <cell r="H1092">
            <v>11715</v>
          </cell>
        </row>
        <row r="1106">
          <cell r="G1106">
            <v>1135.9000000000001</v>
          </cell>
          <cell r="H1106">
            <v>114.62</v>
          </cell>
        </row>
        <row r="1121">
          <cell r="G1121">
            <v>1219.27</v>
          </cell>
          <cell r="H1121">
            <v>129.63000000000002</v>
          </cell>
        </row>
        <row r="1137">
          <cell r="G1137">
            <v>1427.0700000000002</v>
          </cell>
          <cell r="H1137">
            <v>167.14000000000001</v>
          </cell>
        </row>
        <row r="1153">
          <cell r="G1153">
            <v>3980.2000000000003</v>
          </cell>
          <cell r="H1153">
            <v>446.82000000000005</v>
          </cell>
        </row>
        <row r="1170">
          <cell r="G1170">
            <v>5877.33</v>
          </cell>
          <cell r="H1170">
            <v>1058.1300000000001</v>
          </cell>
        </row>
        <row r="1188">
          <cell r="G1188">
            <v>74684.570000000007</v>
          </cell>
          <cell r="H1188">
            <v>13443.23</v>
          </cell>
        </row>
        <row r="1197">
          <cell r="G1197">
            <v>241.7</v>
          </cell>
          <cell r="H1197">
            <v>30.92</v>
          </cell>
        </row>
        <row r="1207">
          <cell r="G1207">
            <v>27109.309999999998</v>
          </cell>
          <cell r="H1207">
            <v>4577.42</v>
          </cell>
        </row>
        <row r="1219">
          <cell r="G1219">
            <v>27459.309999999998</v>
          </cell>
          <cell r="H1219">
            <v>4577.42</v>
          </cell>
        </row>
        <row r="1231">
          <cell r="G1231">
            <v>22757.81</v>
          </cell>
          <cell r="H1231">
            <v>3734.42</v>
          </cell>
        </row>
        <row r="1243">
          <cell r="G1243">
            <v>4028.03</v>
          </cell>
          <cell r="H1243">
            <v>713.18999999999994</v>
          </cell>
        </row>
        <row r="1257">
          <cell r="G1257">
            <v>24376.381159917113</v>
          </cell>
          <cell r="H1257">
            <v>3596.9500000000003</v>
          </cell>
        </row>
        <row r="1272">
          <cell r="G1272">
            <v>51643.044470182402</v>
          </cell>
          <cell r="H1272">
            <v>8420.9500000000007</v>
          </cell>
        </row>
        <row r="1287">
          <cell r="G1287">
            <v>51643.044470182402</v>
          </cell>
          <cell r="H1287">
            <v>8420.9500000000007</v>
          </cell>
        </row>
        <row r="1302">
          <cell r="G1302">
            <v>23072.227450303999</v>
          </cell>
          <cell r="H1302">
            <v>3278.2</v>
          </cell>
        </row>
        <row r="1317">
          <cell r="G1317">
            <v>20743.044470182398</v>
          </cell>
          <cell r="H1317">
            <v>1548</v>
          </cell>
        </row>
        <row r="1332">
          <cell r="G1332">
            <v>13457.975557759999</v>
          </cell>
          <cell r="H1332">
            <v>450</v>
          </cell>
        </row>
        <row r="1346">
          <cell r="G1346">
            <v>35863.75294117647</v>
          </cell>
          <cell r="H1346">
            <v>6756.5605882352938</v>
          </cell>
        </row>
        <row r="1357">
          <cell r="G1357">
            <v>35863.75294117647</v>
          </cell>
          <cell r="H1357">
            <v>6756.5605882352938</v>
          </cell>
        </row>
        <row r="1368">
          <cell r="G1368">
            <v>151164.21</v>
          </cell>
          <cell r="H1368">
            <v>24813</v>
          </cell>
        </row>
        <row r="1383">
          <cell r="G1383">
            <v>33897.019999999997</v>
          </cell>
          <cell r="H1383">
            <v>3617.26</v>
          </cell>
        </row>
        <row r="1398">
          <cell r="G1398">
            <v>25852.77</v>
          </cell>
          <cell r="H1398">
            <v>3044.08</v>
          </cell>
        </row>
        <row r="1413">
          <cell r="G1413">
            <v>25852.77</v>
          </cell>
          <cell r="H1413">
            <v>3044.08</v>
          </cell>
        </row>
        <row r="1428">
          <cell r="G1428">
            <v>95900</v>
          </cell>
          <cell r="H1428">
            <v>10458</v>
          </cell>
        </row>
        <row r="1438">
          <cell r="G1438">
            <v>184800</v>
          </cell>
          <cell r="H1438">
            <v>19656</v>
          </cell>
        </row>
        <row r="1448">
          <cell r="G1448">
            <v>14196.919999999998</v>
          </cell>
          <cell r="H1448">
            <v>2253.0299999999997</v>
          </cell>
        </row>
        <row r="1462">
          <cell r="G1462">
            <v>573.04347826086962</v>
          </cell>
          <cell r="H1462">
            <v>0</v>
          </cell>
        </row>
        <row r="1468">
          <cell r="G1468">
            <v>9434.43</v>
          </cell>
          <cell r="H1468">
            <v>1525.6000000000001</v>
          </cell>
        </row>
        <row r="1479">
          <cell r="G1479">
            <v>30286.47</v>
          </cell>
          <cell r="H1479">
            <v>3544.5299999999997</v>
          </cell>
        </row>
        <row r="1491">
          <cell r="G1491">
            <v>12438.269999999999</v>
          </cell>
          <cell r="H1491">
            <v>1649.1100000000001</v>
          </cell>
        </row>
        <row r="1503">
          <cell r="G1503">
            <v>1307.8200000000002</v>
          </cell>
          <cell r="H1503">
            <v>182.13</v>
          </cell>
        </row>
        <row r="1514">
          <cell r="G1514">
            <v>1053.6299999999999</v>
          </cell>
          <cell r="H1514">
            <v>132.97000000000003</v>
          </cell>
        </row>
        <row r="1528">
          <cell r="G1528">
            <v>921.19</v>
          </cell>
          <cell r="H1528">
            <v>95.789999999999992</v>
          </cell>
        </row>
        <row r="1541">
          <cell r="G1541">
            <v>145.23999999999998</v>
          </cell>
          <cell r="H1541">
            <v>9.3699999999999992</v>
          </cell>
        </row>
        <row r="1551">
          <cell r="G1551">
            <v>594.36860068259386</v>
          </cell>
          <cell r="H1551">
            <v>256.04778156996588</v>
          </cell>
        </row>
        <row r="1558">
          <cell r="G1558">
            <v>9054.8799999999992</v>
          </cell>
          <cell r="H1558">
            <v>1500.44</v>
          </cell>
        </row>
        <row r="1570">
          <cell r="G1570">
            <v>7468.1726400000007</v>
          </cell>
          <cell r="H1570">
            <v>1335.912315</v>
          </cell>
        </row>
        <row r="1577">
          <cell r="G1577">
            <v>9532.17</v>
          </cell>
          <cell r="H1577">
            <v>1586.3500000000001</v>
          </cell>
        </row>
        <row r="1588">
          <cell r="G1588">
            <v>25858.09</v>
          </cell>
          <cell r="H1588">
            <v>3224.0499999999997</v>
          </cell>
        </row>
        <row r="1600">
          <cell r="G1600">
            <v>25064.54</v>
          </cell>
          <cell r="H1600">
            <v>2703.2</v>
          </cell>
        </row>
        <row r="1612">
          <cell r="G1612">
            <v>27280.859999999997</v>
          </cell>
          <cell r="H1612">
            <v>2697.84</v>
          </cell>
        </row>
        <row r="1624">
          <cell r="G1624">
            <v>30234.09</v>
          </cell>
          <cell r="H1624">
            <v>3229.41</v>
          </cell>
        </row>
        <row r="1636">
          <cell r="G1636">
            <v>15374.35</v>
          </cell>
          <cell r="H1636">
            <v>2128.6600000000003</v>
          </cell>
        </row>
        <row r="1648">
          <cell r="G1648">
            <v>9437.01</v>
          </cell>
          <cell r="H1648">
            <v>1467.95</v>
          </cell>
        </row>
        <row r="1662">
          <cell r="G1662">
            <v>1342.47</v>
          </cell>
          <cell r="H1662">
            <v>177.35999999999999</v>
          </cell>
        </row>
        <row r="1676">
          <cell r="G1676">
            <v>1053.6299999999999</v>
          </cell>
          <cell r="H1676">
            <v>132.97000000000003</v>
          </cell>
        </row>
        <row r="1690">
          <cell r="G1690">
            <v>163.30000000000001</v>
          </cell>
          <cell r="H1690">
            <v>19.7</v>
          </cell>
        </row>
        <row r="1700">
          <cell r="G1700">
            <v>211.36</v>
          </cell>
          <cell r="H1700">
            <v>19.7</v>
          </cell>
        </row>
        <row r="1710">
          <cell r="G1710">
            <v>1249.79</v>
          </cell>
          <cell r="H1710">
            <v>136.17999999999998</v>
          </cell>
        </row>
        <row r="1723">
          <cell r="G1723">
            <v>1136.6299999999999</v>
          </cell>
          <cell r="H1723">
            <v>107.21</v>
          </cell>
        </row>
        <row r="1737">
          <cell r="G1737">
            <v>27647.629999999997</v>
          </cell>
          <cell r="H1737">
            <v>3153.78</v>
          </cell>
        </row>
        <row r="1751">
          <cell r="G1751">
            <v>10646.91</v>
          </cell>
          <cell r="H1751">
            <v>905.23</v>
          </cell>
        </row>
        <row r="1765">
          <cell r="G1765">
            <v>78465.84</v>
          </cell>
          <cell r="H1765">
            <v>7407.47</v>
          </cell>
        </row>
        <row r="1778">
          <cell r="G1778">
            <v>610.15</v>
          </cell>
          <cell r="H1778">
            <v>43.4</v>
          </cell>
        </row>
        <row r="1792">
          <cell r="G1792">
            <v>624.01</v>
          </cell>
          <cell r="H1792">
            <v>45.9</v>
          </cell>
        </row>
        <row r="1806">
          <cell r="G1806">
            <v>9488.07</v>
          </cell>
          <cell r="H1806">
            <v>887.98</v>
          </cell>
        </row>
        <row r="1817">
          <cell r="G1817">
            <v>5504.9539999999997</v>
          </cell>
          <cell r="H1817">
            <v>363.95171999999997</v>
          </cell>
        </row>
        <row r="1828">
          <cell r="G1828">
            <v>9613.41</v>
          </cell>
          <cell r="H1828">
            <v>1557.8300000000002</v>
          </cell>
        </row>
        <row r="1839">
          <cell r="G1839">
            <v>13142.029999999999</v>
          </cell>
          <cell r="H1839">
            <v>2236.0500000000002</v>
          </cell>
        </row>
        <row r="1850">
          <cell r="G1850">
            <v>29795.64</v>
          </cell>
          <cell r="H1850">
            <v>3205.0800000000004</v>
          </cell>
        </row>
        <row r="1862">
          <cell r="G1862">
            <v>26417.82</v>
          </cell>
          <cell r="H1862">
            <v>2592.96</v>
          </cell>
        </row>
        <row r="1874">
          <cell r="G1874">
            <v>24120.87</v>
          </cell>
          <cell r="H1874">
            <v>2179.5099999999998</v>
          </cell>
        </row>
        <row r="1886">
          <cell r="G1886">
            <v>23114.420000000002</v>
          </cell>
          <cell r="H1886">
            <v>2904.3900000000003</v>
          </cell>
        </row>
        <row r="1898">
          <cell r="G1898">
            <v>1456.2400000000002</v>
          </cell>
          <cell r="H1898">
            <v>141.47999999999999</v>
          </cell>
        </row>
        <row r="1913">
          <cell r="G1913">
            <v>524.93000000000006</v>
          </cell>
          <cell r="H1913">
            <v>31.580000000000002</v>
          </cell>
        </row>
        <row r="1924">
          <cell r="G1924">
            <v>710.8528</v>
          </cell>
          <cell r="H1924">
            <v>58.999200000000009</v>
          </cell>
        </row>
        <row r="1938">
          <cell r="G1938">
            <v>407.53000000000003</v>
          </cell>
          <cell r="H1938">
            <v>54.03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 E INSUMOS"/>
    </sheetNames>
    <sheetDataSet>
      <sheetData sheetId="0">
        <row r="13">
          <cell r="E13">
            <v>1059.32</v>
          </cell>
        </row>
        <row r="17">
          <cell r="E17">
            <v>1016.95</v>
          </cell>
        </row>
        <row r="18">
          <cell r="E18">
            <v>1016.95</v>
          </cell>
        </row>
        <row r="19">
          <cell r="E19">
            <v>1016.95</v>
          </cell>
        </row>
        <row r="229">
          <cell r="E229">
            <v>258.47000000000003</v>
          </cell>
        </row>
        <row r="379">
          <cell r="E379">
            <v>291.04000000000002</v>
          </cell>
        </row>
        <row r="484">
          <cell r="E484">
            <v>6949.15</v>
          </cell>
        </row>
        <row r="719">
          <cell r="E719">
            <v>190.68</v>
          </cell>
        </row>
        <row r="1044">
          <cell r="E1044">
            <v>64.319999999999993</v>
          </cell>
        </row>
        <row r="1046">
          <cell r="E1046">
            <v>25.17</v>
          </cell>
        </row>
        <row r="1048">
          <cell r="E1048">
            <v>9.42</v>
          </cell>
        </row>
        <row r="1116">
          <cell r="E1116">
            <v>29.87</v>
          </cell>
        </row>
        <row r="1119">
          <cell r="E1119">
            <v>102.9</v>
          </cell>
        </row>
        <row r="1123">
          <cell r="E1123">
            <v>498.51</v>
          </cell>
        </row>
        <row r="1134">
          <cell r="E1134">
            <v>12.7</v>
          </cell>
        </row>
        <row r="1144">
          <cell r="E1144">
            <v>61.86</v>
          </cell>
        </row>
        <row r="1146">
          <cell r="E1146">
            <v>40.68</v>
          </cell>
        </row>
        <row r="1149">
          <cell r="E1149">
            <v>148.31</v>
          </cell>
        </row>
        <row r="1154">
          <cell r="E1154">
            <v>685.59</v>
          </cell>
        </row>
        <row r="1158">
          <cell r="E1158">
            <v>1838.14</v>
          </cell>
        </row>
        <row r="1314">
          <cell r="E1314">
            <v>5800.85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a Pot 130 lps e Interc. DR"/>
      <sheetName val="Sheet1"/>
    </sheetNames>
    <sheetDataSet>
      <sheetData sheetId="0"/>
      <sheetData sheetId="1">
        <row r="722">
          <cell r="H722">
            <v>1608.2199999999998</v>
          </cell>
        </row>
        <row r="739">
          <cell r="H739">
            <v>1726.2700000000002</v>
          </cell>
        </row>
        <row r="756">
          <cell r="H756">
            <v>2020.64</v>
          </cell>
        </row>
        <row r="773">
          <cell r="H773">
            <v>2145.4500000000003</v>
          </cell>
        </row>
        <row r="1344">
          <cell r="H1344">
            <v>10555.33</v>
          </cell>
        </row>
        <row r="1441">
          <cell r="H1441">
            <v>1243.8399999999999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0341-3B30-4A54-BC03-4001097082AB}">
  <dimension ref="A1:XFD721"/>
  <sheetViews>
    <sheetView showZeros="0" tabSelected="1" topLeftCell="A664" zoomScaleNormal="100" workbookViewId="0">
      <selection activeCell="L688" sqref="L688"/>
    </sheetView>
  </sheetViews>
  <sheetFormatPr defaultColWidth="8.85546875" defaultRowHeight="14.25" x14ac:dyDescent="0.2"/>
  <cols>
    <col min="1" max="1" width="7.5703125" style="75" customWidth="1"/>
    <col min="2" max="2" width="46.7109375" style="75" customWidth="1"/>
    <col min="3" max="3" width="9" style="71" bestFit="1" customWidth="1"/>
    <col min="4" max="4" width="5.42578125" style="72" bestFit="1" customWidth="1"/>
    <col min="5" max="6" width="8" style="73" bestFit="1" customWidth="1"/>
    <col min="7" max="7" width="11.140625" style="73" bestFit="1" customWidth="1"/>
    <col min="8" max="8" width="10.7109375" style="73" bestFit="1" customWidth="1"/>
    <col min="9" max="9" width="11.42578125" style="210" bestFit="1" customWidth="1"/>
    <col min="10" max="10" width="15.140625" style="74" bestFit="1" customWidth="1"/>
    <col min="11" max="11" width="12.7109375" style="219" bestFit="1" customWidth="1"/>
    <col min="12" max="16384" width="8.85546875" style="75"/>
  </cols>
  <sheetData>
    <row r="1" spans="1:10" ht="22.5" x14ac:dyDescent="0.3">
      <c r="A1" s="69" t="s">
        <v>766</v>
      </c>
      <c r="B1" s="70"/>
      <c r="I1" s="73"/>
    </row>
    <row r="2" spans="1:10" ht="20.25" x14ac:dyDescent="0.3">
      <c r="A2" s="76" t="s">
        <v>767</v>
      </c>
      <c r="B2" s="70"/>
      <c r="I2" s="73"/>
    </row>
    <row r="3" spans="1:10" ht="16.5" x14ac:dyDescent="0.25">
      <c r="A3" s="77" t="s">
        <v>0</v>
      </c>
      <c r="B3" s="70"/>
      <c r="I3" s="73"/>
    </row>
    <row r="4" spans="1:10" ht="16.5" x14ac:dyDescent="0.25">
      <c r="A4" s="78" t="s">
        <v>1</v>
      </c>
      <c r="B4" s="70"/>
      <c r="I4" s="73"/>
    </row>
    <row r="5" spans="1:10" ht="16.5" x14ac:dyDescent="0.25">
      <c r="A5" s="78" t="s">
        <v>2</v>
      </c>
      <c r="B5" s="70"/>
      <c r="I5" s="73"/>
    </row>
    <row r="6" spans="1:10" x14ac:dyDescent="0.2">
      <c r="I6" s="73"/>
    </row>
    <row r="7" spans="1:10" ht="15.75" x14ac:dyDescent="0.25">
      <c r="A7" s="223" t="s">
        <v>768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I8" s="73"/>
    </row>
    <row r="9" spans="1:10" ht="44.25" customHeight="1" x14ac:dyDescent="0.2">
      <c r="B9" s="79" t="s">
        <v>3</v>
      </c>
      <c r="C9" s="224" t="s">
        <v>4</v>
      </c>
      <c r="D9" s="224"/>
      <c r="E9" s="224"/>
      <c r="F9" s="224"/>
      <c r="G9" s="224"/>
      <c r="H9" s="224"/>
      <c r="I9" s="224"/>
      <c r="J9" s="224"/>
    </row>
    <row r="10" spans="1:10" ht="17.25" customHeight="1" x14ac:dyDescent="0.2">
      <c r="B10" s="79" t="s">
        <v>5</v>
      </c>
      <c r="C10" s="225" t="s">
        <v>769</v>
      </c>
      <c r="D10" s="225"/>
      <c r="E10" s="225"/>
      <c r="F10" s="225"/>
      <c r="G10" s="225"/>
      <c r="H10" s="225"/>
      <c r="I10" s="225"/>
      <c r="J10" s="225"/>
    </row>
    <row r="11" spans="1:10" ht="19.5" customHeight="1" x14ac:dyDescent="0.2">
      <c r="B11" s="79" t="s">
        <v>6</v>
      </c>
      <c r="C11" s="226" t="s">
        <v>770</v>
      </c>
      <c r="D11" s="226"/>
      <c r="E11" s="226"/>
      <c r="F11" s="226"/>
      <c r="G11" s="226"/>
      <c r="H11" s="226"/>
      <c r="I11" s="226"/>
      <c r="J11" s="226"/>
    </row>
    <row r="12" spans="1:10" x14ac:dyDescent="0.2">
      <c r="A12" s="80"/>
      <c r="B12" s="81"/>
      <c r="C12" s="82"/>
      <c r="D12" s="83"/>
      <c r="E12" s="84"/>
      <c r="F12" s="84"/>
      <c r="G12" s="84"/>
      <c r="H12" s="85"/>
      <c r="I12" s="73"/>
    </row>
    <row r="13" spans="1:10" ht="36" x14ac:dyDescent="0.2">
      <c r="A13" s="86" t="s">
        <v>7</v>
      </c>
      <c r="B13" s="87" t="s">
        <v>8</v>
      </c>
      <c r="C13" s="88" t="s">
        <v>9</v>
      </c>
      <c r="D13" s="89" t="s">
        <v>10</v>
      </c>
      <c r="E13" s="90" t="s">
        <v>11</v>
      </c>
      <c r="F13" s="90" t="s">
        <v>12</v>
      </c>
      <c r="G13" s="90"/>
      <c r="H13" s="90" t="s">
        <v>13</v>
      </c>
      <c r="I13" s="90" t="s">
        <v>14</v>
      </c>
      <c r="J13" s="88" t="s">
        <v>15</v>
      </c>
    </row>
    <row r="14" spans="1:10" x14ac:dyDescent="0.2">
      <c r="A14" s="2"/>
      <c r="B14" s="3"/>
      <c r="C14" s="91"/>
      <c r="D14" s="92"/>
      <c r="E14" s="93"/>
      <c r="F14" s="93"/>
      <c r="G14" s="93"/>
      <c r="H14" s="94"/>
      <c r="I14" s="95"/>
      <c r="J14" s="96"/>
    </row>
    <row r="15" spans="1:10" x14ac:dyDescent="0.2">
      <c r="A15" s="4" t="s">
        <v>16</v>
      </c>
      <c r="B15" s="5" t="s">
        <v>17</v>
      </c>
      <c r="C15" s="97"/>
      <c r="D15" s="98"/>
      <c r="E15" s="99"/>
      <c r="F15" s="99"/>
      <c r="G15" s="99"/>
      <c r="H15" s="95"/>
      <c r="I15" s="95"/>
      <c r="J15" s="96"/>
    </row>
    <row r="16" spans="1:10" x14ac:dyDescent="0.2">
      <c r="A16" s="4"/>
      <c r="B16" s="5"/>
      <c r="C16" s="97"/>
      <c r="D16" s="98"/>
      <c r="E16" s="99"/>
      <c r="F16" s="99"/>
      <c r="G16" s="99"/>
      <c r="H16" s="95"/>
      <c r="I16" s="95"/>
      <c r="J16" s="96"/>
    </row>
    <row r="17" spans="1:17" x14ac:dyDescent="0.2">
      <c r="A17" s="4">
        <v>1</v>
      </c>
      <c r="B17" s="5" t="s">
        <v>18</v>
      </c>
      <c r="C17" s="100"/>
      <c r="D17" s="101"/>
      <c r="E17" s="95"/>
      <c r="F17" s="95"/>
      <c r="G17" s="95"/>
      <c r="H17" s="95"/>
      <c r="I17" s="95"/>
      <c r="J17" s="96"/>
    </row>
    <row r="18" spans="1:17" x14ac:dyDescent="0.2">
      <c r="A18" s="12"/>
      <c r="B18" s="5"/>
      <c r="C18" s="100"/>
      <c r="D18" s="101"/>
      <c r="E18" s="95"/>
      <c r="F18" s="95"/>
      <c r="G18" s="95"/>
      <c r="H18" s="95"/>
      <c r="I18" s="95"/>
      <c r="J18" s="96"/>
    </row>
    <row r="19" spans="1:17" x14ac:dyDescent="0.2">
      <c r="A19" s="6">
        <f>A17+0.1</f>
        <v>1.1000000000000001</v>
      </c>
      <c r="B19" s="7" t="s">
        <v>19</v>
      </c>
      <c r="C19" s="100"/>
      <c r="D19" s="101"/>
      <c r="E19" s="95"/>
      <c r="F19" s="95"/>
      <c r="G19" s="95"/>
      <c r="H19" s="216"/>
      <c r="I19" s="95"/>
      <c r="J19" s="96"/>
    </row>
    <row r="20" spans="1:17" x14ac:dyDescent="0.2">
      <c r="A20" s="8" t="s">
        <v>20</v>
      </c>
      <c r="B20" s="9" t="s">
        <v>21</v>
      </c>
      <c r="C20" s="211">
        <v>450</v>
      </c>
      <c r="D20" s="215" t="s">
        <v>22</v>
      </c>
      <c r="E20" s="95">
        <f>'[1]Analisis de Costos'!G8</f>
        <v>19.784364444444446</v>
      </c>
      <c r="F20" s="95">
        <f>'[1]Analisis de Costos'!H8</f>
        <v>2.2034133333333337</v>
      </c>
      <c r="G20" s="212">
        <f>+ROUND(E20+F20,2)</f>
        <v>21.99</v>
      </c>
      <c r="H20" s="216">
        <f>ROUND(C20*E20,2)</f>
        <v>8902.9599999999991</v>
      </c>
      <c r="I20" s="95">
        <f>ROUND(C20*F20,2)</f>
        <v>991.54</v>
      </c>
      <c r="J20" s="218">
        <f>H20+I20</f>
        <v>9894.5</v>
      </c>
      <c r="K20" s="219">
        <f>+C20*G20</f>
        <v>9895.5</v>
      </c>
      <c r="M20" s="213">
        <f>+J20/C20</f>
        <v>21.987777777777779</v>
      </c>
      <c r="N20" s="73">
        <f>+$E$20+$F$20</f>
        <v>21.987777777777779</v>
      </c>
      <c r="O20" s="75">
        <f>+$J$20/$N$20</f>
        <v>449.99999999999994</v>
      </c>
      <c r="P20" s="75">
        <f>+N20*O20</f>
        <v>9894.5</v>
      </c>
    </row>
    <row r="21" spans="1:17" x14ac:dyDescent="0.2">
      <c r="A21" s="8" t="s">
        <v>23</v>
      </c>
      <c r="B21" s="10" t="s">
        <v>24</v>
      </c>
      <c r="C21" s="211">
        <v>117</v>
      </c>
      <c r="D21" s="215" t="s">
        <v>25</v>
      </c>
      <c r="E21" s="95">
        <v>500</v>
      </c>
      <c r="F21" s="95">
        <v>0</v>
      </c>
      <c r="G21" s="212">
        <f t="shared" ref="G21:G28" si="0">+ROUND(E21+F21,2)</f>
        <v>500</v>
      </c>
      <c r="H21" s="216">
        <f>ROUND(C21*E21,2)</f>
        <v>58500</v>
      </c>
      <c r="I21" s="95">
        <f t="shared" ref="I21:I24" si="1">ROUND(C21*F21,2)</f>
        <v>0</v>
      </c>
      <c r="J21" s="218">
        <f t="shared" ref="J21:J28" si="2">H21+I21</f>
        <v>58500</v>
      </c>
      <c r="K21" s="219">
        <f t="shared" ref="K21:K28" si="3">+C21*G21</f>
        <v>58500</v>
      </c>
      <c r="O21" s="75">
        <f>+$J$20/$N$20</f>
        <v>449.99999999999994</v>
      </c>
      <c r="P21" s="73">
        <f>+$E$20+$F$20</f>
        <v>21.987777777777779</v>
      </c>
      <c r="Q21" s="75">
        <f>+O21*P21</f>
        <v>9894.5</v>
      </c>
    </row>
    <row r="22" spans="1:17" x14ac:dyDescent="0.2">
      <c r="A22" s="8" t="s">
        <v>26</v>
      </c>
      <c r="B22" s="9" t="s">
        <v>27</v>
      </c>
      <c r="C22" s="211">
        <v>117</v>
      </c>
      <c r="D22" s="215" t="s">
        <v>25</v>
      </c>
      <c r="E22" s="95">
        <f>'[1]Analisis de Costos'!G22</f>
        <v>251.19967750000001</v>
      </c>
      <c r="F22" s="95">
        <f>'[1]Analisis de Costos'!H22</f>
        <v>20.954183333333336</v>
      </c>
      <c r="G22" s="212">
        <f t="shared" si="0"/>
        <v>272.14999999999998</v>
      </c>
      <c r="H22" s="216">
        <f>ROUND(C22*E22,2)</f>
        <v>29390.36</v>
      </c>
      <c r="I22" s="95">
        <f t="shared" si="1"/>
        <v>2451.64</v>
      </c>
      <c r="J22" s="218">
        <f t="shared" si="2"/>
        <v>31842</v>
      </c>
      <c r="K22" s="219">
        <f t="shared" si="3"/>
        <v>31841.549999999996</v>
      </c>
    </row>
    <row r="23" spans="1:17" x14ac:dyDescent="0.2">
      <c r="A23" s="8" t="s">
        <v>28</v>
      </c>
      <c r="B23" s="10" t="s">
        <v>29</v>
      </c>
      <c r="C23" s="211">
        <v>970</v>
      </c>
      <c r="D23" s="215" t="s">
        <v>30</v>
      </c>
      <c r="E23" s="95">
        <f>'[1]Analisis de Costos'!G44</f>
        <v>68.548453608247428</v>
      </c>
      <c r="F23" s="95">
        <f>'[1]Analisis de Costos'!H44</f>
        <v>6.6804123711340209</v>
      </c>
      <c r="G23" s="212">
        <f t="shared" si="0"/>
        <v>75.23</v>
      </c>
      <c r="H23" s="216">
        <f>ROUND(C23*E23,2)</f>
        <v>66492</v>
      </c>
      <c r="I23" s="95">
        <f t="shared" si="1"/>
        <v>6480</v>
      </c>
      <c r="J23" s="218">
        <f t="shared" si="2"/>
        <v>72972</v>
      </c>
      <c r="K23" s="219">
        <f t="shared" si="3"/>
        <v>72973.100000000006</v>
      </c>
      <c r="O23" s="73"/>
    </row>
    <row r="24" spans="1:17" x14ac:dyDescent="0.2">
      <c r="A24" s="8" t="s">
        <v>31</v>
      </c>
      <c r="B24" s="11" t="s">
        <v>32</v>
      </c>
      <c r="C24" s="211">
        <v>585</v>
      </c>
      <c r="D24" s="215" t="s">
        <v>25</v>
      </c>
      <c r="E24" s="95">
        <f>'[1]Analisis de Costos'!G53</f>
        <v>295</v>
      </c>
      <c r="F24" s="95">
        <f>'[1]Analisis de Costos'!H53</f>
        <v>53.1</v>
      </c>
      <c r="G24" s="212">
        <f t="shared" si="0"/>
        <v>348.1</v>
      </c>
      <c r="H24" s="216">
        <f>ROUND(C24*E24,2)</f>
        <v>172575</v>
      </c>
      <c r="I24" s="95">
        <f t="shared" si="1"/>
        <v>31063.5</v>
      </c>
      <c r="J24" s="218">
        <f t="shared" si="2"/>
        <v>203638.5</v>
      </c>
      <c r="K24" s="219">
        <f t="shared" si="3"/>
        <v>203638.5</v>
      </c>
    </row>
    <row r="25" spans="1:17" x14ac:dyDescent="0.2">
      <c r="A25" s="8"/>
      <c r="B25" s="29"/>
      <c r="C25" s="211"/>
      <c r="D25" s="215"/>
      <c r="E25" s="95"/>
      <c r="F25" s="95"/>
      <c r="G25" s="212">
        <f>+ROUND(E25+F25,2)</f>
        <v>0</v>
      </c>
      <c r="H25" s="216"/>
      <c r="I25" s="95"/>
      <c r="J25" s="218"/>
      <c r="K25" s="219">
        <f t="shared" si="3"/>
        <v>0</v>
      </c>
    </row>
    <row r="26" spans="1:17" x14ac:dyDescent="0.2">
      <c r="A26" s="6">
        <v>1.2</v>
      </c>
      <c r="B26" s="7" t="s">
        <v>33</v>
      </c>
      <c r="C26" s="217"/>
      <c r="D26" s="103"/>
      <c r="E26" s="95"/>
      <c r="F26" s="95"/>
      <c r="G26" s="212">
        <f t="shared" si="0"/>
        <v>0</v>
      </c>
      <c r="H26" s="95"/>
      <c r="I26" s="95"/>
      <c r="J26" s="218"/>
      <c r="K26" s="219">
        <f t="shared" si="3"/>
        <v>0</v>
      </c>
    </row>
    <row r="27" spans="1:17" x14ac:dyDescent="0.2">
      <c r="A27" s="8" t="s">
        <v>34</v>
      </c>
      <c r="B27" s="11" t="s">
        <v>35</v>
      </c>
      <c r="C27" s="211">
        <v>8215.16</v>
      </c>
      <c r="D27" s="101" t="s">
        <v>22</v>
      </c>
      <c r="E27" s="104">
        <f>'[1]Analisis de Costos'!G60</f>
        <v>10.437685936731603</v>
      </c>
      <c r="F27" s="104">
        <f>'[1]Analisis de Costos'!H60</f>
        <v>1.1898429245443789</v>
      </c>
      <c r="G27" s="212">
        <f t="shared" si="0"/>
        <v>11.63</v>
      </c>
      <c r="H27" s="95">
        <f>ROUND(C27*E27,2)</f>
        <v>85747.26</v>
      </c>
      <c r="I27" s="95">
        <f t="shared" ref="I27:I28" si="4">ROUND(C27*F27,2)</f>
        <v>9774.75</v>
      </c>
      <c r="J27" s="218">
        <f t="shared" si="2"/>
        <v>95522.01</v>
      </c>
      <c r="K27" s="219">
        <f t="shared" si="3"/>
        <v>95542.310800000007</v>
      </c>
    </row>
    <row r="28" spans="1:17" x14ac:dyDescent="0.2">
      <c r="A28" s="8" t="s">
        <v>36</v>
      </c>
      <c r="B28" s="11" t="s">
        <v>37</v>
      </c>
      <c r="C28" s="211">
        <v>4</v>
      </c>
      <c r="D28" s="105" t="s">
        <v>38</v>
      </c>
      <c r="E28" s="104">
        <f>C27*0.15*1.3*180/4</f>
        <v>72088.028999999995</v>
      </c>
      <c r="F28" s="95">
        <f>'[1]Analisis de Costos'!H57</f>
        <v>53.1</v>
      </c>
      <c r="G28" s="212">
        <f t="shared" si="0"/>
        <v>72141.13</v>
      </c>
      <c r="H28" s="95">
        <f>ROUND(C28*E28,2)</f>
        <v>288352.12</v>
      </c>
      <c r="I28" s="95">
        <f t="shared" si="4"/>
        <v>212.4</v>
      </c>
      <c r="J28" s="218">
        <f t="shared" si="2"/>
        <v>288564.52</v>
      </c>
      <c r="K28" s="219">
        <f t="shared" si="3"/>
        <v>288564.52</v>
      </c>
    </row>
    <row r="29" spans="1:17" x14ac:dyDescent="0.2">
      <c r="A29" s="12"/>
      <c r="B29" s="11"/>
      <c r="C29" s="100"/>
      <c r="D29" s="105"/>
      <c r="E29" s="104"/>
      <c r="F29" s="104"/>
      <c r="G29" s="104"/>
      <c r="H29" s="95"/>
      <c r="I29" s="106"/>
      <c r="J29" s="107"/>
    </row>
    <row r="30" spans="1:17" x14ac:dyDescent="0.2">
      <c r="A30" s="13"/>
      <c r="B30" s="14" t="s">
        <v>39</v>
      </c>
      <c r="C30" s="108"/>
      <c r="D30" s="109"/>
      <c r="E30" s="110"/>
      <c r="F30" s="110"/>
      <c r="G30" s="110"/>
      <c r="H30" s="111">
        <f>SUM(H20:H28)</f>
        <v>709959.7</v>
      </c>
      <c r="I30" s="111">
        <f>SUM(I20:I28)</f>
        <v>50973.83</v>
      </c>
      <c r="J30" s="112">
        <f>SUM(J20:J28)</f>
        <v>760933.53</v>
      </c>
    </row>
    <row r="31" spans="1:17" x14ac:dyDescent="0.2">
      <c r="A31" s="15"/>
      <c r="B31" s="16"/>
      <c r="C31" s="113"/>
      <c r="D31" s="114"/>
      <c r="E31" s="115"/>
      <c r="F31" s="115"/>
      <c r="G31" s="115"/>
      <c r="H31" s="116"/>
      <c r="I31" s="116"/>
      <c r="J31" s="117"/>
    </row>
    <row r="32" spans="1:17" x14ac:dyDescent="0.2">
      <c r="A32" s="4" t="s">
        <v>40</v>
      </c>
      <c r="B32" s="5" t="s">
        <v>41</v>
      </c>
      <c r="C32" s="100"/>
      <c r="D32" s="105"/>
      <c r="E32" s="118"/>
      <c r="F32" s="118"/>
      <c r="G32" s="118"/>
      <c r="H32" s="95"/>
      <c r="I32" s="95"/>
      <c r="J32" s="96"/>
    </row>
    <row r="33" spans="1:10" x14ac:dyDescent="0.2">
      <c r="A33" s="4"/>
      <c r="B33" s="5"/>
      <c r="C33" s="100"/>
      <c r="D33" s="105"/>
      <c r="E33" s="118"/>
      <c r="F33" s="118"/>
      <c r="G33" s="118"/>
      <c r="H33" s="95"/>
      <c r="I33" s="95"/>
      <c r="J33" s="96"/>
    </row>
    <row r="34" spans="1:10" x14ac:dyDescent="0.2">
      <c r="A34" s="6">
        <v>1</v>
      </c>
      <c r="B34" s="7" t="s">
        <v>42</v>
      </c>
      <c r="C34" s="100"/>
      <c r="D34" s="101"/>
      <c r="E34" s="118"/>
      <c r="F34" s="118"/>
      <c r="G34" s="118"/>
      <c r="H34" s="95"/>
      <c r="I34" s="95"/>
      <c r="J34" s="96"/>
    </row>
    <row r="35" spans="1:10" x14ac:dyDescent="0.2">
      <c r="A35" s="6"/>
      <c r="B35" s="7"/>
      <c r="C35" s="100"/>
      <c r="D35" s="101"/>
      <c r="E35" s="118"/>
      <c r="F35" s="118"/>
      <c r="G35" s="118"/>
      <c r="H35" s="95"/>
      <c r="I35" s="95"/>
      <c r="J35" s="96"/>
    </row>
    <row r="36" spans="1:10" x14ac:dyDescent="0.2">
      <c r="A36" s="6">
        <v>1.1000000000000001</v>
      </c>
      <c r="B36" s="17" t="s">
        <v>43</v>
      </c>
      <c r="C36" s="100"/>
      <c r="D36" s="101"/>
      <c r="E36" s="104"/>
      <c r="F36" s="104"/>
      <c r="G36" s="104"/>
      <c r="H36" s="95"/>
      <c r="I36" s="95"/>
      <c r="J36" s="96"/>
    </row>
    <row r="37" spans="1:10" x14ac:dyDescent="0.2">
      <c r="A37" s="8" t="s">
        <v>20</v>
      </c>
      <c r="B37" s="18" t="s">
        <v>44</v>
      </c>
      <c r="C37" s="100">
        <v>18.3</v>
      </c>
      <c r="D37" s="105" t="s">
        <v>30</v>
      </c>
      <c r="E37" s="104">
        <f>'[1]Analisis de Costos'!G75</f>
        <v>15366.499301080137</v>
      </c>
      <c r="F37" s="104">
        <f>'[1]Analisis de Costos'!H75</f>
        <v>2650.7456747404844</v>
      </c>
      <c r="G37" s="212">
        <f t="shared" ref="G37:G100" si="5">+ROUND(E37+F37,2)</f>
        <v>18017.240000000002</v>
      </c>
      <c r="H37" s="95">
        <f>ROUND(C37*E37,2)</f>
        <v>281206.94</v>
      </c>
      <c r="I37" s="95">
        <f t="shared" ref="I37:I79" si="6">ROUND(C37*F37,2)</f>
        <v>48508.65</v>
      </c>
      <c r="J37" s="96">
        <f t="shared" ref="J37:J79" si="7">H37+I37</f>
        <v>329715.59000000003</v>
      </c>
    </row>
    <row r="38" spans="1:10" x14ac:dyDescent="0.2">
      <c r="A38" s="8" t="s">
        <v>23</v>
      </c>
      <c r="B38" s="18" t="s">
        <v>45</v>
      </c>
      <c r="C38" s="100">
        <v>2</v>
      </c>
      <c r="D38" s="105" t="s">
        <v>46</v>
      </c>
      <c r="E38" s="104">
        <f>'[1]Analisis de Costos'!G90</f>
        <v>46107.635960243198</v>
      </c>
      <c r="F38" s="104">
        <f>'[1]Analisis de Costos'!H90</f>
        <v>7633.38</v>
      </c>
      <c r="G38" s="212">
        <f t="shared" si="5"/>
        <v>53741.02</v>
      </c>
      <c r="H38" s="95">
        <f>ROUND(C38*E38,2)</f>
        <v>92215.27</v>
      </c>
      <c r="I38" s="95">
        <f t="shared" si="6"/>
        <v>15266.76</v>
      </c>
      <c r="J38" s="96">
        <f t="shared" si="7"/>
        <v>107482.03</v>
      </c>
    </row>
    <row r="39" spans="1:10" x14ac:dyDescent="0.2">
      <c r="A39" s="62" t="s">
        <v>26</v>
      </c>
      <c r="B39" s="119" t="s">
        <v>47</v>
      </c>
      <c r="C39" s="120">
        <v>6</v>
      </c>
      <c r="D39" s="121" t="s">
        <v>46</v>
      </c>
      <c r="E39" s="122">
        <f>'[1]Analisis de Costos'!G107</f>
        <v>32807.635960243198</v>
      </c>
      <c r="F39" s="122">
        <f>'[1]Analisis de Costos'!H107</f>
        <v>5239.38</v>
      </c>
      <c r="G39" s="212">
        <f t="shared" si="5"/>
        <v>38047.019999999997</v>
      </c>
      <c r="H39" s="123">
        <f t="shared" ref="H39:H46" si="8">ROUND(C39*E39,2)</f>
        <v>196845.82</v>
      </c>
      <c r="I39" s="123">
        <f t="shared" si="6"/>
        <v>31436.28</v>
      </c>
      <c r="J39" s="124">
        <f t="shared" si="7"/>
        <v>228282.1</v>
      </c>
    </row>
    <row r="40" spans="1:10" x14ac:dyDescent="0.2">
      <c r="A40" s="8" t="s">
        <v>28</v>
      </c>
      <c r="B40" s="125" t="s">
        <v>48</v>
      </c>
      <c r="C40" s="100">
        <v>1</v>
      </c>
      <c r="D40" s="105" t="s">
        <v>46</v>
      </c>
      <c r="E40" s="104">
        <f>'[1]Analisis de Costos'!G122</f>
        <v>18974.21074368</v>
      </c>
      <c r="F40" s="104">
        <f>'[1]Analisis de Costos'!H122</f>
        <v>2749.36</v>
      </c>
      <c r="G40" s="212">
        <f t="shared" si="5"/>
        <v>21723.57</v>
      </c>
      <c r="H40" s="95">
        <f t="shared" si="8"/>
        <v>18974.21</v>
      </c>
      <c r="I40" s="95">
        <f t="shared" si="6"/>
        <v>2749.36</v>
      </c>
      <c r="J40" s="96">
        <f t="shared" si="7"/>
        <v>21723.57</v>
      </c>
    </row>
    <row r="41" spans="1:10" x14ac:dyDescent="0.2">
      <c r="A41" s="8" t="s">
        <v>31</v>
      </c>
      <c r="B41" s="18" t="s">
        <v>49</v>
      </c>
      <c r="C41" s="100">
        <v>1</v>
      </c>
      <c r="D41" s="105" t="s">
        <v>46</v>
      </c>
      <c r="E41" s="104">
        <f>'[1]Analisis de Costos'!G137</f>
        <v>248608.46</v>
      </c>
      <c r="F41" s="104">
        <f>'[1]Analisis de Costos'!H137</f>
        <v>44083.530000000006</v>
      </c>
      <c r="G41" s="212">
        <f t="shared" si="5"/>
        <v>292691.99</v>
      </c>
      <c r="H41" s="95">
        <f t="shared" si="8"/>
        <v>248608.46</v>
      </c>
      <c r="I41" s="95">
        <f t="shared" si="6"/>
        <v>44083.53</v>
      </c>
      <c r="J41" s="96">
        <f>H41+I41</f>
        <v>292691.99</v>
      </c>
    </row>
    <row r="42" spans="1:10" ht="24" x14ac:dyDescent="0.2">
      <c r="A42" s="8" t="s">
        <v>50</v>
      </c>
      <c r="B42" s="18" t="s">
        <v>51</v>
      </c>
      <c r="C42" s="100">
        <v>1</v>
      </c>
      <c r="D42" s="105" t="s">
        <v>46</v>
      </c>
      <c r="E42" s="104">
        <f>'[1]Analisis de Costos'!G153</f>
        <v>27647.629999999997</v>
      </c>
      <c r="F42" s="104">
        <f>'[1]Analisis de Costos'!H153</f>
        <v>3153.78</v>
      </c>
      <c r="G42" s="212">
        <f t="shared" si="5"/>
        <v>30801.41</v>
      </c>
      <c r="H42" s="95">
        <f t="shared" si="8"/>
        <v>27647.63</v>
      </c>
      <c r="I42" s="95">
        <f t="shared" si="6"/>
        <v>3153.78</v>
      </c>
      <c r="J42" s="96">
        <f t="shared" si="7"/>
        <v>30801.41</v>
      </c>
    </row>
    <row r="43" spans="1:10" x14ac:dyDescent="0.2">
      <c r="A43" s="8"/>
      <c r="B43" s="18"/>
      <c r="C43" s="100"/>
      <c r="D43" s="105"/>
      <c r="E43" s="104"/>
      <c r="F43" s="104"/>
      <c r="G43" s="212">
        <f t="shared" si="5"/>
        <v>0</v>
      </c>
      <c r="H43" s="95"/>
      <c r="I43" s="95"/>
      <c r="J43" s="96"/>
    </row>
    <row r="44" spans="1:10" x14ac:dyDescent="0.2">
      <c r="A44" s="6">
        <v>1.2</v>
      </c>
      <c r="B44" s="19" t="s">
        <v>52</v>
      </c>
      <c r="C44" s="100"/>
      <c r="D44" s="105"/>
      <c r="E44" s="104"/>
      <c r="F44" s="104"/>
      <c r="G44" s="212">
        <f t="shared" si="5"/>
        <v>0</v>
      </c>
      <c r="H44" s="95"/>
      <c r="I44" s="95"/>
      <c r="J44" s="96"/>
    </row>
    <row r="45" spans="1:10" x14ac:dyDescent="0.2">
      <c r="A45" s="8" t="s">
        <v>34</v>
      </c>
      <c r="B45" s="18" t="s">
        <v>53</v>
      </c>
      <c r="C45" s="100">
        <v>25.62</v>
      </c>
      <c r="D45" s="105" t="s">
        <v>54</v>
      </c>
      <c r="E45" s="104">
        <f>'[1]Analisis de Costos'!G167</f>
        <v>408.20285714285717</v>
      </c>
      <c r="F45" s="104">
        <f>'[1]Analisis de Costos'!H167</f>
        <v>53.39</v>
      </c>
      <c r="G45" s="212">
        <f t="shared" si="5"/>
        <v>461.59</v>
      </c>
      <c r="H45" s="95">
        <f t="shared" si="8"/>
        <v>10458.16</v>
      </c>
      <c r="I45" s="95">
        <f t="shared" si="6"/>
        <v>1367.85</v>
      </c>
      <c r="J45" s="96">
        <f t="shared" si="7"/>
        <v>11826.01</v>
      </c>
    </row>
    <row r="46" spans="1:10" x14ac:dyDescent="0.2">
      <c r="A46" s="8" t="s">
        <v>36</v>
      </c>
      <c r="B46" s="18" t="s">
        <v>55</v>
      </c>
      <c r="C46" s="100">
        <v>20.23</v>
      </c>
      <c r="D46" s="105" t="s">
        <v>25</v>
      </c>
      <c r="E46" s="104">
        <f>'[1]Analisis de Costos'!G177+E21</f>
        <v>683.35666666666668</v>
      </c>
      <c r="F46" s="104">
        <f>'[1]Analisis de Costos'!H177</f>
        <v>15.409358333333333</v>
      </c>
      <c r="G46" s="212">
        <f t="shared" si="5"/>
        <v>698.77</v>
      </c>
      <c r="H46" s="95">
        <f t="shared" si="8"/>
        <v>13824.31</v>
      </c>
      <c r="I46" s="95">
        <f t="shared" si="6"/>
        <v>311.73</v>
      </c>
      <c r="J46" s="96">
        <f t="shared" si="7"/>
        <v>14136.039999999999</v>
      </c>
    </row>
    <row r="47" spans="1:10" ht="24" x14ac:dyDescent="0.2">
      <c r="A47" s="8" t="s">
        <v>56</v>
      </c>
      <c r="B47" s="18" t="s">
        <v>32</v>
      </c>
      <c r="C47" s="100">
        <v>6.47</v>
      </c>
      <c r="D47" s="105" t="s">
        <v>25</v>
      </c>
      <c r="E47" s="104">
        <f>'[1]Analisis de Costos'!G212</f>
        <v>371.13402061855675</v>
      </c>
      <c r="F47" s="104">
        <f>'[1]Analisis de Costos'!H212</f>
        <v>0</v>
      </c>
      <c r="G47" s="212">
        <f t="shared" si="5"/>
        <v>371.13</v>
      </c>
      <c r="H47" s="95">
        <f>ROUND(C47*E47,2)</f>
        <v>2401.2399999999998</v>
      </c>
      <c r="I47" s="95">
        <f t="shared" si="6"/>
        <v>0</v>
      </c>
      <c r="J47" s="96">
        <f t="shared" si="7"/>
        <v>2401.2399999999998</v>
      </c>
    </row>
    <row r="48" spans="1:10" x14ac:dyDescent="0.2">
      <c r="A48" s="8"/>
      <c r="B48" s="18"/>
      <c r="C48" s="100"/>
      <c r="D48" s="105"/>
      <c r="E48" s="104"/>
      <c r="F48" s="104"/>
      <c r="G48" s="212">
        <f t="shared" si="5"/>
        <v>0</v>
      </c>
      <c r="H48" s="95"/>
      <c r="I48" s="95"/>
      <c r="J48" s="96"/>
    </row>
    <row r="49" spans="1:10" x14ac:dyDescent="0.2">
      <c r="A49" s="6">
        <v>2</v>
      </c>
      <c r="B49" s="7" t="s">
        <v>57</v>
      </c>
      <c r="C49" s="100"/>
      <c r="D49" s="105"/>
      <c r="E49" s="104"/>
      <c r="F49" s="104"/>
      <c r="G49" s="212">
        <f t="shared" si="5"/>
        <v>0</v>
      </c>
      <c r="H49" s="95"/>
      <c r="I49" s="95"/>
      <c r="J49" s="96"/>
    </row>
    <row r="50" spans="1:10" x14ac:dyDescent="0.2">
      <c r="A50" s="6"/>
      <c r="B50" s="7"/>
      <c r="C50" s="100"/>
      <c r="D50" s="105"/>
      <c r="E50" s="104"/>
      <c r="F50" s="104"/>
      <c r="G50" s="212">
        <f t="shared" si="5"/>
        <v>0</v>
      </c>
      <c r="H50" s="95"/>
      <c r="I50" s="95"/>
      <c r="J50" s="96"/>
    </row>
    <row r="51" spans="1:10" ht="24" x14ac:dyDescent="0.2">
      <c r="A51" s="8">
        <v>2.1</v>
      </c>
      <c r="B51" s="18" t="s">
        <v>58</v>
      </c>
      <c r="C51" s="100">
        <v>1</v>
      </c>
      <c r="D51" s="105" t="s">
        <v>46</v>
      </c>
      <c r="E51" s="104">
        <f>'[1]Analisis de Costos'!G199</f>
        <v>786000</v>
      </c>
      <c r="F51" s="104">
        <f>'[1]Analisis de Costos'!H199</f>
        <v>137160</v>
      </c>
      <c r="G51" s="212">
        <f t="shared" si="5"/>
        <v>923160</v>
      </c>
      <c r="H51" s="95">
        <f t="shared" ref="H51:H56" si="9">ROUND(C51*E51,2)</f>
        <v>786000</v>
      </c>
      <c r="I51" s="95">
        <f t="shared" si="6"/>
        <v>137160</v>
      </c>
      <c r="J51" s="96">
        <f t="shared" si="7"/>
        <v>923160</v>
      </c>
    </row>
    <row r="52" spans="1:10" x14ac:dyDescent="0.2">
      <c r="A52" s="8"/>
      <c r="B52" s="9"/>
      <c r="C52" s="100"/>
      <c r="D52" s="105"/>
      <c r="E52" s="104"/>
      <c r="F52" s="104"/>
      <c r="G52" s="212">
        <f t="shared" si="5"/>
        <v>0</v>
      </c>
      <c r="H52" s="95"/>
      <c r="I52" s="95"/>
      <c r="J52" s="96"/>
    </row>
    <row r="53" spans="1:10" x14ac:dyDescent="0.2">
      <c r="A53" s="6" t="s">
        <v>59</v>
      </c>
      <c r="B53" s="5" t="s">
        <v>60</v>
      </c>
      <c r="C53" s="100"/>
      <c r="D53" s="105"/>
      <c r="E53" s="104"/>
      <c r="F53" s="104"/>
      <c r="G53" s="212">
        <f t="shared" si="5"/>
        <v>0</v>
      </c>
      <c r="H53" s="95"/>
      <c r="I53" s="95"/>
      <c r="J53" s="96"/>
    </row>
    <row r="54" spans="1:10" x14ac:dyDescent="0.2">
      <c r="A54" s="6" t="s">
        <v>61</v>
      </c>
      <c r="B54" s="7" t="s">
        <v>62</v>
      </c>
      <c r="C54" s="100"/>
      <c r="D54" s="105"/>
      <c r="E54" s="104"/>
      <c r="F54" s="104"/>
      <c r="G54" s="212">
        <f t="shared" si="5"/>
        <v>0</v>
      </c>
      <c r="H54" s="95"/>
      <c r="I54" s="95"/>
      <c r="J54" s="96"/>
    </row>
    <row r="55" spans="1:10" x14ac:dyDescent="0.2">
      <c r="A55" s="8" t="s">
        <v>63</v>
      </c>
      <c r="B55" s="9" t="s">
        <v>64</v>
      </c>
      <c r="C55" s="100">
        <v>12.7</v>
      </c>
      <c r="D55" s="105" t="s">
        <v>22</v>
      </c>
      <c r="E55" s="104">
        <f>'[1]Analisis de Costos'!G219</f>
        <v>545.72</v>
      </c>
      <c r="F55" s="104">
        <f>'[1]Analisis de Costos'!H219</f>
        <v>55.17</v>
      </c>
      <c r="G55" s="212">
        <f t="shared" si="5"/>
        <v>600.89</v>
      </c>
      <c r="H55" s="95">
        <f>ROUND(C55*E55,2)</f>
        <v>6930.64</v>
      </c>
      <c r="I55" s="95">
        <f t="shared" si="6"/>
        <v>700.66</v>
      </c>
      <c r="J55" s="96">
        <f t="shared" si="7"/>
        <v>7631.3</v>
      </c>
    </row>
    <row r="56" spans="1:10" x14ac:dyDescent="0.2">
      <c r="A56" s="8" t="s">
        <v>65</v>
      </c>
      <c r="B56" s="9" t="s">
        <v>66</v>
      </c>
      <c r="C56" s="100">
        <v>7.38</v>
      </c>
      <c r="D56" s="105" t="s">
        <v>30</v>
      </c>
      <c r="E56" s="104">
        <f>'[1]Analisis de Costos'!G230</f>
        <v>167.43</v>
      </c>
      <c r="F56" s="104">
        <f>'[1]Analisis de Costos'!H230</f>
        <v>17.669999999999998</v>
      </c>
      <c r="G56" s="212">
        <f t="shared" si="5"/>
        <v>185.1</v>
      </c>
      <c r="H56" s="95">
        <f t="shared" si="9"/>
        <v>1235.6300000000001</v>
      </c>
      <c r="I56" s="95">
        <f t="shared" si="6"/>
        <v>130.4</v>
      </c>
      <c r="J56" s="96">
        <f t="shared" si="7"/>
        <v>1366.0300000000002</v>
      </c>
    </row>
    <row r="57" spans="1:10" x14ac:dyDescent="0.2">
      <c r="A57" s="8"/>
      <c r="B57" s="9"/>
      <c r="C57" s="100"/>
      <c r="D57" s="105"/>
      <c r="E57" s="104"/>
      <c r="F57" s="104"/>
      <c r="G57" s="212">
        <f t="shared" si="5"/>
        <v>0</v>
      </c>
      <c r="H57" s="95"/>
      <c r="I57" s="95"/>
      <c r="J57" s="96"/>
    </row>
    <row r="58" spans="1:10" x14ac:dyDescent="0.2">
      <c r="A58" s="6" t="s">
        <v>67</v>
      </c>
      <c r="B58" s="7" t="s">
        <v>68</v>
      </c>
      <c r="C58" s="100"/>
      <c r="D58" s="105"/>
      <c r="E58" s="104"/>
      <c r="F58" s="104"/>
      <c r="G58" s="212">
        <f t="shared" si="5"/>
        <v>0</v>
      </c>
      <c r="H58" s="95"/>
      <c r="I58" s="95"/>
      <c r="J58" s="96"/>
    </row>
    <row r="59" spans="1:10" x14ac:dyDescent="0.2">
      <c r="A59" s="6"/>
      <c r="B59" s="7"/>
      <c r="C59" s="100"/>
      <c r="D59" s="105"/>
      <c r="E59" s="104"/>
      <c r="F59" s="104"/>
      <c r="G59" s="212">
        <f t="shared" si="5"/>
        <v>0</v>
      </c>
      <c r="H59" s="95"/>
      <c r="I59" s="95"/>
      <c r="J59" s="96"/>
    </row>
    <row r="60" spans="1:10" x14ac:dyDescent="0.2">
      <c r="A60" s="6" t="s">
        <v>69</v>
      </c>
      <c r="B60" s="7" t="s">
        <v>70</v>
      </c>
      <c r="C60" s="100"/>
      <c r="D60" s="105"/>
      <c r="E60" s="104"/>
      <c r="F60" s="104"/>
      <c r="G60" s="212">
        <f t="shared" si="5"/>
        <v>0</v>
      </c>
      <c r="H60" s="95"/>
      <c r="I60" s="95"/>
      <c r="J60" s="96"/>
    </row>
    <row r="61" spans="1:10" x14ac:dyDescent="0.2">
      <c r="A61" s="20" t="s">
        <v>71</v>
      </c>
      <c r="B61" s="9" t="s">
        <v>72</v>
      </c>
      <c r="C61" s="100">
        <v>676.57</v>
      </c>
      <c r="D61" s="105" t="s">
        <v>22</v>
      </c>
      <c r="E61" s="104">
        <f>'[1]Analisis de Costos'!G240</f>
        <v>110.1</v>
      </c>
      <c r="F61" s="104">
        <f>'[1]Analisis de Costos'!H240</f>
        <v>9.3000000000000007</v>
      </c>
      <c r="G61" s="212">
        <f t="shared" si="5"/>
        <v>119.4</v>
      </c>
      <c r="H61" s="95">
        <f t="shared" ref="H61:H116" si="10">ROUND(C61*E61,2)</f>
        <v>74490.36</v>
      </c>
      <c r="I61" s="95">
        <f t="shared" si="6"/>
        <v>6292.1</v>
      </c>
      <c r="J61" s="96">
        <f t="shared" si="7"/>
        <v>80782.460000000006</v>
      </c>
    </row>
    <row r="62" spans="1:10" x14ac:dyDescent="0.2">
      <c r="A62" s="20" t="s">
        <v>73</v>
      </c>
      <c r="B62" s="9" t="s">
        <v>64</v>
      </c>
      <c r="C62" s="100">
        <v>539.64</v>
      </c>
      <c r="D62" s="105" t="s">
        <v>22</v>
      </c>
      <c r="E62" s="104">
        <f>E55</f>
        <v>545.72</v>
      </c>
      <c r="F62" s="104">
        <f>F55</f>
        <v>55.17</v>
      </c>
      <c r="G62" s="212">
        <f t="shared" si="5"/>
        <v>600.89</v>
      </c>
      <c r="H62" s="95">
        <f t="shared" si="10"/>
        <v>294492.34000000003</v>
      </c>
      <c r="I62" s="95">
        <f t="shared" si="6"/>
        <v>29771.94</v>
      </c>
      <c r="J62" s="96">
        <f t="shared" si="7"/>
        <v>324264.28000000003</v>
      </c>
    </row>
    <row r="63" spans="1:10" x14ac:dyDescent="0.2">
      <c r="A63" s="126" t="s">
        <v>74</v>
      </c>
      <c r="B63" s="127" t="s">
        <v>66</v>
      </c>
      <c r="C63" s="120">
        <v>170</v>
      </c>
      <c r="D63" s="121" t="s">
        <v>30</v>
      </c>
      <c r="E63" s="122">
        <f>E56</f>
        <v>167.43</v>
      </c>
      <c r="F63" s="122">
        <f>F56</f>
        <v>17.669999999999998</v>
      </c>
      <c r="G63" s="212">
        <f t="shared" si="5"/>
        <v>185.1</v>
      </c>
      <c r="H63" s="123">
        <f t="shared" si="10"/>
        <v>28463.1</v>
      </c>
      <c r="I63" s="123">
        <f t="shared" si="6"/>
        <v>3003.9</v>
      </c>
      <c r="J63" s="124">
        <f t="shared" si="7"/>
        <v>31467</v>
      </c>
    </row>
    <row r="64" spans="1:10" x14ac:dyDescent="0.2">
      <c r="A64" s="6" t="s">
        <v>75</v>
      </c>
      <c r="B64" s="7" t="s">
        <v>76</v>
      </c>
      <c r="C64" s="100"/>
      <c r="D64" s="105"/>
      <c r="E64" s="104"/>
      <c r="F64" s="104"/>
      <c r="G64" s="212">
        <f t="shared" si="5"/>
        <v>0</v>
      </c>
      <c r="H64" s="95"/>
      <c r="I64" s="95"/>
      <c r="J64" s="96"/>
    </row>
    <row r="65" spans="1:11" s="128" customFormat="1" ht="36" x14ac:dyDescent="0.2">
      <c r="A65" s="20" t="s">
        <v>77</v>
      </c>
      <c r="B65" s="18" t="s">
        <v>78</v>
      </c>
      <c r="C65" s="100">
        <v>6417</v>
      </c>
      <c r="D65" s="105" t="s">
        <v>79</v>
      </c>
      <c r="E65" s="104">
        <v>2600</v>
      </c>
      <c r="F65" s="104">
        <f>E65*0.18</f>
        <v>468</v>
      </c>
      <c r="G65" s="212">
        <f t="shared" si="5"/>
        <v>3068</v>
      </c>
      <c r="H65" s="95">
        <f t="shared" si="10"/>
        <v>16684200</v>
      </c>
      <c r="I65" s="95">
        <f t="shared" si="6"/>
        <v>3003156</v>
      </c>
      <c r="J65" s="96">
        <f t="shared" si="7"/>
        <v>19687356</v>
      </c>
      <c r="K65" s="220"/>
    </row>
    <row r="66" spans="1:11" s="128" customFormat="1" ht="36" x14ac:dyDescent="0.2">
      <c r="A66" s="20" t="s">
        <v>80</v>
      </c>
      <c r="B66" s="18" t="s">
        <v>81</v>
      </c>
      <c r="C66" s="100">
        <v>2</v>
      </c>
      <c r="D66" s="105" t="s">
        <v>46</v>
      </c>
      <c r="E66" s="104">
        <f>'[1]Analisis de Costos'!G250</f>
        <v>421544.8</v>
      </c>
      <c r="F66" s="104">
        <f>'[1]Analisis de Costos'!H250</f>
        <v>68678.063999999998</v>
      </c>
      <c r="G66" s="212">
        <f t="shared" si="5"/>
        <v>490222.86</v>
      </c>
      <c r="H66" s="95">
        <f t="shared" si="10"/>
        <v>843089.6</v>
      </c>
      <c r="I66" s="95">
        <f t="shared" si="6"/>
        <v>137356.13</v>
      </c>
      <c r="J66" s="96">
        <f t="shared" si="7"/>
        <v>980445.73</v>
      </c>
      <c r="K66" s="220"/>
    </row>
    <row r="67" spans="1:11" s="128" customFormat="1" ht="36" x14ac:dyDescent="0.2">
      <c r="A67" s="20" t="s">
        <v>82</v>
      </c>
      <c r="B67" s="18" t="s">
        <v>83</v>
      </c>
      <c r="C67" s="100">
        <v>2</v>
      </c>
      <c r="D67" s="105" t="s">
        <v>46</v>
      </c>
      <c r="E67" s="104">
        <f>'[1]Analisis de Costos'!G261</f>
        <v>325195.75</v>
      </c>
      <c r="F67" s="104">
        <f>'[1]Analisis de Costos'!H261</f>
        <v>51335.235000000001</v>
      </c>
      <c r="G67" s="212">
        <f t="shared" si="5"/>
        <v>376530.99</v>
      </c>
      <c r="H67" s="95">
        <f t="shared" si="10"/>
        <v>650391.5</v>
      </c>
      <c r="I67" s="95">
        <f t="shared" si="6"/>
        <v>102670.47</v>
      </c>
      <c r="J67" s="96">
        <f t="shared" si="7"/>
        <v>753061.97</v>
      </c>
      <c r="K67" s="220"/>
    </row>
    <row r="68" spans="1:11" s="128" customFormat="1" x14ac:dyDescent="0.2">
      <c r="A68" s="8"/>
      <c r="B68" s="9"/>
      <c r="C68" s="100"/>
      <c r="D68" s="105"/>
      <c r="E68" s="104"/>
      <c r="F68" s="104"/>
      <c r="G68" s="212">
        <f t="shared" si="5"/>
        <v>0</v>
      </c>
      <c r="H68" s="95"/>
      <c r="I68" s="95"/>
      <c r="J68" s="96"/>
      <c r="K68" s="220"/>
    </row>
    <row r="69" spans="1:11" s="128" customFormat="1" x14ac:dyDescent="0.2">
      <c r="A69" s="6" t="s">
        <v>84</v>
      </c>
      <c r="B69" s="7" t="s">
        <v>85</v>
      </c>
      <c r="C69" s="100"/>
      <c r="D69" s="105"/>
      <c r="E69" s="104"/>
      <c r="F69" s="104"/>
      <c r="G69" s="212">
        <f t="shared" si="5"/>
        <v>0</v>
      </c>
      <c r="H69" s="95"/>
      <c r="I69" s="95"/>
      <c r="J69" s="96"/>
      <c r="K69" s="220"/>
    </row>
    <row r="70" spans="1:11" s="128" customFormat="1" x14ac:dyDescent="0.2">
      <c r="A70" s="6" t="s">
        <v>86</v>
      </c>
      <c r="B70" s="7" t="s">
        <v>62</v>
      </c>
      <c r="C70" s="100"/>
      <c r="D70" s="105"/>
      <c r="E70" s="104"/>
      <c r="F70" s="104"/>
      <c r="G70" s="212">
        <f t="shared" si="5"/>
        <v>0</v>
      </c>
      <c r="H70" s="95"/>
      <c r="I70" s="95"/>
      <c r="J70" s="96"/>
      <c r="K70" s="220"/>
    </row>
    <row r="71" spans="1:11" s="128" customFormat="1" x14ac:dyDescent="0.2">
      <c r="A71" s="8" t="s">
        <v>87</v>
      </c>
      <c r="B71" s="9" t="s">
        <v>88</v>
      </c>
      <c r="C71" s="100">
        <v>8.8800000000000008</v>
      </c>
      <c r="D71" s="105" t="s">
        <v>22</v>
      </c>
      <c r="E71" s="104">
        <f>E61</f>
        <v>110.1</v>
      </c>
      <c r="F71" s="104">
        <f>F61</f>
        <v>9.3000000000000007</v>
      </c>
      <c r="G71" s="212">
        <f t="shared" si="5"/>
        <v>119.4</v>
      </c>
      <c r="H71" s="95">
        <f t="shared" si="10"/>
        <v>977.69</v>
      </c>
      <c r="I71" s="95">
        <f t="shared" si="6"/>
        <v>82.58</v>
      </c>
      <c r="J71" s="96">
        <f t="shared" si="7"/>
        <v>1060.27</v>
      </c>
      <c r="K71" s="220"/>
    </row>
    <row r="72" spans="1:11" s="128" customFormat="1" x14ac:dyDescent="0.2">
      <c r="A72" s="8" t="s">
        <v>89</v>
      </c>
      <c r="B72" s="9" t="s">
        <v>64</v>
      </c>
      <c r="C72" s="100">
        <v>1.92</v>
      </c>
      <c r="D72" s="105" t="s">
        <v>22</v>
      </c>
      <c r="E72" s="104">
        <f>E55</f>
        <v>545.72</v>
      </c>
      <c r="F72" s="104">
        <f>F55</f>
        <v>55.17</v>
      </c>
      <c r="G72" s="212">
        <f t="shared" si="5"/>
        <v>600.89</v>
      </c>
      <c r="H72" s="95">
        <f t="shared" si="10"/>
        <v>1047.78</v>
      </c>
      <c r="I72" s="95">
        <f t="shared" si="6"/>
        <v>105.93</v>
      </c>
      <c r="J72" s="96">
        <f t="shared" si="7"/>
        <v>1153.71</v>
      </c>
      <c r="K72" s="220"/>
    </row>
    <row r="73" spans="1:11" s="128" customFormat="1" x14ac:dyDescent="0.2">
      <c r="A73" s="8" t="s">
        <v>90</v>
      </c>
      <c r="B73" s="9" t="s">
        <v>66</v>
      </c>
      <c r="C73" s="100">
        <v>3.62</v>
      </c>
      <c r="D73" s="105" t="s">
        <v>30</v>
      </c>
      <c r="E73" s="104">
        <f>E63</f>
        <v>167.43</v>
      </c>
      <c r="F73" s="104">
        <f>F63</f>
        <v>17.669999999999998</v>
      </c>
      <c r="G73" s="212">
        <f t="shared" si="5"/>
        <v>185.1</v>
      </c>
      <c r="H73" s="95">
        <f t="shared" si="10"/>
        <v>606.1</v>
      </c>
      <c r="I73" s="95">
        <f t="shared" si="6"/>
        <v>63.97</v>
      </c>
      <c r="J73" s="96">
        <f t="shared" si="7"/>
        <v>670.07</v>
      </c>
      <c r="K73" s="220"/>
    </row>
    <row r="74" spans="1:11" s="128" customFormat="1" x14ac:dyDescent="0.2">
      <c r="A74" s="8"/>
      <c r="B74" s="9"/>
      <c r="C74" s="100"/>
      <c r="D74" s="105"/>
      <c r="E74" s="104"/>
      <c r="F74" s="104"/>
      <c r="G74" s="212">
        <f t="shared" si="5"/>
        <v>0</v>
      </c>
      <c r="H74" s="95"/>
      <c r="I74" s="95"/>
      <c r="J74" s="96"/>
      <c r="K74" s="220"/>
    </row>
    <row r="75" spans="1:11" s="128" customFormat="1" x14ac:dyDescent="0.2">
      <c r="A75" s="6" t="s">
        <v>91</v>
      </c>
      <c r="B75" s="7" t="s">
        <v>92</v>
      </c>
      <c r="C75" s="100"/>
      <c r="D75" s="105"/>
      <c r="E75" s="104"/>
      <c r="F75" s="104"/>
      <c r="G75" s="212">
        <f t="shared" si="5"/>
        <v>0</v>
      </c>
      <c r="H75" s="95"/>
      <c r="I75" s="95"/>
      <c r="J75" s="96"/>
      <c r="K75" s="220"/>
    </row>
    <row r="76" spans="1:11" s="128" customFormat="1" x14ac:dyDescent="0.2">
      <c r="A76" s="6" t="s">
        <v>93</v>
      </c>
      <c r="B76" s="7" t="s">
        <v>62</v>
      </c>
      <c r="C76" s="100"/>
      <c r="D76" s="105"/>
      <c r="E76" s="104"/>
      <c r="F76" s="104"/>
      <c r="G76" s="212">
        <f t="shared" si="5"/>
        <v>0</v>
      </c>
      <c r="H76" s="95"/>
      <c r="I76" s="95"/>
      <c r="J76" s="96"/>
      <c r="K76" s="220"/>
    </row>
    <row r="77" spans="1:11" s="128" customFormat="1" x14ac:dyDescent="0.2">
      <c r="A77" s="8" t="s">
        <v>94</v>
      </c>
      <c r="B77" s="18" t="s">
        <v>88</v>
      </c>
      <c r="C77" s="100">
        <v>8.8800000000000008</v>
      </c>
      <c r="D77" s="105" t="s">
        <v>22</v>
      </c>
      <c r="E77" s="104">
        <f t="shared" ref="E77:F79" si="11">E71</f>
        <v>110.1</v>
      </c>
      <c r="F77" s="104">
        <f t="shared" si="11"/>
        <v>9.3000000000000007</v>
      </c>
      <c r="G77" s="212">
        <f t="shared" si="5"/>
        <v>119.4</v>
      </c>
      <c r="H77" s="95">
        <f>ROUND(C77*E77,2)</f>
        <v>977.69</v>
      </c>
      <c r="I77" s="95">
        <f t="shared" si="6"/>
        <v>82.58</v>
      </c>
      <c r="J77" s="96">
        <f t="shared" si="7"/>
        <v>1060.27</v>
      </c>
      <c r="K77" s="220"/>
    </row>
    <row r="78" spans="1:11" s="128" customFormat="1" x14ac:dyDescent="0.2">
      <c r="A78" s="8" t="s">
        <v>95</v>
      </c>
      <c r="B78" s="18" t="s">
        <v>64</v>
      </c>
      <c r="C78" s="100">
        <v>1.92</v>
      </c>
      <c r="D78" s="105" t="s">
        <v>22</v>
      </c>
      <c r="E78" s="104">
        <f t="shared" si="11"/>
        <v>545.72</v>
      </c>
      <c r="F78" s="104">
        <f t="shared" si="11"/>
        <v>55.17</v>
      </c>
      <c r="G78" s="212">
        <f t="shared" si="5"/>
        <v>600.89</v>
      </c>
      <c r="H78" s="95">
        <f>ROUND(C78*E78,2)</f>
        <v>1047.78</v>
      </c>
      <c r="I78" s="95">
        <f t="shared" si="6"/>
        <v>105.93</v>
      </c>
      <c r="J78" s="96">
        <f t="shared" si="7"/>
        <v>1153.71</v>
      </c>
      <c r="K78" s="220"/>
    </row>
    <row r="79" spans="1:11" s="128" customFormat="1" x14ac:dyDescent="0.2">
      <c r="A79" s="8" t="s">
        <v>96</v>
      </c>
      <c r="B79" s="18" t="s">
        <v>66</v>
      </c>
      <c r="C79" s="100">
        <v>3.62</v>
      </c>
      <c r="D79" s="105" t="s">
        <v>30</v>
      </c>
      <c r="E79" s="104">
        <f t="shared" si="11"/>
        <v>167.43</v>
      </c>
      <c r="F79" s="104">
        <f t="shared" si="11"/>
        <v>17.669999999999998</v>
      </c>
      <c r="G79" s="212">
        <f t="shared" si="5"/>
        <v>185.1</v>
      </c>
      <c r="H79" s="95">
        <f>ROUND(C79*E79,2)</f>
        <v>606.1</v>
      </c>
      <c r="I79" s="95">
        <f t="shared" si="6"/>
        <v>63.97</v>
      </c>
      <c r="J79" s="96">
        <f t="shared" si="7"/>
        <v>670.07</v>
      </c>
      <c r="K79" s="220"/>
    </row>
    <row r="80" spans="1:11" s="128" customFormat="1" x14ac:dyDescent="0.2">
      <c r="A80" s="6" t="s">
        <v>97</v>
      </c>
      <c r="B80" s="19" t="s">
        <v>76</v>
      </c>
      <c r="C80" s="100"/>
      <c r="D80" s="105"/>
      <c r="E80" s="104"/>
      <c r="F80" s="104"/>
      <c r="G80" s="212">
        <f t="shared" si="5"/>
        <v>0</v>
      </c>
      <c r="H80" s="95"/>
      <c r="I80" s="95"/>
      <c r="J80" s="96"/>
      <c r="K80" s="220"/>
    </row>
    <row r="81" spans="1:16384" s="128" customFormat="1" ht="24" x14ac:dyDescent="0.2">
      <c r="A81" s="8" t="s">
        <v>98</v>
      </c>
      <c r="B81" s="18" t="s">
        <v>99</v>
      </c>
      <c r="C81" s="100">
        <v>4</v>
      </c>
      <c r="D81" s="105" t="s">
        <v>46</v>
      </c>
      <c r="E81" s="104">
        <f>'[1]Analisis de Costos'!G272</f>
        <v>458973.04</v>
      </c>
      <c r="F81" s="104">
        <f>'[1]Analisis de Costos'!H272</f>
        <v>75415.147199999992</v>
      </c>
      <c r="G81" s="212">
        <f t="shared" si="5"/>
        <v>534388.18999999994</v>
      </c>
      <c r="H81" s="95">
        <f t="shared" si="10"/>
        <v>1835892.16</v>
      </c>
      <c r="I81" s="95">
        <f t="shared" ref="I81:I129" si="12">ROUND(C81*F81,2)</f>
        <v>301660.59000000003</v>
      </c>
      <c r="J81" s="96">
        <f t="shared" ref="J81:J129" si="13">H81+I81</f>
        <v>2137552.75</v>
      </c>
      <c r="K81" s="221"/>
      <c r="L81" s="25"/>
      <c r="M81" s="26"/>
      <c r="N81" s="129"/>
      <c r="O81" s="21"/>
      <c r="P81" s="21"/>
      <c r="Q81" s="22"/>
      <c r="R81" s="22"/>
      <c r="S81" s="23"/>
      <c r="T81" s="24"/>
      <c r="U81" s="25"/>
      <c r="V81" s="26"/>
      <c r="W81" s="129"/>
      <c r="X81" s="21"/>
      <c r="Y81" s="21"/>
      <c r="Z81" s="22"/>
      <c r="AA81" s="22"/>
      <c r="AB81" s="23"/>
      <c r="AC81" s="24"/>
      <c r="AD81" s="25"/>
      <c r="AE81" s="26"/>
      <c r="AF81" s="129"/>
      <c r="AG81" s="21"/>
      <c r="AH81" s="21"/>
      <c r="AI81" s="22"/>
      <c r="AJ81" s="22"/>
      <c r="AK81" s="23"/>
      <c r="AL81" s="24"/>
      <c r="AM81" s="25"/>
      <c r="AN81" s="26"/>
      <c r="AO81" s="129"/>
      <c r="AP81" s="21"/>
      <c r="AQ81" s="21"/>
      <c r="AR81" s="22"/>
      <c r="AS81" s="22"/>
      <c r="AT81" s="23"/>
      <c r="AU81" s="24"/>
      <c r="AV81" s="25"/>
      <c r="AW81" s="26"/>
      <c r="AX81" s="129"/>
      <c r="AY81" s="21"/>
      <c r="AZ81" s="21"/>
      <c r="BA81" s="22"/>
      <c r="BB81" s="22"/>
      <c r="BC81" s="23"/>
      <c r="BD81" s="24"/>
      <c r="BE81" s="25"/>
      <c r="BF81" s="26"/>
      <c r="BG81" s="129"/>
      <c r="BH81" s="21"/>
      <c r="BI81" s="21"/>
      <c r="BJ81" s="22"/>
      <c r="BK81" s="22"/>
      <c r="BL81" s="23"/>
      <c r="BM81" s="24"/>
      <c r="BN81" s="25"/>
      <c r="BO81" s="26"/>
      <c r="BP81" s="129"/>
      <c r="BQ81" s="21"/>
      <c r="BR81" s="21"/>
      <c r="BS81" s="22"/>
      <c r="BT81" s="22"/>
      <c r="BU81" s="23"/>
      <c r="BV81" s="24"/>
      <c r="BW81" s="25"/>
      <c r="BX81" s="26"/>
      <c r="BY81" s="129"/>
      <c r="BZ81" s="21"/>
      <c r="CA81" s="21"/>
      <c r="CB81" s="22"/>
      <c r="CC81" s="22"/>
      <c r="CD81" s="23"/>
      <c r="CE81" s="24"/>
      <c r="CF81" s="25"/>
      <c r="CG81" s="26"/>
      <c r="CH81" s="129"/>
      <c r="CI81" s="21"/>
      <c r="CJ81" s="21"/>
      <c r="CK81" s="22"/>
      <c r="CL81" s="22"/>
      <c r="CM81" s="23"/>
      <c r="CN81" s="24"/>
      <c r="CO81" s="25"/>
      <c r="CP81" s="26"/>
      <c r="CQ81" s="129"/>
      <c r="CR81" s="21"/>
      <c r="CS81" s="21"/>
      <c r="CT81" s="22"/>
      <c r="CU81" s="22"/>
      <c r="CV81" s="23"/>
      <c r="CW81" s="24"/>
      <c r="CX81" s="25"/>
      <c r="CY81" s="26"/>
      <c r="CZ81" s="129"/>
      <c r="DA81" s="21"/>
      <c r="DB81" s="21"/>
      <c r="DC81" s="22"/>
      <c r="DD81" s="22"/>
      <c r="DE81" s="23"/>
      <c r="DF81" s="24"/>
      <c r="DG81" s="25"/>
      <c r="DH81" s="26"/>
      <c r="DI81" s="129"/>
      <c r="DJ81" s="21"/>
      <c r="DK81" s="21"/>
      <c r="DL81" s="22"/>
      <c r="DM81" s="22"/>
      <c r="DN81" s="23"/>
      <c r="DO81" s="24"/>
      <c r="DP81" s="25"/>
      <c r="DQ81" s="26"/>
      <c r="DR81" s="129"/>
      <c r="DS81" s="21"/>
      <c r="DT81" s="21"/>
      <c r="DU81" s="22"/>
      <c r="DV81" s="22"/>
      <c r="DW81" s="23"/>
      <c r="DX81" s="24"/>
      <c r="DY81" s="25"/>
      <c r="DZ81" s="26"/>
      <c r="EA81" s="129"/>
      <c r="EB81" s="21"/>
      <c r="EC81" s="21"/>
      <c r="ED81" s="22"/>
      <c r="EE81" s="22"/>
      <c r="EF81" s="23"/>
      <c r="EG81" s="24"/>
      <c r="EH81" s="25"/>
      <c r="EI81" s="26"/>
      <c r="EJ81" s="129"/>
      <c r="EK81" s="21"/>
      <c r="EL81" s="21"/>
      <c r="EM81" s="22"/>
      <c r="EN81" s="22"/>
      <c r="EO81" s="23"/>
      <c r="EP81" s="24"/>
      <c r="EQ81" s="25"/>
      <c r="ER81" s="26"/>
      <c r="ES81" s="129"/>
      <c r="ET81" s="21"/>
      <c r="EU81" s="21"/>
      <c r="EV81" s="22"/>
      <c r="EW81" s="22"/>
      <c r="EX81" s="23"/>
      <c r="EY81" s="24"/>
      <c r="EZ81" s="25"/>
      <c r="FA81" s="26"/>
      <c r="FB81" s="129"/>
      <c r="FC81" s="21"/>
      <c r="FD81" s="21"/>
      <c r="FE81" s="22"/>
      <c r="FF81" s="22"/>
      <c r="FG81" s="23"/>
      <c r="FH81" s="24"/>
      <c r="FI81" s="25"/>
      <c r="FJ81" s="26"/>
      <c r="FK81" s="129"/>
      <c r="FL81" s="21"/>
      <c r="FM81" s="21"/>
      <c r="FN81" s="22"/>
      <c r="FO81" s="22"/>
      <c r="FP81" s="23"/>
      <c r="FQ81" s="24"/>
      <c r="FR81" s="25"/>
      <c r="FS81" s="26"/>
      <c r="FT81" s="129"/>
      <c r="FU81" s="21"/>
      <c r="FV81" s="21"/>
      <c r="FW81" s="22"/>
      <c r="FX81" s="22"/>
      <c r="FY81" s="23"/>
      <c r="FZ81" s="24"/>
      <c r="GA81" s="25"/>
      <c r="GB81" s="26"/>
      <c r="GC81" s="129"/>
      <c r="GD81" s="21"/>
      <c r="GE81" s="21"/>
      <c r="GF81" s="22"/>
      <c r="GG81" s="22"/>
      <c r="GH81" s="23"/>
      <c r="GI81" s="24"/>
      <c r="GJ81" s="25"/>
      <c r="GK81" s="26"/>
      <c r="GL81" s="129"/>
      <c r="GM81" s="21"/>
      <c r="GN81" s="21"/>
      <c r="GO81" s="22"/>
      <c r="GP81" s="22"/>
      <c r="GQ81" s="23"/>
      <c r="GR81" s="24"/>
      <c r="GS81" s="25"/>
      <c r="GT81" s="26"/>
      <c r="GU81" s="129"/>
      <c r="GV81" s="21"/>
      <c r="GW81" s="21"/>
      <c r="GX81" s="22"/>
      <c r="GY81" s="22"/>
      <c r="GZ81" s="23"/>
      <c r="HA81" s="24"/>
      <c r="HB81" s="25"/>
      <c r="HC81" s="26"/>
      <c r="HD81" s="129"/>
      <c r="HE81" s="21"/>
      <c r="HF81" s="21"/>
      <c r="HG81" s="22"/>
      <c r="HH81" s="22"/>
      <c r="HI81" s="23"/>
      <c r="HJ81" s="24"/>
      <c r="HK81" s="25"/>
      <c r="HL81" s="26"/>
      <c r="HM81" s="129"/>
      <c r="HN81" s="21"/>
      <c r="HO81" s="21"/>
      <c r="HP81" s="22"/>
      <c r="HQ81" s="22"/>
      <c r="HR81" s="23"/>
      <c r="HS81" s="24"/>
      <c r="HT81" s="25"/>
      <c r="HU81" s="26"/>
      <c r="HV81" s="129"/>
      <c r="HW81" s="21"/>
      <c r="HX81" s="21"/>
      <c r="HY81" s="22"/>
      <c r="HZ81" s="22"/>
      <c r="IA81" s="23"/>
      <c r="IB81" s="24"/>
      <c r="IC81" s="25"/>
      <c r="ID81" s="26"/>
      <c r="IE81" s="129"/>
      <c r="IF81" s="21"/>
      <c r="IG81" s="21"/>
      <c r="IH81" s="22"/>
      <c r="II81" s="22"/>
      <c r="IJ81" s="23"/>
      <c r="IK81" s="24"/>
      <c r="IL81" s="25"/>
      <c r="IM81" s="26"/>
      <c r="IN81" s="129"/>
      <c r="IO81" s="21"/>
      <c r="IP81" s="21"/>
      <c r="IQ81" s="22"/>
      <c r="IR81" s="22"/>
      <c r="IS81" s="23"/>
      <c r="IT81" s="24"/>
      <c r="IU81" s="25"/>
      <c r="IV81" s="26"/>
      <c r="IW81" s="129"/>
      <c r="IX81" s="21"/>
      <c r="IY81" s="21"/>
      <c r="IZ81" s="22"/>
      <c r="JA81" s="22"/>
      <c r="JB81" s="23"/>
      <c r="JC81" s="24"/>
      <c r="JD81" s="25"/>
      <c r="JE81" s="26"/>
      <c r="JF81" s="129"/>
      <c r="JG81" s="21"/>
      <c r="JH81" s="21"/>
      <c r="JI81" s="22"/>
      <c r="JJ81" s="22"/>
      <c r="JK81" s="23"/>
      <c r="JL81" s="24"/>
      <c r="JM81" s="25"/>
      <c r="JN81" s="26"/>
      <c r="JO81" s="129"/>
      <c r="JP81" s="21"/>
      <c r="JQ81" s="21"/>
      <c r="JR81" s="22"/>
      <c r="JS81" s="22"/>
      <c r="JT81" s="23"/>
      <c r="JU81" s="24"/>
      <c r="JV81" s="25"/>
      <c r="JW81" s="26"/>
      <c r="JX81" s="129"/>
      <c r="JY81" s="21"/>
      <c r="JZ81" s="21"/>
      <c r="KA81" s="22"/>
      <c r="KB81" s="22"/>
      <c r="KC81" s="23"/>
      <c r="KD81" s="24"/>
      <c r="KE81" s="25"/>
      <c r="KF81" s="26"/>
      <c r="KG81" s="129"/>
      <c r="KH81" s="21"/>
      <c r="KI81" s="21"/>
      <c r="KJ81" s="22"/>
      <c r="KK81" s="22"/>
      <c r="KL81" s="23"/>
      <c r="KM81" s="24"/>
      <c r="KN81" s="25"/>
      <c r="KO81" s="26"/>
      <c r="KP81" s="129"/>
      <c r="KQ81" s="21"/>
      <c r="KR81" s="21"/>
      <c r="KS81" s="22"/>
      <c r="KT81" s="22"/>
      <c r="KU81" s="23"/>
      <c r="KV81" s="24"/>
      <c r="KW81" s="25"/>
      <c r="KX81" s="26"/>
      <c r="KY81" s="129"/>
      <c r="KZ81" s="21"/>
      <c r="LA81" s="21"/>
      <c r="LB81" s="22"/>
      <c r="LC81" s="22"/>
      <c r="LD81" s="23"/>
      <c r="LE81" s="24"/>
      <c r="LF81" s="25"/>
      <c r="LG81" s="26"/>
      <c r="LH81" s="129"/>
      <c r="LI81" s="21"/>
      <c r="LJ81" s="21"/>
      <c r="LK81" s="22"/>
      <c r="LL81" s="22"/>
      <c r="LM81" s="23"/>
      <c r="LN81" s="24"/>
      <c r="LO81" s="25"/>
      <c r="LP81" s="26"/>
      <c r="LQ81" s="129"/>
      <c r="LR81" s="21"/>
      <c r="LS81" s="21"/>
      <c r="LT81" s="22"/>
      <c r="LU81" s="22"/>
      <c r="LV81" s="23"/>
      <c r="LW81" s="24"/>
      <c r="LX81" s="25"/>
      <c r="LY81" s="26"/>
      <c r="LZ81" s="129"/>
      <c r="MA81" s="21"/>
      <c r="MB81" s="21"/>
      <c r="MC81" s="22"/>
      <c r="MD81" s="22"/>
      <c r="ME81" s="23"/>
      <c r="MF81" s="24"/>
      <c r="MG81" s="25"/>
      <c r="MH81" s="26"/>
      <c r="MI81" s="129"/>
      <c r="MJ81" s="21"/>
      <c r="MK81" s="21"/>
      <c r="ML81" s="22"/>
      <c r="MM81" s="22"/>
      <c r="MN81" s="23"/>
      <c r="MO81" s="24"/>
      <c r="MP81" s="25"/>
      <c r="MQ81" s="26"/>
      <c r="MR81" s="129"/>
      <c r="MS81" s="21"/>
      <c r="MT81" s="21"/>
      <c r="MU81" s="22"/>
      <c r="MV81" s="22"/>
      <c r="MW81" s="23"/>
      <c r="MX81" s="24"/>
      <c r="MY81" s="25"/>
      <c r="MZ81" s="26"/>
      <c r="NA81" s="129"/>
      <c r="NB81" s="21"/>
      <c r="NC81" s="21"/>
      <c r="ND81" s="22"/>
      <c r="NE81" s="22"/>
      <c r="NF81" s="23"/>
      <c r="NG81" s="24"/>
      <c r="NH81" s="25"/>
      <c r="NI81" s="26"/>
      <c r="NJ81" s="129"/>
      <c r="NK81" s="21"/>
      <c r="NL81" s="21"/>
      <c r="NM81" s="22"/>
      <c r="NN81" s="22"/>
      <c r="NO81" s="23"/>
      <c r="NP81" s="24"/>
      <c r="NQ81" s="25"/>
      <c r="NR81" s="26"/>
      <c r="NS81" s="129"/>
      <c r="NT81" s="21"/>
      <c r="NU81" s="21"/>
      <c r="NV81" s="22"/>
      <c r="NW81" s="22"/>
      <c r="NX81" s="23"/>
      <c r="NY81" s="24"/>
      <c r="NZ81" s="25"/>
      <c r="OA81" s="26"/>
      <c r="OB81" s="129"/>
      <c r="OC81" s="21"/>
      <c r="OD81" s="21"/>
      <c r="OE81" s="22"/>
      <c r="OF81" s="22"/>
      <c r="OG81" s="23"/>
      <c r="OH81" s="24"/>
      <c r="OI81" s="25"/>
      <c r="OJ81" s="26"/>
      <c r="OK81" s="129"/>
      <c r="OL81" s="21"/>
      <c r="OM81" s="21"/>
      <c r="ON81" s="22"/>
      <c r="OO81" s="22"/>
      <c r="OP81" s="23"/>
      <c r="OQ81" s="24"/>
      <c r="OR81" s="25"/>
      <c r="OS81" s="26"/>
      <c r="OT81" s="129"/>
      <c r="OU81" s="21"/>
      <c r="OV81" s="21"/>
      <c r="OW81" s="22"/>
      <c r="OX81" s="22"/>
      <c r="OY81" s="23"/>
      <c r="OZ81" s="24"/>
      <c r="PA81" s="25"/>
      <c r="PB81" s="26"/>
      <c r="PC81" s="129"/>
      <c r="PD81" s="21"/>
      <c r="PE81" s="21"/>
      <c r="PF81" s="22"/>
      <c r="PG81" s="22"/>
      <c r="PH81" s="23"/>
      <c r="PI81" s="24"/>
      <c r="PJ81" s="25"/>
      <c r="PK81" s="26"/>
      <c r="PL81" s="129"/>
      <c r="PM81" s="21"/>
      <c r="PN81" s="21"/>
      <c r="PO81" s="22"/>
      <c r="PP81" s="22"/>
      <c r="PQ81" s="23"/>
      <c r="PR81" s="24"/>
      <c r="PS81" s="25"/>
      <c r="PT81" s="26"/>
      <c r="PU81" s="129"/>
      <c r="PV81" s="21"/>
      <c r="PW81" s="21"/>
      <c r="PX81" s="22"/>
      <c r="PY81" s="22"/>
      <c r="PZ81" s="23"/>
      <c r="QA81" s="24"/>
      <c r="QB81" s="25"/>
      <c r="QC81" s="26"/>
      <c r="QD81" s="129"/>
      <c r="QE81" s="21"/>
      <c r="QF81" s="21"/>
      <c r="QG81" s="22"/>
      <c r="QH81" s="22"/>
      <c r="QI81" s="23"/>
      <c r="QJ81" s="24"/>
      <c r="QK81" s="25"/>
      <c r="QL81" s="26"/>
      <c r="QM81" s="129"/>
      <c r="QN81" s="21"/>
      <c r="QO81" s="21"/>
      <c r="QP81" s="22"/>
      <c r="QQ81" s="22"/>
      <c r="QR81" s="23"/>
      <c r="QS81" s="24"/>
      <c r="QT81" s="25"/>
      <c r="QU81" s="26"/>
      <c r="QV81" s="129"/>
      <c r="QW81" s="21"/>
      <c r="QX81" s="21"/>
      <c r="QY81" s="22"/>
      <c r="QZ81" s="22"/>
      <c r="RA81" s="23"/>
      <c r="RB81" s="24"/>
      <c r="RC81" s="25"/>
      <c r="RD81" s="26"/>
      <c r="RE81" s="129"/>
      <c r="RF81" s="21"/>
      <c r="RG81" s="21"/>
      <c r="RH81" s="22"/>
      <c r="RI81" s="22"/>
      <c r="RJ81" s="23"/>
      <c r="RK81" s="24"/>
      <c r="RL81" s="25"/>
      <c r="RM81" s="26"/>
      <c r="RN81" s="129"/>
      <c r="RO81" s="21"/>
      <c r="RP81" s="21"/>
      <c r="RQ81" s="22"/>
      <c r="RR81" s="22"/>
      <c r="RS81" s="23"/>
      <c r="RT81" s="24"/>
      <c r="RU81" s="25"/>
      <c r="RV81" s="26"/>
      <c r="RW81" s="129"/>
      <c r="RX81" s="21"/>
      <c r="RY81" s="21"/>
      <c r="RZ81" s="22"/>
      <c r="SA81" s="22"/>
      <c r="SB81" s="23"/>
      <c r="SC81" s="24"/>
      <c r="SD81" s="25"/>
      <c r="SE81" s="26"/>
      <c r="SF81" s="129"/>
      <c r="SG81" s="21"/>
      <c r="SH81" s="21"/>
      <c r="SI81" s="22"/>
      <c r="SJ81" s="22"/>
      <c r="SK81" s="23"/>
      <c r="SL81" s="24"/>
      <c r="SM81" s="25"/>
      <c r="SN81" s="26"/>
      <c r="SO81" s="129"/>
      <c r="SP81" s="21"/>
      <c r="SQ81" s="21"/>
      <c r="SR81" s="22"/>
      <c r="SS81" s="22"/>
      <c r="ST81" s="23"/>
      <c r="SU81" s="24"/>
      <c r="SV81" s="25"/>
      <c r="SW81" s="26"/>
      <c r="SX81" s="129"/>
      <c r="SY81" s="21"/>
      <c r="SZ81" s="21"/>
      <c r="TA81" s="22"/>
      <c r="TB81" s="22"/>
      <c r="TC81" s="23"/>
      <c r="TD81" s="24"/>
      <c r="TE81" s="25"/>
      <c r="TF81" s="26"/>
      <c r="TG81" s="129"/>
      <c r="TH81" s="21"/>
      <c r="TI81" s="21"/>
      <c r="TJ81" s="22"/>
      <c r="TK81" s="22"/>
      <c r="TL81" s="23"/>
      <c r="TM81" s="24"/>
      <c r="TN81" s="25"/>
      <c r="TO81" s="26"/>
      <c r="TP81" s="129"/>
      <c r="TQ81" s="21"/>
      <c r="TR81" s="21"/>
      <c r="TS81" s="22"/>
      <c r="TT81" s="22"/>
      <c r="TU81" s="23"/>
      <c r="TV81" s="24"/>
      <c r="TW81" s="25"/>
      <c r="TX81" s="26"/>
      <c r="TY81" s="129"/>
      <c r="TZ81" s="21"/>
      <c r="UA81" s="21"/>
      <c r="UB81" s="22"/>
      <c r="UC81" s="22"/>
      <c r="UD81" s="23"/>
      <c r="UE81" s="24"/>
      <c r="UF81" s="25"/>
      <c r="UG81" s="26"/>
      <c r="UH81" s="129"/>
      <c r="UI81" s="21"/>
      <c r="UJ81" s="21"/>
      <c r="UK81" s="22"/>
      <c r="UL81" s="22"/>
      <c r="UM81" s="23"/>
      <c r="UN81" s="24"/>
      <c r="UO81" s="25"/>
      <c r="UP81" s="26"/>
      <c r="UQ81" s="129"/>
      <c r="UR81" s="21"/>
      <c r="US81" s="21"/>
      <c r="UT81" s="22"/>
      <c r="UU81" s="22"/>
      <c r="UV81" s="23"/>
      <c r="UW81" s="24"/>
      <c r="UX81" s="25"/>
      <c r="UY81" s="26"/>
      <c r="UZ81" s="129"/>
      <c r="VA81" s="21"/>
      <c r="VB81" s="21"/>
      <c r="VC81" s="22"/>
      <c r="VD81" s="22"/>
      <c r="VE81" s="23"/>
      <c r="VF81" s="24"/>
      <c r="VG81" s="25"/>
      <c r="VH81" s="26"/>
      <c r="VI81" s="129"/>
      <c r="VJ81" s="21"/>
      <c r="VK81" s="21"/>
      <c r="VL81" s="22"/>
      <c r="VM81" s="22"/>
      <c r="VN81" s="23"/>
      <c r="VO81" s="24"/>
      <c r="VP81" s="25"/>
      <c r="VQ81" s="26"/>
      <c r="VR81" s="129"/>
      <c r="VS81" s="21"/>
      <c r="VT81" s="21"/>
      <c r="VU81" s="22"/>
      <c r="VV81" s="22"/>
      <c r="VW81" s="23"/>
      <c r="VX81" s="24"/>
      <c r="VY81" s="25"/>
      <c r="VZ81" s="26"/>
      <c r="WA81" s="129"/>
      <c r="WB81" s="21"/>
      <c r="WC81" s="21"/>
      <c r="WD81" s="22"/>
      <c r="WE81" s="22"/>
      <c r="WF81" s="23"/>
      <c r="WG81" s="24"/>
      <c r="WH81" s="25"/>
      <c r="WI81" s="26"/>
      <c r="WJ81" s="129"/>
      <c r="WK81" s="21"/>
      <c r="WL81" s="21"/>
      <c r="WM81" s="22"/>
      <c r="WN81" s="22"/>
      <c r="WO81" s="23"/>
      <c r="WP81" s="24"/>
      <c r="WQ81" s="25"/>
      <c r="WR81" s="26"/>
      <c r="WS81" s="129"/>
      <c r="WT81" s="21"/>
      <c r="WU81" s="21"/>
      <c r="WV81" s="22"/>
      <c r="WW81" s="22"/>
      <c r="WX81" s="23"/>
      <c r="WY81" s="24"/>
      <c r="WZ81" s="25"/>
      <c r="XA81" s="26"/>
      <c r="XB81" s="129"/>
      <c r="XC81" s="21"/>
      <c r="XD81" s="21"/>
      <c r="XE81" s="22"/>
      <c r="XF81" s="22"/>
      <c r="XG81" s="23"/>
      <c r="XH81" s="24"/>
      <c r="XI81" s="25"/>
      <c r="XJ81" s="26"/>
      <c r="XK81" s="129"/>
      <c r="XL81" s="21"/>
      <c r="XM81" s="21"/>
      <c r="XN81" s="22"/>
      <c r="XO81" s="22"/>
      <c r="XP81" s="23"/>
      <c r="XQ81" s="24"/>
      <c r="XR81" s="25"/>
      <c r="XS81" s="26"/>
      <c r="XT81" s="129"/>
      <c r="XU81" s="21"/>
      <c r="XV81" s="21"/>
      <c r="XW81" s="22"/>
      <c r="XX81" s="22"/>
      <c r="XY81" s="23"/>
      <c r="XZ81" s="24"/>
      <c r="YA81" s="25"/>
      <c r="YB81" s="26"/>
      <c r="YC81" s="129"/>
      <c r="YD81" s="21"/>
      <c r="YE81" s="21"/>
      <c r="YF81" s="22"/>
      <c r="YG81" s="22"/>
      <c r="YH81" s="23"/>
      <c r="YI81" s="24"/>
      <c r="YJ81" s="25"/>
      <c r="YK81" s="26"/>
      <c r="YL81" s="129"/>
      <c r="YM81" s="21"/>
      <c r="YN81" s="21"/>
      <c r="YO81" s="22"/>
      <c r="YP81" s="22"/>
      <c r="YQ81" s="23"/>
      <c r="YR81" s="24"/>
      <c r="YS81" s="25"/>
      <c r="YT81" s="26"/>
      <c r="YU81" s="129"/>
      <c r="YV81" s="21"/>
      <c r="YW81" s="21"/>
      <c r="YX81" s="22"/>
      <c r="YY81" s="22"/>
      <c r="YZ81" s="23"/>
      <c r="ZA81" s="24"/>
      <c r="ZB81" s="25"/>
      <c r="ZC81" s="26"/>
      <c r="ZD81" s="129"/>
      <c r="ZE81" s="21"/>
      <c r="ZF81" s="21"/>
      <c r="ZG81" s="22"/>
      <c r="ZH81" s="22"/>
      <c r="ZI81" s="23"/>
      <c r="ZJ81" s="24"/>
      <c r="ZK81" s="25"/>
      <c r="ZL81" s="26"/>
      <c r="ZM81" s="129"/>
      <c r="ZN81" s="21"/>
      <c r="ZO81" s="21"/>
      <c r="ZP81" s="22"/>
      <c r="ZQ81" s="22"/>
      <c r="ZR81" s="23"/>
      <c r="ZS81" s="24"/>
      <c r="ZT81" s="25"/>
      <c r="ZU81" s="26"/>
      <c r="ZV81" s="129"/>
      <c r="ZW81" s="21"/>
      <c r="ZX81" s="21"/>
      <c r="ZY81" s="22"/>
      <c r="ZZ81" s="22"/>
      <c r="AAA81" s="23"/>
      <c r="AAB81" s="24"/>
      <c r="AAC81" s="25"/>
      <c r="AAD81" s="26"/>
      <c r="AAE81" s="129"/>
      <c r="AAF81" s="21"/>
      <c r="AAG81" s="21"/>
      <c r="AAH81" s="22"/>
      <c r="AAI81" s="22"/>
      <c r="AAJ81" s="23"/>
      <c r="AAK81" s="24"/>
      <c r="AAL81" s="25"/>
      <c r="AAM81" s="26"/>
      <c r="AAN81" s="129"/>
      <c r="AAO81" s="21"/>
      <c r="AAP81" s="21"/>
      <c r="AAQ81" s="22"/>
      <c r="AAR81" s="22"/>
      <c r="AAS81" s="23"/>
      <c r="AAT81" s="24"/>
      <c r="AAU81" s="25"/>
      <c r="AAV81" s="26"/>
      <c r="AAW81" s="129"/>
      <c r="AAX81" s="21"/>
      <c r="AAY81" s="21"/>
      <c r="AAZ81" s="22"/>
      <c r="ABA81" s="22"/>
      <c r="ABB81" s="23"/>
      <c r="ABC81" s="24"/>
      <c r="ABD81" s="25"/>
      <c r="ABE81" s="26"/>
      <c r="ABF81" s="129"/>
      <c r="ABG81" s="21"/>
      <c r="ABH81" s="21"/>
      <c r="ABI81" s="22"/>
      <c r="ABJ81" s="22"/>
      <c r="ABK81" s="23"/>
      <c r="ABL81" s="24"/>
      <c r="ABM81" s="25"/>
      <c r="ABN81" s="26"/>
      <c r="ABO81" s="129"/>
      <c r="ABP81" s="21"/>
      <c r="ABQ81" s="21"/>
      <c r="ABR81" s="22"/>
      <c r="ABS81" s="22"/>
      <c r="ABT81" s="23"/>
      <c r="ABU81" s="24"/>
      <c r="ABV81" s="25"/>
      <c r="ABW81" s="26"/>
      <c r="ABX81" s="129"/>
      <c r="ABY81" s="21"/>
      <c r="ABZ81" s="21"/>
      <c r="ACA81" s="22"/>
      <c r="ACB81" s="22"/>
      <c r="ACC81" s="23"/>
      <c r="ACD81" s="24"/>
      <c r="ACE81" s="25"/>
      <c r="ACF81" s="26"/>
      <c r="ACG81" s="129"/>
      <c r="ACH81" s="21"/>
      <c r="ACI81" s="21"/>
      <c r="ACJ81" s="22"/>
      <c r="ACK81" s="22"/>
      <c r="ACL81" s="23"/>
      <c r="ACM81" s="24"/>
      <c r="ACN81" s="25"/>
      <c r="ACO81" s="26"/>
      <c r="ACP81" s="129"/>
      <c r="ACQ81" s="21"/>
      <c r="ACR81" s="21"/>
      <c r="ACS81" s="22"/>
      <c r="ACT81" s="22"/>
      <c r="ACU81" s="23"/>
      <c r="ACV81" s="24"/>
      <c r="ACW81" s="25"/>
      <c r="ACX81" s="26"/>
      <c r="ACY81" s="129"/>
      <c r="ACZ81" s="21"/>
      <c r="ADA81" s="21"/>
      <c r="ADB81" s="22"/>
      <c r="ADC81" s="22"/>
      <c r="ADD81" s="23"/>
      <c r="ADE81" s="24"/>
      <c r="ADF81" s="25"/>
      <c r="ADG81" s="26"/>
      <c r="ADH81" s="129"/>
      <c r="ADI81" s="21"/>
      <c r="ADJ81" s="21"/>
      <c r="ADK81" s="22"/>
      <c r="ADL81" s="22"/>
      <c r="ADM81" s="23"/>
      <c r="ADN81" s="24"/>
      <c r="ADO81" s="25"/>
      <c r="ADP81" s="26"/>
      <c r="ADQ81" s="129"/>
      <c r="ADR81" s="21"/>
      <c r="ADS81" s="21"/>
      <c r="ADT81" s="22"/>
      <c r="ADU81" s="22"/>
      <c r="ADV81" s="23"/>
      <c r="ADW81" s="24"/>
      <c r="ADX81" s="25"/>
      <c r="ADY81" s="26"/>
      <c r="ADZ81" s="129"/>
      <c r="AEA81" s="21"/>
      <c r="AEB81" s="21"/>
      <c r="AEC81" s="22"/>
      <c r="AED81" s="22"/>
      <c r="AEE81" s="23"/>
      <c r="AEF81" s="24"/>
      <c r="AEG81" s="25"/>
      <c r="AEH81" s="26"/>
      <c r="AEI81" s="129"/>
      <c r="AEJ81" s="21"/>
      <c r="AEK81" s="21"/>
      <c r="AEL81" s="22"/>
      <c r="AEM81" s="22"/>
      <c r="AEN81" s="23"/>
      <c r="AEO81" s="24"/>
      <c r="AEP81" s="25"/>
      <c r="AEQ81" s="26"/>
      <c r="AER81" s="129"/>
      <c r="AES81" s="21"/>
      <c r="AET81" s="21"/>
      <c r="AEU81" s="22"/>
      <c r="AEV81" s="22"/>
      <c r="AEW81" s="23"/>
      <c r="AEX81" s="24"/>
      <c r="AEY81" s="25"/>
      <c r="AEZ81" s="26"/>
      <c r="AFA81" s="129"/>
      <c r="AFB81" s="21"/>
      <c r="AFC81" s="21"/>
      <c r="AFD81" s="22"/>
      <c r="AFE81" s="22"/>
      <c r="AFF81" s="23"/>
      <c r="AFG81" s="24"/>
      <c r="AFH81" s="25"/>
      <c r="AFI81" s="26"/>
      <c r="AFJ81" s="129"/>
      <c r="AFK81" s="21"/>
      <c r="AFL81" s="21"/>
      <c r="AFM81" s="22"/>
      <c r="AFN81" s="22"/>
      <c r="AFO81" s="23"/>
      <c r="AFP81" s="24"/>
      <c r="AFQ81" s="25"/>
      <c r="AFR81" s="26"/>
      <c r="AFS81" s="129"/>
      <c r="AFT81" s="21"/>
      <c r="AFU81" s="21"/>
      <c r="AFV81" s="22"/>
      <c r="AFW81" s="22"/>
      <c r="AFX81" s="23"/>
      <c r="AFY81" s="24"/>
      <c r="AFZ81" s="25"/>
      <c r="AGA81" s="26"/>
      <c r="AGB81" s="129"/>
      <c r="AGC81" s="21"/>
      <c r="AGD81" s="21"/>
      <c r="AGE81" s="22"/>
      <c r="AGF81" s="22"/>
      <c r="AGG81" s="23"/>
      <c r="AGH81" s="24"/>
      <c r="AGI81" s="25"/>
      <c r="AGJ81" s="26"/>
      <c r="AGK81" s="129"/>
      <c r="AGL81" s="21"/>
      <c r="AGM81" s="21"/>
      <c r="AGN81" s="22"/>
      <c r="AGO81" s="22"/>
      <c r="AGP81" s="23"/>
      <c r="AGQ81" s="24"/>
      <c r="AGR81" s="25"/>
      <c r="AGS81" s="26"/>
      <c r="AGT81" s="129"/>
      <c r="AGU81" s="21"/>
      <c r="AGV81" s="21"/>
      <c r="AGW81" s="22"/>
      <c r="AGX81" s="22"/>
      <c r="AGY81" s="23"/>
      <c r="AGZ81" s="24"/>
      <c r="AHA81" s="25"/>
      <c r="AHB81" s="26"/>
      <c r="AHC81" s="129"/>
      <c r="AHD81" s="21"/>
      <c r="AHE81" s="21"/>
      <c r="AHF81" s="22"/>
      <c r="AHG81" s="22"/>
      <c r="AHH81" s="23"/>
      <c r="AHI81" s="24"/>
      <c r="AHJ81" s="25"/>
      <c r="AHK81" s="26"/>
      <c r="AHL81" s="129"/>
      <c r="AHM81" s="21"/>
      <c r="AHN81" s="21"/>
      <c r="AHO81" s="22"/>
      <c r="AHP81" s="22"/>
      <c r="AHQ81" s="23"/>
      <c r="AHR81" s="24"/>
      <c r="AHS81" s="25"/>
      <c r="AHT81" s="26"/>
      <c r="AHU81" s="129"/>
      <c r="AHV81" s="21"/>
      <c r="AHW81" s="21"/>
      <c r="AHX81" s="22"/>
      <c r="AHY81" s="22"/>
      <c r="AHZ81" s="23"/>
      <c r="AIA81" s="24"/>
      <c r="AIB81" s="25"/>
      <c r="AIC81" s="26"/>
      <c r="AID81" s="129"/>
      <c r="AIE81" s="21"/>
      <c r="AIF81" s="21"/>
      <c r="AIG81" s="22"/>
      <c r="AIH81" s="22"/>
      <c r="AII81" s="23"/>
      <c r="AIJ81" s="24"/>
      <c r="AIK81" s="25"/>
      <c r="AIL81" s="26"/>
      <c r="AIM81" s="129"/>
      <c r="AIN81" s="21"/>
      <c r="AIO81" s="21"/>
      <c r="AIP81" s="22"/>
      <c r="AIQ81" s="22"/>
      <c r="AIR81" s="23"/>
      <c r="AIS81" s="24"/>
      <c r="AIT81" s="25"/>
      <c r="AIU81" s="26"/>
      <c r="AIV81" s="129"/>
      <c r="AIW81" s="21"/>
      <c r="AIX81" s="21"/>
      <c r="AIY81" s="22"/>
      <c r="AIZ81" s="22"/>
      <c r="AJA81" s="23"/>
      <c r="AJB81" s="24"/>
      <c r="AJC81" s="25"/>
      <c r="AJD81" s="26"/>
      <c r="AJE81" s="129"/>
      <c r="AJF81" s="21"/>
      <c r="AJG81" s="21"/>
      <c r="AJH81" s="22"/>
      <c r="AJI81" s="22"/>
      <c r="AJJ81" s="23"/>
      <c r="AJK81" s="24"/>
      <c r="AJL81" s="25"/>
      <c r="AJM81" s="26"/>
      <c r="AJN81" s="129"/>
      <c r="AJO81" s="21"/>
      <c r="AJP81" s="21"/>
      <c r="AJQ81" s="22"/>
      <c r="AJR81" s="22"/>
      <c r="AJS81" s="23"/>
      <c r="AJT81" s="24"/>
      <c r="AJU81" s="25"/>
      <c r="AJV81" s="26"/>
      <c r="AJW81" s="129"/>
      <c r="AJX81" s="21"/>
      <c r="AJY81" s="21"/>
      <c r="AJZ81" s="22"/>
      <c r="AKA81" s="22"/>
      <c r="AKB81" s="23"/>
      <c r="AKC81" s="24"/>
      <c r="AKD81" s="25"/>
      <c r="AKE81" s="26"/>
      <c r="AKF81" s="129"/>
      <c r="AKG81" s="21"/>
      <c r="AKH81" s="21"/>
      <c r="AKI81" s="22"/>
      <c r="AKJ81" s="22"/>
      <c r="AKK81" s="23"/>
      <c r="AKL81" s="24"/>
      <c r="AKM81" s="25"/>
      <c r="AKN81" s="26"/>
      <c r="AKO81" s="129"/>
      <c r="AKP81" s="21"/>
      <c r="AKQ81" s="21"/>
      <c r="AKR81" s="22"/>
      <c r="AKS81" s="22"/>
      <c r="AKT81" s="23"/>
      <c r="AKU81" s="24"/>
      <c r="AKV81" s="25"/>
      <c r="AKW81" s="26"/>
      <c r="AKX81" s="129"/>
      <c r="AKY81" s="21"/>
      <c r="AKZ81" s="21"/>
      <c r="ALA81" s="22"/>
      <c r="ALB81" s="22"/>
      <c r="ALC81" s="23"/>
      <c r="ALD81" s="24"/>
      <c r="ALE81" s="25"/>
      <c r="ALF81" s="26"/>
      <c r="ALG81" s="129"/>
      <c r="ALH81" s="21"/>
      <c r="ALI81" s="21"/>
      <c r="ALJ81" s="22"/>
      <c r="ALK81" s="22"/>
      <c r="ALL81" s="23"/>
      <c r="ALM81" s="24"/>
      <c r="ALN81" s="25"/>
      <c r="ALO81" s="26"/>
      <c r="ALP81" s="129"/>
      <c r="ALQ81" s="21"/>
      <c r="ALR81" s="21"/>
      <c r="ALS81" s="22"/>
      <c r="ALT81" s="22"/>
      <c r="ALU81" s="23"/>
      <c r="ALV81" s="24"/>
      <c r="ALW81" s="25"/>
      <c r="ALX81" s="26"/>
      <c r="ALY81" s="129"/>
      <c r="ALZ81" s="21"/>
      <c r="AMA81" s="21"/>
      <c r="AMB81" s="22"/>
      <c r="AMC81" s="22"/>
      <c r="AMD81" s="23"/>
      <c r="AME81" s="24"/>
      <c r="AMF81" s="25"/>
      <c r="AMG81" s="26"/>
      <c r="AMH81" s="129"/>
      <c r="AMI81" s="21"/>
      <c r="AMJ81" s="21"/>
      <c r="AMK81" s="22"/>
      <c r="AML81" s="22"/>
      <c r="AMM81" s="23"/>
      <c r="AMN81" s="24"/>
      <c r="AMO81" s="25"/>
      <c r="AMP81" s="26"/>
      <c r="AMQ81" s="129"/>
      <c r="AMR81" s="21"/>
      <c r="AMS81" s="21"/>
      <c r="AMT81" s="22"/>
      <c r="AMU81" s="22"/>
      <c r="AMV81" s="23"/>
      <c r="AMW81" s="24"/>
      <c r="AMX81" s="25"/>
      <c r="AMY81" s="26"/>
      <c r="AMZ81" s="129"/>
      <c r="ANA81" s="21"/>
      <c r="ANB81" s="21"/>
      <c r="ANC81" s="22"/>
      <c r="AND81" s="22"/>
      <c r="ANE81" s="23"/>
      <c r="ANF81" s="24"/>
      <c r="ANG81" s="25"/>
      <c r="ANH81" s="26"/>
      <c r="ANI81" s="129"/>
      <c r="ANJ81" s="21"/>
      <c r="ANK81" s="21"/>
      <c r="ANL81" s="22"/>
      <c r="ANM81" s="22"/>
      <c r="ANN81" s="23"/>
      <c r="ANO81" s="24"/>
      <c r="ANP81" s="25"/>
      <c r="ANQ81" s="26"/>
      <c r="ANR81" s="129"/>
      <c r="ANS81" s="21"/>
      <c r="ANT81" s="21"/>
      <c r="ANU81" s="22"/>
      <c r="ANV81" s="22"/>
      <c r="ANW81" s="23"/>
      <c r="ANX81" s="24"/>
      <c r="ANY81" s="25"/>
      <c r="ANZ81" s="26"/>
      <c r="AOA81" s="129"/>
      <c r="AOB81" s="21"/>
      <c r="AOC81" s="21"/>
      <c r="AOD81" s="22"/>
      <c r="AOE81" s="22"/>
      <c r="AOF81" s="23"/>
      <c r="AOG81" s="24"/>
      <c r="AOH81" s="25"/>
      <c r="AOI81" s="26"/>
      <c r="AOJ81" s="129"/>
      <c r="AOK81" s="21"/>
      <c r="AOL81" s="21"/>
      <c r="AOM81" s="22"/>
      <c r="AON81" s="22"/>
      <c r="AOO81" s="23"/>
      <c r="AOP81" s="24"/>
      <c r="AOQ81" s="25"/>
      <c r="AOR81" s="26"/>
      <c r="AOS81" s="129"/>
      <c r="AOT81" s="21"/>
      <c r="AOU81" s="21"/>
      <c r="AOV81" s="22"/>
      <c r="AOW81" s="22"/>
      <c r="AOX81" s="23"/>
      <c r="AOY81" s="24"/>
      <c r="AOZ81" s="25"/>
      <c r="APA81" s="26"/>
      <c r="APB81" s="129"/>
      <c r="APC81" s="21"/>
      <c r="APD81" s="21"/>
      <c r="APE81" s="22"/>
      <c r="APF81" s="22"/>
      <c r="APG81" s="23"/>
      <c r="APH81" s="24"/>
      <c r="API81" s="25"/>
      <c r="APJ81" s="26"/>
      <c r="APK81" s="129"/>
      <c r="APL81" s="21"/>
      <c r="APM81" s="21"/>
      <c r="APN81" s="22"/>
      <c r="APO81" s="22"/>
      <c r="APP81" s="23"/>
      <c r="APQ81" s="24"/>
      <c r="APR81" s="25"/>
      <c r="APS81" s="26"/>
      <c r="APT81" s="129"/>
      <c r="APU81" s="21"/>
      <c r="APV81" s="21"/>
      <c r="APW81" s="22"/>
      <c r="APX81" s="22"/>
      <c r="APY81" s="23"/>
      <c r="APZ81" s="24"/>
      <c r="AQA81" s="25"/>
      <c r="AQB81" s="26"/>
      <c r="AQC81" s="129"/>
      <c r="AQD81" s="21"/>
      <c r="AQE81" s="21"/>
      <c r="AQF81" s="22"/>
      <c r="AQG81" s="22"/>
      <c r="AQH81" s="23"/>
      <c r="AQI81" s="24"/>
      <c r="AQJ81" s="25"/>
      <c r="AQK81" s="26"/>
      <c r="AQL81" s="129"/>
      <c r="AQM81" s="21"/>
      <c r="AQN81" s="21"/>
      <c r="AQO81" s="22"/>
      <c r="AQP81" s="22"/>
      <c r="AQQ81" s="23"/>
      <c r="AQR81" s="24"/>
      <c r="AQS81" s="25"/>
      <c r="AQT81" s="26"/>
      <c r="AQU81" s="129"/>
      <c r="AQV81" s="21"/>
      <c r="AQW81" s="21"/>
      <c r="AQX81" s="22"/>
      <c r="AQY81" s="22"/>
      <c r="AQZ81" s="23"/>
      <c r="ARA81" s="24"/>
      <c r="ARB81" s="25"/>
      <c r="ARC81" s="26"/>
      <c r="ARD81" s="129"/>
      <c r="ARE81" s="21"/>
      <c r="ARF81" s="21"/>
      <c r="ARG81" s="22"/>
      <c r="ARH81" s="22"/>
      <c r="ARI81" s="23"/>
      <c r="ARJ81" s="24"/>
      <c r="ARK81" s="25"/>
      <c r="ARL81" s="26"/>
      <c r="ARM81" s="129"/>
      <c r="ARN81" s="21"/>
      <c r="ARO81" s="21"/>
      <c r="ARP81" s="22"/>
      <c r="ARQ81" s="22"/>
      <c r="ARR81" s="23"/>
      <c r="ARS81" s="24"/>
      <c r="ART81" s="25"/>
      <c r="ARU81" s="26"/>
      <c r="ARV81" s="129"/>
      <c r="ARW81" s="21"/>
      <c r="ARX81" s="21"/>
      <c r="ARY81" s="22"/>
      <c r="ARZ81" s="22"/>
      <c r="ASA81" s="23"/>
      <c r="ASB81" s="24"/>
      <c r="ASC81" s="25"/>
      <c r="ASD81" s="26"/>
      <c r="ASE81" s="129"/>
      <c r="ASF81" s="21"/>
      <c r="ASG81" s="21"/>
      <c r="ASH81" s="22"/>
      <c r="ASI81" s="22"/>
      <c r="ASJ81" s="23"/>
      <c r="ASK81" s="24"/>
      <c r="ASL81" s="25"/>
      <c r="ASM81" s="26"/>
      <c r="ASN81" s="129"/>
      <c r="ASO81" s="21"/>
      <c r="ASP81" s="21"/>
      <c r="ASQ81" s="22"/>
      <c r="ASR81" s="22"/>
      <c r="ASS81" s="23"/>
      <c r="AST81" s="24"/>
      <c r="ASU81" s="25"/>
      <c r="ASV81" s="26"/>
      <c r="ASW81" s="129"/>
      <c r="ASX81" s="21"/>
      <c r="ASY81" s="21"/>
      <c r="ASZ81" s="22"/>
      <c r="ATA81" s="22"/>
      <c r="ATB81" s="23"/>
      <c r="ATC81" s="24"/>
      <c r="ATD81" s="25"/>
      <c r="ATE81" s="26"/>
      <c r="ATF81" s="129"/>
      <c r="ATG81" s="21"/>
      <c r="ATH81" s="21"/>
      <c r="ATI81" s="22"/>
      <c r="ATJ81" s="22"/>
      <c r="ATK81" s="23"/>
      <c r="ATL81" s="24"/>
      <c r="ATM81" s="25"/>
      <c r="ATN81" s="26"/>
      <c r="ATO81" s="129"/>
      <c r="ATP81" s="21"/>
      <c r="ATQ81" s="21"/>
      <c r="ATR81" s="22"/>
      <c r="ATS81" s="22"/>
      <c r="ATT81" s="23"/>
      <c r="ATU81" s="24"/>
      <c r="ATV81" s="25"/>
      <c r="ATW81" s="26"/>
      <c r="ATX81" s="129"/>
      <c r="ATY81" s="21"/>
      <c r="ATZ81" s="21"/>
      <c r="AUA81" s="22"/>
      <c r="AUB81" s="22"/>
      <c r="AUC81" s="23"/>
      <c r="AUD81" s="24"/>
      <c r="AUE81" s="25"/>
      <c r="AUF81" s="26"/>
      <c r="AUG81" s="129"/>
      <c r="AUH81" s="21"/>
      <c r="AUI81" s="21"/>
      <c r="AUJ81" s="22"/>
      <c r="AUK81" s="22"/>
      <c r="AUL81" s="23"/>
      <c r="AUM81" s="24"/>
      <c r="AUN81" s="25"/>
      <c r="AUO81" s="26"/>
      <c r="AUP81" s="129"/>
      <c r="AUQ81" s="21"/>
      <c r="AUR81" s="21"/>
      <c r="AUS81" s="22"/>
      <c r="AUT81" s="22"/>
      <c r="AUU81" s="23"/>
      <c r="AUV81" s="24"/>
      <c r="AUW81" s="25"/>
      <c r="AUX81" s="26"/>
      <c r="AUY81" s="129"/>
      <c r="AUZ81" s="21"/>
      <c r="AVA81" s="21"/>
      <c r="AVB81" s="22"/>
      <c r="AVC81" s="22"/>
      <c r="AVD81" s="23"/>
      <c r="AVE81" s="24"/>
      <c r="AVF81" s="25"/>
      <c r="AVG81" s="26"/>
      <c r="AVH81" s="129"/>
      <c r="AVI81" s="21"/>
      <c r="AVJ81" s="21"/>
      <c r="AVK81" s="22"/>
      <c r="AVL81" s="22"/>
      <c r="AVM81" s="23"/>
      <c r="AVN81" s="24"/>
      <c r="AVO81" s="25"/>
      <c r="AVP81" s="26"/>
      <c r="AVQ81" s="129"/>
      <c r="AVR81" s="21"/>
      <c r="AVS81" s="21"/>
      <c r="AVT81" s="22"/>
      <c r="AVU81" s="22"/>
      <c r="AVV81" s="23"/>
      <c r="AVW81" s="24"/>
      <c r="AVX81" s="25"/>
      <c r="AVY81" s="26"/>
      <c r="AVZ81" s="129"/>
      <c r="AWA81" s="21"/>
      <c r="AWB81" s="21"/>
      <c r="AWC81" s="22"/>
      <c r="AWD81" s="22"/>
      <c r="AWE81" s="23"/>
      <c r="AWF81" s="24"/>
      <c r="AWG81" s="25"/>
      <c r="AWH81" s="26"/>
      <c r="AWI81" s="129"/>
      <c r="AWJ81" s="21"/>
      <c r="AWK81" s="21"/>
      <c r="AWL81" s="22"/>
      <c r="AWM81" s="22"/>
      <c r="AWN81" s="23"/>
      <c r="AWO81" s="24"/>
      <c r="AWP81" s="25"/>
      <c r="AWQ81" s="26"/>
      <c r="AWR81" s="129"/>
      <c r="AWS81" s="21"/>
      <c r="AWT81" s="21"/>
      <c r="AWU81" s="22"/>
      <c r="AWV81" s="22"/>
      <c r="AWW81" s="23"/>
      <c r="AWX81" s="24"/>
      <c r="AWY81" s="25"/>
      <c r="AWZ81" s="26"/>
      <c r="AXA81" s="129"/>
      <c r="AXB81" s="21"/>
      <c r="AXC81" s="21"/>
      <c r="AXD81" s="22"/>
      <c r="AXE81" s="22"/>
      <c r="AXF81" s="23"/>
      <c r="AXG81" s="24"/>
      <c r="AXH81" s="25"/>
      <c r="AXI81" s="26"/>
      <c r="AXJ81" s="129"/>
      <c r="AXK81" s="21"/>
      <c r="AXL81" s="21"/>
      <c r="AXM81" s="22"/>
      <c r="AXN81" s="22"/>
      <c r="AXO81" s="23"/>
      <c r="AXP81" s="24"/>
      <c r="AXQ81" s="25"/>
      <c r="AXR81" s="26"/>
      <c r="AXS81" s="129"/>
      <c r="AXT81" s="21"/>
      <c r="AXU81" s="21"/>
      <c r="AXV81" s="22"/>
      <c r="AXW81" s="22"/>
      <c r="AXX81" s="23"/>
      <c r="AXY81" s="24"/>
      <c r="AXZ81" s="25"/>
      <c r="AYA81" s="26"/>
      <c r="AYB81" s="129"/>
      <c r="AYC81" s="21"/>
      <c r="AYD81" s="21"/>
      <c r="AYE81" s="22"/>
      <c r="AYF81" s="22"/>
      <c r="AYG81" s="23"/>
      <c r="AYH81" s="24"/>
      <c r="AYI81" s="25"/>
      <c r="AYJ81" s="26"/>
      <c r="AYK81" s="129"/>
      <c r="AYL81" s="21"/>
      <c r="AYM81" s="21"/>
      <c r="AYN81" s="22"/>
      <c r="AYO81" s="22"/>
      <c r="AYP81" s="23"/>
      <c r="AYQ81" s="24"/>
      <c r="AYR81" s="25"/>
      <c r="AYS81" s="26"/>
      <c r="AYT81" s="129"/>
      <c r="AYU81" s="21"/>
      <c r="AYV81" s="21"/>
      <c r="AYW81" s="22"/>
      <c r="AYX81" s="22"/>
      <c r="AYY81" s="23"/>
      <c r="AYZ81" s="24"/>
      <c r="AZA81" s="25"/>
      <c r="AZB81" s="26"/>
      <c r="AZC81" s="129"/>
      <c r="AZD81" s="21"/>
      <c r="AZE81" s="21"/>
      <c r="AZF81" s="22"/>
      <c r="AZG81" s="22"/>
      <c r="AZH81" s="23"/>
      <c r="AZI81" s="24"/>
      <c r="AZJ81" s="25"/>
      <c r="AZK81" s="26"/>
      <c r="AZL81" s="129"/>
      <c r="AZM81" s="21"/>
      <c r="AZN81" s="21"/>
      <c r="AZO81" s="22"/>
      <c r="AZP81" s="22"/>
      <c r="AZQ81" s="23"/>
      <c r="AZR81" s="24"/>
      <c r="AZS81" s="25"/>
      <c r="AZT81" s="26"/>
      <c r="AZU81" s="129"/>
      <c r="AZV81" s="21"/>
      <c r="AZW81" s="21"/>
      <c r="AZX81" s="22"/>
      <c r="AZY81" s="22"/>
      <c r="AZZ81" s="23"/>
      <c r="BAA81" s="24"/>
      <c r="BAB81" s="25"/>
      <c r="BAC81" s="26"/>
      <c r="BAD81" s="129"/>
      <c r="BAE81" s="21"/>
      <c r="BAF81" s="21"/>
      <c r="BAG81" s="22"/>
      <c r="BAH81" s="22"/>
      <c r="BAI81" s="23"/>
      <c r="BAJ81" s="24"/>
      <c r="BAK81" s="25"/>
      <c r="BAL81" s="26"/>
      <c r="BAM81" s="129"/>
      <c r="BAN81" s="21"/>
      <c r="BAO81" s="21"/>
      <c r="BAP81" s="22"/>
      <c r="BAQ81" s="22"/>
      <c r="BAR81" s="23"/>
      <c r="BAS81" s="24"/>
      <c r="BAT81" s="25"/>
      <c r="BAU81" s="26"/>
      <c r="BAV81" s="129"/>
      <c r="BAW81" s="21"/>
      <c r="BAX81" s="21"/>
      <c r="BAY81" s="22"/>
      <c r="BAZ81" s="22"/>
      <c r="BBA81" s="23"/>
      <c r="BBB81" s="24"/>
      <c r="BBC81" s="25"/>
      <c r="BBD81" s="26"/>
      <c r="BBE81" s="129"/>
      <c r="BBF81" s="21"/>
      <c r="BBG81" s="21"/>
      <c r="BBH81" s="22"/>
      <c r="BBI81" s="22"/>
      <c r="BBJ81" s="23"/>
      <c r="BBK81" s="24"/>
      <c r="BBL81" s="25"/>
      <c r="BBM81" s="26"/>
      <c r="BBN81" s="129"/>
      <c r="BBO81" s="21"/>
      <c r="BBP81" s="21"/>
      <c r="BBQ81" s="22"/>
      <c r="BBR81" s="22"/>
      <c r="BBS81" s="23"/>
      <c r="BBT81" s="24"/>
      <c r="BBU81" s="25"/>
      <c r="BBV81" s="26"/>
      <c r="BBW81" s="129"/>
      <c r="BBX81" s="21"/>
      <c r="BBY81" s="21"/>
      <c r="BBZ81" s="22"/>
      <c r="BCA81" s="22"/>
      <c r="BCB81" s="23"/>
      <c r="BCC81" s="24"/>
      <c r="BCD81" s="25"/>
      <c r="BCE81" s="26"/>
      <c r="BCF81" s="129"/>
      <c r="BCG81" s="21"/>
      <c r="BCH81" s="21"/>
      <c r="BCI81" s="22"/>
      <c r="BCJ81" s="22"/>
      <c r="BCK81" s="23"/>
      <c r="BCL81" s="24"/>
      <c r="BCM81" s="25"/>
      <c r="BCN81" s="26"/>
      <c r="BCO81" s="129"/>
      <c r="BCP81" s="21"/>
      <c r="BCQ81" s="21"/>
      <c r="BCR81" s="22"/>
      <c r="BCS81" s="22"/>
      <c r="BCT81" s="23"/>
      <c r="BCU81" s="24"/>
      <c r="BCV81" s="25"/>
      <c r="BCW81" s="26"/>
      <c r="BCX81" s="129"/>
      <c r="BCY81" s="21"/>
      <c r="BCZ81" s="21"/>
      <c r="BDA81" s="22"/>
      <c r="BDB81" s="22"/>
      <c r="BDC81" s="23"/>
      <c r="BDD81" s="24"/>
      <c r="BDE81" s="25"/>
      <c r="BDF81" s="26"/>
      <c r="BDG81" s="129"/>
      <c r="BDH81" s="21"/>
      <c r="BDI81" s="21"/>
      <c r="BDJ81" s="22"/>
      <c r="BDK81" s="22"/>
      <c r="BDL81" s="23"/>
      <c r="BDM81" s="24"/>
      <c r="BDN81" s="25"/>
      <c r="BDO81" s="26"/>
      <c r="BDP81" s="129"/>
      <c r="BDQ81" s="21"/>
      <c r="BDR81" s="21"/>
      <c r="BDS81" s="22"/>
      <c r="BDT81" s="22"/>
      <c r="BDU81" s="23"/>
      <c r="BDV81" s="24"/>
      <c r="BDW81" s="25"/>
      <c r="BDX81" s="26"/>
      <c r="BDY81" s="129"/>
      <c r="BDZ81" s="21"/>
      <c r="BEA81" s="21"/>
      <c r="BEB81" s="22"/>
      <c r="BEC81" s="22"/>
      <c r="BED81" s="23"/>
      <c r="BEE81" s="24"/>
      <c r="BEF81" s="25"/>
      <c r="BEG81" s="26"/>
      <c r="BEH81" s="129"/>
      <c r="BEI81" s="21"/>
      <c r="BEJ81" s="21"/>
      <c r="BEK81" s="22"/>
      <c r="BEL81" s="22"/>
      <c r="BEM81" s="23"/>
      <c r="BEN81" s="24"/>
      <c r="BEO81" s="25"/>
      <c r="BEP81" s="26"/>
      <c r="BEQ81" s="129"/>
      <c r="BER81" s="21"/>
      <c r="BES81" s="21"/>
      <c r="BET81" s="22"/>
      <c r="BEU81" s="22"/>
      <c r="BEV81" s="23"/>
      <c r="BEW81" s="24"/>
      <c r="BEX81" s="25"/>
      <c r="BEY81" s="26"/>
      <c r="BEZ81" s="129"/>
      <c r="BFA81" s="21"/>
      <c r="BFB81" s="21"/>
      <c r="BFC81" s="22"/>
      <c r="BFD81" s="22"/>
      <c r="BFE81" s="23"/>
      <c r="BFF81" s="24"/>
      <c r="BFG81" s="25"/>
      <c r="BFH81" s="26"/>
      <c r="BFI81" s="129"/>
      <c r="BFJ81" s="21"/>
      <c r="BFK81" s="21"/>
      <c r="BFL81" s="22"/>
      <c r="BFM81" s="22"/>
      <c r="BFN81" s="23"/>
      <c r="BFO81" s="24"/>
      <c r="BFP81" s="25"/>
      <c r="BFQ81" s="26"/>
      <c r="BFR81" s="129"/>
      <c r="BFS81" s="21"/>
      <c r="BFT81" s="21"/>
      <c r="BFU81" s="22"/>
      <c r="BFV81" s="22"/>
      <c r="BFW81" s="23"/>
      <c r="BFX81" s="24"/>
      <c r="BFY81" s="25"/>
      <c r="BFZ81" s="26"/>
      <c r="BGA81" s="129"/>
      <c r="BGB81" s="21"/>
      <c r="BGC81" s="21"/>
      <c r="BGD81" s="22"/>
      <c r="BGE81" s="22"/>
      <c r="BGF81" s="23"/>
      <c r="BGG81" s="24"/>
      <c r="BGH81" s="25"/>
      <c r="BGI81" s="26"/>
      <c r="BGJ81" s="129"/>
      <c r="BGK81" s="21"/>
      <c r="BGL81" s="21"/>
      <c r="BGM81" s="22"/>
      <c r="BGN81" s="22"/>
      <c r="BGO81" s="23"/>
      <c r="BGP81" s="24"/>
      <c r="BGQ81" s="25"/>
      <c r="BGR81" s="26"/>
      <c r="BGS81" s="129"/>
      <c r="BGT81" s="21"/>
      <c r="BGU81" s="21"/>
      <c r="BGV81" s="22"/>
      <c r="BGW81" s="22"/>
      <c r="BGX81" s="23"/>
      <c r="BGY81" s="24"/>
      <c r="BGZ81" s="25"/>
      <c r="BHA81" s="26"/>
      <c r="BHB81" s="129"/>
      <c r="BHC81" s="21"/>
      <c r="BHD81" s="21"/>
      <c r="BHE81" s="22"/>
      <c r="BHF81" s="22"/>
      <c r="BHG81" s="23"/>
      <c r="BHH81" s="24"/>
      <c r="BHI81" s="25"/>
      <c r="BHJ81" s="26"/>
      <c r="BHK81" s="129"/>
      <c r="BHL81" s="21"/>
      <c r="BHM81" s="21"/>
      <c r="BHN81" s="22"/>
      <c r="BHO81" s="22"/>
      <c r="BHP81" s="23"/>
      <c r="BHQ81" s="24"/>
      <c r="BHR81" s="25"/>
      <c r="BHS81" s="26"/>
      <c r="BHT81" s="129"/>
      <c r="BHU81" s="21"/>
      <c r="BHV81" s="21"/>
      <c r="BHW81" s="22"/>
      <c r="BHX81" s="22"/>
      <c r="BHY81" s="23"/>
      <c r="BHZ81" s="24"/>
      <c r="BIA81" s="25"/>
      <c r="BIB81" s="26"/>
      <c r="BIC81" s="129"/>
      <c r="BID81" s="21"/>
      <c r="BIE81" s="21"/>
      <c r="BIF81" s="22"/>
      <c r="BIG81" s="22"/>
      <c r="BIH81" s="23"/>
      <c r="BII81" s="24"/>
      <c r="BIJ81" s="25"/>
      <c r="BIK81" s="26"/>
      <c r="BIL81" s="129"/>
      <c r="BIM81" s="21"/>
      <c r="BIN81" s="21"/>
      <c r="BIO81" s="22"/>
      <c r="BIP81" s="22"/>
      <c r="BIQ81" s="23"/>
      <c r="BIR81" s="24"/>
      <c r="BIS81" s="25"/>
      <c r="BIT81" s="26"/>
      <c r="BIU81" s="129"/>
      <c r="BIV81" s="21"/>
      <c r="BIW81" s="21"/>
      <c r="BIX81" s="22"/>
      <c r="BIY81" s="22"/>
      <c r="BIZ81" s="23"/>
      <c r="BJA81" s="24"/>
      <c r="BJB81" s="25"/>
      <c r="BJC81" s="26"/>
      <c r="BJD81" s="129"/>
      <c r="BJE81" s="21"/>
      <c r="BJF81" s="21"/>
      <c r="BJG81" s="22"/>
      <c r="BJH81" s="22"/>
      <c r="BJI81" s="23"/>
      <c r="BJJ81" s="24"/>
      <c r="BJK81" s="25"/>
      <c r="BJL81" s="26"/>
      <c r="BJM81" s="129"/>
      <c r="BJN81" s="21"/>
      <c r="BJO81" s="21"/>
      <c r="BJP81" s="22"/>
      <c r="BJQ81" s="22"/>
      <c r="BJR81" s="23"/>
      <c r="BJS81" s="24"/>
      <c r="BJT81" s="25"/>
      <c r="BJU81" s="26"/>
      <c r="BJV81" s="129"/>
      <c r="BJW81" s="21"/>
      <c r="BJX81" s="21"/>
      <c r="BJY81" s="22"/>
      <c r="BJZ81" s="22"/>
      <c r="BKA81" s="23"/>
      <c r="BKB81" s="24"/>
      <c r="BKC81" s="25"/>
      <c r="BKD81" s="26"/>
      <c r="BKE81" s="129"/>
      <c r="BKF81" s="21"/>
      <c r="BKG81" s="21"/>
      <c r="BKH81" s="22"/>
      <c r="BKI81" s="22"/>
      <c r="BKJ81" s="23"/>
      <c r="BKK81" s="24"/>
      <c r="BKL81" s="25"/>
      <c r="BKM81" s="26"/>
      <c r="BKN81" s="129"/>
      <c r="BKO81" s="21"/>
      <c r="BKP81" s="21"/>
      <c r="BKQ81" s="22"/>
      <c r="BKR81" s="22"/>
      <c r="BKS81" s="23"/>
      <c r="BKT81" s="24"/>
      <c r="BKU81" s="25"/>
      <c r="BKV81" s="26"/>
      <c r="BKW81" s="129"/>
      <c r="BKX81" s="21"/>
      <c r="BKY81" s="21"/>
      <c r="BKZ81" s="22"/>
      <c r="BLA81" s="22"/>
      <c r="BLB81" s="23"/>
      <c r="BLC81" s="24"/>
      <c r="BLD81" s="25"/>
      <c r="BLE81" s="26"/>
      <c r="BLF81" s="129"/>
      <c r="BLG81" s="21"/>
      <c r="BLH81" s="21"/>
      <c r="BLI81" s="22"/>
      <c r="BLJ81" s="22"/>
      <c r="BLK81" s="23"/>
      <c r="BLL81" s="24"/>
      <c r="BLM81" s="25"/>
      <c r="BLN81" s="26"/>
      <c r="BLO81" s="129"/>
      <c r="BLP81" s="21"/>
      <c r="BLQ81" s="21"/>
      <c r="BLR81" s="22"/>
      <c r="BLS81" s="22"/>
      <c r="BLT81" s="23"/>
      <c r="BLU81" s="24"/>
      <c r="BLV81" s="25"/>
      <c r="BLW81" s="26"/>
      <c r="BLX81" s="129"/>
      <c r="BLY81" s="21"/>
      <c r="BLZ81" s="21"/>
      <c r="BMA81" s="22"/>
      <c r="BMB81" s="22"/>
      <c r="BMC81" s="23"/>
      <c r="BMD81" s="24"/>
      <c r="BME81" s="25"/>
      <c r="BMF81" s="26"/>
      <c r="BMG81" s="129"/>
      <c r="BMH81" s="21"/>
      <c r="BMI81" s="21"/>
      <c r="BMJ81" s="22"/>
      <c r="BMK81" s="22"/>
      <c r="BML81" s="23"/>
      <c r="BMM81" s="24"/>
      <c r="BMN81" s="25"/>
      <c r="BMO81" s="26"/>
      <c r="BMP81" s="129"/>
      <c r="BMQ81" s="21"/>
      <c r="BMR81" s="21"/>
      <c r="BMS81" s="22"/>
      <c r="BMT81" s="22"/>
      <c r="BMU81" s="23"/>
      <c r="BMV81" s="24"/>
      <c r="BMW81" s="25"/>
      <c r="BMX81" s="26"/>
      <c r="BMY81" s="129"/>
      <c r="BMZ81" s="21"/>
      <c r="BNA81" s="21"/>
      <c r="BNB81" s="22"/>
      <c r="BNC81" s="22"/>
      <c r="BND81" s="23"/>
      <c r="BNE81" s="24"/>
      <c r="BNF81" s="25"/>
      <c r="BNG81" s="26"/>
      <c r="BNH81" s="129"/>
      <c r="BNI81" s="21"/>
      <c r="BNJ81" s="21"/>
      <c r="BNK81" s="22"/>
      <c r="BNL81" s="22"/>
      <c r="BNM81" s="23"/>
      <c r="BNN81" s="24"/>
      <c r="BNO81" s="25"/>
      <c r="BNP81" s="26"/>
      <c r="BNQ81" s="129"/>
      <c r="BNR81" s="21"/>
      <c r="BNS81" s="21"/>
      <c r="BNT81" s="22"/>
      <c r="BNU81" s="22"/>
      <c r="BNV81" s="23"/>
      <c r="BNW81" s="24"/>
      <c r="BNX81" s="25"/>
      <c r="BNY81" s="26"/>
      <c r="BNZ81" s="129"/>
      <c r="BOA81" s="21"/>
      <c r="BOB81" s="21"/>
      <c r="BOC81" s="22"/>
      <c r="BOD81" s="22"/>
      <c r="BOE81" s="23"/>
      <c r="BOF81" s="24"/>
      <c r="BOG81" s="25"/>
      <c r="BOH81" s="26"/>
      <c r="BOI81" s="129"/>
      <c r="BOJ81" s="21"/>
      <c r="BOK81" s="21"/>
      <c r="BOL81" s="22"/>
      <c r="BOM81" s="22"/>
      <c r="BON81" s="23"/>
      <c r="BOO81" s="24"/>
      <c r="BOP81" s="25"/>
      <c r="BOQ81" s="26"/>
      <c r="BOR81" s="129"/>
      <c r="BOS81" s="21"/>
      <c r="BOT81" s="21"/>
      <c r="BOU81" s="22"/>
      <c r="BOV81" s="22"/>
      <c r="BOW81" s="23"/>
      <c r="BOX81" s="24"/>
      <c r="BOY81" s="25"/>
      <c r="BOZ81" s="26"/>
      <c r="BPA81" s="129"/>
      <c r="BPB81" s="21"/>
      <c r="BPC81" s="21"/>
      <c r="BPD81" s="22"/>
      <c r="BPE81" s="22"/>
      <c r="BPF81" s="23"/>
      <c r="BPG81" s="24"/>
      <c r="BPH81" s="25"/>
      <c r="BPI81" s="26"/>
      <c r="BPJ81" s="129"/>
      <c r="BPK81" s="21"/>
      <c r="BPL81" s="21"/>
      <c r="BPM81" s="22"/>
      <c r="BPN81" s="22"/>
      <c r="BPO81" s="23"/>
      <c r="BPP81" s="24"/>
      <c r="BPQ81" s="25"/>
      <c r="BPR81" s="26"/>
      <c r="BPS81" s="129"/>
      <c r="BPT81" s="21"/>
      <c r="BPU81" s="21"/>
      <c r="BPV81" s="22"/>
      <c r="BPW81" s="22"/>
      <c r="BPX81" s="23"/>
      <c r="BPY81" s="24"/>
      <c r="BPZ81" s="25"/>
      <c r="BQA81" s="26"/>
      <c r="BQB81" s="129"/>
      <c r="BQC81" s="21"/>
      <c r="BQD81" s="21"/>
      <c r="BQE81" s="22"/>
      <c r="BQF81" s="22"/>
      <c r="BQG81" s="23"/>
      <c r="BQH81" s="24"/>
      <c r="BQI81" s="25"/>
      <c r="BQJ81" s="26"/>
      <c r="BQK81" s="129"/>
      <c r="BQL81" s="21"/>
      <c r="BQM81" s="21"/>
      <c r="BQN81" s="22"/>
      <c r="BQO81" s="22"/>
      <c r="BQP81" s="23"/>
      <c r="BQQ81" s="24"/>
      <c r="BQR81" s="25"/>
      <c r="BQS81" s="26"/>
      <c r="BQT81" s="129"/>
      <c r="BQU81" s="21"/>
      <c r="BQV81" s="21"/>
      <c r="BQW81" s="22"/>
      <c r="BQX81" s="22"/>
      <c r="BQY81" s="23"/>
      <c r="BQZ81" s="24"/>
      <c r="BRA81" s="25"/>
      <c r="BRB81" s="26"/>
      <c r="BRC81" s="129"/>
      <c r="BRD81" s="21"/>
      <c r="BRE81" s="21"/>
      <c r="BRF81" s="22"/>
      <c r="BRG81" s="22"/>
      <c r="BRH81" s="23"/>
      <c r="BRI81" s="24"/>
      <c r="BRJ81" s="25"/>
      <c r="BRK81" s="26"/>
      <c r="BRL81" s="129"/>
      <c r="BRM81" s="21"/>
      <c r="BRN81" s="21"/>
      <c r="BRO81" s="22"/>
      <c r="BRP81" s="22"/>
      <c r="BRQ81" s="23"/>
      <c r="BRR81" s="24"/>
      <c r="BRS81" s="25"/>
      <c r="BRT81" s="26"/>
      <c r="BRU81" s="129"/>
      <c r="BRV81" s="21"/>
      <c r="BRW81" s="21"/>
      <c r="BRX81" s="22"/>
      <c r="BRY81" s="22"/>
      <c r="BRZ81" s="23"/>
      <c r="BSA81" s="24"/>
      <c r="BSB81" s="25"/>
      <c r="BSC81" s="26"/>
      <c r="BSD81" s="129"/>
      <c r="BSE81" s="21"/>
      <c r="BSF81" s="21"/>
      <c r="BSG81" s="22"/>
      <c r="BSH81" s="22"/>
      <c r="BSI81" s="23"/>
      <c r="BSJ81" s="24"/>
      <c r="BSK81" s="25"/>
      <c r="BSL81" s="26"/>
      <c r="BSM81" s="129"/>
      <c r="BSN81" s="21"/>
      <c r="BSO81" s="21"/>
      <c r="BSP81" s="22"/>
      <c r="BSQ81" s="22"/>
      <c r="BSR81" s="23"/>
      <c r="BSS81" s="24"/>
      <c r="BST81" s="25"/>
      <c r="BSU81" s="26"/>
      <c r="BSV81" s="129"/>
      <c r="BSW81" s="21"/>
      <c r="BSX81" s="21"/>
      <c r="BSY81" s="22"/>
      <c r="BSZ81" s="22"/>
      <c r="BTA81" s="23"/>
      <c r="BTB81" s="24"/>
      <c r="BTC81" s="25"/>
      <c r="BTD81" s="26"/>
      <c r="BTE81" s="129"/>
      <c r="BTF81" s="21"/>
      <c r="BTG81" s="21"/>
      <c r="BTH81" s="22"/>
      <c r="BTI81" s="22"/>
      <c r="BTJ81" s="23"/>
      <c r="BTK81" s="24"/>
      <c r="BTL81" s="25"/>
      <c r="BTM81" s="26"/>
      <c r="BTN81" s="129"/>
      <c r="BTO81" s="21"/>
      <c r="BTP81" s="21"/>
      <c r="BTQ81" s="22"/>
      <c r="BTR81" s="22"/>
      <c r="BTS81" s="23"/>
      <c r="BTT81" s="24"/>
      <c r="BTU81" s="25"/>
      <c r="BTV81" s="26"/>
      <c r="BTW81" s="129"/>
      <c r="BTX81" s="21"/>
      <c r="BTY81" s="21"/>
      <c r="BTZ81" s="22"/>
      <c r="BUA81" s="22"/>
      <c r="BUB81" s="23"/>
      <c r="BUC81" s="24"/>
      <c r="BUD81" s="25"/>
      <c r="BUE81" s="26"/>
      <c r="BUF81" s="129"/>
      <c r="BUG81" s="21"/>
      <c r="BUH81" s="21"/>
      <c r="BUI81" s="22"/>
      <c r="BUJ81" s="22"/>
      <c r="BUK81" s="23"/>
      <c r="BUL81" s="24"/>
      <c r="BUM81" s="25"/>
      <c r="BUN81" s="26"/>
      <c r="BUO81" s="129"/>
      <c r="BUP81" s="21"/>
      <c r="BUQ81" s="21"/>
      <c r="BUR81" s="22"/>
      <c r="BUS81" s="22"/>
      <c r="BUT81" s="23"/>
      <c r="BUU81" s="24"/>
      <c r="BUV81" s="25"/>
      <c r="BUW81" s="26"/>
      <c r="BUX81" s="129"/>
      <c r="BUY81" s="21"/>
      <c r="BUZ81" s="21"/>
      <c r="BVA81" s="22"/>
      <c r="BVB81" s="22"/>
      <c r="BVC81" s="23"/>
      <c r="BVD81" s="24"/>
      <c r="BVE81" s="25"/>
      <c r="BVF81" s="26"/>
      <c r="BVG81" s="129"/>
      <c r="BVH81" s="21"/>
      <c r="BVI81" s="21"/>
      <c r="BVJ81" s="22"/>
      <c r="BVK81" s="22"/>
      <c r="BVL81" s="23"/>
      <c r="BVM81" s="24"/>
      <c r="BVN81" s="25"/>
      <c r="BVO81" s="26"/>
      <c r="BVP81" s="129"/>
      <c r="BVQ81" s="21"/>
      <c r="BVR81" s="21"/>
      <c r="BVS81" s="22"/>
      <c r="BVT81" s="22"/>
      <c r="BVU81" s="23"/>
      <c r="BVV81" s="24"/>
      <c r="BVW81" s="25"/>
      <c r="BVX81" s="26"/>
      <c r="BVY81" s="129"/>
      <c r="BVZ81" s="21"/>
      <c r="BWA81" s="21"/>
      <c r="BWB81" s="22"/>
      <c r="BWC81" s="22"/>
      <c r="BWD81" s="23"/>
      <c r="BWE81" s="24"/>
      <c r="BWF81" s="25"/>
      <c r="BWG81" s="26"/>
      <c r="BWH81" s="129"/>
      <c r="BWI81" s="21"/>
      <c r="BWJ81" s="21"/>
      <c r="BWK81" s="22"/>
      <c r="BWL81" s="22"/>
      <c r="BWM81" s="23"/>
      <c r="BWN81" s="24"/>
      <c r="BWO81" s="25"/>
      <c r="BWP81" s="26"/>
      <c r="BWQ81" s="129"/>
      <c r="BWR81" s="21"/>
      <c r="BWS81" s="21"/>
      <c r="BWT81" s="22"/>
      <c r="BWU81" s="22"/>
      <c r="BWV81" s="23"/>
      <c r="BWW81" s="24"/>
      <c r="BWX81" s="25"/>
      <c r="BWY81" s="26"/>
      <c r="BWZ81" s="129"/>
      <c r="BXA81" s="21"/>
      <c r="BXB81" s="21"/>
      <c r="BXC81" s="22"/>
      <c r="BXD81" s="22"/>
      <c r="BXE81" s="23"/>
      <c r="BXF81" s="24"/>
      <c r="BXG81" s="25"/>
      <c r="BXH81" s="26"/>
      <c r="BXI81" s="129"/>
      <c r="BXJ81" s="21"/>
      <c r="BXK81" s="21"/>
      <c r="BXL81" s="22"/>
      <c r="BXM81" s="22"/>
      <c r="BXN81" s="23"/>
      <c r="BXO81" s="24"/>
      <c r="BXP81" s="25"/>
      <c r="BXQ81" s="26"/>
      <c r="BXR81" s="129"/>
      <c r="BXS81" s="21"/>
      <c r="BXT81" s="21"/>
      <c r="BXU81" s="22"/>
      <c r="BXV81" s="22"/>
      <c r="BXW81" s="23"/>
      <c r="BXX81" s="24"/>
      <c r="BXY81" s="25"/>
      <c r="BXZ81" s="26"/>
      <c r="BYA81" s="129"/>
      <c r="BYB81" s="21"/>
      <c r="BYC81" s="21"/>
      <c r="BYD81" s="22"/>
      <c r="BYE81" s="22"/>
      <c r="BYF81" s="23"/>
      <c r="BYG81" s="24"/>
      <c r="BYH81" s="25"/>
      <c r="BYI81" s="26"/>
      <c r="BYJ81" s="129"/>
      <c r="BYK81" s="21"/>
      <c r="BYL81" s="21"/>
      <c r="BYM81" s="22"/>
      <c r="BYN81" s="22"/>
      <c r="BYO81" s="23"/>
      <c r="BYP81" s="24"/>
      <c r="BYQ81" s="25"/>
      <c r="BYR81" s="26"/>
      <c r="BYS81" s="129"/>
      <c r="BYT81" s="21"/>
      <c r="BYU81" s="21"/>
      <c r="BYV81" s="22"/>
      <c r="BYW81" s="22"/>
      <c r="BYX81" s="23"/>
      <c r="BYY81" s="24"/>
      <c r="BYZ81" s="25"/>
      <c r="BZA81" s="26"/>
      <c r="BZB81" s="129"/>
      <c r="BZC81" s="21"/>
      <c r="BZD81" s="21"/>
      <c r="BZE81" s="22"/>
      <c r="BZF81" s="22"/>
      <c r="BZG81" s="23"/>
      <c r="BZH81" s="24"/>
      <c r="BZI81" s="25"/>
      <c r="BZJ81" s="26"/>
      <c r="BZK81" s="129"/>
      <c r="BZL81" s="21"/>
      <c r="BZM81" s="21"/>
      <c r="BZN81" s="22"/>
      <c r="BZO81" s="22"/>
      <c r="BZP81" s="23"/>
      <c r="BZQ81" s="24"/>
      <c r="BZR81" s="25"/>
      <c r="BZS81" s="26"/>
      <c r="BZT81" s="129"/>
      <c r="BZU81" s="21"/>
      <c r="BZV81" s="21"/>
      <c r="BZW81" s="22"/>
      <c r="BZX81" s="22"/>
      <c r="BZY81" s="23"/>
      <c r="BZZ81" s="24"/>
      <c r="CAA81" s="25"/>
      <c r="CAB81" s="26"/>
      <c r="CAC81" s="129"/>
      <c r="CAD81" s="21"/>
      <c r="CAE81" s="21"/>
      <c r="CAF81" s="22"/>
      <c r="CAG81" s="22"/>
      <c r="CAH81" s="23"/>
      <c r="CAI81" s="24"/>
      <c r="CAJ81" s="25"/>
      <c r="CAK81" s="26"/>
      <c r="CAL81" s="129"/>
      <c r="CAM81" s="21"/>
      <c r="CAN81" s="21"/>
      <c r="CAO81" s="22"/>
      <c r="CAP81" s="22"/>
      <c r="CAQ81" s="23"/>
      <c r="CAR81" s="24"/>
      <c r="CAS81" s="25"/>
      <c r="CAT81" s="26"/>
      <c r="CAU81" s="129"/>
      <c r="CAV81" s="21"/>
      <c r="CAW81" s="21"/>
      <c r="CAX81" s="22"/>
      <c r="CAY81" s="22"/>
      <c r="CAZ81" s="23"/>
      <c r="CBA81" s="24"/>
      <c r="CBB81" s="25"/>
      <c r="CBC81" s="26"/>
      <c r="CBD81" s="129"/>
      <c r="CBE81" s="21"/>
      <c r="CBF81" s="21"/>
      <c r="CBG81" s="22"/>
      <c r="CBH81" s="22"/>
      <c r="CBI81" s="23"/>
      <c r="CBJ81" s="24"/>
      <c r="CBK81" s="25"/>
      <c r="CBL81" s="26"/>
      <c r="CBM81" s="129"/>
      <c r="CBN81" s="21"/>
      <c r="CBO81" s="21"/>
      <c r="CBP81" s="22"/>
      <c r="CBQ81" s="22"/>
      <c r="CBR81" s="23"/>
      <c r="CBS81" s="24"/>
      <c r="CBT81" s="25"/>
      <c r="CBU81" s="26"/>
      <c r="CBV81" s="129"/>
      <c r="CBW81" s="21"/>
      <c r="CBX81" s="21"/>
      <c r="CBY81" s="22"/>
      <c r="CBZ81" s="22"/>
      <c r="CCA81" s="23"/>
      <c r="CCB81" s="24"/>
      <c r="CCC81" s="25"/>
      <c r="CCD81" s="26"/>
      <c r="CCE81" s="129"/>
      <c r="CCF81" s="21"/>
      <c r="CCG81" s="21"/>
      <c r="CCH81" s="22"/>
      <c r="CCI81" s="22"/>
      <c r="CCJ81" s="23"/>
      <c r="CCK81" s="24"/>
      <c r="CCL81" s="25"/>
      <c r="CCM81" s="26"/>
      <c r="CCN81" s="129"/>
      <c r="CCO81" s="21"/>
      <c r="CCP81" s="21"/>
      <c r="CCQ81" s="22"/>
      <c r="CCR81" s="22"/>
      <c r="CCS81" s="23"/>
      <c r="CCT81" s="24"/>
      <c r="CCU81" s="25"/>
      <c r="CCV81" s="26"/>
      <c r="CCW81" s="129"/>
      <c r="CCX81" s="21"/>
      <c r="CCY81" s="21"/>
      <c r="CCZ81" s="22"/>
      <c r="CDA81" s="22"/>
      <c r="CDB81" s="23"/>
      <c r="CDC81" s="24"/>
      <c r="CDD81" s="25"/>
      <c r="CDE81" s="26"/>
      <c r="CDF81" s="129"/>
      <c r="CDG81" s="21"/>
      <c r="CDH81" s="21"/>
      <c r="CDI81" s="22"/>
      <c r="CDJ81" s="22"/>
      <c r="CDK81" s="23"/>
      <c r="CDL81" s="24"/>
      <c r="CDM81" s="25"/>
      <c r="CDN81" s="26"/>
      <c r="CDO81" s="129"/>
      <c r="CDP81" s="21"/>
      <c r="CDQ81" s="21"/>
      <c r="CDR81" s="22"/>
      <c r="CDS81" s="22"/>
      <c r="CDT81" s="23"/>
      <c r="CDU81" s="24"/>
      <c r="CDV81" s="25"/>
      <c r="CDW81" s="26"/>
      <c r="CDX81" s="129"/>
      <c r="CDY81" s="21"/>
      <c r="CDZ81" s="21"/>
      <c r="CEA81" s="22"/>
      <c r="CEB81" s="22"/>
      <c r="CEC81" s="23"/>
      <c r="CED81" s="24"/>
      <c r="CEE81" s="25"/>
      <c r="CEF81" s="26"/>
      <c r="CEG81" s="129"/>
      <c r="CEH81" s="21"/>
      <c r="CEI81" s="21"/>
      <c r="CEJ81" s="22"/>
      <c r="CEK81" s="22"/>
      <c r="CEL81" s="23"/>
      <c r="CEM81" s="24"/>
      <c r="CEN81" s="25"/>
      <c r="CEO81" s="26"/>
      <c r="CEP81" s="129"/>
      <c r="CEQ81" s="21"/>
      <c r="CER81" s="21"/>
      <c r="CES81" s="22"/>
      <c r="CET81" s="22"/>
      <c r="CEU81" s="23"/>
      <c r="CEV81" s="24"/>
      <c r="CEW81" s="25"/>
      <c r="CEX81" s="26"/>
      <c r="CEY81" s="129"/>
      <c r="CEZ81" s="21"/>
      <c r="CFA81" s="21"/>
      <c r="CFB81" s="22"/>
      <c r="CFC81" s="22"/>
      <c r="CFD81" s="23"/>
      <c r="CFE81" s="24"/>
      <c r="CFF81" s="25"/>
      <c r="CFG81" s="26"/>
      <c r="CFH81" s="129"/>
      <c r="CFI81" s="21"/>
      <c r="CFJ81" s="21"/>
      <c r="CFK81" s="22"/>
      <c r="CFL81" s="22"/>
      <c r="CFM81" s="23"/>
      <c r="CFN81" s="24"/>
      <c r="CFO81" s="25"/>
      <c r="CFP81" s="26"/>
      <c r="CFQ81" s="129"/>
      <c r="CFR81" s="21"/>
      <c r="CFS81" s="21"/>
      <c r="CFT81" s="22"/>
      <c r="CFU81" s="22"/>
      <c r="CFV81" s="23"/>
      <c r="CFW81" s="24"/>
      <c r="CFX81" s="25"/>
      <c r="CFY81" s="26"/>
      <c r="CFZ81" s="129"/>
      <c r="CGA81" s="21"/>
      <c r="CGB81" s="21"/>
      <c r="CGC81" s="22"/>
      <c r="CGD81" s="22"/>
      <c r="CGE81" s="23"/>
      <c r="CGF81" s="24"/>
      <c r="CGG81" s="25"/>
      <c r="CGH81" s="26"/>
      <c r="CGI81" s="129"/>
      <c r="CGJ81" s="21"/>
      <c r="CGK81" s="21"/>
      <c r="CGL81" s="22"/>
      <c r="CGM81" s="22"/>
      <c r="CGN81" s="23"/>
      <c r="CGO81" s="24"/>
      <c r="CGP81" s="25"/>
      <c r="CGQ81" s="26"/>
      <c r="CGR81" s="129"/>
      <c r="CGS81" s="21"/>
      <c r="CGT81" s="21"/>
      <c r="CGU81" s="22"/>
      <c r="CGV81" s="22"/>
      <c r="CGW81" s="23"/>
      <c r="CGX81" s="24"/>
      <c r="CGY81" s="25"/>
      <c r="CGZ81" s="26"/>
      <c r="CHA81" s="129"/>
      <c r="CHB81" s="21"/>
      <c r="CHC81" s="21"/>
      <c r="CHD81" s="22"/>
      <c r="CHE81" s="22"/>
      <c r="CHF81" s="23"/>
      <c r="CHG81" s="24"/>
      <c r="CHH81" s="25"/>
      <c r="CHI81" s="26"/>
      <c r="CHJ81" s="129"/>
      <c r="CHK81" s="21"/>
      <c r="CHL81" s="21"/>
      <c r="CHM81" s="22"/>
      <c r="CHN81" s="22"/>
      <c r="CHO81" s="23"/>
      <c r="CHP81" s="24"/>
      <c r="CHQ81" s="25"/>
      <c r="CHR81" s="26"/>
      <c r="CHS81" s="129"/>
      <c r="CHT81" s="21"/>
      <c r="CHU81" s="21"/>
      <c r="CHV81" s="22"/>
      <c r="CHW81" s="22"/>
      <c r="CHX81" s="23"/>
      <c r="CHY81" s="24"/>
      <c r="CHZ81" s="25"/>
      <c r="CIA81" s="26"/>
      <c r="CIB81" s="129"/>
      <c r="CIC81" s="21"/>
      <c r="CID81" s="21"/>
      <c r="CIE81" s="22"/>
      <c r="CIF81" s="22"/>
      <c r="CIG81" s="23"/>
      <c r="CIH81" s="24"/>
      <c r="CII81" s="25"/>
      <c r="CIJ81" s="26"/>
      <c r="CIK81" s="129"/>
      <c r="CIL81" s="21"/>
      <c r="CIM81" s="21"/>
      <c r="CIN81" s="22"/>
      <c r="CIO81" s="22"/>
      <c r="CIP81" s="23"/>
      <c r="CIQ81" s="24"/>
      <c r="CIR81" s="25"/>
      <c r="CIS81" s="26"/>
      <c r="CIT81" s="129"/>
      <c r="CIU81" s="21"/>
      <c r="CIV81" s="21"/>
      <c r="CIW81" s="22"/>
      <c r="CIX81" s="22"/>
      <c r="CIY81" s="23"/>
      <c r="CIZ81" s="24"/>
      <c r="CJA81" s="25"/>
      <c r="CJB81" s="26"/>
      <c r="CJC81" s="129"/>
      <c r="CJD81" s="21"/>
      <c r="CJE81" s="21"/>
      <c r="CJF81" s="22"/>
      <c r="CJG81" s="22"/>
      <c r="CJH81" s="23"/>
      <c r="CJI81" s="24"/>
      <c r="CJJ81" s="25"/>
      <c r="CJK81" s="26"/>
      <c r="CJL81" s="129"/>
      <c r="CJM81" s="21"/>
      <c r="CJN81" s="21"/>
      <c r="CJO81" s="22"/>
      <c r="CJP81" s="22"/>
      <c r="CJQ81" s="23"/>
      <c r="CJR81" s="24"/>
      <c r="CJS81" s="25"/>
      <c r="CJT81" s="26"/>
      <c r="CJU81" s="129"/>
      <c r="CJV81" s="21"/>
      <c r="CJW81" s="21"/>
      <c r="CJX81" s="22"/>
      <c r="CJY81" s="22"/>
      <c r="CJZ81" s="23"/>
      <c r="CKA81" s="24"/>
      <c r="CKB81" s="25"/>
      <c r="CKC81" s="26"/>
      <c r="CKD81" s="129"/>
      <c r="CKE81" s="21"/>
      <c r="CKF81" s="21"/>
      <c r="CKG81" s="22"/>
      <c r="CKH81" s="22"/>
      <c r="CKI81" s="23"/>
      <c r="CKJ81" s="24"/>
      <c r="CKK81" s="25"/>
      <c r="CKL81" s="26"/>
      <c r="CKM81" s="129"/>
      <c r="CKN81" s="21"/>
      <c r="CKO81" s="21"/>
      <c r="CKP81" s="22"/>
      <c r="CKQ81" s="22"/>
      <c r="CKR81" s="23"/>
      <c r="CKS81" s="24"/>
      <c r="CKT81" s="25"/>
      <c r="CKU81" s="26"/>
      <c r="CKV81" s="129"/>
      <c r="CKW81" s="21"/>
      <c r="CKX81" s="21"/>
      <c r="CKY81" s="22"/>
      <c r="CKZ81" s="22"/>
      <c r="CLA81" s="23"/>
      <c r="CLB81" s="24"/>
      <c r="CLC81" s="25"/>
      <c r="CLD81" s="26"/>
      <c r="CLE81" s="129"/>
      <c r="CLF81" s="21"/>
      <c r="CLG81" s="21"/>
      <c r="CLH81" s="22"/>
      <c r="CLI81" s="22"/>
      <c r="CLJ81" s="23"/>
      <c r="CLK81" s="24"/>
      <c r="CLL81" s="25"/>
      <c r="CLM81" s="26"/>
      <c r="CLN81" s="129"/>
      <c r="CLO81" s="21"/>
      <c r="CLP81" s="21"/>
      <c r="CLQ81" s="22"/>
      <c r="CLR81" s="22"/>
      <c r="CLS81" s="23"/>
      <c r="CLT81" s="24"/>
      <c r="CLU81" s="25"/>
      <c r="CLV81" s="26"/>
      <c r="CLW81" s="129"/>
      <c r="CLX81" s="21"/>
      <c r="CLY81" s="21"/>
      <c r="CLZ81" s="22"/>
      <c r="CMA81" s="22"/>
      <c r="CMB81" s="23"/>
      <c r="CMC81" s="24"/>
      <c r="CMD81" s="25"/>
      <c r="CME81" s="26"/>
      <c r="CMF81" s="129"/>
      <c r="CMG81" s="21"/>
      <c r="CMH81" s="21"/>
      <c r="CMI81" s="22"/>
      <c r="CMJ81" s="22"/>
      <c r="CMK81" s="23"/>
      <c r="CML81" s="24"/>
      <c r="CMM81" s="25"/>
      <c r="CMN81" s="26"/>
      <c r="CMO81" s="129"/>
      <c r="CMP81" s="21"/>
      <c r="CMQ81" s="21"/>
      <c r="CMR81" s="22"/>
      <c r="CMS81" s="22"/>
      <c r="CMT81" s="23"/>
      <c r="CMU81" s="24"/>
      <c r="CMV81" s="25"/>
      <c r="CMW81" s="26"/>
      <c r="CMX81" s="129"/>
      <c r="CMY81" s="21"/>
      <c r="CMZ81" s="21"/>
      <c r="CNA81" s="22"/>
      <c r="CNB81" s="22"/>
      <c r="CNC81" s="23"/>
      <c r="CND81" s="24"/>
      <c r="CNE81" s="25"/>
      <c r="CNF81" s="26"/>
      <c r="CNG81" s="129"/>
      <c r="CNH81" s="21"/>
      <c r="CNI81" s="21"/>
      <c r="CNJ81" s="22"/>
      <c r="CNK81" s="22"/>
      <c r="CNL81" s="23"/>
      <c r="CNM81" s="24"/>
      <c r="CNN81" s="25"/>
      <c r="CNO81" s="26"/>
      <c r="CNP81" s="129"/>
      <c r="CNQ81" s="21"/>
      <c r="CNR81" s="21"/>
      <c r="CNS81" s="22"/>
      <c r="CNT81" s="22"/>
      <c r="CNU81" s="23"/>
      <c r="CNV81" s="24"/>
      <c r="CNW81" s="25"/>
      <c r="CNX81" s="26"/>
      <c r="CNY81" s="129"/>
      <c r="CNZ81" s="21"/>
      <c r="COA81" s="21"/>
      <c r="COB81" s="22"/>
      <c r="COC81" s="22"/>
      <c r="COD81" s="23"/>
      <c r="COE81" s="24"/>
      <c r="COF81" s="25"/>
      <c r="COG81" s="26"/>
      <c r="COH81" s="129"/>
      <c r="COI81" s="21"/>
      <c r="COJ81" s="21"/>
      <c r="COK81" s="22"/>
      <c r="COL81" s="22"/>
      <c r="COM81" s="23"/>
      <c r="CON81" s="24"/>
      <c r="COO81" s="25"/>
      <c r="COP81" s="26"/>
      <c r="COQ81" s="129"/>
      <c r="COR81" s="21"/>
      <c r="COS81" s="21"/>
      <c r="COT81" s="22"/>
      <c r="COU81" s="22"/>
      <c r="COV81" s="23"/>
      <c r="COW81" s="24"/>
      <c r="COX81" s="25"/>
      <c r="COY81" s="26"/>
      <c r="COZ81" s="129"/>
      <c r="CPA81" s="21"/>
      <c r="CPB81" s="21"/>
      <c r="CPC81" s="22"/>
      <c r="CPD81" s="22"/>
      <c r="CPE81" s="23"/>
      <c r="CPF81" s="24"/>
      <c r="CPG81" s="25"/>
      <c r="CPH81" s="26"/>
      <c r="CPI81" s="129"/>
      <c r="CPJ81" s="21"/>
      <c r="CPK81" s="21"/>
      <c r="CPL81" s="22"/>
      <c r="CPM81" s="22"/>
      <c r="CPN81" s="23"/>
      <c r="CPO81" s="24"/>
      <c r="CPP81" s="25"/>
      <c r="CPQ81" s="26"/>
      <c r="CPR81" s="129"/>
      <c r="CPS81" s="21"/>
      <c r="CPT81" s="21"/>
      <c r="CPU81" s="22"/>
      <c r="CPV81" s="22"/>
      <c r="CPW81" s="23"/>
      <c r="CPX81" s="24"/>
      <c r="CPY81" s="25"/>
      <c r="CPZ81" s="26"/>
      <c r="CQA81" s="129"/>
      <c r="CQB81" s="21"/>
      <c r="CQC81" s="21"/>
      <c r="CQD81" s="22"/>
      <c r="CQE81" s="22"/>
      <c r="CQF81" s="23"/>
      <c r="CQG81" s="24"/>
      <c r="CQH81" s="25"/>
      <c r="CQI81" s="26"/>
      <c r="CQJ81" s="129"/>
      <c r="CQK81" s="21"/>
      <c r="CQL81" s="21"/>
      <c r="CQM81" s="22"/>
      <c r="CQN81" s="22"/>
      <c r="CQO81" s="23"/>
      <c r="CQP81" s="24"/>
      <c r="CQQ81" s="25"/>
      <c r="CQR81" s="26"/>
      <c r="CQS81" s="129"/>
      <c r="CQT81" s="21"/>
      <c r="CQU81" s="21"/>
      <c r="CQV81" s="22"/>
      <c r="CQW81" s="22"/>
      <c r="CQX81" s="23"/>
      <c r="CQY81" s="24"/>
      <c r="CQZ81" s="25"/>
      <c r="CRA81" s="26"/>
      <c r="CRB81" s="129"/>
      <c r="CRC81" s="21"/>
      <c r="CRD81" s="21"/>
      <c r="CRE81" s="22"/>
      <c r="CRF81" s="22"/>
      <c r="CRG81" s="23"/>
      <c r="CRH81" s="24"/>
      <c r="CRI81" s="25"/>
      <c r="CRJ81" s="26"/>
      <c r="CRK81" s="129"/>
      <c r="CRL81" s="21"/>
      <c r="CRM81" s="21"/>
      <c r="CRN81" s="22"/>
      <c r="CRO81" s="22"/>
      <c r="CRP81" s="23"/>
      <c r="CRQ81" s="24"/>
      <c r="CRR81" s="25"/>
      <c r="CRS81" s="26"/>
      <c r="CRT81" s="129"/>
      <c r="CRU81" s="21"/>
      <c r="CRV81" s="21"/>
      <c r="CRW81" s="22"/>
      <c r="CRX81" s="22"/>
      <c r="CRY81" s="23"/>
      <c r="CRZ81" s="24"/>
      <c r="CSA81" s="25"/>
      <c r="CSB81" s="26"/>
      <c r="CSC81" s="129"/>
      <c r="CSD81" s="21"/>
      <c r="CSE81" s="21"/>
      <c r="CSF81" s="22"/>
      <c r="CSG81" s="22"/>
      <c r="CSH81" s="23"/>
      <c r="CSI81" s="24"/>
      <c r="CSJ81" s="25"/>
      <c r="CSK81" s="26"/>
      <c r="CSL81" s="129"/>
      <c r="CSM81" s="21"/>
      <c r="CSN81" s="21"/>
      <c r="CSO81" s="22"/>
      <c r="CSP81" s="22"/>
      <c r="CSQ81" s="23"/>
      <c r="CSR81" s="24"/>
      <c r="CSS81" s="25"/>
      <c r="CST81" s="26"/>
      <c r="CSU81" s="129"/>
      <c r="CSV81" s="21"/>
      <c r="CSW81" s="21"/>
      <c r="CSX81" s="22"/>
      <c r="CSY81" s="22"/>
      <c r="CSZ81" s="23"/>
      <c r="CTA81" s="24"/>
      <c r="CTB81" s="25"/>
      <c r="CTC81" s="26"/>
      <c r="CTD81" s="129"/>
      <c r="CTE81" s="21"/>
      <c r="CTF81" s="21"/>
      <c r="CTG81" s="22"/>
      <c r="CTH81" s="22"/>
      <c r="CTI81" s="23"/>
      <c r="CTJ81" s="24"/>
      <c r="CTK81" s="25"/>
      <c r="CTL81" s="26"/>
      <c r="CTM81" s="129"/>
      <c r="CTN81" s="21"/>
      <c r="CTO81" s="21"/>
      <c r="CTP81" s="22"/>
      <c r="CTQ81" s="22"/>
      <c r="CTR81" s="23"/>
      <c r="CTS81" s="24"/>
      <c r="CTT81" s="25"/>
      <c r="CTU81" s="26"/>
      <c r="CTV81" s="129"/>
      <c r="CTW81" s="21"/>
      <c r="CTX81" s="21"/>
      <c r="CTY81" s="22"/>
      <c r="CTZ81" s="22"/>
      <c r="CUA81" s="23"/>
      <c r="CUB81" s="24"/>
      <c r="CUC81" s="25"/>
      <c r="CUD81" s="26"/>
      <c r="CUE81" s="129"/>
      <c r="CUF81" s="21"/>
      <c r="CUG81" s="21"/>
      <c r="CUH81" s="22"/>
      <c r="CUI81" s="22"/>
      <c r="CUJ81" s="23"/>
      <c r="CUK81" s="24"/>
      <c r="CUL81" s="25"/>
      <c r="CUM81" s="26"/>
      <c r="CUN81" s="129"/>
      <c r="CUO81" s="21"/>
      <c r="CUP81" s="21"/>
      <c r="CUQ81" s="22"/>
      <c r="CUR81" s="22"/>
      <c r="CUS81" s="23"/>
      <c r="CUT81" s="24"/>
      <c r="CUU81" s="25"/>
      <c r="CUV81" s="26"/>
      <c r="CUW81" s="129"/>
      <c r="CUX81" s="21"/>
      <c r="CUY81" s="21"/>
      <c r="CUZ81" s="22"/>
      <c r="CVA81" s="22"/>
      <c r="CVB81" s="23"/>
      <c r="CVC81" s="24"/>
      <c r="CVD81" s="25"/>
      <c r="CVE81" s="26"/>
      <c r="CVF81" s="129"/>
      <c r="CVG81" s="21"/>
      <c r="CVH81" s="21"/>
      <c r="CVI81" s="22"/>
      <c r="CVJ81" s="22"/>
      <c r="CVK81" s="23"/>
      <c r="CVL81" s="24"/>
      <c r="CVM81" s="25"/>
      <c r="CVN81" s="26"/>
      <c r="CVO81" s="129"/>
      <c r="CVP81" s="21"/>
      <c r="CVQ81" s="21"/>
      <c r="CVR81" s="22"/>
      <c r="CVS81" s="22"/>
      <c r="CVT81" s="23"/>
      <c r="CVU81" s="24"/>
      <c r="CVV81" s="25"/>
      <c r="CVW81" s="26"/>
      <c r="CVX81" s="129"/>
      <c r="CVY81" s="21"/>
      <c r="CVZ81" s="21"/>
      <c r="CWA81" s="22"/>
      <c r="CWB81" s="22"/>
      <c r="CWC81" s="23"/>
      <c r="CWD81" s="24"/>
      <c r="CWE81" s="25"/>
      <c r="CWF81" s="26"/>
      <c r="CWG81" s="129"/>
      <c r="CWH81" s="21"/>
      <c r="CWI81" s="21"/>
      <c r="CWJ81" s="22"/>
      <c r="CWK81" s="22"/>
      <c r="CWL81" s="23"/>
      <c r="CWM81" s="24"/>
      <c r="CWN81" s="25"/>
      <c r="CWO81" s="26"/>
      <c r="CWP81" s="129"/>
      <c r="CWQ81" s="21"/>
      <c r="CWR81" s="21"/>
      <c r="CWS81" s="22"/>
      <c r="CWT81" s="22"/>
      <c r="CWU81" s="23"/>
      <c r="CWV81" s="24"/>
      <c r="CWW81" s="25"/>
      <c r="CWX81" s="26"/>
      <c r="CWY81" s="129"/>
      <c r="CWZ81" s="21"/>
      <c r="CXA81" s="21"/>
      <c r="CXB81" s="22"/>
      <c r="CXC81" s="22"/>
      <c r="CXD81" s="23"/>
      <c r="CXE81" s="24"/>
      <c r="CXF81" s="25"/>
      <c r="CXG81" s="26"/>
      <c r="CXH81" s="129"/>
      <c r="CXI81" s="21"/>
      <c r="CXJ81" s="21"/>
      <c r="CXK81" s="22"/>
      <c r="CXL81" s="22"/>
      <c r="CXM81" s="23"/>
      <c r="CXN81" s="24"/>
      <c r="CXO81" s="25"/>
      <c r="CXP81" s="26"/>
      <c r="CXQ81" s="129"/>
      <c r="CXR81" s="21"/>
      <c r="CXS81" s="21"/>
      <c r="CXT81" s="22"/>
      <c r="CXU81" s="22"/>
      <c r="CXV81" s="23"/>
      <c r="CXW81" s="24"/>
      <c r="CXX81" s="25"/>
      <c r="CXY81" s="26"/>
      <c r="CXZ81" s="129"/>
      <c r="CYA81" s="21"/>
      <c r="CYB81" s="21"/>
      <c r="CYC81" s="22"/>
      <c r="CYD81" s="22"/>
      <c r="CYE81" s="23"/>
      <c r="CYF81" s="24"/>
      <c r="CYG81" s="25"/>
      <c r="CYH81" s="26"/>
      <c r="CYI81" s="129"/>
      <c r="CYJ81" s="21"/>
      <c r="CYK81" s="21"/>
      <c r="CYL81" s="22"/>
      <c r="CYM81" s="22"/>
      <c r="CYN81" s="23"/>
      <c r="CYO81" s="24"/>
      <c r="CYP81" s="25"/>
      <c r="CYQ81" s="26"/>
      <c r="CYR81" s="129"/>
      <c r="CYS81" s="21"/>
      <c r="CYT81" s="21"/>
      <c r="CYU81" s="22"/>
      <c r="CYV81" s="22"/>
      <c r="CYW81" s="23"/>
      <c r="CYX81" s="24"/>
      <c r="CYY81" s="25"/>
      <c r="CYZ81" s="26"/>
      <c r="CZA81" s="129"/>
      <c r="CZB81" s="21"/>
      <c r="CZC81" s="21"/>
      <c r="CZD81" s="22"/>
      <c r="CZE81" s="22"/>
      <c r="CZF81" s="23"/>
      <c r="CZG81" s="24"/>
      <c r="CZH81" s="25"/>
      <c r="CZI81" s="26"/>
      <c r="CZJ81" s="129"/>
      <c r="CZK81" s="21"/>
      <c r="CZL81" s="21"/>
      <c r="CZM81" s="22"/>
      <c r="CZN81" s="22"/>
      <c r="CZO81" s="23"/>
      <c r="CZP81" s="24"/>
      <c r="CZQ81" s="25"/>
      <c r="CZR81" s="26"/>
      <c r="CZS81" s="129"/>
      <c r="CZT81" s="21"/>
      <c r="CZU81" s="21"/>
      <c r="CZV81" s="22"/>
      <c r="CZW81" s="22"/>
      <c r="CZX81" s="23"/>
      <c r="CZY81" s="24"/>
      <c r="CZZ81" s="25"/>
      <c r="DAA81" s="26"/>
      <c r="DAB81" s="129"/>
      <c r="DAC81" s="21"/>
      <c r="DAD81" s="21"/>
      <c r="DAE81" s="22"/>
      <c r="DAF81" s="22"/>
      <c r="DAG81" s="23"/>
      <c r="DAH81" s="24"/>
      <c r="DAI81" s="25"/>
      <c r="DAJ81" s="26"/>
      <c r="DAK81" s="129"/>
      <c r="DAL81" s="21"/>
      <c r="DAM81" s="21"/>
      <c r="DAN81" s="22"/>
      <c r="DAO81" s="22"/>
      <c r="DAP81" s="23"/>
      <c r="DAQ81" s="24"/>
      <c r="DAR81" s="25"/>
      <c r="DAS81" s="26"/>
      <c r="DAT81" s="129"/>
      <c r="DAU81" s="21"/>
      <c r="DAV81" s="21"/>
      <c r="DAW81" s="22"/>
      <c r="DAX81" s="22"/>
      <c r="DAY81" s="23"/>
      <c r="DAZ81" s="24"/>
      <c r="DBA81" s="25"/>
      <c r="DBB81" s="26"/>
      <c r="DBC81" s="129"/>
      <c r="DBD81" s="21"/>
      <c r="DBE81" s="21"/>
      <c r="DBF81" s="22"/>
      <c r="DBG81" s="22"/>
      <c r="DBH81" s="23"/>
      <c r="DBI81" s="24"/>
      <c r="DBJ81" s="25"/>
      <c r="DBK81" s="26"/>
      <c r="DBL81" s="129"/>
      <c r="DBM81" s="21"/>
      <c r="DBN81" s="21"/>
      <c r="DBO81" s="22"/>
      <c r="DBP81" s="22"/>
      <c r="DBQ81" s="23"/>
      <c r="DBR81" s="24"/>
      <c r="DBS81" s="25"/>
      <c r="DBT81" s="26"/>
      <c r="DBU81" s="129"/>
      <c r="DBV81" s="21"/>
      <c r="DBW81" s="21"/>
      <c r="DBX81" s="22"/>
      <c r="DBY81" s="22"/>
      <c r="DBZ81" s="23"/>
      <c r="DCA81" s="24"/>
      <c r="DCB81" s="25"/>
      <c r="DCC81" s="26"/>
      <c r="DCD81" s="129"/>
      <c r="DCE81" s="21"/>
      <c r="DCF81" s="21"/>
      <c r="DCG81" s="22"/>
      <c r="DCH81" s="22"/>
      <c r="DCI81" s="23"/>
      <c r="DCJ81" s="24"/>
      <c r="DCK81" s="25"/>
      <c r="DCL81" s="26"/>
      <c r="DCM81" s="129"/>
      <c r="DCN81" s="21"/>
      <c r="DCO81" s="21"/>
      <c r="DCP81" s="22"/>
      <c r="DCQ81" s="22"/>
      <c r="DCR81" s="23"/>
      <c r="DCS81" s="24"/>
      <c r="DCT81" s="25"/>
      <c r="DCU81" s="26"/>
      <c r="DCV81" s="129"/>
      <c r="DCW81" s="21"/>
      <c r="DCX81" s="21"/>
      <c r="DCY81" s="22"/>
      <c r="DCZ81" s="22"/>
      <c r="DDA81" s="23"/>
      <c r="DDB81" s="24"/>
      <c r="DDC81" s="25"/>
      <c r="DDD81" s="26"/>
      <c r="DDE81" s="129"/>
      <c r="DDF81" s="21"/>
      <c r="DDG81" s="21"/>
      <c r="DDH81" s="22"/>
      <c r="DDI81" s="22"/>
      <c r="DDJ81" s="23"/>
      <c r="DDK81" s="24"/>
      <c r="DDL81" s="25"/>
      <c r="DDM81" s="26"/>
      <c r="DDN81" s="129"/>
      <c r="DDO81" s="21"/>
      <c r="DDP81" s="21"/>
      <c r="DDQ81" s="22"/>
      <c r="DDR81" s="22"/>
      <c r="DDS81" s="23"/>
      <c r="DDT81" s="24"/>
      <c r="DDU81" s="25"/>
      <c r="DDV81" s="26"/>
      <c r="DDW81" s="129"/>
      <c r="DDX81" s="21"/>
      <c r="DDY81" s="21"/>
      <c r="DDZ81" s="22"/>
      <c r="DEA81" s="22"/>
      <c r="DEB81" s="23"/>
      <c r="DEC81" s="24"/>
      <c r="DED81" s="25"/>
      <c r="DEE81" s="26"/>
      <c r="DEF81" s="129"/>
      <c r="DEG81" s="21"/>
      <c r="DEH81" s="21"/>
      <c r="DEI81" s="22"/>
      <c r="DEJ81" s="22"/>
      <c r="DEK81" s="23"/>
      <c r="DEL81" s="24"/>
      <c r="DEM81" s="25"/>
      <c r="DEN81" s="26"/>
      <c r="DEO81" s="129"/>
      <c r="DEP81" s="21"/>
      <c r="DEQ81" s="21"/>
      <c r="DER81" s="22"/>
      <c r="DES81" s="22"/>
      <c r="DET81" s="23"/>
      <c r="DEU81" s="24"/>
      <c r="DEV81" s="25"/>
      <c r="DEW81" s="26"/>
      <c r="DEX81" s="129"/>
      <c r="DEY81" s="21"/>
      <c r="DEZ81" s="21"/>
      <c r="DFA81" s="22"/>
      <c r="DFB81" s="22"/>
      <c r="DFC81" s="23"/>
      <c r="DFD81" s="24"/>
      <c r="DFE81" s="25"/>
      <c r="DFF81" s="26"/>
      <c r="DFG81" s="129"/>
      <c r="DFH81" s="21"/>
      <c r="DFI81" s="21"/>
      <c r="DFJ81" s="22"/>
      <c r="DFK81" s="22"/>
      <c r="DFL81" s="23"/>
      <c r="DFM81" s="24"/>
      <c r="DFN81" s="25"/>
      <c r="DFO81" s="26"/>
      <c r="DFP81" s="129"/>
      <c r="DFQ81" s="21"/>
      <c r="DFR81" s="21"/>
      <c r="DFS81" s="22"/>
      <c r="DFT81" s="22"/>
      <c r="DFU81" s="23"/>
      <c r="DFV81" s="24"/>
      <c r="DFW81" s="25"/>
      <c r="DFX81" s="26"/>
      <c r="DFY81" s="129"/>
      <c r="DFZ81" s="21"/>
      <c r="DGA81" s="21"/>
      <c r="DGB81" s="22"/>
      <c r="DGC81" s="22"/>
      <c r="DGD81" s="23"/>
      <c r="DGE81" s="24"/>
      <c r="DGF81" s="25"/>
      <c r="DGG81" s="26"/>
      <c r="DGH81" s="129"/>
      <c r="DGI81" s="21"/>
      <c r="DGJ81" s="21"/>
      <c r="DGK81" s="22"/>
      <c r="DGL81" s="22"/>
      <c r="DGM81" s="23"/>
      <c r="DGN81" s="24"/>
      <c r="DGO81" s="25"/>
      <c r="DGP81" s="26"/>
      <c r="DGQ81" s="129"/>
      <c r="DGR81" s="21"/>
      <c r="DGS81" s="21"/>
      <c r="DGT81" s="22"/>
      <c r="DGU81" s="22"/>
      <c r="DGV81" s="23"/>
      <c r="DGW81" s="24"/>
      <c r="DGX81" s="25"/>
      <c r="DGY81" s="26"/>
      <c r="DGZ81" s="129"/>
      <c r="DHA81" s="21"/>
      <c r="DHB81" s="21"/>
      <c r="DHC81" s="22"/>
      <c r="DHD81" s="22"/>
      <c r="DHE81" s="23"/>
      <c r="DHF81" s="24"/>
      <c r="DHG81" s="25"/>
      <c r="DHH81" s="26"/>
      <c r="DHI81" s="129"/>
      <c r="DHJ81" s="21"/>
      <c r="DHK81" s="21"/>
      <c r="DHL81" s="22"/>
      <c r="DHM81" s="22"/>
      <c r="DHN81" s="23"/>
      <c r="DHO81" s="24"/>
      <c r="DHP81" s="25"/>
      <c r="DHQ81" s="26"/>
      <c r="DHR81" s="129"/>
      <c r="DHS81" s="21"/>
      <c r="DHT81" s="21"/>
      <c r="DHU81" s="22"/>
      <c r="DHV81" s="22"/>
      <c r="DHW81" s="23"/>
      <c r="DHX81" s="24"/>
      <c r="DHY81" s="25"/>
      <c r="DHZ81" s="26"/>
      <c r="DIA81" s="129"/>
      <c r="DIB81" s="21"/>
      <c r="DIC81" s="21"/>
      <c r="DID81" s="22"/>
      <c r="DIE81" s="22"/>
      <c r="DIF81" s="23"/>
      <c r="DIG81" s="24"/>
      <c r="DIH81" s="25"/>
      <c r="DII81" s="26"/>
      <c r="DIJ81" s="129"/>
      <c r="DIK81" s="21"/>
      <c r="DIL81" s="21"/>
      <c r="DIM81" s="22"/>
      <c r="DIN81" s="22"/>
      <c r="DIO81" s="23"/>
      <c r="DIP81" s="24"/>
      <c r="DIQ81" s="25"/>
      <c r="DIR81" s="26"/>
      <c r="DIS81" s="129"/>
      <c r="DIT81" s="21"/>
      <c r="DIU81" s="21"/>
      <c r="DIV81" s="22"/>
      <c r="DIW81" s="22"/>
      <c r="DIX81" s="23"/>
      <c r="DIY81" s="24"/>
      <c r="DIZ81" s="25"/>
      <c r="DJA81" s="26"/>
      <c r="DJB81" s="129"/>
      <c r="DJC81" s="21"/>
      <c r="DJD81" s="21"/>
      <c r="DJE81" s="22"/>
      <c r="DJF81" s="22"/>
      <c r="DJG81" s="23"/>
      <c r="DJH81" s="24"/>
      <c r="DJI81" s="25"/>
      <c r="DJJ81" s="26"/>
      <c r="DJK81" s="129"/>
      <c r="DJL81" s="21"/>
      <c r="DJM81" s="21"/>
      <c r="DJN81" s="22"/>
      <c r="DJO81" s="22"/>
      <c r="DJP81" s="23"/>
      <c r="DJQ81" s="24"/>
      <c r="DJR81" s="25"/>
      <c r="DJS81" s="26"/>
      <c r="DJT81" s="129"/>
      <c r="DJU81" s="21"/>
      <c r="DJV81" s="21"/>
      <c r="DJW81" s="22"/>
      <c r="DJX81" s="22"/>
      <c r="DJY81" s="23"/>
      <c r="DJZ81" s="24"/>
      <c r="DKA81" s="25"/>
      <c r="DKB81" s="26"/>
      <c r="DKC81" s="129"/>
      <c r="DKD81" s="21"/>
      <c r="DKE81" s="21"/>
      <c r="DKF81" s="22"/>
      <c r="DKG81" s="22"/>
      <c r="DKH81" s="23"/>
      <c r="DKI81" s="24"/>
      <c r="DKJ81" s="25"/>
      <c r="DKK81" s="26"/>
      <c r="DKL81" s="129"/>
      <c r="DKM81" s="21"/>
      <c r="DKN81" s="21"/>
      <c r="DKO81" s="22"/>
      <c r="DKP81" s="22"/>
      <c r="DKQ81" s="23"/>
      <c r="DKR81" s="24"/>
      <c r="DKS81" s="25"/>
      <c r="DKT81" s="26"/>
      <c r="DKU81" s="129"/>
      <c r="DKV81" s="21"/>
      <c r="DKW81" s="21"/>
      <c r="DKX81" s="22"/>
      <c r="DKY81" s="22"/>
      <c r="DKZ81" s="23"/>
      <c r="DLA81" s="24"/>
      <c r="DLB81" s="25"/>
      <c r="DLC81" s="26"/>
      <c r="DLD81" s="129"/>
      <c r="DLE81" s="21"/>
      <c r="DLF81" s="21"/>
      <c r="DLG81" s="22"/>
      <c r="DLH81" s="22"/>
      <c r="DLI81" s="23"/>
      <c r="DLJ81" s="24"/>
      <c r="DLK81" s="25"/>
      <c r="DLL81" s="26"/>
      <c r="DLM81" s="129"/>
      <c r="DLN81" s="21"/>
      <c r="DLO81" s="21"/>
      <c r="DLP81" s="22"/>
      <c r="DLQ81" s="22"/>
      <c r="DLR81" s="23"/>
      <c r="DLS81" s="24"/>
      <c r="DLT81" s="25"/>
      <c r="DLU81" s="26"/>
      <c r="DLV81" s="129"/>
      <c r="DLW81" s="21"/>
      <c r="DLX81" s="21"/>
      <c r="DLY81" s="22"/>
      <c r="DLZ81" s="22"/>
      <c r="DMA81" s="23"/>
      <c r="DMB81" s="24"/>
      <c r="DMC81" s="25"/>
      <c r="DMD81" s="26"/>
      <c r="DME81" s="129"/>
      <c r="DMF81" s="21"/>
      <c r="DMG81" s="21"/>
      <c r="DMH81" s="22"/>
      <c r="DMI81" s="22"/>
      <c r="DMJ81" s="23"/>
      <c r="DMK81" s="24"/>
      <c r="DML81" s="25"/>
      <c r="DMM81" s="26"/>
      <c r="DMN81" s="129"/>
      <c r="DMO81" s="21"/>
      <c r="DMP81" s="21"/>
      <c r="DMQ81" s="22"/>
      <c r="DMR81" s="22"/>
      <c r="DMS81" s="23"/>
      <c r="DMT81" s="24"/>
      <c r="DMU81" s="25"/>
      <c r="DMV81" s="26"/>
      <c r="DMW81" s="129"/>
      <c r="DMX81" s="21"/>
      <c r="DMY81" s="21"/>
      <c r="DMZ81" s="22"/>
      <c r="DNA81" s="22"/>
      <c r="DNB81" s="23"/>
      <c r="DNC81" s="24"/>
      <c r="DND81" s="25"/>
      <c r="DNE81" s="26"/>
      <c r="DNF81" s="129"/>
      <c r="DNG81" s="21"/>
      <c r="DNH81" s="21"/>
      <c r="DNI81" s="22"/>
      <c r="DNJ81" s="22"/>
      <c r="DNK81" s="23"/>
      <c r="DNL81" s="24"/>
      <c r="DNM81" s="25"/>
      <c r="DNN81" s="26"/>
      <c r="DNO81" s="129"/>
      <c r="DNP81" s="21"/>
      <c r="DNQ81" s="21"/>
      <c r="DNR81" s="22"/>
      <c r="DNS81" s="22"/>
      <c r="DNT81" s="23"/>
      <c r="DNU81" s="24"/>
      <c r="DNV81" s="25"/>
      <c r="DNW81" s="26"/>
      <c r="DNX81" s="129"/>
      <c r="DNY81" s="21"/>
      <c r="DNZ81" s="21"/>
      <c r="DOA81" s="22"/>
      <c r="DOB81" s="22"/>
      <c r="DOC81" s="23"/>
      <c r="DOD81" s="24"/>
      <c r="DOE81" s="25"/>
      <c r="DOF81" s="26"/>
      <c r="DOG81" s="129"/>
      <c r="DOH81" s="21"/>
      <c r="DOI81" s="21"/>
      <c r="DOJ81" s="22"/>
      <c r="DOK81" s="22"/>
      <c r="DOL81" s="23"/>
      <c r="DOM81" s="24"/>
      <c r="DON81" s="25"/>
      <c r="DOO81" s="26"/>
      <c r="DOP81" s="129"/>
      <c r="DOQ81" s="21"/>
      <c r="DOR81" s="21"/>
      <c r="DOS81" s="22"/>
      <c r="DOT81" s="22"/>
      <c r="DOU81" s="23"/>
      <c r="DOV81" s="24"/>
      <c r="DOW81" s="25"/>
      <c r="DOX81" s="26"/>
      <c r="DOY81" s="129"/>
      <c r="DOZ81" s="21"/>
      <c r="DPA81" s="21"/>
      <c r="DPB81" s="22"/>
      <c r="DPC81" s="22"/>
      <c r="DPD81" s="23"/>
      <c r="DPE81" s="24"/>
      <c r="DPF81" s="25"/>
      <c r="DPG81" s="26"/>
      <c r="DPH81" s="129"/>
      <c r="DPI81" s="21"/>
      <c r="DPJ81" s="21"/>
      <c r="DPK81" s="22"/>
      <c r="DPL81" s="22"/>
      <c r="DPM81" s="23"/>
      <c r="DPN81" s="24"/>
      <c r="DPO81" s="25"/>
      <c r="DPP81" s="26"/>
      <c r="DPQ81" s="129"/>
      <c r="DPR81" s="21"/>
      <c r="DPS81" s="21"/>
      <c r="DPT81" s="22"/>
      <c r="DPU81" s="22"/>
      <c r="DPV81" s="23"/>
      <c r="DPW81" s="24"/>
      <c r="DPX81" s="25"/>
      <c r="DPY81" s="26"/>
      <c r="DPZ81" s="129"/>
      <c r="DQA81" s="21"/>
      <c r="DQB81" s="21"/>
      <c r="DQC81" s="22"/>
      <c r="DQD81" s="22"/>
      <c r="DQE81" s="23"/>
      <c r="DQF81" s="24"/>
      <c r="DQG81" s="25"/>
      <c r="DQH81" s="26"/>
      <c r="DQI81" s="129"/>
      <c r="DQJ81" s="21"/>
      <c r="DQK81" s="21"/>
      <c r="DQL81" s="22"/>
      <c r="DQM81" s="22"/>
      <c r="DQN81" s="23"/>
      <c r="DQO81" s="24"/>
      <c r="DQP81" s="25"/>
      <c r="DQQ81" s="26"/>
      <c r="DQR81" s="129"/>
      <c r="DQS81" s="21"/>
      <c r="DQT81" s="21"/>
      <c r="DQU81" s="22"/>
      <c r="DQV81" s="22"/>
      <c r="DQW81" s="23"/>
      <c r="DQX81" s="24"/>
      <c r="DQY81" s="25"/>
      <c r="DQZ81" s="26"/>
      <c r="DRA81" s="129"/>
      <c r="DRB81" s="21"/>
      <c r="DRC81" s="21"/>
      <c r="DRD81" s="22"/>
      <c r="DRE81" s="22"/>
      <c r="DRF81" s="23"/>
      <c r="DRG81" s="24"/>
      <c r="DRH81" s="25"/>
      <c r="DRI81" s="26"/>
      <c r="DRJ81" s="129"/>
      <c r="DRK81" s="21"/>
      <c r="DRL81" s="21"/>
      <c r="DRM81" s="22"/>
      <c r="DRN81" s="22"/>
      <c r="DRO81" s="23"/>
      <c r="DRP81" s="24"/>
      <c r="DRQ81" s="25"/>
      <c r="DRR81" s="26"/>
      <c r="DRS81" s="129"/>
      <c r="DRT81" s="21"/>
      <c r="DRU81" s="21"/>
      <c r="DRV81" s="22"/>
      <c r="DRW81" s="22"/>
      <c r="DRX81" s="23"/>
      <c r="DRY81" s="24"/>
      <c r="DRZ81" s="25"/>
      <c r="DSA81" s="26"/>
      <c r="DSB81" s="129"/>
      <c r="DSC81" s="21"/>
      <c r="DSD81" s="21"/>
      <c r="DSE81" s="22"/>
      <c r="DSF81" s="22"/>
      <c r="DSG81" s="23"/>
      <c r="DSH81" s="24"/>
      <c r="DSI81" s="25"/>
      <c r="DSJ81" s="26"/>
      <c r="DSK81" s="129"/>
      <c r="DSL81" s="21"/>
      <c r="DSM81" s="21"/>
      <c r="DSN81" s="22"/>
      <c r="DSO81" s="22"/>
      <c r="DSP81" s="23"/>
      <c r="DSQ81" s="24"/>
      <c r="DSR81" s="25"/>
      <c r="DSS81" s="26"/>
      <c r="DST81" s="129"/>
      <c r="DSU81" s="21"/>
      <c r="DSV81" s="21"/>
      <c r="DSW81" s="22"/>
      <c r="DSX81" s="22"/>
      <c r="DSY81" s="23"/>
      <c r="DSZ81" s="24"/>
      <c r="DTA81" s="25"/>
      <c r="DTB81" s="26"/>
      <c r="DTC81" s="129"/>
      <c r="DTD81" s="21"/>
      <c r="DTE81" s="21"/>
      <c r="DTF81" s="22"/>
      <c r="DTG81" s="22"/>
      <c r="DTH81" s="23"/>
      <c r="DTI81" s="24"/>
      <c r="DTJ81" s="25"/>
      <c r="DTK81" s="26"/>
      <c r="DTL81" s="129"/>
      <c r="DTM81" s="21"/>
      <c r="DTN81" s="21"/>
      <c r="DTO81" s="22"/>
      <c r="DTP81" s="22"/>
      <c r="DTQ81" s="23"/>
      <c r="DTR81" s="24"/>
      <c r="DTS81" s="25"/>
      <c r="DTT81" s="26"/>
      <c r="DTU81" s="129"/>
      <c r="DTV81" s="21"/>
      <c r="DTW81" s="21"/>
      <c r="DTX81" s="22"/>
      <c r="DTY81" s="22"/>
      <c r="DTZ81" s="23"/>
      <c r="DUA81" s="24"/>
      <c r="DUB81" s="25"/>
      <c r="DUC81" s="26"/>
      <c r="DUD81" s="129"/>
      <c r="DUE81" s="21"/>
      <c r="DUF81" s="21"/>
      <c r="DUG81" s="22"/>
      <c r="DUH81" s="22"/>
      <c r="DUI81" s="23"/>
      <c r="DUJ81" s="24"/>
      <c r="DUK81" s="25"/>
      <c r="DUL81" s="26"/>
      <c r="DUM81" s="129"/>
      <c r="DUN81" s="21"/>
      <c r="DUO81" s="21"/>
      <c r="DUP81" s="22"/>
      <c r="DUQ81" s="22"/>
      <c r="DUR81" s="23"/>
      <c r="DUS81" s="24"/>
      <c r="DUT81" s="25"/>
      <c r="DUU81" s="26"/>
      <c r="DUV81" s="129"/>
      <c r="DUW81" s="21"/>
      <c r="DUX81" s="21"/>
      <c r="DUY81" s="22"/>
      <c r="DUZ81" s="22"/>
      <c r="DVA81" s="23"/>
      <c r="DVB81" s="24"/>
      <c r="DVC81" s="25"/>
      <c r="DVD81" s="26"/>
      <c r="DVE81" s="129"/>
      <c r="DVF81" s="21"/>
      <c r="DVG81" s="21"/>
      <c r="DVH81" s="22"/>
      <c r="DVI81" s="22"/>
      <c r="DVJ81" s="23"/>
      <c r="DVK81" s="24"/>
      <c r="DVL81" s="25"/>
      <c r="DVM81" s="26"/>
      <c r="DVN81" s="129"/>
      <c r="DVO81" s="21"/>
      <c r="DVP81" s="21"/>
      <c r="DVQ81" s="22"/>
      <c r="DVR81" s="22"/>
      <c r="DVS81" s="23"/>
      <c r="DVT81" s="24"/>
      <c r="DVU81" s="25"/>
      <c r="DVV81" s="26"/>
      <c r="DVW81" s="129"/>
      <c r="DVX81" s="21"/>
      <c r="DVY81" s="21"/>
      <c r="DVZ81" s="22"/>
      <c r="DWA81" s="22"/>
      <c r="DWB81" s="23"/>
      <c r="DWC81" s="24"/>
      <c r="DWD81" s="25"/>
      <c r="DWE81" s="26"/>
      <c r="DWF81" s="129"/>
      <c r="DWG81" s="21"/>
      <c r="DWH81" s="21"/>
      <c r="DWI81" s="22"/>
      <c r="DWJ81" s="22"/>
      <c r="DWK81" s="23"/>
      <c r="DWL81" s="24"/>
      <c r="DWM81" s="25"/>
      <c r="DWN81" s="26"/>
      <c r="DWO81" s="129"/>
      <c r="DWP81" s="21"/>
      <c r="DWQ81" s="21"/>
      <c r="DWR81" s="22"/>
      <c r="DWS81" s="22"/>
      <c r="DWT81" s="23"/>
      <c r="DWU81" s="24"/>
      <c r="DWV81" s="25"/>
      <c r="DWW81" s="26"/>
      <c r="DWX81" s="129"/>
      <c r="DWY81" s="21"/>
      <c r="DWZ81" s="21"/>
      <c r="DXA81" s="22"/>
      <c r="DXB81" s="22"/>
      <c r="DXC81" s="23"/>
      <c r="DXD81" s="24"/>
      <c r="DXE81" s="25"/>
      <c r="DXF81" s="26"/>
      <c r="DXG81" s="129"/>
      <c r="DXH81" s="21"/>
      <c r="DXI81" s="21"/>
      <c r="DXJ81" s="22"/>
      <c r="DXK81" s="22"/>
      <c r="DXL81" s="23"/>
      <c r="DXM81" s="24"/>
      <c r="DXN81" s="25"/>
      <c r="DXO81" s="26"/>
      <c r="DXP81" s="129"/>
      <c r="DXQ81" s="21"/>
      <c r="DXR81" s="21"/>
      <c r="DXS81" s="22"/>
      <c r="DXT81" s="22"/>
      <c r="DXU81" s="23"/>
      <c r="DXV81" s="24"/>
      <c r="DXW81" s="25"/>
      <c r="DXX81" s="26"/>
      <c r="DXY81" s="129"/>
      <c r="DXZ81" s="21"/>
      <c r="DYA81" s="21"/>
      <c r="DYB81" s="22"/>
      <c r="DYC81" s="22"/>
      <c r="DYD81" s="23"/>
      <c r="DYE81" s="24"/>
      <c r="DYF81" s="25"/>
      <c r="DYG81" s="26"/>
      <c r="DYH81" s="129"/>
      <c r="DYI81" s="21"/>
      <c r="DYJ81" s="21"/>
      <c r="DYK81" s="22"/>
      <c r="DYL81" s="22"/>
      <c r="DYM81" s="23"/>
      <c r="DYN81" s="24"/>
      <c r="DYO81" s="25"/>
      <c r="DYP81" s="26"/>
      <c r="DYQ81" s="129"/>
      <c r="DYR81" s="21"/>
      <c r="DYS81" s="21"/>
      <c r="DYT81" s="22"/>
      <c r="DYU81" s="22"/>
      <c r="DYV81" s="23"/>
      <c r="DYW81" s="24"/>
      <c r="DYX81" s="25"/>
      <c r="DYY81" s="26"/>
      <c r="DYZ81" s="129"/>
      <c r="DZA81" s="21"/>
      <c r="DZB81" s="21"/>
      <c r="DZC81" s="22"/>
      <c r="DZD81" s="22"/>
      <c r="DZE81" s="23"/>
      <c r="DZF81" s="24"/>
      <c r="DZG81" s="25"/>
      <c r="DZH81" s="26"/>
      <c r="DZI81" s="129"/>
      <c r="DZJ81" s="21"/>
      <c r="DZK81" s="21"/>
      <c r="DZL81" s="22"/>
      <c r="DZM81" s="22"/>
      <c r="DZN81" s="23"/>
      <c r="DZO81" s="24"/>
      <c r="DZP81" s="25"/>
      <c r="DZQ81" s="26"/>
      <c r="DZR81" s="129"/>
      <c r="DZS81" s="21"/>
      <c r="DZT81" s="21"/>
      <c r="DZU81" s="22"/>
      <c r="DZV81" s="22"/>
      <c r="DZW81" s="23"/>
      <c r="DZX81" s="24"/>
      <c r="DZY81" s="25"/>
      <c r="DZZ81" s="26"/>
      <c r="EAA81" s="129"/>
      <c r="EAB81" s="21"/>
      <c r="EAC81" s="21"/>
      <c r="EAD81" s="22"/>
      <c r="EAE81" s="22"/>
      <c r="EAF81" s="23"/>
      <c r="EAG81" s="24"/>
      <c r="EAH81" s="25"/>
      <c r="EAI81" s="26"/>
      <c r="EAJ81" s="129"/>
      <c r="EAK81" s="21"/>
      <c r="EAL81" s="21"/>
      <c r="EAM81" s="22"/>
      <c r="EAN81" s="22"/>
      <c r="EAO81" s="23"/>
      <c r="EAP81" s="24"/>
      <c r="EAQ81" s="25"/>
      <c r="EAR81" s="26"/>
      <c r="EAS81" s="129"/>
      <c r="EAT81" s="21"/>
      <c r="EAU81" s="21"/>
      <c r="EAV81" s="22"/>
      <c r="EAW81" s="22"/>
      <c r="EAX81" s="23"/>
      <c r="EAY81" s="24"/>
      <c r="EAZ81" s="25"/>
      <c r="EBA81" s="26"/>
      <c r="EBB81" s="129"/>
      <c r="EBC81" s="21"/>
      <c r="EBD81" s="21"/>
      <c r="EBE81" s="22"/>
      <c r="EBF81" s="22"/>
      <c r="EBG81" s="23"/>
      <c r="EBH81" s="24"/>
      <c r="EBI81" s="25"/>
      <c r="EBJ81" s="26"/>
      <c r="EBK81" s="129"/>
      <c r="EBL81" s="21"/>
      <c r="EBM81" s="21"/>
      <c r="EBN81" s="22"/>
      <c r="EBO81" s="22"/>
      <c r="EBP81" s="23"/>
      <c r="EBQ81" s="24"/>
      <c r="EBR81" s="25"/>
      <c r="EBS81" s="26"/>
      <c r="EBT81" s="129"/>
      <c r="EBU81" s="21"/>
      <c r="EBV81" s="21"/>
      <c r="EBW81" s="22"/>
      <c r="EBX81" s="22"/>
      <c r="EBY81" s="23"/>
      <c r="EBZ81" s="24"/>
      <c r="ECA81" s="25"/>
      <c r="ECB81" s="26"/>
      <c r="ECC81" s="129"/>
      <c r="ECD81" s="21"/>
      <c r="ECE81" s="21"/>
      <c r="ECF81" s="22"/>
      <c r="ECG81" s="22"/>
      <c r="ECH81" s="23"/>
      <c r="ECI81" s="24"/>
      <c r="ECJ81" s="25"/>
      <c r="ECK81" s="26"/>
      <c r="ECL81" s="129"/>
      <c r="ECM81" s="21"/>
      <c r="ECN81" s="21"/>
      <c r="ECO81" s="22"/>
      <c r="ECP81" s="22"/>
      <c r="ECQ81" s="23"/>
      <c r="ECR81" s="24"/>
      <c r="ECS81" s="25"/>
      <c r="ECT81" s="26"/>
      <c r="ECU81" s="129"/>
      <c r="ECV81" s="21"/>
      <c r="ECW81" s="21"/>
      <c r="ECX81" s="22"/>
      <c r="ECY81" s="22"/>
      <c r="ECZ81" s="23"/>
      <c r="EDA81" s="24"/>
      <c r="EDB81" s="25"/>
      <c r="EDC81" s="26"/>
      <c r="EDD81" s="129"/>
      <c r="EDE81" s="21"/>
      <c r="EDF81" s="21"/>
      <c r="EDG81" s="22"/>
      <c r="EDH81" s="22"/>
      <c r="EDI81" s="23"/>
      <c r="EDJ81" s="24"/>
      <c r="EDK81" s="25"/>
      <c r="EDL81" s="26"/>
      <c r="EDM81" s="129"/>
      <c r="EDN81" s="21"/>
      <c r="EDO81" s="21"/>
      <c r="EDP81" s="22"/>
      <c r="EDQ81" s="22"/>
      <c r="EDR81" s="23"/>
      <c r="EDS81" s="24"/>
      <c r="EDT81" s="25"/>
      <c r="EDU81" s="26"/>
      <c r="EDV81" s="129"/>
      <c r="EDW81" s="21"/>
      <c r="EDX81" s="21"/>
      <c r="EDY81" s="22"/>
      <c r="EDZ81" s="22"/>
      <c r="EEA81" s="23"/>
      <c r="EEB81" s="24"/>
      <c r="EEC81" s="25"/>
      <c r="EED81" s="26"/>
      <c r="EEE81" s="129"/>
      <c r="EEF81" s="21"/>
      <c r="EEG81" s="21"/>
      <c r="EEH81" s="22"/>
      <c r="EEI81" s="22"/>
      <c r="EEJ81" s="23"/>
      <c r="EEK81" s="24"/>
      <c r="EEL81" s="25"/>
      <c r="EEM81" s="26"/>
      <c r="EEN81" s="129"/>
      <c r="EEO81" s="21"/>
      <c r="EEP81" s="21"/>
      <c r="EEQ81" s="22"/>
      <c r="EER81" s="22"/>
      <c r="EES81" s="23"/>
      <c r="EET81" s="24"/>
      <c r="EEU81" s="25"/>
      <c r="EEV81" s="26"/>
      <c r="EEW81" s="129"/>
      <c r="EEX81" s="21"/>
      <c r="EEY81" s="21"/>
      <c r="EEZ81" s="22"/>
      <c r="EFA81" s="22"/>
      <c r="EFB81" s="23"/>
      <c r="EFC81" s="24"/>
      <c r="EFD81" s="25"/>
      <c r="EFE81" s="26"/>
      <c r="EFF81" s="129"/>
      <c r="EFG81" s="21"/>
      <c r="EFH81" s="21"/>
      <c r="EFI81" s="22"/>
      <c r="EFJ81" s="22"/>
      <c r="EFK81" s="23"/>
      <c r="EFL81" s="24"/>
      <c r="EFM81" s="25"/>
      <c r="EFN81" s="26"/>
      <c r="EFO81" s="129"/>
      <c r="EFP81" s="21"/>
      <c r="EFQ81" s="21"/>
      <c r="EFR81" s="22"/>
      <c r="EFS81" s="22"/>
      <c r="EFT81" s="23"/>
      <c r="EFU81" s="24"/>
      <c r="EFV81" s="25"/>
      <c r="EFW81" s="26"/>
      <c r="EFX81" s="129"/>
      <c r="EFY81" s="21"/>
      <c r="EFZ81" s="21"/>
      <c r="EGA81" s="22"/>
      <c r="EGB81" s="22"/>
      <c r="EGC81" s="23"/>
      <c r="EGD81" s="24"/>
      <c r="EGE81" s="25"/>
      <c r="EGF81" s="26"/>
      <c r="EGG81" s="129"/>
      <c r="EGH81" s="21"/>
      <c r="EGI81" s="21"/>
      <c r="EGJ81" s="22"/>
      <c r="EGK81" s="22"/>
      <c r="EGL81" s="23"/>
      <c r="EGM81" s="24"/>
      <c r="EGN81" s="25"/>
      <c r="EGO81" s="26"/>
      <c r="EGP81" s="129"/>
      <c r="EGQ81" s="21"/>
      <c r="EGR81" s="21"/>
      <c r="EGS81" s="22"/>
      <c r="EGT81" s="22"/>
      <c r="EGU81" s="23"/>
      <c r="EGV81" s="24"/>
      <c r="EGW81" s="25"/>
      <c r="EGX81" s="26"/>
      <c r="EGY81" s="129"/>
      <c r="EGZ81" s="21"/>
      <c r="EHA81" s="21"/>
      <c r="EHB81" s="22"/>
      <c r="EHC81" s="22"/>
      <c r="EHD81" s="23"/>
      <c r="EHE81" s="24"/>
      <c r="EHF81" s="25"/>
      <c r="EHG81" s="26"/>
      <c r="EHH81" s="129"/>
      <c r="EHI81" s="21"/>
      <c r="EHJ81" s="21"/>
      <c r="EHK81" s="22"/>
      <c r="EHL81" s="22"/>
      <c r="EHM81" s="23"/>
      <c r="EHN81" s="24"/>
      <c r="EHO81" s="25"/>
      <c r="EHP81" s="26"/>
      <c r="EHQ81" s="129"/>
      <c r="EHR81" s="21"/>
      <c r="EHS81" s="21"/>
      <c r="EHT81" s="22"/>
      <c r="EHU81" s="22"/>
      <c r="EHV81" s="23"/>
      <c r="EHW81" s="24"/>
      <c r="EHX81" s="25"/>
      <c r="EHY81" s="26"/>
      <c r="EHZ81" s="129"/>
      <c r="EIA81" s="21"/>
      <c r="EIB81" s="21"/>
      <c r="EIC81" s="22"/>
      <c r="EID81" s="22"/>
      <c r="EIE81" s="23"/>
      <c r="EIF81" s="24"/>
      <c r="EIG81" s="25"/>
      <c r="EIH81" s="26"/>
      <c r="EII81" s="129"/>
      <c r="EIJ81" s="21"/>
      <c r="EIK81" s="21"/>
      <c r="EIL81" s="22"/>
      <c r="EIM81" s="22"/>
      <c r="EIN81" s="23"/>
      <c r="EIO81" s="24"/>
      <c r="EIP81" s="25"/>
      <c r="EIQ81" s="26"/>
      <c r="EIR81" s="129"/>
      <c r="EIS81" s="21"/>
      <c r="EIT81" s="21"/>
      <c r="EIU81" s="22"/>
      <c r="EIV81" s="22"/>
      <c r="EIW81" s="23"/>
      <c r="EIX81" s="24"/>
      <c r="EIY81" s="25"/>
      <c r="EIZ81" s="26"/>
      <c r="EJA81" s="129"/>
      <c r="EJB81" s="21"/>
      <c r="EJC81" s="21"/>
      <c r="EJD81" s="22"/>
      <c r="EJE81" s="22"/>
      <c r="EJF81" s="23"/>
      <c r="EJG81" s="24"/>
      <c r="EJH81" s="25"/>
      <c r="EJI81" s="26"/>
      <c r="EJJ81" s="129"/>
      <c r="EJK81" s="21"/>
      <c r="EJL81" s="21"/>
      <c r="EJM81" s="22"/>
      <c r="EJN81" s="22"/>
      <c r="EJO81" s="23"/>
      <c r="EJP81" s="24"/>
      <c r="EJQ81" s="25"/>
      <c r="EJR81" s="26"/>
      <c r="EJS81" s="129"/>
      <c r="EJT81" s="21"/>
      <c r="EJU81" s="21"/>
      <c r="EJV81" s="22"/>
      <c r="EJW81" s="22"/>
      <c r="EJX81" s="23"/>
      <c r="EJY81" s="24"/>
      <c r="EJZ81" s="25"/>
      <c r="EKA81" s="26"/>
      <c r="EKB81" s="129"/>
      <c r="EKC81" s="21"/>
      <c r="EKD81" s="21"/>
      <c r="EKE81" s="22"/>
      <c r="EKF81" s="22"/>
      <c r="EKG81" s="23"/>
      <c r="EKH81" s="24"/>
      <c r="EKI81" s="25"/>
      <c r="EKJ81" s="26"/>
      <c r="EKK81" s="129"/>
      <c r="EKL81" s="21"/>
      <c r="EKM81" s="21"/>
      <c r="EKN81" s="22"/>
      <c r="EKO81" s="22"/>
      <c r="EKP81" s="23"/>
      <c r="EKQ81" s="24"/>
      <c r="EKR81" s="25"/>
      <c r="EKS81" s="26"/>
      <c r="EKT81" s="129"/>
      <c r="EKU81" s="21"/>
      <c r="EKV81" s="21"/>
      <c r="EKW81" s="22"/>
      <c r="EKX81" s="22"/>
      <c r="EKY81" s="23"/>
      <c r="EKZ81" s="24"/>
      <c r="ELA81" s="25"/>
      <c r="ELB81" s="26"/>
      <c r="ELC81" s="129"/>
      <c r="ELD81" s="21"/>
      <c r="ELE81" s="21"/>
      <c r="ELF81" s="22"/>
      <c r="ELG81" s="22"/>
      <c r="ELH81" s="23"/>
      <c r="ELI81" s="24"/>
      <c r="ELJ81" s="25"/>
      <c r="ELK81" s="26"/>
      <c r="ELL81" s="129"/>
      <c r="ELM81" s="21"/>
      <c r="ELN81" s="21"/>
      <c r="ELO81" s="22"/>
      <c r="ELP81" s="22"/>
      <c r="ELQ81" s="23"/>
      <c r="ELR81" s="24"/>
      <c r="ELS81" s="25"/>
      <c r="ELT81" s="26"/>
      <c r="ELU81" s="129"/>
      <c r="ELV81" s="21"/>
      <c r="ELW81" s="21"/>
      <c r="ELX81" s="22"/>
      <c r="ELY81" s="22"/>
      <c r="ELZ81" s="23"/>
      <c r="EMA81" s="24"/>
      <c r="EMB81" s="25"/>
      <c r="EMC81" s="26"/>
      <c r="EMD81" s="129"/>
      <c r="EME81" s="21"/>
      <c r="EMF81" s="21"/>
      <c r="EMG81" s="22"/>
      <c r="EMH81" s="22"/>
      <c r="EMI81" s="23"/>
      <c r="EMJ81" s="24"/>
      <c r="EMK81" s="25"/>
      <c r="EML81" s="26"/>
      <c r="EMM81" s="129"/>
      <c r="EMN81" s="21"/>
      <c r="EMO81" s="21"/>
      <c r="EMP81" s="22"/>
      <c r="EMQ81" s="22"/>
      <c r="EMR81" s="23"/>
      <c r="EMS81" s="24"/>
      <c r="EMT81" s="25"/>
      <c r="EMU81" s="26"/>
      <c r="EMV81" s="129"/>
      <c r="EMW81" s="21"/>
      <c r="EMX81" s="21"/>
      <c r="EMY81" s="22"/>
      <c r="EMZ81" s="22"/>
      <c r="ENA81" s="23"/>
      <c r="ENB81" s="24"/>
      <c r="ENC81" s="25"/>
      <c r="END81" s="26"/>
      <c r="ENE81" s="129"/>
      <c r="ENF81" s="21"/>
      <c r="ENG81" s="21"/>
      <c r="ENH81" s="22"/>
      <c r="ENI81" s="22"/>
      <c r="ENJ81" s="23"/>
      <c r="ENK81" s="24"/>
      <c r="ENL81" s="25"/>
      <c r="ENM81" s="26"/>
      <c r="ENN81" s="129"/>
      <c r="ENO81" s="21"/>
      <c r="ENP81" s="21"/>
      <c r="ENQ81" s="22"/>
      <c r="ENR81" s="22"/>
      <c r="ENS81" s="23"/>
      <c r="ENT81" s="24"/>
      <c r="ENU81" s="25"/>
      <c r="ENV81" s="26"/>
      <c r="ENW81" s="129"/>
      <c r="ENX81" s="21"/>
      <c r="ENY81" s="21"/>
      <c r="ENZ81" s="22"/>
      <c r="EOA81" s="22"/>
      <c r="EOB81" s="23"/>
      <c r="EOC81" s="24"/>
      <c r="EOD81" s="25"/>
      <c r="EOE81" s="26"/>
      <c r="EOF81" s="129"/>
      <c r="EOG81" s="21"/>
      <c r="EOH81" s="21"/>
      <c r="EOI81" s="22"/>
      <c r="EOJ81" s="22"/>
      <c r="EOK81" s="23"/>
      <c r="EOL81" s="24"/>
      <c r="EOM81" s="25"/>
      <c r="EON81" s="26"/>
      <c r="EOO81" s="129"/>
      <c r="EOP81" s="21"/>
      <c r="EOQ81" s="21"/>
      <c r="EOR81" s="22"/>
      <c r="EOS81" s="22"/>
      <c r="EOT81" s="23"/>
      <c r="EOU81" s="24"/>
      <c r="EOV81" s="25"/>
      <c r="EOW81" s="26"/>
      <c r="EOX81" s="129"/>
      <c r="EOY81" s="21"/>
      <c r="EOZ81" s="21"/>
      <c r="EPA81" s="22"/>
      <c r="EPB81" s="22"/>
      <c r="EPC81" s="23"/>
      <c r="EPD81" s="24"/>
      <c r="EPE81" s="25"/>
      <c r="EPF81" s="26"/>
      <c r="EPG81" s="129"/>
      <c r="EPH81" s="21"/>
      <c r="EPI81" s="21"/>
      <c r="EPJ81" s="22"/>
      <c r="EPK81" s="22"/>
      <c r="EPL81" s="23"/>
      <c r="EPM81" s="24"/>
      <c r="EPN81" s="25"/>
      <c r="EPO81" s="26"/>
      <c r="EPP81" s="129"/>
      <c r="EPQ81" s="21"/>
      <c r="EPR81" s="21"/>
      <c r="EPS81" s="22"/>
      <c r="EPT81" s="22"/>
      <c r="EPU81" s="23"/>
      <c r="EPV81" s="24"/>
      <c r="EPW81" s="25"/>
      <c r="EPX81" s="26"/>
      <c r="EPY81" s="129"/>
      <c r="EPZ81" s="21"/>
      <c r="EQA81" s="21"/>
      <c r="EQB81" s="22"/>
      <c r="EQC81" s="22"/>
      <c r="EQD81" s="23"/>
      <c r="EQE81" s="24"/>
      <c r="EQF81" s="25"/>
      <c r="EQG81" s="26"/>
      <c r="EQH81" s="129"/>
      <c r="EQI81" s="21"/>
      <c r="EQJ81" s="21"/>
      <c r="EQK81" s="22"/>
      <c r="EQL81" s="22"/>
      <c r="EQM81" s="23"/>
      <c r="EQN81" s="24"/>
      <c r="EQO81" s="25"/>
      <c r="EQP81" s="26"/>
      <c r="EQQ81" s="129"/>
      <c r="EQR81" s="21"/>
      <c r="EQS81" s="21"/>
      <c r="EQT81" s="22"/>
      <c r="EQU81" s="22"/>
      <c r="EQV81" s="23"/>
      <c r="EQW81" s="24"/>
      <c r="EQX81" s="25"/>
      <c r="EQY81" s="26"/>
      <c r="EQZ81" s="129"/>
      <c r="ERA81" s="21"/>
      <c r="ERB81" s="21"/>
      <c r="ERC81" s="22"/>
      <c r="ERD81" s="22"/>
      <c r="ERE81" s="23"/>
      <c r="ERF81" s="24"/>
      <c r="ERG81" s="25"/>
      <c r="ERH81" s="26"/>
      <c r="ERI81" s="129"/>
      <c r="ERJ81" s="21"/>
      <c r="ERK81" s="21"/>
      <c r="ERL81" s="22"/>
      <c r="ERM81" s="22"/>
      <c r="ERN81" s="23"/>
      <c r="ERO81" s="24"/>
      <c r="ERP81" s="25"/>
      <c r="ERQ81" s="26"/>
      <c r="ERR81" s="129"/>
      <c r="ERS81" s="21"/>
      <c r="ERT81" s="21"/>
      <c r="ERU81" s="22"/>
      <c r="ERV81" s="22"/>
      <c r="ERW81" s="23"/>
      <c r="ERX81" s="24"/>
      <c r="ERY81" s="25"/>
      <c r="ERZ81" s="26"/>
      <c r="ESA81" s="129"/>
      <c r="ESB81" s="21"/>
      <c r="ESC81" s="21"/>
      <c r="ESD81" s="22"/>
      <c r="ESE81" s="22"/>
      <c r="ESF81" s="23"/>
      <c r="ESG81" s="24"/>
      <c r="ESH81" s="25"/>
      <c r="ESI81" s="26"/>
      <c r="ESJ81" s="129"/>
      <c r="ESK81" s="21"/>
      <c r="ESL81" s="21"/>
      <c r="ESM81" s="22"/>
      <c r="ESN81" s="22"/>
      <c r="ESO81" s="23"/>
      <c r="ESP81" s="24"/>
      <c r="ESQ81" s="25"/>
      <c r="ESR81" s="26"/>
      <c r="ESS81" s="129"/>
      <c r="EST81" s="21"/>
      <c r="ESU81" s="21"/>
      <c r="ESV81" s="22"/>
      <c r="ESW81" s="22"/>
      <c r="ESX81" s="23"/>
      <c r="ESY81" s="24"/>
      <c r="ESZ81" s="25"/>
      <c r="ETA81" s="26"/>
      <c r="ETB81" s="129"/>
      <c r="ETC81" s="21"/>
      <c r="ETD81" s="21"/>
      <c r="ETE81" s="22"/>
      <c r="ETF81" s="22"/>
      <c r="ETG81" s="23"/>
      <c r="ETH81" s="24"/>
      <c r="ETI81" s="25"/>
      <c r="ETJ81" s="26"/>
      <c r="ETK81" s="129"/>
      <c r="ETL81" s="21"/>
      <c r="ETM81" s="21"/>
      <c r="ETN81" s="22"/>
      <c r="ETO81" s="22"/>
      <c r="ETP81" s="23"/>
      <c r="ETQ81" s="24"/>
      <c r="ETR81" s="25"/>
      <c r="ETS81" s="26"/>
      <c r="ETT81" s="129"/>
      <c r="ETU81" s="21"/>
      <c r="ETV81" s="21"/>
      <c r="ETW81" s="22"/>
      <c r="ETX81" s="22"/>
      <c r="ETY81" s="23"/>
      <c r="ETZ81" s="24"/>
      <c r="EUA81" s="25"/>
      <c r="EUB81" s="26"/>
      <c r="EUC81" s="129"/>
      <c r="EUD81" s="21"/>
      <c r="EUE81" s="21"/>
      <c r="EUF81" s="22"/>
      <c r="EUG81" s="22"/>
      <c r="EUH81" s="23"/>
      <c r="EUI81" s="24"/>
      <c r="EUJ81" s="25"/>
      <c r="EUK81" s="26"/>
      <c r="EUL81" s="129"/>
      <c r="EUM81" s="21"/>
      <c r="EUN81" s="21"/>
      <c r="EUO81" s="22"/>
      <c r="EUP81" s="22"/>
      <c r="EUQ81" s="23"/>
      <c r="EUR81" s="24"/>
      <c r="EUS81" s="25"/>
      <c r="EUT81" s="26"/>
      <c r="EUU81" s="129"/>
      <c r="EUV81" s="21"/>
      <c r="EUW81" s="21"/>
      <c r="EUX81" s="22"/>
      <c r="EUY81" s="22"/>
      <c r="EUZ81" s="23"/>
      <c r="EVA81" s="24"/>
      <c r="EVB81" s="25"/>
      <c r="EVC81" s="26"/>
      <c r="EVD81" s="129"/>
      <c r="EVE81" s="21"/>
      <c r="EVF81" s="21"/>
      <c r="EVG81" s="22"/>
      <c r="EVH81" s="22"/>
      <c r="EVI81" s="23"/>
      <c r="EVJ81" s="24"/>
      <c r="EVK81" s="25"/>
      <c r="EVL81" s="26"/>
      <c r="EVM81" s="129"/>
      <c r="EVN81" s="21"/>
      <c r="EVO81" s="21"/>
      <c r="EVP81" s="22"/>
      <c r="EVQ81" s="22"/>
      <c r="EVR81" s="23"/>
      <c r="EVS81" s="24"/>
      <c r="EVT81" s="25"/>
      <c r="EVU81" s="26"/>
      <c r="EVV81" s="129"/>
      <c r="EVW81" s="21"/>
      <c r="EVX81" s="21"/>
      <c r="EVY81" s="22"/>
      <c r="EVZ81" s="22"/>
      <c r="EWA81" s="23"/>
      <c r="EWB81" s="24"/>
      <c r="EWC81" s="25"/>
      <c r="EWD81" s="26"/>
      <c r="EWE81" s="129"/>
      <c r="EWF81" s="21"/>
      <c r="EWG81" s="21"/>
      <c r="EWH81" s="22"/>
      <c r="EWI81" s="22"/>
      <c r="EWJ81" s="23"/>
      <c r="EWK81" s="24"/>
      <c r="EWL81" s="25"/>
      <c r="EWM81" s="26"/>
      <c r="EWN81" s="129"/>
      <c r="EWO81" s="21"/>
      <c r="EWP81" s="21"/>
      <c r="EWQ81" s="22"/>
      <c r="EWR81" s="22"/>
      <c r="EWS81" s="23"/>
      <c r="EWT81" s="24"/>
      <c r="EWU81" s="25"/>
      <c r="EWV81" s="26"/>
      <c r="EWW81" s="129"/>
      <c r="EWX81" s="21"/>
      <c r="EWY81" s="21"/>
      <c r="EWZ81" s="22"/>
      <c r="EXA81" s="22"/>
      <c r="EXB81" s="23"/>
      <c r="EXC81" s="24"/>
      <c r="EXD81" s="25"/>
      <c r="EXE81" s="26"/>
      <c r="EXF81" s="129"/>
      <c r="EXG81" s="21"/>
      <c r="EXH81" s="21"/>
      <c r="EXI81" s="22"/>
      <c r="EXJ81" s="22"/>
      <c r="EXK81" s="23"/>
      <c r="EXL81" s="24"/>
      <c r="EXM81" s="25"/>
      <c r="EXN81" s="26"/>
      <c r="EXO81" s="129"/>
      <c r="EXP81" s="21"/>
      <c r="EXQ81" s="21"/>
      <c r="EXR81" s="22"/>
      <c r="EXS81" s="22"/>
      <c r="EXT81" s="23"/>
      <c r="EXU81" s="24"/>
      <c r="EXV81" s="25"/>
      <c r="EXW81" s="26"/>
      <c r="EXX81" s="129"/>
      <c r="EXY81" s="21"/>
      <c r="EXZ81" s="21"/>
      <c r="EYA81" s="22"/>
      <c r="EYB81" s="22"/>
      <c r="EYC81" s="23"/>
      <c r="EYD81" s="24"/>
      <c r="EYE81" s="25"/>
      <c r="EYF81" s="26"/>
      <c r="EYG81" s="129"/>
      <c r="EYH81" s="21"/>
      <c r="EYI81" s="21"/>
      <c r="EYJ81" s="22"/>
      <c r="EYK81" s="22"/>
      <c r="EYL81" s="23"/>
      <c r="EYM81" s="24"/>
      <c r="EYN81" s="25"/>
      <c r="EYO81" s="26"/>
      <c r="EYP81" s="129"/>
      <c r="EYQ81" s="21"/>
      <c r="EYR81" s="21"/>
      <c r="EYS81" s="22"/>
      <c r="EYT81" s="22"/>
      <c r="EYU81" s="23"/>
      <c r="EYV81" s="24"/>
      <c r="EYW81" s="25"/>
      <c r="EYX81" s="26"/>
      <c r="EYY81" s="129"/>
      <c r="EYZ81" s="21"/>
      <c r="EZA81" s="21"/>
      <c r="EZB81" s="22"/>
      <c r="EZC81" s="22"/>
      <c r="EZD81" s="23"/>
      <c r="EZE81" s="24"/>
      <c r="EZF81" s="25"/>
      <c r="EZG81" s="26"/>
      <c r="EZH81" s="129"/>
      <c r="EZI81" s="21"/>
      <c r="EZJ81" s="21"/>
      <c r="EZK81" s="22"/>
      <c r="EZL81" s="22"/>
      <c r="EZM81" s="23"/>
      <c r="EZN81" s="24"/>
      <c r="EZO81" s="25"/>
      <c r="EZP81" s="26"/>
      <c r="EZQ81" s="129"/>
      <c r="EZR81" s="21"/>
      <c r="EZS81" s="21"/>
      <c r="EZT81" s="22"/>
      <c r="EZU81" s="22"/>
      <c r="EZV81" s="23"/>
      <c r="EZW81" s="24"/>
      <c r="EZX81" s="25"/>
      <c r="EZY81" s="26"/>
      <c r="EZZ81" s="129"/>
      <c r="FAA81" s="21"/>
      <c r="FAB81" s="21"/>
      <c r="FAC81" s="22"/>
      <c r="FAD81" s="22"/>
      <c r="FAE81" s="23"/>
      <c r="FAF81" s="24"/>
      <c r="FAG81" s="25"/>
      <c r="FAH81" s="26"/>
      <c r="FAI81" s="129"/>
      <c r="FAJ81" s="21"/>
      <c r="FAK81" s="21"/>
      <c r="FAL81" s="22"/>
      <c r="FAM81" s="22"/>
      <c r="FAN81" s="23"/>
      <c r="FAO81" s="24"/>
      <c r="FAP81" s="25"/>
      <c r="FAQ81" s="26"/>
      <c r="FAR81" s="129"/>
      <c r="FAS81" s="21"/>
      <c r="FAT81" s="21"/>
      <c r="FAU81" s="22"/>
      <c r="FAV81" s="22"/>
      <c r="FAW81" s="23"/>
      <c r="FAX81" s="24"/>
      <c r="FAY81" s="25"/>
      <c r="FAZ81" s="26"/>
      <c r="FBA81" s="129"/>
      <c r="FBB81" s="21"/>
      <c r="FBC81" s="21"/>
      <c r="FBD81" s="22"/>
      <c r="FBE81" s="22"/>
      <c r="FBF81" s="23"/>
      <c r="FBG81" s="24"/>
      <c r="FBH81" s="25"/>
      <c r="FBI81" s="26"/>
      <c r="FBJ81" s="129"/>
      <c r="FBK81" s="21"/>
      <c r="FBL81" s="21"/>
      <c r="FBM81" s="22"/>
      <c r="FBN81" s="22"/>
      <c r="FBO81" s="23"/>
      <c r="FBP81" s="24"/>
      <c r="FBQ81" s="25"/>
      <c r="FBR81" s="26"/>
      <c r="FBS81" s="129"/>
      <c r="FBT81" s="21"/>
      <c r="FBU81" s="21"/>
      <c r="FBV81" s="22"/>
      <c r="FBW81" s="22"/>
      <c r="FBX81" s="23"/>
      <c r="FBY81" s="24"/>
      <c r="FBZ81" s="25"/>
      <c r="FCA81" s="26"/>
      <c r="FCB81" s="129"/>
      <c r="FCC81" s="21"/>
      <c r="FCD81" s="21"/>
      <c r="FCE81" s="22"/>
      <c r="FCF81" s="22"/>
      <c r="FCG81" s="23"/>
      <c r="FCH81" s="24"/>
      <c r="FCI81" s="25"/>
      <c r="FCJ81" s="26"/>
      <c r="FCK81" s="129"/>
      <c r="FCL81" s="21"/>
      <c r="FCM81" s="21"/>
      <c r="FCN81" s="22"/>
      <c r="FCO81" s="22"/>
      <c r="FCP81" s="23"/>
      <c r="FCQ81" s="24"/>
      <c r="FCR81" s="25"/>
      <c r="FCS81" s="26"/>
      <c r="FCT81" s="129"/>
      <c r="FCU81" s="21"/>
      <c r="FCV81" s="21"/>
      <c r="FCW81" s="22"/>
      <c r="FCX81" s="22"/>
      <c r="FCY81" s="23"/>
      <c r="FCZ81" s="24"/>
      <c r="FDA81" s="25"/>
      <c r="FDB81" s="26"/>
      <c r="FDC81" s="129"/>
      <c r="FDD81" s="21"/>
      <c r="FDE81" s="21"/>
      <c r="FDF81" s="22"/>
      <c r="FDG81" s="22"/>
      <c r="FDH81" s="23"/>
      <c r="FDI81" s="24"/>
      <c r="FDJ81" s="25"/>
      <c r="FDK81" s="26"/>
      <c r="FDL81" s="129"/>
      <c r="FDM81" s="21"/>
      <c r="FDN81" s="21"/>
      <c r="FDO81" s="22"/>
      <c r="FDP81" s="22"/>
      <c r="FDQ81" s="23"/>
      <c r="FDR81" s="24"/>
      <c r="FDS81" s="25"/>
      <c r="FDT81" s="26"/>
      <c r="FDU81" s="129"/>
      <c r="FDV81" s="21"/>
      <c r="FDW81" s="21"/>
      <c r="FDX81" s="22"/>
      <c r="FDY81" s="22"/>
      <c r="FDZ81" s="23"/>
      <c r="FEA81" s="24"/>
      <c r="FEB81" s="25"/>
      <c r="FEC81" s="26"/>
      <c r="FED81" s="129"/>
      <c r="FEE81" s="21"/>
      <c r="FEF81" s="21"/>
      <c r="FEG81" s="22"/>
      <c r="FEH81" s="22"/>
      <c r="FEI81" s="23"/>
      <c r="FEJ81" s="24"/>
      <c r="FEK81" s="25"/>
      <c r="FEL81" s="26"/>
      <c r="FEM81" s="129"/>
      <c r="FEN81" s="21"/>
      <c r="FEO81" s="21"/>
      <c r="FEP81" s="22"/>
      <c r="FEQ81" s="22"/>
      <c r="FER81" s="23"/>
      <c r="FES81" s="24"/>
      <c r="FET81" s="25"/>
      <c r="FEU81" s="26"/>
      <c r="FEV81" s="129"/>
      <c r="FEW81" s="21"/>
      <c r="FEX81" s="21"/>
      <c r="FEY81" s="22"/>
      <c r="FEZ81" s="22"/>
      <c r="FFA81" s="23"/>
      <c r="FFB81" s="24"/>
      <c r="FFC81" s="25"/>
      <c r="FFD81" s="26"/>
      <c r="FFE81" s="129"/>
      <c r="FFF81" s="21"/>
      <c r="FFG81" s="21"/>
      <c r="FFH81" s="22"/>
      <c r="FFI81" s="22"/>
      <c r="FFJ81" s="23"/>
      <c r="FFK81" s="24"/>
      <c r="FFL81" s="25"/>
      <c r="FFM81" s="26"/>
      <c r="FFN81" s="129"/>
      <c r="FFO81" s="21"/>
      <c r="FFP81" s="21"/>
      <c r="FFQ81" s="22"/>
      <c r="FFR81" s="22"/>
      <c r="FFS81" s="23"/>
      <c r="FFT81" s="24"/>
      <c r="FFU81" s="25"/>
      <c r="FFV81" s="26"/>
      <c r="FFW81" s="129"/>
      <c r="FFX81" s="21"/>
      <c r="FFY81" s="21"/>
      <c r="FFZ81" s="22"/>
      <c r="FGA81" s="22"/>
      <c r="FGB81" s="23"/>
      <c r="FGC81" s="24"/>
      <c r="FGD81" s="25"/>
      <c r="FGE81" s="26"/>
      <c r="FGF81" s="129"/>
      <c r="FGG81" s="21"/>
      <c r="FGH81" s="21"/>
      <c r="FGI81" s="22"/>
      <c r="FGJ81" s="22"/>
      <c r="FGK81" s="23"/>
      <c r="FGL81" s="24"/>
      <c r="FGM81" s="25"/>
      <c r="FGN81" s="26"/>
      <c r="FGO81" s="129"/>
      <c r="FGP81" s="21"/>
      <c r="FGQ81" s="21"/>
      <c r="FGR81" s="22"/>
      <c r="FGS81" s="22"/>
      <c r="FGT81" s="23"/>
      <c r="FGU81" s="24"/>
      <c r="FGV81" s="25"/>
      <c r="FGW81" s="26"/>
      <c r="FGX81" s="129"/>
      <c r="FGY81" s="21"/>
      <c r="FGZ81" s="21"/>
      <c r="FHA81" s="22"/>
      <c r="FHB81" s="22"/>
      <c r="FHC81" s="23"/>
      <c r="FHD81" s="24"/>
      <c r="FHE81" s="25"/>
      <c r="FHF81" s="26"/>
      <c r="FHG81" s="129"/>
      <c r="FHH81" s="21"/>
      <c r="FHI81" s="21"/>
      <c r="FHJ81" s="22"/>
      <c r="FHK81" s="22"/>
      <c r="FHL81" s="23"/>
      <c r="FHM81" s="24"/>
      <c r="FHN81" s="25"/>
      <c r="FHO81" s="26"/>
      <c r="FHP81" s="129"/>
      <c r="FHQ81" s="21"/>
      <c r="FHR81" s="21"/>
      <c r="FHS81" s="22"/>
      <c r="FHT81" s="22"/>
      <c r="FHU81" s="23"/>
      <c r="FHV81" s="24"/>
      <c r="FHW81" s="25"/>
      <c r="FHX81" s="26"/>
      <c r="FHY81" s="129"/>
      <c r="FHZ81" s="21"/>
      <c r="FIA81" s="21"/>
      <c r="FIB81" s="22"/>
      <c r="FIC81" s="22"/>
      <c r="FID81" s="23"/>
      <c r="FIE81" s="24"/>
      <c r="FIF81" s="25"/>
      <c r="FIG81" s="26"/>
      <c r="FIH81" s="129"/>
      <c r="FII81" s="21"/>
      <c r="FIJ81" s="21"/>
      <c r="FIK81" s="22"/>
      <c r="FIL81" s="22"/>
      <c r="FIM81" s="23"/>
      <c r="FIN81" s="24"/>
      <c r="FIO81" s="25"/>
      <c r="FIP81" s="26"/>
      <c r="FIQ81" s="129"/>
      <c r="FIR81" s="21"/>
      <c r="FIS81" s="21"/>
      <c r="FIT81" s="22"/>
      <c r="FIU81" s="22"/>
      <c r="FIV81" s="23"/>
      <c r="FIW81" s="24"/>
      <c r="FIX81" s="25"/>
      <c r="FIY81" s="26"/>
      <c r="FIZ81" s="129"/>
      <c r="FJA81" s="21"/>
      <c r="FJB81" s="21"/>
      <c r="FJC81" s="22"/>
      <c r="FJD81" s="22"/>
      <c r="FJE81" s="23"/>
      <c r="FJF81" s="24"/>
      <c r="FJG81" s="25"/>
      <c r="FJH81" s="26"/>
      <c r="FJI81" s="129"/>
      <c r="FJJ81" s="21"/>
      <c r="FJK81" s="21"/>
      <c r="FJL81" s="22"/>
      <c r="FJM81" s="22"/>
      <c r="FJN81" s="23"/>
      <c r="FJO81" s="24"/>
      <c r="FJP81" s="25"/>
      <c r="FJQ81" s="26"/>
      <c r="FJR81" s="129"/>
      <c r="FJS81" s="21"/>
      <c r="FJT81" s="21"/>
      <c r="FJU81" s="22"/>
      <c r="FJV81" s="22"/>
      <c r="FJW81" s="23"/>
      <c r="FJX81" s="24"/>
      <c r="FJY81" s="25"/>
      <c r="FJZ81" s="26"/>
      <c r="FKA81" s="129"/>
      <c r="FKB81" s="21"/>
      <c r="FKC81" s="21"/>
      <c r="FKD81" s="22"/>
      <c r="FKE81" s="22"/>
      <c r="FKF81" s="23"/>
      <c r="FKG81" s="24"/>
      <c r="FKH81" s="25"/>
      <c r="FKI81" s="26"/>
      <c r="FKJ81" s="129"/>
      <c r="FKK81" s="21"/>
      <c r="FKL81" s="21"/>
      <c r="FKM81" s="22"/>
      <c r="FKN81" s="22"/>
      <c r="FKO81" s="23"/>
      <c r="FKP81" s="24"/>
      <c r="FKQ81" s="25"/>
      <c r="FKR81" s="26"/>
      <c r="FKS81" s="129"/>
      <c r="FKT81" s="21"/>
      <c r="FKU81" s="21"/>
      <c r="FKV81" s="22"/>
      <c r="FKW81" s="22"/>
      <c r="FKX81" s="23"/>
      <c r="FKY81" s="24"/>
      <c r="FKZ81" s="25"/>
      <c r="FLA81" s="26"/>
      <c r="FLB81" s="129"/>
      <c r="FLC81" s="21"/>
      <c r="FLD81" s="21"/>
      <c r="FLE81" s="22"/>
      <c r="FLF81" s="22"/>
      <c r="FLG81" s="23"/>
      <c r="FLH81" s="24"/>
      <c r="FLI81" s="25"/>
      <c r="FLJ81" s="26"/>
      <c r="FLK81" s="129"/>
      <c r="FLL81" s="21"/>
      <c r="FLM81" s="21"/>
      <c r="FLN81" s="22"/>
      <c r="FLO81" s="22"/>
      <c r="FLP81" s="23"/>
      <c r="FLQ81" s="24"/>
      <c r="FLR81" s="25"/>
      <c r="FLS81" s="26"/>
      <c r="FLT81" s="129"/>
      <c r="FLU81" s="21"/>
      <c r="FLV81" s="21"/>
      <c r="FLW81" s="22"/>
      <c r="FLX81" s="22"/>
      <c r="FLY81" s="23"/>
      <c r="FLZ81" s="24"/>
      <c r="FMA81" s="25"/>
      <c r="FMB81" s="26"/>
      <c r="FMC81" s="129"/>
      <c r="FMD81" s="21"/>
      <c r="FME81" s="21"/>
      <c r="FMF81" s="22"/>
      <c r="FMG81" s="22"/>
      <c r="FMH81" s="23"/>
      <c r="FMI81" s="24"/>
      <c r="FMJ81" s="25"/>
      <c r="FMK81" s="26"/>
      <c r="FML81" s="129"/>
      <c r="FMM81" s="21"/>
      <c r="FMN81" s="21"/>
      <c r="FMO81" s="22"/>
      <c r="FMP81" s="22"/>
      <c r="FMQ81" s="23"/>
      <c r="FMR81" s="24"/>
      <c r="FMS81" s="25"/>
      <c r="FMT81" s="26"/>
      <c r="FMU81" s="129"/>
      <c r="FMV81" s="21"/>
      <c r="FMW81" s="21"/>
      <c r="FMX81" s="22"/>
      <c r="FMY81" s="22"/>
      <c r="FMZ81" s="23"/>
      <c r="FNA81" s="24"/>
      <c r="FNB81" s="25"/>
      <c r="FNC81" s="26"/>
      <c r="FND81" s="129"/>
      <c r="FNE81" s="21"/>
      <c r="FNF81" s="21"/>
      <c r="FNG81" s="22"/>
      <c r="FNH81" s="22"/>
      <c r="FNI81" s="23"/>
      <c r="FNJ81" s="24"/>
      <c r="FNK81" s="25"/>
      <c r="FNL81" s="26"/>
      <c r="FNM81" s="129"/>
      <c r="FNN81" s="21"/>
      <c r="FNO81" s="21"/>
      <c r="FNP81" s="22"/>
      <c r="FNQ81" s="22"/>
      <c r="FNR81" s="23"/>
      <c r="FNS81" s="24"/>
      <c r="FNT81" s="25"/>
      <c r="FNU81" s="26"/>
      <c r="FNV81" s="129"/>
      <c r="FNW81" s="21"/>
      <c r="FNX81" s="21"/>
      <c r="FNY81" s="22"/>
      <c r="FNZ81" s="22"/>
      <c r="FOA81" s="23"/>
      <c r="FOB81" s="24"/>
      <c r="FOC81" s="25"/>
      <c r="FOD81" s="26"/>
      <c r="FOE81" s="129"/>
      <c r="FOF81" s="21"/>
      <c r="FOG81" s="21"/>
      <c r="FOH81" s="22"/>
      <c r="FOI81" s="22"/>
      <c r="FOJ81" s="23"/>
      <c r="FOK81" s="24"/>
      <c r="FOL81" s="25"/>
      <c r="FOM81" s="26"/>
      <c r="FON81" s="129"/>
      <c r="FOO81" s="21"/>
      <c r="FOP81" s="21"/>
      <c r="FOQ81" s="22"/>
      <c r="FOR81" s="22"/>
      <c r="FOS81" s="23"/>
      <c r="FOT81" s="24"/>
      <c r="FOU81" s="25"/>
      <c r="FOV81" s="26"/>
      <c r="FOW81" s="129"/>
      <c r="FOX81" s="21"/>
      <c r="FOY81" s="21"/>
      <c r="FOZ81" s="22"/>
      <c r="FPA81" s="22"/>
      <c r="FPB81" s="23"/>
      <c r="FPC81" s="24"/>
      <c r="FPD81" s="25"/>
      <c r="FPE81" s="26"/>
      <c r="FPF81" s="129"/>
      <c r="FPG81" s="21"/>
      <c r="FPH81" s="21"/>
      <c r="FPI81" s="22"/>
      <c r="FPJ81" s="22"/>
      <c r="FPK81" s="23"/>
      <c r="FPL81" s="24"/>
      <c r="FPM81" s="25"/>
      <c r="FPN81" s="26"/>
      <c r="FPO81" s="129"/>
      <c r="FPP81" s="21"/>
      <c r="FPQ81" s="21"/>
      <c r="FPR81" s="22"/>
      <c r="FPS81" s="22"/>
      <c r="FPT81" s="23"/>
      <c r="FPU81" s="24"/>
      <c r="FPV81" s="25"/>
      <c r="FPW81" s="26"/>
      <c r="FPX81" s="129"/>
      <c r="FPY81" s="21"/>
      <c r="FPZ81" s="21"/>
      <c r="FQA81" s="22"/>
      <c r="FQB81" s="22"/>
      <c r="FQC81" s="23"/>
      <c r="FQD81" s="24"/>
      <c r="FQE81" s="25"/>
      <c r="FQF81" s="26"/>
      <c r="FQG81" s="129"/>
      <c r="FQH81" s="21"/>
      <c r="FQI81" s="21"/>
      <c r="FQJ81" s="22"/>
      <c r="FQK81" s="22"/>
      <c r="FQL81" s="23"/>
      <c r="FQM81" s="24"/>
      <c r="FQN81" s="25"/>
      <c r="FQO81" s="26"/>
      <c r="FQP81" s="129"/>
      <c r="FQQ81" s="21"/>
      <c r="FQR81" s="21"/>
      <c r="FQS81" s="22"/>
      <c r="FQT81" s="22"/>
      <c r="FQU81" s="23"/>
      <c r="FQV81" s="24"/>
      <c r="FQW81" s="25"/>
      <c r="FQX81" s="26"/>
      <c r="FQY81" s="129"/>
      <c r="FQZ81" s="21"/>
      <c r="FRA81" s="21"/>
      <c r="FRB81" s="22"/>
      <c r="FRC81" s="22"/>
      <c r="FRD81" s="23"/>
      <c r="FRE81" s="24"/>
      <c r="FRF81" s="25"/>
      <c r="FRG81" s="26"/>
      <c r="FRH81" s="129"/>
      <c r="FRI81" s="21"/>
      <c r="FRJ81" s="21"/>
      <c r="FRK81" s="22"/>
      <c r="FRL81" s="22"/>
      <c r="FRM81" s="23"/>
      <c r="FRN81" s="24"/>
      <c r="FRO81" s="25"/>
      <c r="FRP81" s="26"/>
      <c r="FRQ81" s="129"/>
      <c r="FRR81" s="21"/>
      <c r="FRS81" s="21"/>
      <c r="FRT81" s="22"/>
      <c r="FRU81" s="22"/>
      <c r="FRV81" s="23"/>
      <c r="FRW81" s="24"/>
      <c r="FRX81" s="25"/>
      <c r="FRY81" s="26"/>
      <c r="FRZ81" s="129"/>
      <c r="FSA81" s="21"/>
      <c r="FSB81" s="21"/>
      <c r="FSC81" s="22"/>
      <c r="FSD81" s="22"/>
      <c r="FSE81" s="23"/>
      <c r="FSF81" s="24"/>
      <c r="FSG81" s="25"/>
      <c r="FSH81" s="26"/>
      <c r="FSI81" s="129"/>
      <c r="FSJ81" s="21"/>
      <c r="FSK81" s="21"/>
      <c r="FSL81" s="22"/>
      <c r="FSM81" s="22"/>
      <c r="FSN81" s="23"/>
      <c r="FSO81" s="24"/>
      <c r="FSP81" s="25"/>
      <c r="FSQ81" s="26"/>
      <c r="FSR81" s="129"/>
      <c r="FSS81" s="21"/>
      <c r="FST81" s="21"/>
      <c r="FSU81" s="22"/>
      <c r="FSV81" s="22"/>
      <c r="FSW81" s="23"/>
      <c r="FSX81" s="24"/>
      <c r="FSY81" s="25"/>
      <c r="FSZ81" s="26"/>
      <c r="FTA81" s="129"/>
      <c r="FTB81" s="21"/>
      <c r="FTC81" s="21"/>
      <c r="FTD81" s="22"/>
      <c r="FTE81" s="22"/>
      <c r="FTF81" s="23"/>
      <c r="FTG81" s="24"/>
      <c r="FTH81" s="25"/>
      <c r="FTI81" s="26"/>
      <c r="FTJ81" s="129"/>
      <c r="FTK81" s="21"/>
      <c r="FTL81" s="21"/>
      <c r="FTM81" s="22"/>
      <c r="FTN81" s="22"/>
      <c r="FTO81" s="23"/>
      <c r="FTP81" s="24"/>
      <c r="FTQ81" s="25"/>
      <c r="FTR81" s="26"/>
      <c r="FTS81" s="129"/>
      <c r="FTT81" s="21"/>
      <c r="FTU81" s="21"/>
      <c r="FTV81" s="22"/>
      <c r="FTW81" s="22"/>
      <c r="FTX81" s="23"/>
      <c r="FTY81" s="24"/>
      <c r="FTZ81" s="25"/>
      <c r="FUA81" s="26"/>
      <c r="FUB81" s="129"/>
      <c r="FUC81" s="21"/>
      <c r="FUD81" s="21"/>
      <c r="FUE81" s="22"/>
      <c r="FUF81" s="22"/>
      <c r="FUG81" s="23"/>
      <c r="FUH81" s="24"/>
      <c r="FUI81" s="25"/>
      <c r="FUJ81" s="26"/>
      <c r="FUK81" s="129"/>
      <c r="FUL81" s="21"/>
      <c r="FUM81" s="21"/>
      <c r="FUN81" s="22"/>
      <c r="FUO81" s="22"/>
      <c r="FUP81" s="23"/>
      <c r="FUQ81" s="24"/>
      <c r="FUR81" s="25"/>
      <c r="FUS81" s="26"/>
      <c r="FUT81" s="129"/>
      <c r="FUU81" s="21"/>
      <c r="FUV81" s="21"/>
      <c r="FUW81" s="22"/>
      <c r="FUX81" s="22"/>
      <c r="FUY81" s="23"/>
      <c r="FUZ81" s="24"/>
      <c r="FVA81" s="25"/>
      <c r="FVB81" s="26"/>
      <c r="FVC81" s="129"/>
      <c r="FVD81" s="21"/>
      <c r="FVE81" s="21"/>
      <c r="FVF81" s="22"/>
      <c r="FVG81" s="22"/>
      <c r="FVH81" s="23"/>
      <c r="FVI81" s="24"/>
      <c r="FVJ81" s="25"/>
      <c r="FVK81" s="26"/>
      <c r="FVL81" s="129"/>
      <c r="FVM81" s="21"/>
      <c r="FVN81" s="21"/>
      <c r="FVO81" s="22"/>
      <c r="FVP81" s="22"/>
      <c r="FVQ81" s="23"/>
      <c r="FVR81" s="24"/>
      <c r="FVS81" s="25"/>
      <c r="FVT81" s="26"/>
      <c r="FVU81" s="129"/>
      <c r="FVV81" s="21"/>
      <c r="FVW81" s="21"/>
      <c r="FVX81" s="22"/>
      <c r="FVY81" s="22"/>
      <c r="FVZ81" s="23"/>
      <c r="FWA81" s="24"/>
      <c r="FWB81" s="25"/>
      <c r="FWC81" s="26"/>
      <c r="FWD81" s="129"/>
      <c r="FWE81" s="21"/>
      <c r="FWF81" s="21"/>
      <c r="FWG81" s="22"/>
      <c r="FWH81" s="22"/>
      <c r="FWI81" s="23"/>
      <c r="FWJ81" s="24"/>
      <c r="FWK81" s="25"/>
      <c r="FWL81" s="26"/>
      <c r="FWM81" s="129"/>
      <c r="FWN81" s="21"/>
      <c r="FWO81" s="21"/>
      <c r="FWP81" s="22"/>
      <c r="FWQ81" s="22"/>
      <c r="FWR81" s="23"/>
      <c r="FWS81" s="24"/>
      <c r="FWT81" s="25"/>
      <c r="FWU81" s="26"/>
      <c r="FWV81" s="129"/>
      <c r="FWW81" s="21"/>
      <c r="FWX81" s="21"/>
      <c r="FWY81" s="22"/>
      <c r="FWZ81" s="22"/>
      <c r="FXA81" s="23"/>
      <c r="FXB81" s="24"/>
      <c r="FXC81" s="25"/>
      <c r="FXD81" s="26"/>
      <c r="FXE81" s="129"/>
      <c r="FXF81" s="21"/>
      <c r="FXG81" s="21"/>
      <c r="FXH81" s="22"/>
      <c r="FXI81" s="22"/>
      <c r="FXJ81" s="23"/>
      <c r="FXK81" s="24"/>
      <c r="FXL81" s="25"/>
      <c r="FXM81" s="26"/>
      <c r="FXN81" s="129"/>
      <c r="FXO81" s="21"/>
      <c r="FXP81" s="21"/>
      <c r="FXQ81" s="22"/>
      <c r="FXR81" s="22"/>
      <c r="FXS81" s="23"/>
      <c r="FXT81" s="24"/>
      <c r="FXU81" s="25"/>
      <c r="FXV81" s="26"/>
      <c r="FXW81" s="129"/>
      <c r="FXX81" s="21"/>
      <c r="FXY81" s="21"/>
      <c r="FXZ81" s="22"/>
      <c r="FYA81" s="22"/>
      <c r="FYB81" s="23"/>
      <c r="FYC81" s="24"/>
      <c r="FYD81" s="25"/>
      <c r="FYE81" s="26"/>
      <c r="FYF81" s="129"/>
      <c r="FYG81" s="21"/>
      <c r="FYH81" s="21"/>
      <c r="FYI81" s="22"/>
      <c r="FYJ81" s="22"/>
      <c r="FYK81" s="23"/>
      <c r="FYL81" s="24"/>
      <c r="FYM81" s="25"/>
      <c r="FYN81" s="26"/>
      <c r="FYO81" s="129"/>
      <c r="FYP81" s="21"/>
      <c r="FYQ81" s="21"/>
      <c r="FYR81" s="22"/>
      <c r="FYS81" s="22"/>
      <c r="FYT81" s="23"/>
      <c r="FYU81" s="24"/>
      <c r="FYV81" s="25"/>
      <c r="FYW81" s="26"/>
      <c r="FYX81" s="129"/>
      <c r="FYY81" s="21"/>
      <c r="FYZ81" s="21"/>
      <c r="FZA81" s="22"/>
      <c r="FZB81" s="22"/>
      <c r="FZC81" s="23"/>
      <c r="FZD81" s="24"/>
      <c r="FZE81" s="25"/>
      <c r="FZF81" s="26"/>
      <c r="FZG81" s="129"/>
      <c r="FZH81" s="21"/>
      <c r="FZI81" s="21"/>
      <c r="FZJ81" s="22"/>
      <c r="FZK81" s="22"/>
      <c r="FZL81" s="23"/>
      <c r="FZM81" s="24"/>
      <c r="FZN81" s="25"/>
      <c r="FZO81" s="26"/>
      <c r="FZP81" s="129"/>
      <c r="FZQ81" s="21"/>
      <c r="FZR81" s="21"/>
      <c r="FZS81" s="22"/>
      <c r="FZT81" s="22"/>
      <c r="FZU81" s="23"/>
      <c r="FZV81" s="24"/>
      <c r="FZW81" s="25"/>
      <c r="FZX81" s="26"/>
      <c r="FZY81" s="129"/>
      <c r="FZZ81" s="21"/>
      <c r="GAA81" s="21"/>
      <c r="GAB81" s="22"/>
      <c r="GAC81" s="22"/>
      <c r="GAD81" s="23"/>
      <c r="GAE81" s="24"/>
      <c r="GAF81" s="25"/>
      <c r="GAG81" s="26"/>
      <c r="GAH81" s="129"/>
      <c r="GAI81" s="21"/>
      <c r="GAJ81" s="21"/>
      <c r="GAK81" s="22"/>
      <c r="GAL81" s="22"/>
      <c r="GAM81" s="23"/>
      <c r="GAN81" s="24"/>
      <c r="GAO81" s="25"/>
      <c r="GAP81" s="26"/>
      <c r="GAQ81" s="129"/>
      <c r="GAR81" s="21"/>
      <c r="GAS81" s="21"/>
      <c r="GAT81" s="22"/>
      <c r="GAU81" s="22"/>
      <c r="GAV81" s="23"/>
      <c r="GAW81" s="24"/>
      <c r="GAX81" s="25"/>
      <c r="GAY81" s="26"/>
      <c r="GAZ81" s="129"/>
      <c r="GBA81" s="21"/>
      <c r="GBB81" s="21"/>
      <c r="GBC81" s="22"/>
      <c r="GBD81" s="22"/>
      <c r="GBE81" s="23"/>
      <c r="GBF81" s="24"/>
      <c r="GBG81" s="25"/>
      <c r="GBH81" s="26"/>
      <c r="GBI81" s="129"/>
      <c r="GBJ81" s="21"/>
      <c r="GBK81" s="21"/>
      <c r="GBL81" s="22"/>
      <c r="GBM81" s="22"/>
      <c r="GBN81" s="23"/>
      <c r="GBO81" s="24"/>
      <c r="GBP81" s="25"/>
      <c r="GBQ81" s="26"/>
      <c r="GBR81" s="129"/>
      <c r="GBS81" s="21"/>
      <c r="GBT81" s="21"/>
      <c r="GBU81" s="22"/>
      <c r="GBV81" s="22"/>
      <c r="GBW81" s="23"/>
      <c r="GBX81" s="24"/>
      <c r="GBY81" s="25"/>
      <c r="GBZ81" s="26"/>
      <c r="GCA81" s="129"/>
      <c r="GCB81" s="21"/>
      <c r="GCC81" s="21"/>
      <c r="GCD81" s="22"/>
      <c r="GCE81" s="22"/>
      <c r="GCF81" s="23"/>
      <c r="GCG81" s="24"/>
      <c r="GCH81" s="25"/>
      <c r="GCI81" s="26"/>
      <c r="GCJ81" s="129"/>
      <c r="GCK81" s="21"/>
      <c r="GCL81" s="21"/>
      <c r="GCM81" s="22"/>
      <c r="GCN81" s="22"/>
      <c r="GCO81" s="23"/>
      <c r="GCP81" s="24"/>
      <c r="GCQ81" s="25"/>
      <c r="GCR81" s="26"/>
      <c r="GCS81" s="129"/>
      <c r="GCT81" s="21"/>
      <c r="GCU81" s="21"/>
      <c r="GCV81" s="22"/>
      <c r="GCW81" s="22"/>
      <c r="GCX81" s="23"/>
      <c r="GCY81" s="24"/>
      <c r="GCZ81" s="25"/>
      <c r="GDA81" s="26"/>
      <c r="GDB81" s="129"/>
      <c r="GDC81" s="21"/>
      <c r="GDD81" s="21"/>
      <c r="GDE81" s="22"/>
      <c r="GDF81" s="22"/>
      <c r="GDG81" s="23"/>
      <c r="GDH81" s="24"/>
      <c r="GDI81" s="25"/>
      <c r="GDJ81" s="26"/>
      <c r="GDK81" s="129"/>
      <c r="GDL81" s="21"/>
      <c r="GDM81" s="21"/>
      <c r="GDN81" s="22"/>
      <c r="GDO81" s="22"/>
      <c r="GDP81" s="23"/>
      <c r="GDQ81" s="24"/>
      <c r="GDR81" s="25"/>
      <c r="GDS81" s="26"/>
      <c r="GDT81" s="129"/>
      <c r="GDU81" s="21"/>
      <c r="GDV81" s="21"/>
      <c r="GDW81" s="22"/>
      <c r="GDX81" s="22"/>
      <c r="GDY81" s="23"/>
      <c r="GDZ81" s="24"/>
      <c r="GEA81" s="25"/>
      <c r="GEB81" s="26"/>
      <c r="GEC81" s="129"/>
      <c r="GED81" s="21"/>
      <c r="GEE81" s="21"/>
      <c r="GEF81" s="22"/>
      <c r="GEG81" s="22"/>
      <c r="GEH81" s="23"/>
      <c r="GEI81" s="24"/>
      <c r="GEJ81" s="25"/>
      <c r="GEK81" s="26"/>
      <c r="GEL81" s="129"/>
      <c r="GEM81" s="21"/>
      <c r="GEN81" s="21"/>
      <c r="GEO81" s="22"/>
      <c r="GEP81" s="22"/>
      <c r="GEQ81" s="23"/>
      <c r="GER81" s="24"/>
      <c r="GES81" s="25"/>
      <c r="GET81" s="26"/>
      <c r="GEU81" s="129"/>
      <c r="GEV81" s="21"/>
      <c r="GEW81" s="21"/>
      <c r="GEX81" s="22"/>
      <c r="GEY81" s="22"/>
      <c r="GEZ81" s="23"/>
      <c r="GFA81" s="24"/>
      <c r="GFB81" s="25"/>
      <c r="GFC81" s="26"/>
      <c r="GFD81" s="129"/>
      <c r="GFE81" s="21"/>
      <c r="GFF81" s="21"/>
      <c r="GFG81" s="22"/>
      <c r="GFH81" s="22"/>
      <c r="GFI81" s="23"/>
      <c r="GFJ81" s="24"/>
      <c r="GFK81" s="25"/>
      <c r="GFL81" s="26"/>
      <c r="GFM81" s="129"/>
      <c r="GFN81" s="21"/>
      <c r="GFO81" s="21"/>
      <c r="GFP81" s="22"/>
      <c r="GFQ81" s="22"/>
      <c r="GFR81" s="23"/>
      <c r="GFS81" s="24"/>
      <c r="GFT81" s="25"/>
      <c r="GFU81" s="26"/>
      <c r="GFV81" s="129"/>
      <c r="GFW81" s="21"/>
      <c r="GFX81" s="21"/>
      <c r="GFY81" s="22"/>
      <c r="GFZ81" s="22"/>
      <c r="GGA81" s="23"/>
      <c r="GGB81" s="24"/>
      <c r="GGC81" s="25"/>
      <c r="GGD81" s="26"/>
      <c r="GGE81" s="129"/>
      <c r="GGF81" s="21"/>
      <c r="GGG81" s="21"/>
      <c r="GGH81" s="22"/>
      <c r="GGI81" s="22"/>
      <c r="GGJ81" s="23"/>
      <c r="GGK81" s="24"/>
      <c r="GGL81" s="25"/>
      <c r="GGM81" s="26"/>
      <c r="GGN81" s="129"/>
      <c r="GGO81" s="21"/>
      <c r="GGP81" s="21"/>
      <c r="GGQ81" s="22"/>
      <c r="GGR81" s="22"/>
      <c r="GGS81" s="23"/>
      <c r="GGT81" s="24"/>
      <c r="GGU81" s="25"/>
      <c r="GGV81" s="26"/>
      <c r="GGW81" s="129"/>
      <c r="GGX81" s="21"/>
      <c r="GGY81" s="21"/>
      <c r="GGZ81" s="22"/>
      <c r="GHA81" s="22"/>
      <c r="GHB81" s="23"/>
      <c r="GHC81" s="24"/>
      <c r="GHD81" s="25"/>
      <c r="GHE81" s="26"/>
      <c r="GHF81" s="129"/>
      <c r="GHG81" s="21"/>
      <c r="GHH81" s="21"/>
      <c r="GHI81" s="22"/>
      <c r="GHJ81" s="22"/>
      <c r="GHK81" s="23"/>
      <c r="GHL81" s="24"/>
      <c r="GHM81" s="25"/>
      <c r="GHN81" s="26"/>
      <c r="GHO81" s="129"/>
      <c r="GHP81" s="21"/>
      <c r="GHQ81" s="21"/>
      <c r="GHR81" s="22"/>
      <c r="GHS81" s="22"/>
      <c r="GHT81" s="23"/>
      <c r="GHU81" s="24"/>
      <c r="GHV81" s="25"/>
      <c r="GHW81" s="26"/>
      <c r="GHX81" s="129"/>
      <c r="GHY81" s="21"/>
      <c r="GHZ81" s="21"/>
      <c r="GIA81" s="22"/>
      <c r="GIB81" s="22"/>
      <c r="GIC81" s="23"/>
      <c r="GID81" s="24"/>
      <c r="GIE81" s="25"/>
      <c r="GIF81" s="26"/>
      <c r="GIG81" s="129"/>
      <c r="GIH81" s="21"/>
      <c r="GII81" s="21"/>
      <c r="GIJ81" s="22"/>
      <c r="GIK81" s="22"/>
      <c r="GIL81" s="23"/>
      <c r="GIM81" s="24"/>
      <c r="GIN81" s="25"/>
      <c r="GIO81" s="26"/>
      <c r="GIP81" s="129"/>
      <c r="GIQ81" s="21"/>
      <c r="GIR81" s="21"/>
      <c r="GIS81" s="22"/>
      <c r="GIT81" s="22"/>
      <c r="GIU81" s="23"/>
      <c r="GIV81" s="24"/>
      <c r="GIW81" s="25"/>
      <c r="GIX81" s="26"/>
      <c r="GIY81" s="129"/>
      <c r="GIZ81" s="21"/>
      <c r="GJA81" s="21"/>
      <c r="GJB81" s="22"/>
      <c r="GJC81" s="22"/>
      <c r="GJD81" s="23"/>
      <c r="GJE81" s="24"/>
      <c r="GJF81" s="25"/>
      <c r="GJG81" s="26"/>
      <c r="GJH81" s="129"/>
      <c r="GJI81" s="21"/>
      <c r="GJJ81" s="21"/>
      <c r="GJK81" s="22"/>
      <c r="GJL81" s="22"/>
      <c r="GJM81" s="23"/>
      <c r="GJN81" s="24"/>
      <c r="GJO81" s="25"/>
      <c r="GJP81" s="26"/>
      <c r="GJQ81" s="129"/>
      <c r="GJR81" s="21"/>
      <c r="GJS81" s="21"/>
      <c r="GJT81" s="22"/>
      <c r="GJU81" s="22"/>
      <c r="GJV81" s="23"/>
      <c r="GJW81" s="24"/>
      <c r="GJX81" s="25"/>
      <c r="GJY81" s="26"/>
      <c r="GJZ81" s="129"/>
      <c r="GKA81" s="21"/>
      <c r="GKB81" s="21"/>
      <c r="GKC81" s="22"/>
      <c r="GKD81" s="22"/>
      <c r="GKE81" s="23"/>
      <c r="GKF81" s="24"/>
      <c r="GKG81" s="25"/>
      <c r="GKH81" s="26"/>
      <c r="GKI81" s="129"/>
      <c r="GKJ81" s="21"/>
      <c r="GKK81" s="21"/>
      <c r="GKL81" s="22"/>
      <c r="GKM81" s="22"/>
      <c r="GKN81" s="23"/>
      <c r="GKO81" s="24"/>
      <c r="GKP81" s="25"/>
      <c r="GKQ81" s="26"/>
      <c r="GKR81" s="129"/>
      <c r="GKS81" s="21"/>
      <c r="GKT81" s="21"/>
      <c r="GKU81" s="22"/>
      <c r="GKV81" s="22"/>
      <c r="GKW81" s="23"/>
      <c r="GKX81" s="24"/>
      <c r="GKY81" s="25"/>
      <c r="GKZ81" s="26"/>
      <c r="GLA81" s="129"/>
      <c r="GLB81" s="21"/>
      <c r="GLC81" s="21"/>
      <c r="GLD81" s="22"/>
      <c r="GLE81" s="22"/>
      <c r="GLF81" s="23"/>
      <c r="GLG81" s="24"/>
      <c r="GLH81" s="25"/>
      <c r="GLI81" s="26"/>
      <c r="GLJ81" s="129"/>
      <c r="GLK81" s="21"/>
      <c r="GLL81" s="21"/>
      <c r="GLM81" s="22"/>
      <c r="GLN81" s="22"/>
      <c r="GLO81" s="23"/>
      <c r="GLP81" s="24"/>
      <c r="GLQ81" s="25"/>
      <c r="GLR81" s="26"/>
      <c r="GLS81" s="129"/>
      <c r="GLT81" s="21"/>
      <c r="GLU81" s="21"/>
      <c r="GLV81" s="22"/>
      <c r="GLW81" s="22"/>
      <c r="GLX81" s="23"/>
      <c r="GLY81" s="24"/>
      <c r="GLZ81" s="25"/>
      <c r="GMA81" s="26"/>
      <c r="GMB81" s="129"/>
      <c r="GMC81" s="21"/>
      <c r="GMD81" s="21"/>
      <c r="GME81" s="22"/>
      <c r="GMF81" s="22"/>
      <c r="GMG81" s="23"/>
      <c r="GMH81" s="24"/>
      <c r="GMI81" s="25"/>
      <c r="GMJ81" s="26"/>
      <c r="GMK81" s="129"/>
      <c r="GML81" s="21"/>
      <c r="GMM81" s="21"/>
      <c r="GMN81" s="22"/>
      <c r="GMO81" s="22"/>
      <c r="GMP81" s="23"/>
      <c r="GMQ81" s="24"/>
      <c r="GMR81" s="25"/>
      <c r="GMS81" s="26"/>
      <c r="GMT81" s="129"/>
      <c r="GMU81" s="21"/>
      <c r="GMV81" s="21"/>
      <c r="GMW81" s="22"/>
      <c r="GMX81" s="22"/>
      <c r="GMY81" s="23"/>
      <c r="GMZ81" s="24"/>
      <c r="GNA81" s="25"/>
      <c r="GNB81" s="26"/>
      <c r="GNC81" s="129"/>
      <c r="GND81" s="21"/>
      <c r="GNE81" s="21"/>
      <c r="GNF81" s="22"/>
      <c r="GNG81" s="22"/>
      <c r="GNH81" s="23"/>
      <c r="GNI81" s="24"/>
      <c r="GNJ81" s="25"/>
      <c r="GNK81" s="26"/>
      <c r="GNL81" s="129"/>
      <c r="GNM81" s="21"/>
      <c r="GNN81" s="21"/>
      <c r="GNO81" s="22"/>
      <c r="GNP81" s="22"/>
      <c r="GNQ81" s="23"/>
      <c r="GNR81" s="24"/>
      <c r="GNS81" s="25"/>
      <c r="GNT81" s="26"/>
      <c r="GNU81" s="129"/>
      <c r="GNV81" s="21"/>
      <c r="GNW81" s="21"/>
      <c r="GNX81" s="22"/>
      <c r="GNY81" s="22"/>
      <c r="GNZ81" s="23"/>
      <c r="GOA81" s="24"/>
      <c r="GOB81" s="25"/>
      <c r="GOC81" s="26"/>
      <c r="GOD81" s="129"/>
      <c r="GOE81" s="21"/>
      <c r="GOF81" s="21"/>
      <c r="GOG81" s="22"/>
      <c r="GOH81" s="22"/>
      <c r="GOI81" s="23"/>
      <c r="GOJ81" s="24"/>
      <c r="GOK81" s="25"/>
      <c r="GOL81" s="26"/>
      <c r="GOM81" s="129"/>
      <c r="GON81" s="21"/>
      <c r="GOO81" s="21"/>
      <c r="GOP81" s="22"/>
      <c r="GOQ81" s="22"/>
      <c r="GOR81" s="23"/>
      <c r="GOS81" s="24"/>
      <c r="GOT81" s="25"/>
      <c r="GOU81" s="26"/>
      <c r="GOV81" s="129"/>
      <c r="GOW81" s="21"/>
      <c r="GOX81" s="21"/>
      <c r="GOY81" s="22"/>
      <c r="GOZ81" s="22"/>
      <c r="GPA81" s="23"/>
      <c r="GPB81" s="24"/>
      <c r="GPC81" s="25"/>
      <c r="GPD81" s="26"/>
      <c r="GPE81" s="129"/>
      <c r="GPF81" s="21"/>
      <c r="GPG81" s="21"/>
      <c r="GPH81" s="22"/>
      <c r="GPI81" s="22"/>
      <c r="GPJ81" s="23"/>
      <c r="GPK81" s="24"/>
      <c r="GPL81" s="25"/>
      <c r="GPM81" s="26"/>
      <c r="GPN81" s="129"/>
      <c r="GPO81" s="21"/>
      <c r="GPP81" s="21"/>
      <c r="GPQ81" s="22"/>
      <c r="GPR81" s="22"/>
      <c r="GPS81" s="23"/>
      <c r="GPT81" s="24"/>
      <c r="GPU81" s="25"/>
      <c r="GPV81" s="26"/>
      <c r="GPW81" s="129"/>
      <c r="GPX81" s="21"/>
      <c r="GPY81" s="21"/>
      <c r="GPZ81" s="22"/>
      <c r="GQA81" s="22"/>
      <c r="GQB81" s="23"/>
      <c r="GQC81" s="24"/>
      <c r="GQD81" s="25"/>
      <c r="GQE81" s="26"/>
      <c r="GQF81" s="129"/>
      <c r="GQG81" s="21"/>
      <c r="GQH81" s="21"/>
      <c r="GQI81" s="22"/>
      <c r="GQJ81" s="22"/>
      <c r="GQK81" s="23"/>
      <c r="GQL81" s="24"/>
      <c r="GQM81" s="25"/>
      <c r="GQN81" s="26"/>
      <c r="GQO81" s="129"/>
      <c r="GQP81" s="21"/>
      <c r="GQQ81" s="21"/>
      <c r="GQR81" s="22"/>
      <c r="GQS81" s="22"/>
      <c r="GQT81" s="23"/>
      <c r="GQU81" s="24"/>
      <c r="GQV81" s="25"/>
      <c r="GQW81" s="26"/>
      <c r="GQX81" s="129"/>
      <c r="GQY81" s="21"/>
      <c r="GQZ81" s="21"/>
      <c r="GRA81" s="22"/>
      <c r="GRB81" s="22"/>
      <c r="GRC81" s="23"/>
      <c r="GRD81" s="24"/>
      <c r="GRE81" s="25"/>
      <c r="GRF81" s="26"/>
      <c r="GRG81" s="129"/>
      <c r="GRH81" s="21"/>
      <c r="GRI81" s="21"/>
      <c r="GRJ81" s="22"/>
      <c r="GRK81" s="22"/>
      <c r="GRL81" s="23"/>
      <c r="GRM81" s="24"/>
      <c r="GRN81" s="25"/>
      <c r="GRO81" s="26"/>
      <c r="GRP81" s="129"/>
      <c r="GRQ81" s="21"/>
      <c r="GRR81" s="21"/>
      <c r="GRS81" s="22"/>
      <c r="GRT81" s="22"/>
      <c r="GRU81" s="23"/>
      <c r="GRV81" s="24"/>
      <c r="GRW81" s="25"/>
      <c r="GRX81" s="26"/>
      <c r="GRY81" s="129"/>
      <c r="GRZ81" s="21"/>
      <c r="GSA81" s="21"/>
      <c r="GSB81" s="22"/>
      <c r="GSC81" s="22"/>
      <c r="GSD81" s="23"/>
      <c r="GSE81" s="24"/>
      <c r="GSF81" s="25"/>
      <c r="GSG81" s="26"/>
      <c r="GSH81" s="129"/>
      <c r="GSI81" s="21"/>
      <c r="GSJ81" s="21"/>
      <c r="GSK81" s="22"/>
      <c r="GSL81" s="22"/>
      <c r="GSM81" s="23"/>
      <c r="GSN81" s="24"/>
      <c r="GSO81" s="25"/>
      <c r="GSP81" s="26"/>
      <c r="GSQ81" s="129"/>
      <c r="GSR81" s="21"/>
      <c r="GSS81" s="21"/>
      <c r="GST81" s="22"/>
      <c r="GSU81" s="22"/>
      <c r="GSV81" s="23"/>
      <c r="GSW81" s="24"/>
      <c r="GSX81" s="25"/>
      <c r="GSY81" s="26"/>
      <c r="GSZ81" s="129"/>
      <c r="GTA81" s="21"/>
      <c r="GTB81" s="21"/>
      <c r="GTC81" s="22"/>
      <c r="GTD81" s="22"/>
      <c r="GTE81" s="23"/>
      <c r="GTF81" s="24"/>
      <c r="GTG81" s="25"/>
      <c r="GTH81" s="26"/>
      <c r="GTI81" s="129"/>
      <c r="GTJ81" s="21"/>
      <c r="GTK81" s="21"/>
      <c r="GTL81" s="22"/>
      <c r="GTM81" s="22"/>
      <c r="GTN81" s="23"/>
      <c r="GTO81" s="24"/>
      <c r="GTP81" s="25"/>
      <c r="GTQ81" s="26"/>
      <c r="GTR81" s="129"/>
      <c r="GTS81" s="21"/>
      <c r="GTT81" s="21"/>
      <c r="GTU81" s="22"/>
      <c r="GTV81" s="22"/>
      <c r="GTW81" s="23"/>
      <c r="GTX81" s="24"/>
      <c r="GTY81" s="25"/>
      <c r="GTZ81" s="26"/>
      <c r="GUA81" s="129"/>
      <c r="GUB81" s="21"/>
      <c r="GUC81" s="21"/>
      <c r="GUD81" s="22"/>
      <c r="GUE81" s="22"/>
      <c r="GUF81" s="23"/>
      <c r="GUG81" s="24"/>
      <c r="GUH81" s="25"/>
      <c r="GUI81" s="26"/>
      <c r="GUJ81" s="129"/>
      <c r="GUK81" s="21"/>
      <c r="GUL81" s="21"/>
      <c r="GUM81" s="22"/>
      <c r="GUN81" s="22"/>
      <c r="GUO81" s="23"/>
      <c r="GUP81" s="24"/>
      <c r="GUQ81" s="25"/>
      <c r="GUR81" s="26"/>
      <c r="GUS81" s="129"/>
      <c r="GUT81" s="21"/>
      <c r="GUU81" s="21"/>
      <c r="GUV81" s="22"/>
      <c r="GUW81" s="22"/>
      <c r="GUX81" s="23"/>
      <c r="GUY81" s="24"/>
      <c r="GUZ81" s="25"/>
      <c r="GVA81" s="26"/>
      <c r="GVB81" s="129"/>
      <c r="GVC81" s="21"/>
      <c r="GVD81" s="21"/>
      <c r="GVE81" s="22"/>
      <c r="GVF81" s="22"/>
      <c r="GVG81" s="23"/>
      <c r="GVH81" s="24"/>
      <c r="GVI81" s="25"/>
      <c r="GVJ81" s="26"/>
      <c r="GVK81" s="129"/>
      <c r="GVL81" s="21"/>
      <c r="GVM81" s="21"/>
      <c r="GVN81" s="22"/>
      <c r="GVO81" s="22"/>
      <c r="GVP81" s="23"/>
      <c r="GVQ81" s="24"/>
      <c r="GVR81" s="25"/>
      <c r="GVS81" s="26"/>
      <c r="GVT81" s="129"/>
      <c r="GVU81" s="21"/>
      <c r="GVV81" s="21"/>
      <c r="GVW81" s="22"/>
      <c r="GVX81" s="22"/>
      <c r="GVY81" s="23"/>
      <c r="GVZ81" s="24"/>
      <c r="GWA81" s="25"/>
      <c r="GWB81" s="26"/>
      <c r="GWC81" s="129"/>
      <c r="GWD81" s="21"/>
      <c r="GWE81" s="21"/>
      <c r="GWF81" s="22"/>
      <c r="GWG81" s="22"/>
      <c r="GWH81" s="23"/>
      <c r="GWI81" s="24"/>
      <c r="GWJ81" s="25"/>
      <c r="GWK81" s="26"/>
      <c r="GWL81" s="129"/>
      <c r="GWM81" s="21"/>
      <c r="GWN81" s="21"/>
      <c r="GWO81" s="22"/>
      <c r="GWP81" s="22"/>
      <c r="GWQ81" s="23"/>
      <c r="GWR81" s="24"/>
      <c r="GWS81" s="25"/>
      <c r="GWT81" s="26"/>
      <c r="GWU81" s="129"/>
      <c r="GWV81" s="21"/>
      <c r="GWW81" s="21"/>
      <c r="GWX81" s="22"/>
      <c r="GWY81" s="22"/>
      <c r="GWZ81" s="23"/>
      <c r="GXA81" s="24"/>
      <c r="GXB81" s="25"/>
      <c r="GXC81" s="26"/>
      <c r="GXD81" s="129"/>
      <c r="GXE81" s="21"/>
      <c r="GXF81" s="21"/>
      <c r="GXG81" s="22"/>
      <c r="GXH81" s="22"/>
      <c r="GXI81" s="23"/>
      <c r="GXJ81" s="24"/>
      <c r="GXK81" s="25"/>
      <c r="GXL81" s="26"/>
      <c r="GXM81" s="129"/>
      <c r="GXN81" s="21"/>
      <c r="GXO81" s="21"/>
      <c r="GXP81" s="22"/>
      <c r="GXQ81" s="22"/>
      <c r="GXR81" s="23"/>
      <c r="GXS81" s="24"/>
      <c r="GXT81" s="25"/>
      <c r="GXU81" s="26"/>
      <c r="GXV81" s="129"/>
      <c r="GXW81" s="21"/>
      <c r="GXX81" s="21"/>
      <c r="GXY81" s="22"/>
      <c r="GXZ81" s="22"/>
      <c r="GYA81" s="23"/>
      <c r="GYB81" s="24"/>
      <c r="GYC81" s="25"/>
      <c r="GYD81" s="26"/>
      <c r="GYE81" s="129"/>
      <c r="GYF81" s="21"/>
      <c r="GYG81" s="21"/>
      <c r="GYH81" s="22"/>
      <c r="GYI81" s="22"/>
      <c r="GYJ81" s="23"/>
      <c r="GYK81" s="24"/>
      <c r="GYL81" s="25"/>
      <c r="GYM81" s="26"/>
      <c r="GYN81" s="129"/>
      <c r="GYO81" s="21"/>
      <c r="GYP81" s="21"/>
      <c r="GYQ81" s="22"/>
      <c r="GYR81" s="22"/>
      <c r="GYS81" s="23"/>
      <c r="GYT81" s="24"/>
      <c r="GYU81" s="25"/>
      <c r="GYV81" s="26"/>
      <c r="GYW81" s="129"/>
      <c r="GYX81" s="21"/>
      <c r="GYY81" s="21"/>
      <c r="GYZ81" s="22"/>
      <c r="GZA81" s="22"/>
      <c r="GZB81" s="23"/>
      <c r="GZC81" s="24"/>
      <c r="GZD81" s="25"/>
      <c r="GZE81" s="26"/>
      <c r="GZF81" s="129"/>
      <c r="GZG81" s="21"/>
      <c r="GZH81" s="21"/>
      <c r="GZI81" s="22"/>
      <c r="GZJ81" s="22"/>
      <c r="GZK81" s="23"/>
      <c r="GZL81" s="24"/>
      <c r="GZM81" s="25"/>
      <c r="GZN81" s="26"/>
      <c r="GZO81" s="129"/>
      <c r="GZP81" s="21"/>
      <c r="GZQ81" s="21"/>
      <c r="GZR81" s="22"/>
      <c r="GZS81" s="22"/>
      <c r="GZT81" s="23"/>
      <c r="GZU81" s="24"/>
      <c r="GZV81" s="25"/>
      <c r="GZW81" s="26"/>
      <c r="GZX81" s="129"/>
      <c r="GZY81" s="21"/>
      <c r="GZZ81" s="21"/>
      <c r="HAA81" s="22"/>
      <c r="HAB81" s="22"/>
      <c r="HAC81" s="23"/>
      <c r="HAD81" s="24"/>
      <c r="HAE81" s="25"/>
      <c r="HAF81" s="26"/>
      <c r="HAG81" s="129"/>
      <c r="HAH81" s="21"/>
      <c r="HAI81" s="21"/>
      <c r="HAJ81" s="22"/>
      <c r="HAK81" s="22"/>
      <c r="HAL81" s="23"/>
      <c r="HAM81" s="24"/>
      <c r="HAN81" s="25"/>
      <c r="HAO81" s="26"/>
      <c r="HAP81" s="129"/>
      <c r="HAQ81" s="21"/>
      <c r="HAR81" s="21"/>
      <c r="HAS81" s="22"/>
      <c r="HAT81" s="22"/>
      <c r="HAU81" s="23"/>
      <c r="HAV81" s="24"/>
      <c r="HAW81" s="25"/>
      <c r="HAX81" s="26"/>
      <c r="HAY81" s="129"/>
      <c r="HAZ81" s="21"/>
      <c r="HBA81" s="21"/>
      <c r="HBB81" s="22"/>
      <c r="HBC81" s="22"/>
      <c r="HBD81" s="23"/>
      <c r="HBE81" s="24"/>
      <c r="HBF81" s="25"/>
      <c r="HBG81" s="26"/>
      <c r="HBH81" s="129"/>
      <c r="HBI81" s="21"/>
      <c r="HBJ81" s="21"/>
      <c r="HBK81" s="22"/>
      <c r="HBL81" s="22"/>
      <c r="HBM81" s="23"/>
      <c r="HBN81" s="24"/>
      <c r="HBO81" s="25"/>
      <c r="HBP81" s="26"/>
      <c r="HBQ81" s="129"/>
      <c r="HBR81" s="21"/>
      <c r="HBS81" s="21"/>
      <c r="HBT81" s="22"/>
      <c r="HBU81" s="22"/>
      <c r="HBV81" s="23"/>
      <c r="HBW81" s="24"/>
      <c r="HBX81" s="25"/>
      <c r="HBY81" s="26"/>
      <c r="HBZ81" s="129"/>
      <c r="HCA81" s="21"/>
      <c r="HCB81" s="21"/>
      <c r="HCC81" s="22"/>
      <c r="HCD81" s="22"/>
      <c r="HCE81" s="23"/>
      <c r="HCF81" s="24"/>
      <c r="HCG81" s="25"/>
      <c r="HCH81" s="26"/>
      <c r="HCI81" s="129"/>
      <c r="HCJ81" s="21"/>
      <c r="HCK81" s="21"/>
      <c r="HCL81" s="22"/>
      <c r="HCM81" s="22"/>
      <c r="HCN81" s="23"/>
      <c r="HCO81" s="24"/>
      <c r="HCP81" s="25"/>
      <c r="HCQ81" s="26"/>
      <c r="HCR81" s="129"/>
      <c r="HCS81" s="21"/>
      <c r="HCT81" s="21"/>
      <c r="HCU81" s="22"/>
      <c r="HCV81" s="22"/>
      <c r="HCW81" s="23"/>
      <c r="HCX81" s="24"/>
      <c r="HCY81" s="25"/>
      <c r="HCZ81" s="26"/>
      <c r="HDA81" s="129"/>
      <c r="HDB81" s="21"/>
      <c r="HDC81" s="21"/>
      <c r="HDD81" s="22"/>
      <c r="HDE81" s="22"/>
      <c r="HDF81" s="23"/>
      <c r="HDG81" s="24"/>
      <c r="HDH81" s="25"/>
      <c r="HDI81" s="26"/>
      <c r="HDJ81" s="129"/>
      <c r="HDK81" s="21"/>
      <c r="HDL81" s="21"/>
      <c r="HDM81" s="22"/>
      <c r="HDN81" s="22"/>
      <c r="HDO81" s="23"/>
      <c r="HDP81" s="24"/>
      <c r="HDQ81" s="25"/>
      <c r="HDR81" s="26"/>
      <c r="HDS81" s="129"/>
      <c r="HDT81" s="21"/>
      <c r="HDU81" s="21"/>
      <c r="HDV81" s="22"/>
      <c r="HDW81" s="22"/>
      <c r="HDX81" s="23"/>
      <c r="HDY81" s="24"/>
      <c r="HDZ81" s="25"/>
      <c r="HEA81" s="26"/>
      <c r="HEB81" s="129"/>
      <c r="HEC81" s="21"/>
      <c r="HED81" s="21"/>
      <c r="HEE81" s="22"/>
      <c r="HEF81" s="22"/>
      <c r="HEG81" s="23"/>
      <c r="HEH81" s="24"/>
      <c r="HEI81" s="25"/>
      <c r="HEJ81" s="26"/>
      <c r="HEK81" s="129"/>
      <c r="HEL81" s="21"/>
      <c r="HEM81" s="21"/>
      <c r="HEN81" s="22"/>
      <c r="HEO81" s="22"/>
      <c r="HEP81" s="23"/>
      <c r="HEQ81" s="24"/>
      <c r="HER81" s="25"/>
      <c r="HES81" s="26"/>
      <c r="HET81" s="129"/>
      <c r="HEU81" s="21"/>
      <c r="HEV81" s="21"/>
      <c r="HEW81" s="22"/>
      <c r="HEX81" s="22"/>
      <c r="HEY81" s="23"/>
      <c r="HEZ81" s="24"/>
      <c r="HFA81" s="25"/>
      <c r="HFB81" s="26"/>
      <c r="HFC81" s="129"/>
      <c r="HFD81" s="21"/>
      <c r="HFE81" s="21"/>
      <c r="HFF81" s="22"/>
      <c r="HFG81" s="22"/>
      <c r="HFH81" s="23"/>
      <c r="HFI81" s="24"/>
      <c r="HFJ81" s="25"/>
      <c r="HFK81" s="26"/>
      <c r="HFL81" s="129"/>
      <c r="HFM81" s="21"/>
      <c r="HFN81" s="21"/>
      <c r="HFO81" s="22"/>
      <c r="HFP81" s="22"/>
      <c r="HFQ81" s="23"/>
      <c r="HFR81" s="24"/>
      <c r="HFS81" s="25"/>
      <c r="HFT81" s="26"/>
      <c r="HFU81" s="129"/>
      <c r="HFV81" s="21"/>
      <c r="HFW81" s="21"/>
      <c r="HFX81" s="22"/>
      <c r="HFY81" s="22"/>
      <c r="HFZ81" s="23"/>
      <c r="HGA81" s="24"/>
      <c r="HGB81" s="25"/>
      <c r="HGC81" s="26"/>
      <c r="HGD81" s="129"/>
      <c r="HGE81" s="21"/>
      <c r="HGF81" s="21"/>
      <c r="HGG81" s="22"/>
      <c r="HGH81" s="22"/>
      <c r="HGI81" s="23"/>
      <c r="HGJ81" s="24"/>
      <c r="HGK81" s="25"/>
      <c r="HGL81" s="26"/>
      <c r="HGM81" s="129"/>
      <c r="HGN81" s="21"/>
      <c r="HGO81" s="21"/>
      <c r="HGP81" s="22"/>
      <c r="HGQ81" s="22"/>
      <c r="HGR81" s="23"/>
      <c r="HGS81" s="24"/>
      <c r="HGT81" s="25"/>
      <c r="HGU81" s="26"/>
      <c r="HGV81" s="129"/>
      <c r="HGW81" s="21"/>
      <c r="HGX81" s="21"/>
      <c r="HGY81" s="22"/>
      <c r="HGZ81" s="22"/>
      <c r="HHA81" s="23"/>
      <c r="HHB81" s="24"/>
      <c r="HHC81" s="25"/>
      <c r="HHD81" s="26"/>
      <c r="HHE81" s="129"/>
      <c r="HHF81" s="21"/>
      <c r="HHG81" s="21"/>
      <c r="HHH81" s="22"/>
      <c r="HHI81" s="22"/>
      <c r="HHJ81" s="23"/>
      <c r="HHK81" s="24"/>
      <c r="HHL81" s="25"/>
      <c r="HHM81" s="26"/>
      <c r="HHN81" s="129"/>
      <c r="HHO81" s="21"/>
      <c r="HHP81" s="21"/>
      <c r="HHQ81" s="22"/>
      <c r="HHR81" s="22"/>
      <c r="HHS81" s="23"/>
      <c r="HHT81" s="24"/>
      <c r="HHU81" s="25"/>
      <c r="HHV81" s="26"/>
      <c r="HHW81" s="129"/>
      <c r="HHX81" s="21"/>
      <c r="HHY81" s="21"/>
      <c r="HHZ81" s="22"/>
      <c r="HIA81" s="22"/>
      <c r="HIB81" s="23"/>
      <c r="HIC81" s="24"/>
      <c r="HID81" s="25"/>
      <c r="HIE81" s="26"/>
      <c r="HIF81" s="129"/>
      <c r="HIG81" s="21"/>
      <c r="HIH81" s="21"/>
      <c r="HII81" s="22"/>
      <c r="HIJ81" s="22"/>
      <c r="HIK81" s="23"/>
      <c r="HIL81" s="24"/>
      <c r="HIM81" s="25"/>
      <c r="HIN81" s="26"/>
      <c r="HIO81" s="129"/>
      <c r="HIP81" s="21"/>
      <c r="HIQ81" s="21"/>
      <c r="HIR81" s="22"/>
      <c r="HIS81" s="22"/>
      <c r="HIT81" s="23"/>
      <c r="HIU81" s="24"/>
      <c r="HIV81" s="25"/>
      <c r="HIW81" s="26"/>
      <c r="HIX81" s="129"/>
      <c r="HIY81" s="21"/>
      <c r="HIZ81" s="21"/>
      <c r="HJA81" s="22"/>
      <c r="HJB81" s="22"/>
      <c r="HJC81" s="23"/>
      <c r="HJD81" s="24"/>
      <c r="HJE81" s="25"/>
      <c r="HJF81" s="26"/>
      <c r="HJG81" s="129"/>
      <c r="HJH81" s="21"/>
      <c r="HJI81" s="21"/>
      <c r="HJJ81" s="22"/>
      <c r="HJK81" s="22"/>
      <c r="HJL81" s="23"/>
      <c r="HJM81" s="24"/>
      <c r="HJN81" s="25"/>
      <c r="HJO81" s="26"/>
      <c r="HJP81" s="129"/>
      <c r="HJQ81" s="21"/>
      <c r="HJR81" s="21"/>
      <c r="HJS81" s="22"/>
      <c r="HJT81" s="22"/>
      <c r="HJU81" s="23"/>
      <c r="HJV81" s="24"/>
      <c r="HJW81" s="25"/>
      <c r="HJX81" s="26"/>
      <c r="HJY81" s="129"/>
      <c r="HJZ81" s="21"/>
      <c r="HKA81" s="21"/>
      <c r="HKB81" s="22"/>
      <c r="HKC81" s="22"/>
      <c r="HKD81" s="23"/>
      <c r="HKE81" s="24"/>
      <c r="HKF81" s="25"/>
      <c r="HKG81" s="26"/>
      <c r="HKH81" s="129"/>
      <c r="HKI81" s="21"/>
      <c r="HKJ81" s="21"/>
      <c r="HKK81" s="22"/>
      <c r="HKL81" s="22"/>
      <c r="HKM81" s="23"/>
      <c r="HKN81" s="24"/>
      <c r="HKO81" s="25"/>
      <c r="HKP81" s="26"/>
      <c r="HKQ81" s="129"/>
      <c r="HKR81" s="21"/>
      <c r="HKS81" s="21"/>
      <c r="HKT81" s="22"/>
      <c r="HKU81" s="22"/>
      <c r="HKV81" s="23"/>
      <c r="HKW81" s="24"/>
      <c r="HKX81" s="25"/>
      <c r="HKY81" s="26"/>
      <c r="HKZ81" s="129"/>
      <c r="HLA81" s="21"/>
      <c r="HLB81" s="21"/>
      <c r="HLC81" s="22"/>
      <c r="HLD81" s="22"/>
      <c r="HLE81" s="23"/>
      <c r="HLF81" s="24"/>
      <c r="HLG81" s="25"/>
      <c r="HLH81" s="26"/>
      <c r="HLI81" s="129"/>
      <c r="HLJ81" s="21"/>
      <c r="HLK81" s="21"/>
      <c r="HLL81" s="22"/>
      <c r="HLM81" s="22"/>
      <c r="HLN81" s="23"/>
      <c r="HLO81" s="24"/>
      <c r="HLP81" s="25"/>
      <c r="HLQ81" s="26"/>
      <c r="HLR81" s="129"/>
      <c r="HLS81" s="21"/>
      <c r="HLT81" s="21"/>
      <c r="HLU81" s="22"/>
      <c r="HLV81" s="22"/>
      <c r="HLW81" s="23"/>
      <c r="HLX81" s="24"/>
      <c r="HLY81" s="25"/>
      <c r="HLZ81" s="26"/>
      <c r="HMA81" s="129"/>
      <c r="HMB81" s="21"/>
      <c r="HMC81" s="21"/>
      <c r="HMD81" s="22"/>
      <c r="HME81" s="22"/>
      <c r="HMF81" s="23"/>
      <c r="HMG81" s="24"/>
      <c r="HMH81" s="25"/>
      <c r="HMI81" s="26"/>
      <c r="HMJ81" s="129"/>
      <c r="HMK81" s="21"/>
      <c r="HML81" s="21"/>
      <c r="HMM81" s="22"/>
      <c r="HMN81" s="22"/>
      <c r="HMO81" s="23"/>
      <c r="HMP81" s="24"/>
      <c r="HMQ81" s="25"/>
      <c r="HMR81" s="26"/>
      <c r="HMS81" s="129"/>
      <c r="HMT81" s="21"/>
      <c r="HMU81" s="21"/>
      <c r="HMV81" s="22"/>
      <c r="HMW81" s="22"/>
      <c r="HMX81" s="23"/>
      <c r="HMY81" s="24"/>
      <c r="HMZ81" s="25"/>
      <c r="HNA81" s="26"/>
      <c r="HNB81" s="129"/>
      <c r="HNC81" s="21"/>
      <c r="HND81" s="21"/>
      <c r="HNE81" s="22"/>
      <c r="HNF81" s="22"/>
      <c r="HNG81" s="23"/>
      <c r="HNH81" s="24"/>
      <c r="HNI81" s="25"/>
      <c r="HNJ81" s="26"/>
      <c r="HNK81" s="129"/>
      <c r="HNL81" s="21"/>
      <c r="HNM81" s="21"/>
      <c r="HNN81" s="22"/>
      <c r="HNO81" s="22"/>
      <c r="HNP81" s="23"/>
      <c r="HNQ81" s="24"/>
      <c r="HNR81" s="25"/>
      <c r="HNS81" s="26"/>
      <c r="HNT81" s="129"/>
      <c r="HNU81" s="21"/>
      <c r="HNV81" s="21"/>
      <c r="HNW81" s="22"/>
      <c r="HNX81" s="22"/>
      <c r="HNY81" s="23"/>
      <c r="HNZ81" s="24"/>
      <c r="HOA81" s="25"/>
      <c r="HOB81" s="26"/>
      <c r="HOC81" s="129"/>
      <c r="HOD81" s="21"/>
      <c r="HOE81" s="21"/>
      <c r="HOF81" s="22"/>
      <c r="HOG81" s="22"/>
      <c r="HOH81" s="23"/>
      <c r="HOI81" s="24"/>
      <c r="HOJ81" s="25"/>
      <c r="HOK81" s="26"/>
      <c r="HOL81" s="129"/>
      <c r="HOM81" s="21"/>
      <c r="HON81" s="21"/>
      <c r="HOO81" s="22"/>
      <c r="HOP81" s="22"/>
      <c r="HOQ81" s="23"/>
      <c r="HOR81" s="24"/>
      <c r="HOS81" s="25"/>
      <c r="HOT81" s="26"/>
      <c r="HOU81" s="129"/>
      <c r="HOV81" s="21"/>
      <c r="HOW81" s="21"/>
      <c r="HOX81" s="22"/>
      <c r="HOY81" s="22"/>
      <c r="HOZ81" s="23"/>
      <c r="HPA81" s="24"/>
      <c r="HPB81" s="25"/>
      <c r="HPC81" s="26"/>
      <c r="HPD81" s="129"/>
      <c r="HPE81" s="21"/>
      <c r="HPF81" s="21"/>
      <c r="HPG81" s="22"/>
      <c r="HPH81" s="22"/>
      <c r="HPI81" s="23"/>
      <c r="HPJ81" s="24"/>
      <c r="HPK81" s="25"/>
      <c r="HPL81" s="26"/>
      <c r="HPM81" s="129"/>
      <c r="HPN81" s="21"/>
      <c r="HPO81" s="21"/>
      <c r="HPP81" s="22"/>
      <c r="HPQ81" s="22"/>
      <c r="HPR81" s="23"/>
      <c r="HPS81" s="24"/>
      <c r="HPT81" s="25"/>
      <c r="HPU81" s="26"/>
      <c r="HPV81" s="129"/>
      <c r="HPW81" s="21"/>
      <c r="HPX81" s="21"/>
      <c r="HPY81" s="22"/>
      <c r="HPZ81" s="22"/>
      <c r="HQA81" s="23"/>
      <c r="HQB81" s="24"/>
      <c r="HQC81" s="25"/>
      <c r="HQD81" s="26"/>
      <c r="HQE81" s="129"/>
      <c r="HQF81" s="21"/>
      <c r="HQG81" s="21"/>
      <c r="HQH81" s="22"/>
      <c r="HQI81" s="22"/>
      <c r="HQJ81" s="23"/>
      <c r="HQK81" s="24"/>
      <c r="HQL81" s="25"/>
      <c r="HQM81" s="26"/>
      <c r="HQN81" s="129"/>
      <c r="HQO81" s="21"/>
      <c r="HQP81" s="21"/>
      <c r="HQQ81" s="22"/>
      <c r="HQR81" s="22"/>
      <c r="HQS81" s="23"/>
      <c r="HQT81" s="24"/>
      <c r="HQU81" s="25"/>
      <c r="HQV81" s="26"/>
      <c r="HQW81" s="129"/>
      <c r="HQX81" s="21"/>
      <c r="HQY81" s="21"/>
      <c r="HQZ81" s="22"/>
      <c r="HRA81" s="22"/>
      <c r="HRB81" s="23"/>
      <c r="HRC81" s="24"/>
      <c r="HRD81" s="25"/>
      <c r="HRE81" s="26"/>
      <c r="HRF81" s="129"/>
      <c r="HRG81" s="21"/>
      <c r="HRH81" s="21"/>
      <c r="HRI81" s="22"/>
      <c r="HRJ81" s="22"/>
      <c r="HRK81" s="23"/>
      <c r="HRL81" s="24"/>
      <c r="HRM81" s="25"/>
      <c r="HRN81" s="26"/>
      <c r="HRO81" s="129"/>
      <c r="HRP81" s="21"/>
      <c r="HRQ81" s="21"/>
      <c r="HRR81" s="22"/>
      <c r="HRS81" s="22"/>
      <c r="HRT81" s="23"/>
      <c r="HRU81" s="24"/>
      <c r="HRV81" s="25"/>
      <c r="HRW81" s="26"/>
      <c r="HRX81" s="129"/>
      <c r="HRY81" s="21"/>
      <c r="HRZ81" s="21"/>
      <c r="HSA81" s="22"/>
      <c r="HSB81" s="22"/>
      <c r="HSC81" s="23"/>
      <c r="HSD81" s="24"/>
      <c r="HSE81" s="25"/>
      <c r="HSF81" s="26"/>
      <c r="HSG81" s="129"/>
      <c r="HSH81" s="21"/>
      <c r="HSI81" s="21"/>
      <c r="HSJ81" s="22"/>
      <c r="HSK81" s="22"/>
      <c r="HSL81" s="23"/>
      <c r="HSM81" s="24"/>
      <c r="HSN81" s="25"/>
      <c r="HSO81" s="26"/>
      <c r="HSP81" s="129"/>
      <c r="HSQ81" s="21"/>
      <c r="HSR81" s="21"/>
      <c r="HSS81" s="22"/>
      <c r="HST81" s="22"/>
      <c r="HSU81" s="23"/>
      <c r="HSV81" s="24"/>
      <c r="HSW81" s="25"/>
      <c r="HSX81" s="26"/>
      <c r="HSY81" s="129"/>
      <c r="HSZ81" s="21"/>
      <c r="HTA81" s="21"/>
      <c r="HTB81" s="22"/>
      <c r="HTC81" s="22"/>
      <c r="HTD81" s="23"/>
      <c r="HTE81" s="24"/>
      <c r="HTF81" s="25"/>
      <c r="HTG81" s="26"/>
      <c r="HTH81" s="129"/>
      <c r="HTI81" s="21"/>
      <c r="HTJ81" s="21"/>
      <c r="HTK81" s="22"/>
      <c r="HTL81" s="22"/>
      <c r="HTM81" s="23"/>
      <c r="HTN81" s="24"/>
      <c r="HTO81" s="25"/>
      <c r="HTP81" s="26"/>
      <c r="HTQ81" s="129"/>
      <c r="HTR81" s="21"/>
      <c r="HTS81" s="21"/>
      <c r="HTT81" s="22"/>
      <c r="HTU81" s="22"/>
      <c r="HTV81" s="23"/>
      <c r="HTW81" s="24"/>
      <c r="HTX81" s="25"/>
      <c r="HTY81" s="26"/>
      <c r="HTZ81" s="129"/>
      <c r="HUA81" s="21"/>
      <c r="HUB81" s="21"/>
      <c r="HUC81" s="22"/>
      <c r="HUD81" s="22"/>
      <c r="HUE81" s="23"/>
      <c r="HUF81" s="24"/>
      <c r="HUG81" s="25"/>
      <c r="HUH81" s="26"/>
      <c r="HUI81" s="129"/>
      <c r="HUJ81" s="21"/>
      <c r="HUK81" s="21"/>
      <c r="HUL81" s="22"/>
      <c r="HUM81" s="22"/>
      <c r="HUN81" s="23"/>
      <c r="HUO81" s="24"/>
      <c r="HUP81" s="25"/>
      <c r="HUQ81" s="26"/>
      <c r="HUR81" s="129"/>
      <c r="HUS81" s="21"/>
      <c r="HUT81" s="21"/>
      <c r="HUU81" s="22"/>
      <c r="HUV81" s="22"/>
      <c r="HUW81" s="23"/>
      <c r="HUX81" s="24"/>
      <c r="HUY81" s="25"/>
      <c r="HUZ81" s="26"/>
      <c r="HVA81" s="129"/>
      <c r="HVB81" s="21"/>
      <c r="HVC81" s="21"/>
      <c r="HVD81" s="22"/>
      <c r="HVE81" s="22"/>
      <c r="HVF81" s="23"/>
      <c r="HVG81" s="24"/>
      <c r="HVH81" s="25"/>
      <c r="HVI81" s="26"/>
      <c r="HVJ81" s="129"/>
      <c r="HVK81" s="21"/>
      <c r="HVL81" s="21"/>
      <c r="HVM81" s="22"/>
      <c r="HVN81" s="22"/>
      <c r="HVO81" s="23"/>
      <c r="HVP81" s="24"/>
      <c r="HVQ81" s="25"/>
      <c r="HVR81" s="26"/>
      <c r="HVS81" s="129"/>
      <c r="HVT81" s="21"/>
      <c r="HVU81" s="21"/>
      <c r="HVV81" s="22"/>
      <c r="HVW81" s="22"/>
      <c r="HVX81" s="23"/>
      <c r="HVY81" s="24"/>
      <c r="HVZ81" s="25"/>
      <c r="HWA81" s="26"/>
      <c r="HWB81" s="129"/>
      <c r="HWC81" s="21"/>
      <c r="HWD81" s="21"/>
      <c r="HWE81" s="22"/>
      <c r="HWF81" s="22"/>
      <c r="HWG81" s="23"/>
      <c r="HWH81" s="24"/>
      <c r="HWI81" s="25"/>
      <c r="HWJ81" s="26"/>
      <c r="HWK81" s="129"/>
      <c r="HWL81" s="21"/>
      <c r="HWM81" s="21"/>
      <c r="HWN81" s="22"/>
      <c r="HWO81" s="22"/>
      <c r="HWP81" s="23"/>
      <c r="HWQ81" s="24"/>
      <c r="HWR81" s="25"/>
      <c r="HWS81" s="26"/>
      <c r="HWT81" s="129"/>
      <c r="HWU81" s="21"/>
      <c r="HWV81" s="21"/>
      <c r="HWW81" s="22"/>
      <c r="HWX81" s="22"/>
      <c r="HWY81" s="23"/>
      <c r="HWZ81" s="24"/>
      <c r="HXA81" s="25"/>
      <c r="HXB81" s="26"/>
      <c r="HXC81" s="129"/>
      <c r="HXD81" s="21"/>
      <c r="HXE81" s="21"/>
      <c r="HXF81" s="22"/>
      <c r="HXG81" s="22"/>
      <c r="HXH81" s="23"/>
      <c r="HXI81" s="24"/>
      <c r="HXJ81" s="25"/>
      <c r="HXK81" s="26"/>
      <c r="HXL81" s="129"/>
      <c r="HXM81" s="21"/>
      <c r="HXN81" s="21"/>
      <c r="HXO81" s="22"/>
      <c r="HXP81" s="22"/>
      <c r="HXQ81" s="23"/>
      <c r="HXR81" s="24"/>
      <c r="HXS81" s="25"/>
      <c r="HXT81" s="26"/>
      <c r="HXU81" s="129"/>
      <c r="HXV81" s="21"/>
      <c r="HXW81" s="21"/>
      <c r="HXX81" s="22"/>
      <c r="HXY81" s="22"/>
      <c r="HXZ81" s="23"/>
      <c r="HYA81" s="24"/>
      <c r="HYB81" s="25"/>
      <c r="HYC81" s="26"/>
      <c r="HYD81" s="129"/>
      <c r="HYE81" s="21"/>
      <c r="HYF81" s="21"/>
      <c r="HYG81" s="22"/>
      <c r="HYH81" s="22"/>
      <c r="HYI81" s="23"/>
      <c r="HYJ81" s="24"/>
      <c r="HYK81" s="25"/>
      <c r="HYL81" s="26"/>
      <c r="HYM81" s="129"/>
      <c r="HYN81" s="21"/>
      <c r="HYO81" s="21"/>
      <c r="HYP81" s="22"/>
      <c r="HYQ81" s="22"/>
      <c r="HYR81" s="23"/>
      <c r="HYS81" s="24"/>
      <c r="HYT81" s="25"/>
      <c r="HYU81" s="26"/>
      <c r="HYV81" s="129"/>
      <c r="HYW81" s="21"/>
      <c r="HYX81" s="21"/>
      <c r="HYY81" s="22"/>
      <c r="HYZ81" s="22"/>
      <c r="HZA81" s="23"/>
      <c r="HZB81" s="24"/>
      <c r="HZC81" s="25"/>
      <c r="HZD81" s="26"/>
      <c r="HZE81" s="129"/>
      <c r="HZF81" s="21"/>
      <c r="HZG81" s="21"/>
      <c r="HZH81" s="22"/>
      <c r="HZI81" s="22"/>
      <c r="HZJ81" s="23"/>
      <c r="HZK81" s="24"/>
      <c r="HZL81" s="25"/>
      <c r="HZM81" s="26"/>
      <c r="HZN81" s="129"/>
      <c r="HZO81" s="21"/>
      <c r="HZP81" s="21"/>
      <c r="HZQ81" s="22"/>
      <c r="HZR81" s="22"/>
      <c r="HZS81" s="23"/>
      <c r="HZT81" s="24"/>
      <c r="HZU81" s="25"/>
      <c r="HZV81" s="26"/>
      <c r="HZW81" s="129"/>
      <c r="HZX81" s="21"/>
      <c r="HZY81" s="21"/>
      <c r="HZZ81" s="22"/>
      <c r="IAA81" s="22"/>
      <c r="IAB81" s="23"/>
      <c r="IAC81" s="24"/>
      <c r="IAD81" s="25"/>
      <c r="IAE81" s="26"/>
      <c r="IAF81" s="129"/>
      <c r="IAG81" s="21"/>
      <c r="IAH81" s="21"/>
      <c r="IAI81" s="22"/>
      <c r="IAJ81" s="22"/>
      <c r="IAK81" s="23"/>
      <c r="IAL81" s="24"/>
      <c r="IAM81" s="25"/>
      <c r="IAN81" s="26"/>
      <c r="IAO81" s="129"/>
      <c r="IAP81" s="21"/>
      <c r="IAQ81" s="21"/>
      <c r="IAR81" s="22"/>
      <c r="IAS81" s="22"/>
      <c r="IAT81" s="23"/>
      <c r="IAU81" s="24"/>
      <c r="IAV81" s="25"/>
      <c r="IAW81" s="26"/>
      <c r="IAX81" s="129"/>
      <c r="IAY81" s="21"/>
      <c r="IAZ81" s="21"/>
      <c r="IBA81" s="22"/>
      <c r="IBB81" s="22"/>
      <c r="IBC81" s="23"/>
      <c r="IBD81" s="24"/>
      <c r="IBE81" s="25"/>
      <c r="IBF81" s="26"/>
      <c r="IBG81" s="129"/>
      <c r="IBH81" s="21"/>
      <c r="IBI81" s="21"/>
      <c r="IBJ81" s="22"/>
      <c r="IBK81" s="22"/>
      <c r="IBL81" s="23"/>
      <c r="IBM81" s="24"/>
      <c r="IBN81" s="25"/>
      <c r="IBO81" s="26"/>
      <c r="IBP81" s="129"/>
      <c r="IBQ81" s="21"/>
      <c r="IBR81" s="21"/>
      <c r="IBS81" s="22"/>
      <c r="IBT81" s="22"/>
      <c r="IBU81" s="23"/>
      <c r="IBV81" s="24"/>
      <c r="IBW81" s="25"/>
      <c r="IBX81" s="26"/>
      <c r="IBY81" s="129"/>
      <c r="IBZ81" s="21"/>
      <c r="ICA81" s="21"/>
      <c r="ICB81" s="22"/>
      <c r="ICC81" s="22"/>
      <c r="ICD81" s="23"/>
      <c r="ICE81" s="24"/>
      <c r="ICF81" s="25"/>
      <c r="ICG81" s="26"/>
      <c r="ICH81" s="129"/>
      <c r="ICI81" s="21"/>
      <c r="ICJ81" s="21"/>
      <c r="ICK81" s="22"/>
      <c r="ICL81" s="22"/>
      <c r="ICM81" s="23"/>
      <c r="ICN81" s="24"/>
      <c r="ICO81" s="25"/>
      <c r="ICP81" s="26"/>
      <c r="ICQ81" s="129"/>
      <c r="ICR81" s="21"/>
      <c r="ICS81" s="21"/>
      <c r="ICT81" s="22"/>
      <c r="ICU81" s="22"/>
      <c r="ICV81" s="23"/>
      <c r="ICW81" s="24"/>
      <c r="ICX81" s="25"/>
      <c r="ICY81" s="26"/>
      <c r="ICZ81" s="129"/>
      <c r="IDA81" s="21"/>
      <c r="IDB81" s="21"/>
      <c r="IDC81" s="22"/>
      <c r="IDD81" s="22"/>
      <c r="IDE81" s="23"/>
      <c r="IDF81" s="24"/>
      <c r="IDG81" s="25"/>
      <c r="IDH81" s="26"/>
      <c r="IDI81" s="129"/>
      <c r="IDJ81" s="21"/>
      <c r="IDK81" s="21"/>
      <c r="IDL81" s="22"/>
      <c r="IDM81" s="22"/>
      <c r="IDN81" s="23"/>
      <c r="IDO81" s="24"/>
      <c r="IDP81" s="25"/>
      <c r="IDQ81" s="26"/>
      <c r="IDR81" s="129"/>
      <c r="IDS81" s="21"/>
      <c r="IDT81" s="21"/>
      <c r="IDU81" s="22"/>
      <c r="IDV81" s="22"/>
      <c r="IDW81" s="23"/>
      <c r="IDX81" s="24"/>
      <c r="IDY81" s="25"/>
      <c r="IDZ81" s="26"/>
      <c r="IEA81" s="129"/>
      <c r="IEB81" s="21"/>
      <c r="IEC81" s="21"/>
      <c r="IED81" s="22"/>
      <c r="IEE81" s="22"/>
      <c r="IEF81" s="23"/>
      <c r="IEG81" s="24"/>
      <c r="IEH81" s="25"/>
      <c r="IEI81" s="26"/>
      <c r="IEJ81" s="129"/>
      <c r="IEK81" s="21"/>
      <c r="IEL81" s="21"/>
      <c r="IEM81" s="22"/>
      <c r="IEN81" s="22"/>
      <c r="IEO81" s="23"/>
      <c r="IEP81" s="24"/>
      <c r="IEQ81" s="25"/>
      <c r="IER81" s="26"/>
      <c r="IES81" s="129"/>
      <c r="IET81" s="21"/>
      <c r="IEU81" s="21"/>
      <c r="IEV81" s="22"/>
      <c r="IEW81" s="22"/>
      <c r="IEX81" s="23"/>
      <c r="IEY81" s="24"/>
      <c r="IEZ81" s="25"/>
      <c r="IFA81" s="26"/>
      <c r="IFB81" s="129"/>
      <c r="IFC81" s="21"/>
      <c r="IFD81" s="21"/>
      <c r="IFE81" s="22"/>
      <c r="IFF81" s="22"/>
      <c r="IFG81" s="23"/>
      <c r="IFH81" s="24"/>
      <c r="IFI81" s="25"/>
      <c r="IFJ81" s="26"/>
      <c r="IFK81" s="129"/>
      <c r="IFL81" s="21"/>
      <c r="IFM81" s="21"/>
      <c r="IFN81" s="22"/>
      <c r="IFO81" s="22"/>
      <c r="IFP81" s="23"/>
      <c r="IFQ81" s="24"/>
      <c r="IFR81" s="25"/>
      <c r="IFS81" s="26"/>
      <c r="IFT81" s="129"/>
      <c r="IFU81" s="21"/>
      <c r="IFV81" s="21"/>
      <c r="IFW81" s="22"/>
      <c r="IFX81" s="22"/>
      <c r="IFY81" s="23"/>
      <c r="IFZ81" s="24"/>
      <c r="IGA81" s="25"/>
      <c r="IGB81" s="26"/>
      <c r="IGC81" s="129"/>
      <c r="IGD81" s="21"/>
      <c r="IGE81" s="21"/>
      <c r="IGF81" s="22"/>
      <c r="IGG81" s="22"/>
      <c r="IGH81" s="23"/>
      <c r="IGI81" s="24"/>
      <c r="IGJ81" s="25"/>
      <c r="IGK81" s="26"/>
      <c r="IGL81" s="129"/>
      <c r="IGM81" s="21"/>
      <c r="IGN81" s="21"/>
      <c r="IGO81" s="22"/>
      <c r="IGP81" s="22"/>
      <c r="IGQ81" s="23"/>
      <c r="IGR81" s="24"/>
      <c r="IGS81" s="25"/>
      <c r="IGT81" s="26"/>
      <c r="IGU81" s="129"/>
      <c r="IGV81" s="21"/>
      <c r="IGW81" s="21"/>
      <c r="IGX81" s="22"/>
      <c r="IGY81" s="22"/>
      <c r="IGZ81" s="23"/>
      <c r="IHA81" s="24"/>
      <c r="IHB81" s="25"/>
      <c r="IHC81" s="26"/>
      <c r="IHD81" s="129"/>
      <c r="IHE81" s="21"/>
      <c r="IHF81" s="21"/>
      <c r="IHG81" s="22"/>
      <c r="IHH81" s="22"/>
      <c r="IHI81" s="23"/>
      <c r="IHJ81" s="24"/>
      <c r="IHK81" s="25"/>
      <c r="IHL81" s="26"/>
      <c r="IHM81" s="129"/>
      <c r="IHN81" s="21"/>
      <c r="IHO81" s="21"/>
      <c r="IHP81" s="22"/>
      <c r="IHQ81" s="22"/>
      <c r="IHR81" s="23"/>
      <c r="IHS81" s="24"/>
      <c r="IHT81" s="25"/>
      <c r="IHU81" s="26"/>
      <c r="IHV81" s="129"/>
      <c r="IHW81" s="21"/>
      <c r="IHX81" s="21"/>
      <c r="IHY81" s="22"/>
      <c r="IHZ81" s="22"/>
      <c r="IIA81" s="23"/>
      <c r="IIB81" s="24"/>
      <c r="IIC81" s="25"/>
      <c r="IID81" s="26"/>
      <c r="IIE81" s="129"/>
      <c r="IIF81" s="21"/>
      <c r="IIG81" s="21"/>
      <c r="IIH81" s="22"/>
      <c r="III81" s="22"/>
      <c r="IIJ81" s="23"/>
      <c r="IIK81" s="24"/>
      <c r="IIL81" s="25"/>
      <c r="IIM81" s="26"/>
      <c r="IIN81" s="129"/>
      <c r="IIO81" s="21"/>
      <c r="IIP81" s="21"/>
      <c r="IIQ81" s="22"/>
      <c r="IIR81" s="22"/>
      <c r="IIS81" s="23"/>
      <c r="IIT81" s="24"/>
      <c r="IIU81" s="25"/>
      <c r="IIV81" s="26"/>
      <c r="IIW81" s="129"/>
      <c r="IIX81" s="21"/>
      <c r="IIY81" s="21"/>
      <c r="IIZ81" s="22"/>
      <c r="IJA81" s="22"/>
      <c r="IJB81" s="23"/>
      <c r="IJC81" s="24"/>
      <c r="IJD81" s="25"/>
      <c r="IJE81" s="26"/>
      <c r="IJF81" s="129"/>
      <c r="IJG81" s="21"/>
      <c r="IJH81" s="21"/>
      <c r="IJI81" s="22"/>
      <c r="IJJ81" s="22"/>
      <c r="IJK81" s="23"/>
      <c r="IJL81" s="24"/>
      <c r="IJM81" s="25"/>
      <c r="IJN81" s="26"/>
      <c r="IJO81" s="129"/>
      <c r="IJP81" s="21"/>
      <c r="IJQ81" s="21"/>
      <c r="IJR81" s="22"/>
      <c r="IJS81" s="22"/>
      <c r="IJT81" s="23"/>
      <c r="IJU81" s="24"/>
      <c r="IJV81" s="25"/>
      <c r="IJW81" s="26"/>
      <c r="IJX81" s="129"/>
      <c r="IJY81" s="21"/>
      <c r="IJZ81" s="21"/>
      <c r="IKA81" s="22"/>
      <c r="IKB81" s="22"/>
      <c r="IKC81" s="23"/>
      <c r="IKD81" s="24"/>
      <c r="IKE81" s="25"/>
      <c r="IKF81" s="26"/>
      <c r="IKG81" s="129"/>
      <c r="IKH81" s="21"/>
      <c r="IKI81" s="21"/>
      <c r="IKJ81" s="22"/>
      <c r="IKK81" s="22"/>
      <c r="IKL81" s="23"/>
      <c r="IKM81" s="24"/>
      <c r="IKN81" s="25"/>
      <c r="IKO81" s="26"/>
      <c r="IKP81" s="129"/>
      <c r="IKQ81" s="21"/>
      <c r="IKR81" s="21"/>
      <c r="IKS81" s="22"/>
      <c r="IKT81" s="22"/>
      <c r="IKU81" s="23"/>
      <c r="IKV81" s="24"/>
      <c r="IKW81" s="25"/>
      <c r="IKX81" s="26"/>
      <c r="IKY81" s="129"/>
      <c r="IKZ81" s="21"/>
      <c r="ILA81" s="21"/>
      <c r="ILB81" s="22"/>
      <c r="ILC81" s="22"/>
      <c r="ILD81" s="23"/>
      <c r="ILE81" s="24"/>
      <c r="ILF81" s="25"/>
      <c r="ILG81" s="26"/>
      <c r="ILH81" s="129"/>
      <c r="ILI81" s="21"/>
      <c r="ILJ81" s="21"/>
      <c r="ILK81" s="22"/>
      <c r="ILL81" s="22"/>
      <c r="ILM81" s="23"/>
      <c r="ILN81" s="24"/>
      <c r="ILO81" s="25"/>
      <c r="ILP81" s="26"/>
      <c r="ILQ81" s="129"/>
      <c r="ILR81" s="21"/>
      <c r="ILS81" s="21"/>
      <c r="ILT81" s="22"/>
      <c r="ILU81" s="22"/>
      <c r="ILV81" s="23"/>
      <c r="ILW81" s="24"/>
      <c r="ILX81" s="25"/>
      <c r="ILY81" s="26"/>
      <c r="ILZ81" s="129"/>
      <c r="IMA81" s="21"/>
      <c r="IMB81" s="21"/>
      <c r="IMC81" s="22"/>
      <c r="IMD81" s="22"/>
      <c r="IME81" s="23"/>
      <c r="IMF81" s="24"/>
      <c r="IMG81" s="25"/>
      <c r="IMH81" s="26"/>
      <c r="IMI81" s="129"/>
      <c r="IMJ81" s="21"/>
      <c r="IMK81" s="21"/>
      <c r="IML81" s="22"/>
      <c r="IMM81" s="22"/>
      <c r="IMN81" s="23"/>
      <c r="IMO81" s="24"/>
      <c r="IMP81" s="25"/>
      <c r="IMQ81" s="26"/>
      <c r="IMR81" s="129"/>
      <c r="IMS81" s="21"/>
      <c r="IMT81" s="21"/>
      <c r="IMU81" s="22"/>
      <c r="IMV81" s="22"/>
      <c r="IMW81" s="23"/>
      <c r="IMX81" s="24"/>
      <c r="IMY81" s="25"/>
      <c r="IMZ81" s="26"/>
      <c r="INA81" s="129"/>
      <c r="INB81" s="21"/>
      <c r="INC81" s="21"/>
      <c r="IND81" s="22"/>
      <c r="INE81" s="22"/>
      <c r="INF81" s="23"/>
      <c r="ING81" s="24"/>
      <c r="INH81" s="25"/>
      <c r="INI81" s="26"/>
      <c r="INJ81" s="129"/>
      <c r="INK81" s="21"/>
      <c r="INL81" s="21"/>
      <c r="INM81" s="22"/>
      <c r="INN81" s="22"/>
      <c r="INO81" s="23"/>
      <c r="INP81" s="24"/>
      <c r="INQ81" s="25"/>
      <c r="INR81" s="26"/>
      <c r="INS81" s="129"/>
      <c r="INT81" s="21"/>
      <c r="INU81" s="21"/>
      <c r="INV81" s="22"/>
      <c r="INW81" s="22"/>
      <c r="INX81" s="23"/>
      <c r="INY81" s="24"/>
      <c r="INZ81" s="25"/>
      <c r="IOA81" s="26"/>
      <c r="IOB81" s="129"/>
      <c r="IOC81" s="21"/>
      <c r="IOD81" s="21"/>
      <c r="IOE81" s="22"/>
      <c r="IOF81" s="22"/>
      <c r="IOG81" s="23"/>
      <c r="IOH81" s="24"/>
      <c r="IOI81" s="25"/>
      <c r="IOJ81" s="26"/>
      <c r="IOK81" s="129"/>
      <c r="IOL81" s="21"/>
      <c r="IOM81" s="21"/>
      <c r="ION81" s="22"/>
      <c r="IOO81" s="22"/>
      <c r="IOP81" s="23"/>
      <c r="IOQ81" s="24"/>
      <c r="IOR81" s="25"/>
      <c r="IOS81" s="26"/>
      <c r="IOT81" s="129"/>
      <c r="IOU81" s="21"/>
      <c r="IOV81" s="21"/>
      <c r="IOW81" s="22"/>
      <c r="IOX81" s="22"/>
      <c r="IOY81" s="23"/>
      <c r="IOZ81" s="24"/>
      <c r="IPA81" s="25"/>
      <c r="IPB81" s="26"/>
      <c r="IPC81" s="129"/>
      <c r="IPD81" s="21"/>
      <c r="IPE81" s="21"/>
      <c r="IPF81" s="22"/>
      <c r="IPG81" s="22"/>
      <c r="IPH81" s="23"/>
      <c r="IPI81" s="24"/>
      <c r="IPJ81" s="25"/>
      <c r="IPK81" s="26"/>
      <c r="IPL81" s="129"/>
      <c r="IPM81" s="21"/>
      <c r="IPN81" s="21"/>
      <c r="IPO81" s="22"/>
      <c r="IPP81" s="22"/>
      <c r="IPQ81" s="23"/>
      <c r="IPR81" s="24"/>
      <c r="IPS81" s="25"/>
      <c r="IPT81" s="26"/>
      <c r="IPU81" s="129"/>
      <c r="IPV81" s="21"/>
      <c r="IPW81" s="21"/>
      <c r="IPX81" s="22"/>
      <c r="IPY81" s="22"/>
      <c r="IPZ81" s="23"/>
      <c r="IQA81" s="24"/>
      <c r="IQB81" s="25"/>
      <c r="IQC81" s="26"/>
      <c r="IQD81" s="129"/>
      <c r="IQE81" s="21"/>
      <c r="IQF81" s="21"/>
      <c r="IQG81" s="22"/>
      <c r="IQH81" s="22"/>
      <c r="IQI81" s="23"/>
      <c r="IQJ81" s="24"/>
      <c r="IQK81" s="25"/>
      <c r="IQL81" s="26"/>
      <c r="IQM81" s="129"/>
      <c r="IQN81" s="21"/>
      <c r="IQO81" s="21"/>
      <c r="IQP81" s="22"/>
      <c r="IQQ81" s="22"/>
      <c r="IQR81" s="23"/>
      <c r="IQS81" s="24"/>
      <c r="IQT81" s="25"/>
      <c r="IQU81" s="26"/>
      <c r="IQV81" s="129"/>
      <c r="IQW81" s="21"/>
      <c r="IQX81" s="21"/>
      <c r="IQY81" s="22"/>
      <c r="IQZ81" s="22"/>
      <c r="IRA81" s="23"/>
      <c r="IRB81" s="24"/>
      <c r="IRC81" s="25"/>
      <c r="IRD81" s="26"/>
      <c r="IRE81" s="129"/>
      <c r="IRF81" s="21"/>
      <c r="IRG81" s="21"/>
      <c r="IRH81" s="22"/>
      <c r="IRI81" s="22"/>
      <c r="IRJ81" s="23"/>
      <c r="IRK81" s="24"/>
      <c r="IRL81" s="25"/>
      <c r="IRM81" s="26"/>
      <c r="IRN81" s="129"/>
      <c r="IRO81" s="21"/>
      <c r="IRP81" s="21"/>
      <c r="IRQ81" s="22"/>
      <c r="IRR81" s="22"/>
      <c r="IRS81" s="23"/>
      <c r="IRT81" s="24"/>
      <c r="IRU81" s="25"/>
      <c r="IRV81" s="26"/>
      <c r="IRW81" s="129"/>
      <c r="IRX81" s="21"/>
      <c r="IRY81" s="21"/>
      <c r="IRZ81" s="22"/>
      <c r="ISA81" s="22"/>
      <c r="ISB81" s="23"/>
      <c r="ISC81" s="24"/>
      <c r="ISD81" s="25"/>
      <c r="ISE81" s="26"/>
      <c r="ISF81" s="129"/>
      <c r="ISG81" s="21"/>
      <c r="ISH81" s="21"/>
      <c r="ISI81" s="22"/>
      <c r="ISJ81" s="22"/>
      <c r="ISK81" s="23"/>
      <c r="ISL81" s="24"/>
      <c r="ISM81" s="25"/>
      <c r="ISN81" s="26"/>
      <c r="ISO81" s="129"/>
      <c r="ISP81" s="21"/>
      <c r="ISQ81" s="21"/>
      <c r="ISR81" s="22"/>
      <c r="ISS81" s="22"/>
      <c r="IST81" s="23"/>
      <c r="ISU81" s="24"/>
      <c r="ISV81" s="25"/>
      <c r="ISW81" s="26"/>
      <c r="ISX81" s="129"/>
      <c r="ISY81" s="21"/>
      <c r="ISZ81" s="21"/>
      <c r="ITA81" s="22"/>
      <c r="ITB81" s="22"/>
      <c r="ITC81" s="23"/>
      <c r="ITD81" s="24"/>
      <c r="ITE81" s="25"/>
      <c r="ITF81" s="26"/>
      <c r="ITG81" s="129"/>
      <c r="ITH81" s="21"/>
      <c r="ITI81" s="21"/>
      <c r="ITJ81" s="22"/>
      <c r="ITK81" s="22"/>
      <c r="ITL81" s="23"/>
      <c r="ITM81" s="24"/>
      <c r="ITN81" s="25"/>
      <c r="ITO81" s="26"/>
      <c r="ITP81" s="129"/>
      <c r="ITQ81" s="21"/>
      <c r="ITR81" s="21"/>
      <c r="ITS81" s="22"/>
      <c r="ITT81" s="22"/>
      <c r="ITU81" s="23"/>
      <c r="ITV81" s="24"/>
      <c r="ITW81" s="25"/>
      <c r="ITX81" s="26"/>
      <c r="ITY81" s="129"/>
      <c r="ITZ81" s="21"/>
      <c r="IUA81" s="21"/>
      <c r="IUB81" s="22"/>
      <c r="IUC81" s="22"/>
      <c r="IUD81" s="23"/>
      <c r="IUE81" s="24"/>
      <c r="IUF81" s="25"/>
      <c r="IUG81" s="26"/>
      <c r="IUH81" s="129"/>
      <c r="IUI81" s="21"/>
      <c r="IUJ81" s="21"/>
      <c r="IUK81" s="22"/>
      <c r="IUL81" s="22"/>
      <c r="IUM81" s="23"/>
      <c r="IUN81" s="24"/>
      <c r="IUO81" s="25"/>
      <c r="IUP81" s="26"/>
      <c r="IUQ81" s="129"/>
      <c r="IUR81" s="21"/>
      <c r="IUS81" s="21"/>
      <c r="IUT81" s="22"/>
      <c r="IUU81" s="22"/>
      <c r="IUV81" s="23"/>
      <c r="IUW81" s="24"/>
      <c r="IUX81" s="25"/>
      <c r="IUY81" s="26"/>
      <c r="IUZ81" s="129"/>
      <c r="IVA81" s="21"/>
      <c r="IVB81" s="21"/>
      <c r="IVC81" s="22"/>
      <c r="IVD81" s="22"/>
      <c r="IVE81" s="23"/>
      <c r="IVF81" s="24"/>
      <c r="IVG81" s="25"/>
      <c r="IVH81" s="26"/>
      <c r="IVI81" s="129"/>
      <c r="IVJ81" s="21"/>
      <c r="IVK81" s="21"/>
      <c r="IVL81" s="22"/>
      <c r="IVM81" s="22"/>
      <c r="IVN81" s="23"/>
      <c r="IVO81" s="24"/>
      <c r="IVP81" s="25"/>
      <c r="IVQ81" s="26"/>
      <c r="IVR81" s="129"/>
      <c r="IVS81" s="21"/>
      <c r="IVT81" s="21"/>
      <c r="IVU81" s="22"/>
      <c r="IVV81" s="22"/>
      <c r="IVW81" s="23"/>
      <c r="IVX81" s="24"/>
      <c r="IVY81" s="25"/>
      <c r="IVZ81" s="26"/>
      <c r="IWA81" s="129"/>
      <c r="IWB81" s="21"/>
      <c r="IWC81" s="21"/>
      <c r="IWD81" s="22"/>
      <c r="IWE81" s="22"/>
      <c r="IWF81" s="23"/>
      <c r="IWG81" s="24"/>
      <c r="IWH81" s="25"/>
      <c r="IWI81" s="26"/>
      <c r="IWJ81" s="129"/>
      <c r="IWK81" s="21"/>
      <c r="IWL81" s="21"/>
      <c r="IWM81" s="22"/>
      <c r="IWN81" s="22"/>
      <c r="IWO81" s="23"/>
      <c r="IWP81" s="24"/>
      <c r="IWQ81" s="25"/>
      <c r="IWR81" s="26"/>
      <c r="IWS81" s="129"/>
      <c r="IWT81" s="21"/>
      <c r="IWU81" s="21"/>
      <c r="IWV81" s="22"/>
      <c r="IWW81" s="22"/>
      <c r="IWX81" s="23"/>
      <c r="IWY81" s="24"/>
      <c r="IWZ81" s="25"/>
      <c r="IXA81" s="26"/>
      <c r="IXB81" s="129"/>
      <c r="IXC81" s="21"/>
      <c r="IXD81" s="21"/>
      <c r="IXE81" s="22"/>
      <c r="IXF81" s="22"/>
      <c r="IXG81" s="23"/>
      <c r="IXH81" s="24"/>
      <c r="IXI81" s="25"/>
      <c r="IXJ81" s="26"/>
      <c r="IXK81" s="129"/>
      <c r="IXL81" s="21"/>
      <c r="IXM81" s="21"/>
      <c r="IXN81" s="22"/>
      <c r="IXO81" s="22"/>
      <c r="IXP81" s="23"/>
      <c r="IXQ81" s="24"/>
      <c r="IXR81" s="25"/>
      <c r="IXS81" s="26"/>
      <c r="IXT81" s="129"/>
      <c r="IXU81" s="21"/>
      <c r="IXV81" s="21"/>
      <c r="IXW81" s="22"/>
      <c r="IXX81" s="22"/>
      <c r="IXY81" s="23"/>
      <c r="IXZ81" s="24"/>
      <c r="IYA81" s="25"/>
      <c r="IYB81" s="26"/>
      <c r="IYC81" s="129"/>
      <c r="IYD81" s="21"/>
      <c r="IYE81" s="21"/>
      <c r="IYF81" s="22"/>
      <c r="IYG81" s="22"/>
      <c r="IYH81" s="23"/>
      <c r="IYI81" s="24"/>
      <c r="IYJ81" s="25"/>
      <c r="IYK81" s="26"/>
      <c r="IYL81" s="129"/>
      <c r="IYM81" s="21"/>
      <c r="IYN81" s="21"/>
      <c r="IYO81" s="22"/>
      <c r="IYP81" s="22"/>
      <c r="IYQ81" s="23"/>
      <c r="IYR81" s="24"/>
      <c r="IYS81" s="25"/>
      <c r="IYT81" s="26"/>
      <c r="IYU81" s="129"/>
      <c r="IYV81" s="21"/>
      <c r="IYW81" s="21"/>
      <c r="IYX81" s="22"/>
      <c r="IYY81" s="22"/>
      <c r="IYZ81" s="23"/>
      <c r="IZA81" s="24"/>
      <c r="IZB81" s="25"/>
      <c r="IZC81" s="26"/>
      <c r="IZD81" s="129"/>
      <c r="IZE81" s="21"/>
      <c r="IZF81" s="21"/>
      <c r="IZG81" s="22"/>
      <c r="IZH81" s="22"/>
      <c r="IZI81" s="23"/>
      <c r="IZJ81" s="24"/>
      <c r="IZK81" s="25"/>
      <c r="IZL81" s="26"/>
      <c r="IZM81" s="129"/>
      <c r="IZN81" s="21"/>
      <c r="IZO81" s="21"/>
      <c r="IZP81" s="22"/>
      <c r="IZQ81" s="22"/>
      <c r="IZR81" s="23"/>
      <c r="IZS81" s="24"/>
      <c r="IZT81" s="25"/>
      <c r="IZU81" s="26"/>
      <c r="IZV81" s="129"/>
      <c r="IZW81" s="21"/>
      <c r="IZX81" s="21"/>
      <c r="IZY81" s="22"/>
      <c r="IZZ81" s="22"/>
      <c r="JAA81" s="23"/>
      <c r="JAB81" s="24"/>
      <c r="JAC81" s="25"/>
      <c r="JAD81" s="26"/>
      <c r="JAE81" s="129"/>
      <c r="JAF81" s="21"/>
      <c r="JAG81" s="21"/>
      <c r="JAH81" s="22"/>
      <c r="JAI81" s="22"/>
      <c r="JAJ81" s="23"/>
      <c r="JAK81" s="24"/>
      <c r="JAL81" s="25"/>
      <c r="JAM81" s="26"/>
      <c r="JAN81" s="129"/>
      <c r="JAO81" s="21"/>
      <c r="JAP81" s="21"/>
      <c r="JAQ81" s="22"/>
      <c r="JAR81" s="22"/>
      <c r="JAS81" s="23"/>
      <c r="JAT81" s="24"/>
      <c r="JAU81" s="25"/>
      <c r="JAV81" s="26"/>
      <c r="JAW81" s="129"/>
      <c r="JAX81" s="21"/>
      <c r="JAY81" s="21"/>
      <c r="JAZ81" s="22"/>
      <c r="JBA81" s="22"/>
      <c r="JBB81" s="23"/>
      <c r="JBC81" s="24"/>
      <c r="JBD81" s="25"/>
      <c r="JBE81" s="26"/>
      <c r="JBF81" s="129"/>
      <c r="JBG81" s="21"/>
      <c r="JBH81" s="21"/>
      <c r="JBI81" s="22"/>
      <c r="JBJ81" s="22"/>
      <c r="JBK81" s="23"/>
      <c r="JBL81" s="24"/>
      <c r="JBM81" s="25"/>
      <c r="JBN81" s="26"/>
      <c r="JBO81" s="129"/>
      <c r="JBP81" s="21"/>
      <c r="JBQ81" s="21"/>
      <c r="JBR81" s="22"/>
      <c r="JBS81" s="22"/>
      <c r="JBT81" s="23"/>
      <c r="JBU81" s="24"/>
      <c r="JBV81" s="25"/>
      <c r="JBW81" s="26"/>
      <c r="JBX81" s="129"/>
      <c r="JBY81" s="21"/>
      <c r="JBZ81" s="21"/>
      <c r="JCA81" s="22"/>
      <c r="JCB81" s="22"/>
      <c r="JCC81" s="23"/>
      <c r="JCD81" s="24"/>
      <c r="JCE81" s="25"/>
      <c r="JCF81" s="26"/>
      <c r="JCG81" s="129"/>
      <c r="JCH81" s="21"/>
      <c r="JCI81" s="21"/>
      <c r="JCJ81" s="22"/>
      <c r="JCK81" s="22"/>
      <c r="JCL81" s="23"/>
      <c r="JCM81" s="24"/>
      <c r="JCN81" s="25"/>
      <c r="JCO81" s="26"/>
      <c r="JCP81" s="129"/>
      <c r="JCQ81" s="21"/>
      <c r="JCR81" s="21"/>
      <c r="JCS81" s="22"/>
      <c r="JCT81" s="22"/>
      <c r="JCU81" s="23"/>
      <c r="JCV81" s="24"/>
      <c r="JCW81" s="25"/>
      <c r="JCX81" s="26"/>
      <c r="JCY81" s="129"/>
      <c r="JCZ81" s="21"/>
      <c r="JDA81" s="21"/>
      <c r="JDB81" s="22"/>
      <c r="JDC81" s="22"/>
      <c r="JDD81" s="23"/>
      <c r="JDE81" s="24"/>
      <c r="JDF81" s="25"/>
      <c r="JDG81" s="26"/>
      <c r="JDH81" s="129"/>
      <c r="JDI81" s="21"/>
      <c r="JDJ81" s="21"/>
      <c r="JDK81" s="22"/>
      <c r="JDL81" s="22"/>
      <c r="JDM81" s="23"/>
      <c r="JDN81" s="24"/>
      <c r="JDO81" s="25"/>
      <c r="JDP81" s="26"/>
      <c r="JDQ81" s="129"/>
      <c r="JDR81" s="21"/>
      <c r="JDS81" s="21"/>
      <c r="JDT81" s="22"/>
      <c r="JDU81" s="22"/>
      <c r="JDV81" s="23"/>
      <c r="JDW81" s="24"/>
      <c r="JDX81" s="25"/>
      <c r="JDY81" s="26"/>
      <c r="JDZ81" s="129"/>
      <c r="JEA81" s="21"/>
      <c r="JEB81" s="21"/>
      <c r="JEC81" s="22"/>
      <c r="JED81" s="22"/>
      <c r="JEE81" s="23"/>
      <c r="JEF81" s="24"/>
      <c r="JEG81" s="25"/>
      <c r="JEH81" s="26"/>
      <c r="JEI81" s="129"/>
      <c r="JEJ81" s="21"/>
      <c r="JEK81" s="21"/>
      <c r="JEL81" s="22"/>
      <c r="JEM81" s="22"/>
      <c r="JEN81" s="23"/>
      <c r="JEO81" s="24"/>
      <c r="JEP81" s="25"/>
      <c r="JEQ81" s="26"/>
      <c r="JER81" s="129"/>
      <c r="JES81" s="21"/>
      <c r="JET81" s="21"/>
      <c r="JEU81" s="22"/>
      <c r="JEV81" s="22"/>
      <c r="JEW81" s="23"/>
      <c r="JEX81" s="24"/>
      <c r="JEY81" s="25"/>
      <c r="JEZ81" s="26"/>
      <c r="JFA81" s="129"/>
      <c r="JFB81" s="21"/>
      <c r="JFC81" s="21"/>
      <c r="JFD81" s="22"/>
      <c r="JFE81" s="22"/>
      <c r="JFF81" s="23"/>
      <c r="JFG81" s="24"/>
      <c r="JFH81" s="25"/>
      <c r="JFI81" s="26"/>
      <c r="JFJ81" s="129"/>
      <c r="JFK81" s="21"/>
      <c r="JFL81" s="21"/>
      <c r="JFM81" s="22"/>
      <c r="JFN81" s="22"/>
      <c r="JFO81" s="23"/>
      <c r="JFP81" s="24"/>
      <c r="JFQ81" s="25"/>
      <c r="JFR81" s="26"/>
      <c r="JFS81" s="129"/>
      <c r="JFT81" s="21"/>
      <c r="JFU81" s="21"/>
      <c r="JFV81" s="22"/>
      <c r="JFW81" s="22"/>
      <c r="JFX81" s="23"/>
      <c r="JFY81" s="24"/>
      <c r="JFZ81" s="25"/>
      <c r="JGA81" s="26"/>
      <c r="JGB81" s="129"/>
      <c r="JGC81" s="21"/>
      <c r="JGD81" s="21"/>
      <c r="JGE81" s="22"/>
      <c r="JGF81" s="22"/>
      <c r="JGG81" s="23"/>
      <c r="JGH81" s="24"/>
      <c r="JGI81" s="25"/>
      <c r="JGJ81" s="26"/>
      <c r="JGK81" s="129"/>
      <c r="JGL81" s="21"/>
      <c r="JGM81" s="21"/>
      <c r="JGN81" s="22"/>
      <c r="JGO81" s="22"/>
      <c r="JGP81" s="23"/>
      <c r="JGQ81" s="24"/>
      <c r="JGR81" s="25"/>
      <c r="JGS81" s="26"/>
      <c r="JGT81" s="129"/>
      <c r="JGU81" s="21"/>
      <c r="JGV81" s="21"/>
      <c r="JGW81" s="22"/>
      <c r="JGX81" s="22"/>
      <c r="JGY81" s="23"/>
      <c r="JGZ81" s="24"/>
      <c r="JHA81" s="25"/>
      <c r="JHB81" s="26"/>
      <c r="JHC81" s="129"/>
      <c r="JHD81" s="21"/>
      <c r="JHE81" s="21"/>
      <c r="JHF81" s="22"/>
      <c r="JHG81" s="22"/>
      <c r="JHH81" s="23"/>
      <c r="JHI81" s="24"/>
      <c r="JHJ81" s="25"/>
      <c r="JHK81" s="26"/>
      <c r="JHL81" s="129"/>
      <c r="JHM81" s="21"/>
      <c r="JHN81" s="21"/>
      <c r="JHO81" s="22"/>
      <c r="JHP81" s="22"/>
      <c r="JHQ81" s="23"/>
      <c r="JHR81" s="24"/>
      <c r="JHS81" s="25"/>
      <c r="JHT81" s="26"/>
      <c r="JHU81" s="129"/>
      <c r="JHV81" s="21"/>
      <c r="JHW81" s="21"/>
      <c r="JHX81" s="22"/>
      <c r="JHY81" s="22"/>
      <c r="JHZ81" s="23"/>
      <c r="JIA81" s="24"/>
      <c r="JIB81" s="25"/>
      <c r="JIC81" s="26"/>
      <c r="JID81" s="129"/>
      <c r="JIE81" s="21"/>
      <c r="JIF81" s="21"/>
      <c r="JIG81" s="22"/>
      <c r="JIH81" s="22"/>
      <c r="JII81" s="23"/>
      <c r="JIJ81" s="24"/>
      <c r="JIK81" s="25"/>
      <c r="JIL81" s="26"/>
      <c r="JIM81" s="129"/>
      <c r="JIN81" s="21"/>
      <c r="JIO81" s="21"/>
      <c r="JIP81" s="22"/>
      <c r="JIQ81" s="22"/>
      <c r="JIR81" s="23"/>
      <c r="JIS81" s="24"/>
      <c r="JIT81" s="25"/>
      <c r="JIU81" s="26"/>
      <c r="JIV81" s="129"/>
      <c r="JIW81" s="21"/>
      <c r="JIX81" s="21"/>
      <c r="JIY81" s="22"/>
      <c r="JIZ81" s="22"/>
      <c r="JJA81" s="23"/>
      <c r="JJB81" s="24"/>
      <c r="JJC81" s="25"/>
      <c r="JJD81" s="26"/>
      <c r="JJE81" s="129"/>
      <c r="JJF81" s="21"/>
      <c r="JJG81" s="21"/>
      <c r="JJH81" s="22"/>
      <c r="JJI81" s="22"/>
      <c r="JJJ81" s="23"/>
      <c r="JJK81" s="24"/>
      <c r="JJL81" s="25"/>
      <c r="JJM81" s="26"/>
      <c r="JJN81" s="129"/>
      <c r="JJO81" s="21"/>
      <c r="JJP81" s="21"/>
      <c r="JJQ81" s="22"/>
      <c r="JJR81" s="22"/>
      <c r="JJS81" s="23"/>
      <c r="JJT81" s="24"/>
      <c r="JJU81" s="25"/>
      <c r="JJV81" s="26"/>
      <c r="JJW81" s="129"/>
      <c r="JJX81" s="21"/>
      <c r="JJY81" s="21"/>
      <c r="JJZ81" s="22"/>
      <c r="JKA81" s="22"/>
      <c r="JKB81" s="23"/>
      <c r="JKC81" s="24"/>
      <c r="JKD81" s="25"/>
      <c r="JKE81" s="26"/>
      <c r="JKF81" s="129"/>
      <c r="JKG81" s="21"/>
      <c r="JKH81" s="21"/>
      <c r="JKI81" s="22"/>
      <c r="JKJ81" s="22"/>
      <c r="JKK81" s="23"/>
      <c r="JKL81" s="24"/>
      <c r="JKM81" s="25"/>
      <c r="JKN81" s="26"/>
      <c r="JKO81" s="129"/>
      <c r="JKP81" s="21"/>
      <c r="JKQ81" s="21"/>
      <c r="JKR81" s="22"/>
      <c r="JKS81" s="22"/>
      <c r="JKT81" s="23"/>
      <c r="JKU81" s="24"/>
      <c r="JKV81" s="25"/>
      <c r="JKW81" s="26"/>
      <c r="JKX81" s="129"/>
      <c r="JKY81" s="21"/>
      <c r="JKZ81" s="21"/>
      <c r="JLA81" s="22"/>
      <c r="JLB81" s="22"/>
      <c r="JLC81" s="23"/>
      <c r="JLD81" s="24"/>
      <c r="JLE81" s="25"/>
      <c r="JLF81" s="26"/>
      <c r="JLG81" s="129"/>
      <c r="JLH81" s="21"/>
      <c r="JLI81" s="21"/>
      <c r="JLJ81" s="22"/>
      <c r="JLK81" s="22"/>
      <c r="JLL81" s="23"/>
      <c r="JLM81" s="24"/>
      <c r="JLN81" s="25"/>
      <c r="JLO81" s="26"/>
      <c r="JLP81" s="129"/>
      <c r="JLQ81" s="21"/>
      <c r="JLR81" s="21"/>
      <c r="JLS81" s="22"/>
      <c r="JLT81" s="22"/>
      <c r="JLU81" s="23"/>
      <c r="JLV81" s="24"/>
      <c r="JLW81" s="25"/>
      <c r="JLX81" s="26"/>
      <c r="JLY81" s="129"/>
      <c r="JLZ81" s="21"/>
      <c r="JMA81" s="21"/>
      <c r="JMB81" s="22"/>
      <c r="JMC81" s="22"/>
      <c r="JMD81" s="23"/>
      <c r="JME81" s="24"/>
      <c r="JMF81" s="25"/>
      <c r="JMG81" s="26"/>
      <c r="JMH81" s="129"/>
      <c r="JMI81" s="21"/>
      <c r="JMJ81" s="21"/>
      <c r="JMK81" s="22"/>
      <c r="JML81" s="22"/>
      <c r="JMM81" s="23"/>
      <c r="JMN81" s="24"/>
      <c r="JMO81" s="25"/>
      <c r="JMP81" s="26"/>
      <c r="JMQ81" s="129"/>
      <c r="JMR81" s="21"/>
      <c r="JMS81" s="21"/>
      <c r="JMT81" s="22"/>
      <c r="JMU81" s="22"/>
      <c r="JMV81" s="23"/>
      <c r="JMW81" s="24"/>
      <c r="JMX81" s="25"/>
      <c r="JMY81" s="26"/>
      <c r="JMZ81" s="129"/>
      <c r="JNA81" s="21"/>
      <c r="JNB81" s="21"/>
      <c r="JNC81" s="22"/>
      <c r="JND81" s="22"/>
      <c r="JNE81" s="23"/>
      <c r="JNF81" s="24"/>
      <c r="JNG81" s="25"/>
      <c r="JNH81" s="26"/>
      <c r="JNI81" s="129"/>
      <c r="JNJ81" s="21"/>
      <c r="JNK81" s="21"/>
      <c r="JNL81" s="22"/>
      <c r="JNM81" s="22"/>
      <c r="JNN81" s="23"/>
      <c r="JNO81" s="24"/>
      <c r="JNP81" s="25"/>
      <c r="JNQ81" s="26"/>
      <c r="JNR81" s="129"/>
      <c r="JNS81" s="21"/>
      <c r="JNT81" s="21"/>
      <c r="JNU81" s="22"/>
      <c r="JNV81" s="22"/>
      <c r="JNW81" s="23"/>
      <c r="JNX81" s="24"/>
      <c r="JNY81" s="25"/>
      <c r="JNZ81" s="26"/>
      <c r="JOA81" s="129"/>
      <c r="JOB81" s="21"/>
      <c r="JOC81" s="21"/>
      <c r="JOD81" s="22"/>
      <c r="JOE81" s="22"/>
      <c r="JOF81" s="23"/>
      <c r="JOG81" s="24"/>
      <c r="JOH81" s="25"/>
      <c r="JOI81" s="26"/>
      <c r="JOJ81" s="129"/>
      <c r="JOK81" s="21"/>
      <c r="JOL81" s="21"/>
      <c r="JOM81" s="22"/>
      <c r="JON81" s="22"/>
      <c r="JOO81" s="23"/>
      <c r="JOP81" s="24"/>
      <c r="JOQ81" s="25"/>
      <c r="JOR81" s="26"/>
      <c r="JOS81" s="129"/>
      <c r="JOT81" s="21"/>
      <c r="JOU81" s="21"/>
      <c r="JOV81" s="22"/>
      <c r="JOW81" s="22"/>
      <c r="JOX81" s="23"/>
      <c r="JOY81" s="24"/>
      <c r="JOZ81" s="25"/>
      <c r="JPA81" s="26"/>
      <c r="JPB81" s="129"/>
      <c r="JPC81" s="21"/>
      <c r="JPD81" s="21"/>
      <c r="JPE81" s="22"/>
      <c r="JPF81" s="22"/>
      <c r="JPG81" s="23"/>
      <c r="JPH81" s="24"/>
      <c r="JPI81" s="25"/>
      <c r="JPJ81" s="26"/>
      <c r="JPK81" s="129"/>
      <c r="JPL81" s="21"/>
      <c r="JPM81" s="21"/>
      <c r="JPN81" s="22"/>
      <c r="JPO81" s="22"/>
      <c r="JPP81" s="23"/>
      <c r="JPQ81" s="24"/>
      <c r="JPR81" s="25"/>
      <c r="JPS81" s="26"/>
      <c r="JPT81" s="129"/>
      <c r="JPU81" s="21"/>
      <c r="JPV81" s="21"/>
      <c r="JPW81" s="22"/>
      <c r="JPX81" s="22"/>
      <c r="JPY81" s="23"/>
      <c r="JPZ81" s="24"/>
      <c r="JQA81" s="25"/>
      <c r="JQB81" s="26"/>
      <c r="JQC81" s="129"/>
      <c r="JQD81" s="21"/>
      <c r="JQE81" s="21"/>
      <c r="JQF81" s="22"/>
      <c r="JQG81" s="22"/>
      <c r="JQH81" s="23"/>
      <c r="JQI81" s="24"/>
      <c r="JQJ81" s="25"/>
      <c r="JQK81" s="26"/>
      <c r="JQL81" s="129"/>
      <c r="JQM81" s="21"/>
      <c r="JQN81" s="21"/>
      <c r="JQO81" s="22"/>
      <c r="JQP81" s="22"/>
      <c r="JQQ81" s="23"/>
      <c r="JQR81" s="24"/>
      <c r="JQS81" s="25"/>
      <c r="JQT81" s="26"/>
      <c r="JQU81" s="129"/>
      <c r="JQV81" s="21"/>
      <c r="JQW81" s="21"/>
      <c r="JQX81" s="22"/>
      <c r="JQY81" s="22"/>
      <c r="JQZ81" s="23"/>
      <c r="JRA81" s="24"/>
      <c r="JRB81" s="25"/>
      <c r="JRC81" s="26"/>
      <c r="JRD81" s="129"/>
      <c r="JRE81" s="21"/>
      <c r="JRF81" s="21"/>
      <c r="JRG81" s="22"/>
      <c r="JRH81" s="22"/>
      <c r="JRI81" s="23"/>
      <c r="JRJ81" s="24"/>
      <c r="JRK81" s="25"/>
      <c r="JRL81" s="26"/>
      <c r="JRM81" s="129"/>
      <c r="JRN81" s="21"/>
      <c r="JRO81" s="21"/>
      <c r="JRP81" s="22"/>
      <c r="JRQ81" s="22"/>
      <c r="JRR81" s="23"/>
      <c r="JRS81" s="24"/>
      <c r="JRT81" s="25"/>
      <c r="JRU81" s="26"/>
      <c r="JRV81" s="129"/>
      <c r="JRW81" s="21"/>
      <c r="JRX81" s="21"/>
      <c r="JRY81" s="22"/>
      <c r="JRZ81" s="22"/>
      <c r="JSA81" s="23"/>
      <c r="JSB81" s="24"/>
      <c r="JSC81" s="25"/>
      <c r="JSD81" s="26"/>
      <c r="JSE81" s="129"/>
      <c r="JSF81" s="21"/>
      <c r="JSG81" s="21"/>
      <c r="JSH81" s="22"/>
      <c r="JSI81" s="22"/>
      <c r="JSJ81" s="23"/>
      <c r="JSK81" s="24"/>
      <c r="JSL81" s="25"/>
      <c r="JSM81" s="26"/>
      <c r="JSN81" s="129"/>
      <c r="JSO81" s="21"/>
      <c r="JSP81" s="21"/>
      <c r="JSQ81" s="22"/>
      <c r="JSR81" s="22"/>
      <c r="JSS81" s="23"/>
      <c r="JST81" s="24"/>
      <c r="JSU81" s="25"/>
      <c r="JSV81" s="26"/>
      <c r="JSW81" s="129"/>
      <c r="JSX81" s="21"/>
      <c r="JSY81" s="21"/>
      <c r="JSZ81" s="22"/>
      <c r="JTA81" s="22"/>
      <c r="JTB81" s="23"/>
      <c r="JTC81" s="24"/>
      <c r="JTD81" s="25"/>
      <c r="JTE81" s="26"/>
      <c r="JTF81" s="129"/>
      <c r="JTG81" s="21"/>
      <c r="JTH81" s="21"/>
      <c r="JTI81" s="22"/>
      <c r="JTJ81" s="22"/>
      <c r="JTK81" s="23"/>
      <c r="JTL81" s="24"/>
      <c r="JTM81" s="25"/>
      <c r="JTN81" s="26"/>
      <c r="JTO81" s="129"/>
      <c r="JTP81" s="21"/>
      <c r="JTQ81" s="21"/>
      <c r="JTR81" s="22"/>
      <c r="JTS81" s="22"/>
      <c r="JTT81" s="23"/>
      <c r="JTU81" s="24"/>
      <c r="JTV81" s="25"/>
      <c r="JTW81" s="26"/>
      <c r="JTX81" s="129"/>
      <c r="JTY81" s="21"/>
      <c r="JTZ81" s="21"/>
      <c r="JUA81" s="22"/>
      <c r="JUB81" s="22"/>
      <c r="JUC81" s="23"/>
      <c r="JUD81" s="24"/>
      <c r="JUE81" s="25"/>
      <c r="JUF81" s="26"/>
      <c r="JUG81" s="129"/>
      <c r="JUH81" s="21"/>
      <c r="JUI81" s="21"/>
      <c r="JUJ81" s="22"/>
      <c r="JUK81" s="22"/>
      <c r="JUL81" s="23"/>
      <c r="JUM81" s="24"/>
      <c r="JUN81" s="25"/>
      <c r="JUO81" s="26"/>
      <c r="JUP81" s="129"/>
      <c r="JUQ81" s="21"/>
      <c r="JUR81" s="21"/>
      <c r="JUS81" s="22"/>
      <c r="JUT81" s="22"/>
      <c r="JUU81" s="23"/>
      <c r="JUV81" s="24"/>
      <c r="JUW81" s="25"/>
      <c r="JUX81" s="26"/>
      <c r="JUY81" s="129"/>
      <c r="JUZ81" s="21"/>
      <c r="JVA81" s="21"/>
      <c r="JVB81" s="22"/>
      <c r="JVC81" s="22"/>
      <c r="JVD81" s="23"/>
      <c r="JVE81" s="24"/>
      <c r="JVF81" s="25"/>
      <c r="JVG81" s="26"/>
      <c r="JVH81" s="129"/>
      <c r="JVI81" s="21"/>
      <c r="JVJ81" s="21"/>
      <c r="JVK81" s="22"/>
      <c r="JVL81" s="22"/>
      <c r="JVM81" s="23"/>
      <c r="JVN81" s="24"/>
      <c r="JVO81" s="25"/>
      <c r="JVP81" s="26"/>
      <c r="JVQ81" s="129"/>
      <c r="JVR81" s="21"/>
      <c r="JVS81" s="21"/>
      <c r="JVT81" s="22"/>
      <c r="JVU81" s="22"/>
      <c r="JVV81" s="23"/>
      <c r="JVW81" s="24"/>
      <c r="JVX81" s="25"/>
      <c r="JVY81" s="26"/>
      <c r="JVZ81" s="129"/>
      <c r="JWA81" s="21"/>
      <c r="JWB81" s="21"/>
      <c r="JWC81" s="22"/>
      <c r="JWD81" s="22"/>
      <c r="JWE81" s="23"/>
      <c r="JWF81" s="24"/>
      <c r="JWG81" s="25"/>
      <c r="JWH81" s="26"/>
      <c r="JWI81" s="129"/>
      <c r="JWJ81" s="21"/>
      <c r="JWK81" s="21"/>
      <c r="JWL81" s="22"/>
      <c r="JWM81" s="22"/>
      <c r="JWN81" s="23"/>
      <c r="JWO81" s="24"/>
      <c r="JWP81" s="25"/>
      <c r="JWQ81" s="26"/>
      <c r="JWR81" s="129"/>
      <c r="JWS81" s="21"/>
      <c r="JWT81" s="21"/>
      <c r="JWU81" s="22"/>
      <c r="JWV81" s="22"/>
      <c r="JWW81" s="23"/>
      <c r="JWX81" s="24"/>
      <c r="JWY81" s="25"/>
      <c r="JWZ81" s="26"/>
      <c r="JXA81" s="129"/>
      <c r="JXB81" s="21"/>
      <c r="JXC81" s="21"/>
      <c r="JXD81" s="22"/>
      <c r="JXE81" s="22"/>
      <c r="JXF81" s="23"/>
      <c r="JXG81" s="24"/>
      <c r="JXH81" s="25"/>
      <c r="JXI81" s="26"/>
      <c r="JXJ81" s="129"/>
      <c r="JXK81" s="21"/>
      <c r="JXL81" s="21"/>
      <c r="JXM81" s="22"/>
      <c r="JXN81" s="22"/>
      <c r="JXO81" s="23"/>
      <c r="JXP81" s="24"/>
      <c r="JXQ81" s="25"/>
      <c r="JXR81" s="26"/>
      <c r="JXS81" s="129"/>
      <c r="JXT81" s="21"/>
      <c r="JXU81" s="21"/>
      <c r="JXV81" s="22"/>
      <c r="JXW81" s="22"/>
      <c r="JXX81" s="23"/>
      <c r="JXY81" s="24"/>
      <c r="JXZ81" s="25"/>
      <c r="JYA81" s="26"/>
      <c r="JYB81" s="129"/>
      <c r="JYC81" s="21"/>
      <c r="JYD81" s="21"/>
      <c r="JYE81" s="22"/>
      <c r="JYF81" s="22"/>
      <c r="JYG81" s="23"/>
      <c r="JYH81" s="24"/>
      <c r="JYI81" s="25"/>
      <c r="JYJ81" s="26"/>
      <c r="JYK81" s="129"/>
      <c r="JYL81" s="21"/>
      <c r="JYM81" s="21"/>
      <c r="JYN81" s="22"/>
      <c r="JYO81" s="22"/>
      <c r="JYP81" s="23"/>
      <c r="JYQ81" s="24"/>
      <c r="JYR81" s="25"/>
      <c r="JYS81" s="26"/>
      <c r="JYT81" s="129"/>
      <c r="JYU81" s="21"/>
      <c r="JYV81" s="21"/>
      <c r="JYW81" s="22"/>
      <c r="JYX81" s="22"/>
      <c r="JYY81" s="23"/>
      <c r="JYZ81" s="24"/>
      <c r="JZA81" s="25"/>
      <c r="JZB81" s="26"/>
      <c r="JZC81" s="129"/>
      <c r="JZD81" s="21"/>
      <c r="JZE81" s="21"/>
      <c r="JZF81" s="22"/>
      <c r="JZG81" s="22"/>
      <c r="JZH81" s="23"/>
      <c r="JZI81" s="24"/>
      <c r="JZJ81" s="25"/>
      <c r="JZK81" s="26"/>
      <c r="JZL81" s="129"/>
      <c r="JZM81" s="21"/>
      <c r="JZN81" s="21"/>
      <c r="JZO81" s="22"/>
      <c r="JZP81" s="22"/>
      <c r="JZQ81" s="23"/>
      <c r="JZR81" s="24"/>
      <c r="JZS81" s="25"/>
      <c r="JZT81" s="26"/>
      <c r="JZU81" s="129"/>
      <c r="JZV81" s="21"/>
      <c r="JZW81" s="21"/>
      <c r="JZX81" s="22"/>
      <c r="JZY81" s="22"/>
      <c r="JZZ81" s="23"/>
      <c r="KAA81" s="24"/>
      <c r="KAB81" s="25"/>
      <c r="KAC81" s="26"/>
      <c r="KAD81" s="129"/>
      <c r="KAE81" s="21"/>
      <c r="KAF81" s="21"/>
      <c r="KAG81" s="22"/>
      <c r="KAH81" s="22"/>
      <c r="KAI81" s="23"/>
      <c r="KAJ81" s="24"/>
      <c r="KAK81" s="25"/>
      <c r="KAL81" s="26"/>
      <c r="KAM81" s="129"/>
      <c r="KAN81" s="21"/>
      <c r="KAO81" s="21"/>
      <c r="KAP81" s="22"/>
      <c r="KAQ81" s="22"/>
      <c r="KAR81" s="23"/>
      <c r="KAS81" s="24"/>
      <c r="KAT81" s="25"/>
      <c r="KAU81" s="26"/>
      <c r="KAV81" s="129"/>
      <c r="KAW81" s="21"/>
      <c r="KAX81" s="21"/>
      <c r="KAY81" s="22"/>
      <c r="KAZ81" s="22"/>
      <c r="KBA81" s="23"/>
      <c r="KBB81" s="24"/>
      <c r="KBC81" s="25"/>
      <c r="KBD81" s="26"/>
      <c r="KBE81" s="129"/>
      <c r="KBF81" s="21"/>
      <c r="KBG81" s="21"/>
      <c r="KBH81" s="22"/>
      <c r="KBI81" s="22"/>
      <c r="KBJ81" s="23"/>
      <c r="KBK81" s="24"/>
      <c r="KBL81" s="25"/>
      <c r="KBM81" s="26"/>
      <c r="KBN81" s="129"/>
      <c r="KBO81" s="21"/>
      <c r="KBP81" s="21"/>
      <c r="KBQ81" s="22"/>
      <c r="KBR81" s="22"/>
      <c r="KBS81" s="23"/>
      <c r="KBT81" s="24"/>
      <c r="KBU81" s="25"/>
      <c r="KBV81" s="26"/>
      <c r="KBW81" s="129"/>
      <c r="KBX81" s="21"/>
      <c r="KBY81" s="21"/>
      <c r="KBZ81" s="22"/>
      <c r="KCA81" s="22"/>
      <c r="KCB81" s="23"/>
      <c r="KCC81" s="24"/>
      <c r="KCD81" s="25"/>
      <c r="KCE81" s="26"/>
      <c r="KCF81" s="129"/>
      <c r="KCG81" s="21"/>
      <c r="KCH81" s="21"/>
      <c r="KCI81" s="22"/>
      <c r="KCJ81" s="22"/>
      <c r="KCK81" s="23"/>
      <c r="KCL81" s="24"/>
      <c r="KCM81" s="25"/>
      <c r="KCN81" s="26"/>
      <c r="KCO81" s="129"/>
      <c r="KCP81" s="21"/>
      <c r="KCQ81" s="21"/>
      <c r="KCR81" s="22"/>
      <c r="KCS81" s="22"/>
      <c r="KCT81" s="23"/>
      <c r="KCU81" s="24"/>
      <c r="KCV81" s="25"/>
      <c r="KCW81" s="26"/>
      <c r="KCX81" s="129"/>
      <c r="KCY81" s="21"/>
      <c r="KCZ81" s="21"/>
      <c r="KDA81" s="22"/>
      <c r="KDB81" s="22"/>
      <c r="KDC81" s="23"/>
      <c r="KDD81" s="24"/>
      <c r="KDE81" s="25"/>
      <c r="KDF81" s="26"/>
      <c r="KDG81" s="129"/>
      <c r="KDH81" s="21"/>
      <c r="KDI81" s="21"/>
      <c r="KDJ81" s="22"/>
      <c r="KDK81" s="22"/>
      <c r="KDL81" s="23"/>
      <c r="KDM81" s="24"/>
      <c r="KDN81" s="25"/>
      <c r="KDO81" s="26"/>
      <c r="KDP81" s="129"/>
      <c r="KDQ81" s="21"/>
      <c r="KDR81" s="21"/>
      <c r="KDS81" s="22"/>
      <c r="KDT81" s="22"/>
      <c r="KDU81" s="23"/>
      <c r="KDV81" s="24"/>
      <c r="KDW81" s="25"/>
      <c r="KDX81" s="26"/>
      <c r="KDY81" s="129"/>
      <c r="KDZ81" s="21"/>
      <c r="KEA81" s="21"/>
      <c r="KEB81" s="22"/>
      <c r="KEC81" s="22"/>
      <c r="KED81" s="23"/>
      <c r="KEE81" s="24"/>
      <c r="KEF81" s="25"/>
      <c r="KEG81" s="26"/>
      <c r="KEH81" s="129"/>
      <c r="KEI81" s="21"/>
      <c r="KEJ81" s="21"/>
      <c r="KEK81" s="22"/>
      <c r="KEL81" s="22"/>
      <c r="KEM81" s="23"/>
      <c r="KEN81" s="24"/>
      <c r="KEO81" s="25"/>
      <c r="KEP81" s="26"/>
      <c r="KEQ81" s="129"/>
      <c r="KER81" s="21"/>
      <c r="KES81" s="21"/>
      <c r="KET81" s="22"/>
      <c r="KEU81" s="22"/>
      <c r="KEV81" s="23"/>
      <c r="KEW81" s="24"/>
      <c r="KEX81" s="25"/>
      <c r="KEY81" s="26"/>
      <c r="KEZ81" s="129"/>
      <c r="KFA81" s="21"/>
      <c r="KFB81" s="21"/>
      <c r="KFC81" s="22"/>
      <c r="KFD81" s="22"/>
      <c r="KFE81" s="23"/>
      <c r="KFF81" s="24"/>
      <c r="KFG81" s="25"/>
      <c r="KFH81" s="26"/>
      <c r="KFI81" s="129"/>
      <c r="KFJ81" s="21"/>
      <c r="KFK81" s="21"/>
      <c r="KFL81" s="22"/>
      <c r="KFM81" s="22"/>
      <c r="KFN81" s="23"/>
      <c r="KFO81" s="24"/>
      <c r="KFP81" s="25"/>
      <c r="KFQ81" s="26"/>
      <c r="KFR81" s="129"/>
      <c r="KFS81" s="21"/>
      <c r="KFT81" s="21"/>
      <c r="KFU81" s="22"/>
      <c r="KFV81" s="22"/>
      <c r="KFW81" s="23"/>
      <c r="KFX81" s="24"/>
      <c r="KFY81" s="25"/>
      <c r="KFZ81" s="26"/>
      <c r="KGA81" s="129"/>
      <c r="KGB81" s="21"/>
      <c r="KGC81" s="21"/>
      <c r="KGD81" s="22"/>
      <c r="KGE81" s="22"/>
      <c r="KGF81" s="23"/>
      <c r="KGG81" s="24"/>
      <c r="KGH81" s="25"/>
      <c r="KGI81" s="26"/>
      <c r="KGJ81" s="129"/>
      <c r="KGK81" s="21"/>
      <c r="KGL81" s="21"/>
      <c r="KGM81" s="22"/>
      <c r="KGN81" s="22"/>
      <c r="KGO81" s="23"/>
      <c r="KGP81" s="24"/>
      <c r="KGQ81" s="25"/>
      <c r="KGR81" s="26"/>
      <c r="KGS81" s="129"/>
      <c r="KGT81" s="21"/>
      <c r="KGU81" s="21"/>
      <c r="KGV81" s="22"/>
      <c r="KGW81" s="22"/>
      <c r="KGX81" s="23"/>
      <c r="KGY81" s="24"/>
      <c r="KGZ81" s="25"/>
      <c r="KHA81" s="26"/>
      <c r="KHB81" s="129"/>
      <c r="KHC81" s="21"/>
      <c r="KHD81" s="21"/>
      <c r="KHE81" s="22"/>
      <c r="KHF81" s="22"/>
      <c r="KHG81" s="23"/>
      <c r="KHH81" s="24"/>
      <c r="KHI81" s="25"/>
      <c r="KHJ81" s="26"/>
      <c r="KHK81" s="129"/>
      <c r="KHL81" s="21"/>
      <c r="KHM81" s="21"/>
      <c r="KHN81" s="22"/>
      <c r="KHO81" s="22"/>
      <c r="KHP81" s="23"/>
      <c r="KHQ81" s="24"/>
      <c r="KHR81" s="25"/>
      <c r="KHS81" s="26"/>
      <c r="KHT81" s="129"/>
      <c r="KHU81" s="21"/>
      <c r="KHV81" s="21"/>
      <c r="KHW81" s="22"/>
      <c r="KHX81" s="22"/>
      <c r="KHY81" s="23"/>
      <c r="KHZ81" s="24"/>
      <c r="KIA81" s="25"/>
      <c r="KIB81" s="26"/>
      <c r="KIC81" s="129"/>
      <c r="KID81" s="21"/>
      <c r="KIE81" s="21"/>
      <c r="KIF81" s="22"/>
      <c r="KIG81" s="22"/>
      <c r="KIH81" s="23"/>
      <c r="KII81" s="24"/>
      <c r="KIJ81" s="25"/>
      <c r="KIK81" s="26"/>
      <c r="KIL81" s="129"/>
      <c r="KIM81" s="21"/>
      <c r="KIN81" s="21"/>
      <c r="KIO81" s="22"/>
      <c r="KIP81" s="22"/>
      <c r="KIQ81" s="23"/>
      <c r="KIR81" s="24"/>
      <c r="KIS81" s="25"/>
      <c r="KIT81" s="26"/>
      <c r="KIU81" s="129"/>
      <c r="KIV81" s="21"/>
      <c r="KIW81" s="21"/>
      <c r="KIX81" s="22"/>
      <c r="KIY81" s="22"/>
      <c r="KIZ81" s="23"/>
      <c r="KJA81" s="24"/>
      <c r="KJB81" s="25"/>
      <c r="KJC81" s="26"/>
      <c r="KJD81" s="129"/>
      <c r="KJE81" s="21"/>
      <c r="KJF81" s="21"/>
      <c r="KJG81" s="22"/>
      <c r="KJH81" s="22"/>
      <c r="KJI81" s="23"/>
      <c r="KJJ81" s="24"/>
      <c r="KJK81" s="25"/>
      <c r="KJL81" s="26"/>
      <c r="KJM81" s="129"/>
      <c r="KJN81" s="21"/>
      <c r="KJO81" s="21"/>
      <c r="KJP81" s="22"/>
      <c r="KJQ81" s="22"/>
      <c r="KJR81" s="23"/>
      <c r="KJS81" s="24"/>
      <c r="KJT81" s="25"/>
      <c r="KJU81" s="26"/>
      <c r="KJV81" s="129"/>
      <c r="KJW81" s="21"/>
      <c r="KJX81" s="21"/>
      <c r="KJY81" s="22"/>
      <c r="KJZ81" s="22"/>
      <c r="KKA81" s="23"/>
      <c r="KKB81" s="24"/>
      <c r="KKC81" s="25"/>
      <c r="KKD81" s="26"/>
      <c r="KKE81" s="129"/>
      <c r="KKF81" s="21"/>
      <c r="KKG81" s="21"/>
      <c r="KKH81" s="22"/>
      <c r="KKI81" s="22"/>
      <c r="KKJ81" s="23"/>
      <c r="KKK81" s="24"/>
      <c r="KKL81" s="25"/>
      <c r="KKM81" s="26"/>
      <c r="KKN81" s="129"/>
      <c r="KKO81" s="21"/>
      <c r="KKP81" s="21"/>
      <c r="KKQ81" s="22"/>
      <c r="KKR81" s="22"/>
      <c r="KKS81" s="23"/>
      <c r="KKT81" s="24"/>
      <c r="KKU81" s="25"/>
      <c r="KKV81" s="26"/>
      <c r="KKW81" s="129"/>
      <c r="KKX81" s="21"/>
      <c r="KKY81" s="21"/>
      <c r="KKZ81" s="22"/>
      <c r="KLA81" s="22"/>
      <c r="KLB81" s="23"/>
      <c r="KLC81" s="24"/>
      <c r="KLD81" s="25"/>
      <c r="KLE81" s="26"/>
      <c r="KLF81" s="129"/>
      <c r="KLG81" s="21"/>
      <c r="KLH81" s="21"/>
      <c r="KLI81" s="22"/>
      <c r="KLJ81" s="22"/>
      <c r="KLK81" s="23"/>
      <c r="KLL81" s="24"/>
      <c r="KLM81" s="25"/>
      <c r="KLN81" s="26"/>
      <c r="KLO81" s="129"/>
      <c r="KLP81" s="21"/>
      <c r="KLQ81" s="21"/>
      <c r="KLR81" s="22"/>
      <c r="KLS81" s="22"/>
      <c r="KLT81" s="23"/>
      <c r="KLU81" s="24"/>
      <c r="KLV81" s="25"/>
      <c r="KLW81" s="26"/>
      <c r="KLX81" s="129"/>
      <c r="KLY81" s="21"/>
      <c r="KLZ81" s="21"/>
      <c r="KMA81" s="22"/>
      <c r="KMB81" s="22"/>
      <c r="KMC81" s="23"/>
      <c r="KMD81" s="24"/>
      <c r="KME81" s="25"/>
      <c r="KMF81" s="26"/>
      <c r="KMG81" s="129"/>
      <c r="KMH81" s="21"/>
      <c r="KMI81" s="21"/>
      <c r="KMJ81" s="22"/>
      <c r="KMK81" s="22"/>
      <c r="KML81" s="23"/>
      <c r="KMM81" s="24"/>
      <c r="KMN81" s="25"/>
      <c r="KMO81" s="26"/>
      <c r="KMP81" s="129"/>
      <c r="KMQ81" s="21"/>
      <c r="KMR81" s="21"/>
      <c r="KMS81" s="22"/>
      <c r="KMT81" s="22"/>
      <c r="KMU81" s="23"/>
      <c r="KMV81" s="24"/>
      <c r="KMW81" s="25"/>
      <c r="KMX81" s="26"/>
      <c r="KMY81" s="129"/>
      <c r="KMZ81" s="21"/>
      <c r="KNA81" s="21"/>
      <c r="KNB81" s="22"/>
      <c r="KNC81" s="22"/>
      <c r="KND81" s="23"/>
      <c r="KNE81" s="24"/>
      <c r="KNF81" s="25"/>
      <c r="KNG81" s="26"/>
      <c r="KNH81" s="129"/>
      <c r="KNI81" s="21"/>
      <c r="KNJ81" s="21"/>
      <c r="KNK81" s="22"/>
      <c r="KNL81" s="22"/>
      <c r="KNM81" s="23"/>
      <c r="KNN81" s="24"/>
      <c r="KNO81" s="25"/>
      <c r="KNP81" s="26"/>
      <c r="KNQ81" s="129"/>
      <c r="KNR81" s="21"/>
      <c r="KNS81" s="21"/>
      <c r="KNT81" s="22"/>
      <c r="KNU81" s="22"/>
      <c r="KNV81" s="23"/>
      <c r="KNW81" s="24"/>
      <c r="KNX81" s="25"/>
      <c r="KNY81" s="26"/>
      <c r="KNZ81" s="129"/>
      <c r="KOA81" s="21"/>
      <c r="KOB81" s="21"/>
      <c r="KOC81" s="22"/>
      <c r="KOD81" s="22"/>
      <c r="KOE81" s="23"/>
      <c r="KOF81" s="24"/>
      <c r="KOG81" s="25"/>
      <c r="KOH81" s="26"/>
      <c r="KOI81" s="129"/>
      <c r="KOJ81" s="21"/>
      <c r="KOK81" s="21"/>
      <c r="KOL81" s="22"/>
      <c r="KOM81" s="22"/>
      <c r="KON81" s="23"/>
      <c r="KOO81" s="24"/>
      <c r="KOP81" s="25"/>
      <c r="KOQ81" s="26"/>
      <c r="KOR81" s="129"/>
      <c r="KOS81" s="21"/>
      <c r="KOT81" s="21"/>
      <c r="KOU81" s="22"/>
      <c r="KOV81" s="22"/>
      <c r="KOW81" s="23"/>
      <c r="KOX81" s="24"/>
      <c r="KOY81" s="25"/>
      <c r="KOZ81" s="26"/>
      <c r="KPA81" s="129"/>
      <c r="KPB81" s="21"/>
      <c r="KPC81" s="21"/>
      <c r="KPD81" s="22"/>
      <c r="KPE81" s="22"/>
      <c r="KPF81" s="23"/>
      <c r="KPG81" s="24"/>
      <c r="KPH81" s="25"/>
      <c r="KPI81" s="26"/>
      <c r="KPJ81" s="129"/>
      <c r="KPK81" s="21"/>
      <c r="KPL81" s="21"/>
      <c r="KPM81" s="22"/>
      <c r="KPN81" s="22"/>
      <c r="KPO81" s="23"/>
      <c r="KPP81" s="24"/>
      <c r="KPQ81" s="25"/>
      <c r="KPR81" s="26"/>
      <c r="KPS81" s="129"/>
      <c r="KPT81" s="21"/>
      <c r="KPU81" s="21"/>
      <c r="KPV81" s="22"/>
      <c r="KPW81" s="22"/>
      <c r="KPX81" s="23"/>
      <c r="KPY81" s="24"/>
      <c r="KPZ81" s="25"/>
      <c r="KQA81" s="26"/>
      <c r="KQB81" s="129"/>
      <c r="KQC81" s="21"/>
      <c r="KQD81" s="21"/>
      <c r="KQE81" s="22"/>
      <c r="KQF81" s="22"/>
      <c r="KQG81" s="23"/>
      <c r="KQH81" s="24"/>
      <c r="KQI81" s="25"/>
      <c r="KQJ81" s="26"/>
      <c r="KQK81" s="129"/>
      <c r="KQL81" s="21"/>
      <c r="KQM81" s="21"/>
      <c r="KQN81" s="22"/>
      <c r="KQO81" s="22"/>
      <c r="KQP81" s="23"/>
      <c r="KQQ81" s="24"/>
      <c r="KQR81" s="25"/>
      <c r="KQS81" s="26"/>
      <c r="KQT81" s="129"/>
      <c r="KQU81" s="21"/>
      <c r="KQV81" s="21"/>
      <c r="KQW81" s="22"/>
      <c r="KQX81" s="22"/>
      <c r="KQY81" s="23"/>
      <c r="KQZ81" s="24"/>
      <c r="KRA81" s="25"/>
      <c r="KRB81" s="26"/>
      <c r="KRC81" s="129"/>
      <c r="KRD81" s="21"/>
      <c r="KRE81" s="21"/>
      <c r="KRF81" s="22"/>
      <c r="KRG81" s="22"/>
      <c r="KRH81" s="23"/>
      <c r="KRI81" s="24"/>
      <c r="KRJ81" s="25"/>
      <c r="KRK81" s="26"/>
      <c r="KRL81" s="129"/>
      <c r="KRM81" s="21"/>
      <c r="KRN81" s="21"/>
      <c r="KRO81" s="22"/>
      <c r="KRP81" s="22"/>
      <c r="KRQ81" s="23"/>
      <c r="KRR81" s="24"/>
      <c r="KRS81" s="25"/>
      <c r="KRT81" s="26"/>
      <c r="KRU81" s="129"/>
      <c r="KRV81" s="21"/>
      <c r="KRW81" s="21"/>
      <c r="KRX81" s="22"/>
      <c r="KRY81" s="22"/>
      <c r="KRZ81" s="23"/>
      <c r="KSA81" s="24"/>
      <c r="KSB81" s="25"/>
      <c r="KSC81" s="26"/>
      <c r="KSD81" s="129"/>
      <c r="KSE81" s="21"/>
      <c r="KSF81" s="21"/>
      <c r="KSG81" s="22"/>
      <c r="KSH81" s="22"/>
      <c r="KSI81" s="23"/>
      <c r="KSJ81" s="24"/>
      <c r="KSK81" s="25"/>
      <c r="KSL81" s="26"/>
      <c r="KSM81" s="129"/>
      <c r="KSN81" s="21"/>
      <c r="KSO81" s="21"/>
      <c r="KSP81" s="22"/>
      <c r="KSQ81" s="22"/>
      <c r="KSR81" s="23"/>
      <c r="KSS81" s="24"/>
      <c r="KST81" s="25"/>
      <c r="KSU81" s="26"/>
      <c r="KSV81" s="129"/>
      <c r="KSW81" s="21"/>
      <c r="KSX81" s="21"/>
      <c r="KSY81" s="22"/>
      <c r="KSZ81" s="22"/>
      <c r="KTA81" s="23"/>
      <c r="KTB81" s="24"/>
      <c r="KTC81" s="25"/>
      <c r="KTD81" s="26"/>
      <c r="KTE81" s="129"/>
      <c r="KTF81" s="21"/>
      <c r="KTG81" s="21"/>
      <c r="KTH81" s="22"/>
      <c r="KTI81" s="22"/>
      <c r="KTJ81" s="23"/>
      <c r="KTK81" s="24"/>
      <c r="KTL81" s="25"/>
      <c r="KTM81" s="26"/>
      <c r="KTN81" s="129"/>
      <c r="KTO81" s="21"/>
      <c r="KTP81" s="21"/>
      <c r="KTQ81" s="22"/>
      <c r="KTR81" s="22"/>
      <c r="KTS81" s="23"/>
      <c r="KTT81" s="24"/>
      <c r="KTU81" s="25"/>
      <c r="KTV81" s="26"/>
      <c r="KTW81" s="129"/>
      <c r="KTX81" s="21"/>
      <c r="KTY81" s="21"/>
      <c r="KTZ81" s="22"/>
      <c r="KUA81" s="22"/>
      <c r="KUB81" s="23"/>
      <c r="KUC81" s="24"/>
      <c r="KUD81" s="25"/>
      <c r="KUE81" s="26"/>
      <c r="KUF81" s="129"/>
      <c r="KUG81" s="21"/>
      <c r="KUH81" s="21"/>
      <c r="KUI81" s="22"/>
      <c r="KUJ81" s="22"/>
      <c r="KUK81" s="23"/>
      <c r="KUL81" s="24"/>
      <c r="KUM81" s="25"/>
      <c r="KUN81" s="26"/>
      <c r="KUO81" s="129"/>
      <c r="KUP81" s="21"/>
      <c r="KUQ81" s="21"/>
      <c r="KUR81" s="22"/>
      <c r="KUS81" s="22"/>
      <c r="KUT81" s="23"/>
      <c r="KUU81" s="24"/>
      <c r="KUV81" s="25"/>
      <c r="KUW81" s="26"/>
      <c r="KUX81" s="129"/>
      <c r="KUY81" s="21"/>
      <c r="KUZ81" s="21"/>
      <c r="KVA81" s="22"/>
      <c r="KVB81" s="22"/>
      <c r="KVC81" s="23"/>
      <c r="KVD81" s="24"/>
      <c r="KVE81" s="25"/>
      <c r="KVF81" s="26"/>
      <c r="KVG81" s="129"/>
      <c r="KVH81" s="21"/>
      <c r="KVI81" s="21"/>
      <c r="KVJ81" s="22"/>
      <c r="KVK81" s="22"/>
      <c r="KVL81" s="23"/>
      <c r="KVM81" s="24"/>
      <c r="KVN81" s="25"/>
      <c r="KVO81" s="26"/>
      <c r="KVP81" s="129"/>
      <c r="KVQ81" s="21"/>
      <c r="KVR81" s="21"/>
      <c r="KVS81" s="22"/>
      <c r="KVT81" s="22"/>
      <c r="KVU81" s="23"/>
      <c r="KVV81" s="24"/>
      <c r="KVW81" s="25"/>
      <c r="KVX81" s="26"/>
      <c r="KVY81" s="129"/>
      <c r="KVZ81" s="21"/>
      <c r="KWA81" s="21"/>
      <c r="KWB81" s="22"/>
      <c r="KWC81" s="22"/>
      <c r="KWD81" s="23"/>
      <c r="KWE81" s="24"/>
      <c r="KWF81" s="25"/>
      <c r="KWG81" s="26"/>
      <c r="KWH81" s="129"/>
      <c r="KWI81" s="21"/>
      <c r="KWJ81" s="21"/>
      <c r="KWK81" s="22"/>
      <c r="KWL81" s="22"/>
      <c r="KWM81" s="23"/>
      <c r="KWN81" s="24"/>
      <c r="KWO81" s="25"/>
      <c r="KWP81" s="26"/>
      <c r="KWQ81" s="129"/>
      <c r="KWR81" s="21"/>
      <c r="KWS81" s="21"/>
      <c r="KWT81" s="22"/>
      <c r="KWU81" s="22"/>
      <c r="KWV81" s="23"/>
      <c r="KWW81" s="24"/>
      <c r="KWX81" s="25"/>
      <c r="KWY81" s="26"/>
      <c r="KWZ81" s="129"/>
      <c r="KXA81" s="21"/>
      <c r="KXB81" s="21"/>
      <c r="KXC81" s="22"/>
      <c r="KXD81" s="22"/>
      <c r="KXE81" s="23"/>
      <c r="KXF81" s="24"/>
      <c r="KXG81" s="25"/>
      <c r="KXH81" s="26"/>
      <c r="KXI81" s="129"/>
      <c r="KXJ81" s="21"/>
      <c r="KXK81" s="21"/>
      <c r="KXL81" s="22"/>
      <c r="KXM81" s="22"/>
      <c r="KXN81" s="23"/>
      <c r="KXO81" s="24"/>
      <c r="KXP81" s="25"/>
      <c r="KXQ81" s="26"/>
      <c r="KXR81" s="129"/>
      <c r="KXS81" s="21"/>
      <c r="KXT81" s="21"/>
      <c r="KXU81" s="22"/>
      <c r="KXV81" s="22"/>
      <c r="KXW81" s="23"/>
      <c r="KXX81" s="24"/>
      <c r="KXY81" s="25"/>
      <c r="KXZ81" s="26"/>
      <c r="KYA81" s="129"/>
      <c r="KYB81" s="21"/>
      <c r="KYC81" s="21"/>
      <c r="KYD81" s="22"/>
      <c r="KYE81" s="22"/>
      <c r="KYF81" s="23"/>
      <c r="KYG81" s="24"/>
      <c r="KYH81" s="25"/>
      <c r="KYI81" s="26"/>
      <c r="KYJ81" s="129"/>
      <c r="KYK81" s="21"/>
      <c r="KYL81" s="21"/>
      <c r="KYM81" s="22"/>
      <c r="KYN81" s="22"/>
      <c r="KYO81" s="23"/>
      <c r="KYP81" s="24"/>
      <c r="KYQ81" s="25"/>
      <c r="KYR81" s="26"/>
      <c r="KYS81" s="129"/>
      <c r="KYT81" s="21"/>
      <c r="KYU81" s="21"/>
      <c r="KYV81" s="22"/>
      <c r="KYW81" s="22"/>
      <c r="KYX81" s="23"/>
      <c r="KYY81" s="24"/>
      <c r="KYZ81" s="25"/>
      <c r="KZA81" s="26"/>
      <c r="KZB81" s="129"/>
      <c r="KZC81" s="21"/>
      <c r="KZD81" s="21"/>
      <c r="KZE81" s="22"/>
      <c r="KZF81" s="22"/>
      <c r="KZG81" s="23"/>
      <c r="KZH81" s="24"/>
      <c r="KZI81" s="25"/>
      <c r="KZJ81" s="26"/>
      <c r="KZK81" s="129"/>
      <c r="KZL81" s="21"/>
      <c r="KZM81" s="21"/>
      <c r="KZN81" s="22"/>
      <c r="KZO81" s="22"/>
      <c r="KZP81" s="23"/>
      <c r="KZQ81" s="24"/>
      <c r="KZR81" s="25"/>
      <c r="KZS81" s="26"/>
      <c r="KZT81" s="129"/>
      <c r="KZU81" s="21"/>
      <c r="KZV81" s="21"/>
      <c r="KZW81" s="22"/>
      <c r="KZX81" s="22"/>
      <c r="KZY81" s="23"/>
      <c r="KZZ81" s="24"/>
      <c r="LAA81" s="25"/>
      <c r="LAB81" s="26"/>
      <c r="LAC81" s="129"/>
      <c r="LAD81" s="21"/>
      <c r="LAE81" s="21"/>
      <c r="LAF81" s="22"/>
      <c r="LAG81" s="22"/>
      <c r="LAH81" s="23"/>
      <c r="LAI81" s="24"/>
      <c r="LAJ81" s="25"/>
      <c r="LAK81" s="26"/>
      <c r="LAL81" s="129"/>
      <c r="LAM81" s="21"/>
      <c r="LAN81" s="21"/>
      <c r="LAO81" s="22"/>
      <c r="LAP81" s="22"/>
      <c r="LAQ81" s="23"/>
      <c r="LAR81" s="24"/>
      <c r="LAS81" s="25"/>
      <c r="LAT81" s="26"/>
      <c r="LAU81" s="129"/>
      <c r="LAV81" s="21"/>
      <c r="LAW81" s="21"/>
      <c r="LAX81" s="22"/>
      <c r="LAY81" s="22"/>
      <c r="LAZ81" s="23"/>
      <c r="LBA81" s="24"/>
      <c r="LBB81" s="25"/>
      <c r="LBC81" s="26"/>
      <c r="LBD81" s="129"/>
      <c r="LBE81" s="21"/>
      <c r="LBF81" s="21"/>
      <c r="LBG81" s="22"/>
      <c r="LBH81" s="22"/>
      <c r="LBI81" s="23"/>
      <c r="LBJ81" s="24"/>
      <c r="LBK81" s="25"/>
      <c r="LBL81" s="26"/>
      <c r="LBM81" s="129"/>
      <c r="LBN81" s="21"/>
      <c r="LBO81" s="21"/>
      <c r="LBP81" s="22"/>
      <c r="LBQ81" s="22"/>
      <c r="LBR81" s="23"/>
      <c r="LBS81" s="24"/>
      <c r="LBT81" s="25"/>
      <c r="LBU81" s="26"/>
      <c r="LBV81" s="129"/>
      <c r="LBW81" s="21"/>
      <c r="LBX81" s="21"/>
      <c r="LBY81" s="22"/>
      <c r="LBZ81" s="22"/>
      <c r="LCA81" s="23"/>
      <c r="LCB81" s="24"/>
      <c r="LCC81" s="25"/>
      <c r="LCD81" s="26"/>
      <c r="LCE81" s="129"/>
      <c r="LCF81" s="21"/>
      <c r="LCG81" s="21"/>
      <c r="LCH81" s="22"/>
      <c r="LCI81" s="22"/>
      <c r="LCJ81" s="23"/>
      <c r="LCK81" s="24"/>
      <c r="LCL81" s="25"/>
      <c r="LCM81" s="26"/>
      <c r="LCN81" s="129"/>
      <c r="LCO81" s="21"/>
      <c r="LCP81" s="21"/>
      <c r="LCQ81" s="22"/>
      <c r="LCR81" s="22"/>
      <c r="LCS81" s="23"/>
      <c r="LCT81" s="24"/>
      <c r="LCU81" s="25"/>
      <c r="LCV81" s="26"/>
      <c r="LCW81" s="129"/>
      <c r="LCX81" s="21"/>
      <c r="LCY81" s="21"/>
      <c r="LCZ81" s="22"/>
      <c r="LDA81" s="22"/>
      <c r="LDB81" s="23"/>
      <c r="LDC81" s="24"/>
      <c r="LDD81" s="25"/>
      <c r="LDE81" s="26"/>
      <c r="LDF81" s="129"/>
      <c r="LDG81" s="21"/>
      <c r="LDH81" s="21"/>
      <c r="LDI81" s="22"/>
      <c r="LDJ81" s="22"/>
      <c r="LDK81" s="23"/>
      <c r="LDL81" s="24"/>
      <c r="LDM81" s="25"/>
      <c r="LDN81" s="26"/>
      <c r="LDO81" s="129"/>
      <c r="LDP81" s="21"/>
      <c r="LDQ81" s="21"/>
      <c r="LDR81" s="22"/>
      <c r="LDS81" s="22"/>
      <c r="LDT81" s="23"/>
      <c r="LDU81" s="24"/>
      <c r="LDV81" s="25"/>
      <c r="LDW81" s="26"/>
      <c r="LDX81" s="129"/>
      <c r="LDY81" s="21"/>
      <c r="LDZ81" s="21"/>
      <c r="LEA81" s="22"/>
      <c r="LEB81" s="22"/>
      <c r="LEC81" s="23"/>
      <c r="LED81" s="24"/>
      <c r="LEE81" s="25"/>
      <c r="LEF81" s="26"/>
      <c r="LEG81" s="129"/>
      <c r="LEH81" s="21"/>
      <c r="LEI81" s="21"/>
      <c r="LEJ81" s="22"/>
      <c r="LEK81" s="22"/>
      <c r="LEL81" s="23"/>
      <c r="LEM81" s="24"/>
      <c r="LEN81" s="25"/>
      <c r="LEO81" s="26"/>
      <c r="LEP81" s="129"/>
      <c r="LEQ81" s="21"/>
      <c r="LER81" s="21"/>
      <c r="LES81" s="22"/>
      <c r="LET81" s="22"/>
      <c r="LEU81" s="23"/>
      <c r="LEV81" s="24"/>
      <c r="LEW81" s="25"/>
      <c r="LEX81" s="26"/>
      <c r="LEY81" s="129"/>
      <c r="LEZ81" s="21"/>
      <c r="LFA81" s="21"/>
      <c r="LFB81" s="22"/>
      <c r="LFC81" s="22"/>
      <c r="LFD81" s="23"/>
      <c r="LFE81" s="24"/>
      <c r="LFF81" s="25"/>
      <c r="LFG81" s="26"/>
      <c r="LFH81" s="129"/>
      <c r="LFI81" s="21"/>
      <c r="LFJ81" s="21"/>
      <c r="LFK81" s="22"/>
      <c r="LFL81" s="22"/>
      <c r="LFM81" s="23"/>
      <c r="LFN81" s="24"/>
      <c r="LFO81" s="25"/>
      <c r="LFP81" s="26"/>
      <c r="LFQ81" s="129"/>
      <c r="LFR81" s="21"/>
      <c r="LFS81" s="21"/>
      <c r="LFT81" s="22"/>
      <c r="LFU81" s="22"/>
      <c r="LFV81" s="23"/>
      <c r="LFW81" s="24"/>
      <c r="LFX81" s="25"/>
      <c r="LFY81" s="26"/>
      <c r="LFZ81" s="129"/>
      <c r="LGA81" s="21"/>
      <c r="LGB81" s="21"/>
      <c r="LGC81" s="22"/>
      <c r="LGD81" s="22"/>
      <c r="LGE81" s="23"/>
      <c r="LGF81" s="24"/>
      <c r="LGG81" s="25"/>
      <c r="LGH81" s="26"/>
      <c r="LGI81" s="129"/>
      <c r="LGJ81" s="21"/>
      <c r="LGK81" s="21"/>
      <c r="LGL81" s="22"/>
      <c r="LGM81" s="22"/>
      <c r="LGN81" s="23"/>
      <c r="LGO81" s="24"/>
      <c r="LGP81" s="25"/>
      <c r="LGQ81" s="26"/>
      <c r="LGR81" s="129"/>
      <c r="LGS81" s="21"/>
      <c r="LGT81" s="21"/>
      <c r="LGU81" s="22"/>
      <c r="LGV81" s="22"/>
      <c r="LGW81" s="23"/>
      <c r="LGX81" s="24"/>
      <c r="LGY81" s="25"/>
      <c r="LGZ81" s="26"/>
      <c r="LHA81" s="129"/>
      <c r="LHB81" s="21"/>
      <c r="LHC81" s="21"/>
      <c r="LHD81" s="22"/>
      <c r="LHE81" s="22"/>
      <c r="LHF81" s="23"/>
      <c r="LHG81" s="24"/>
      <c r="LHH81" s="25"/>
      <c r="LHI81" s="26"/>
      <c r="LHJ81" s="129"/>
      <c r="LHK81" s="21"/>
      <c r="LHL81" s="21"/>
      <c r="LHM81" s="22"/>
      <c r="LHN81" s="22"/>
      <c r="LHO81" s="23"/>
      <c r="LHP81" s="24"/>
      <c r="LHQ81" s="25"/>
      <c r="LHR81" s="26"/>
      <c r="LHS81" s="129"/>
      <c r="LHT81" s="21"/>
      <c r="LHU81" s="21"/>
      <c r="LHV81" s="22"/>
      <c r="LHW81" s="22"/>
      <c r="LHX81" s="23"/>
      <c r="LHY81" s="24"/>
      <c r="LHZ81" s="25"/>
      <c r="LIA81" s="26"/>
      <c r="LIB81" s="129"/>
      <c r="LIC81" s="21"/>
      <c r="LID81" s="21"/>
      <c r="LIE81" s="22"/>
      <c r="LIF81" s="22"/>
      <c r="LIG81" s="23"/>
      <c r="LIH81" s="24"/>
      <c r="LII81" s="25"/>
      <c r="LIJ81" s="26"/>
      <c r="LIK81" s="129"/>
      <c r="LIL81" s="21"/>
      <c r="LIM81" s="21"/>
      <c r="LIN81" s="22"/>
      <c r="LIO81" s="22"/>
      <c r="LIP81" s="23"/>
      <c r="LIQ81" s="24"/>
      <c r="LIR81" s="25"/>
      <c r="LIS81" s="26"/>
      <c r="LIT81" s="129"/>
      <c r="LIU81" s="21"/>
      <c r="LIV81" s="21"/>
      <c r="LIW81" s="22"/>
      <c r="LIX81" s="22"/>
      <c r="LIY81" s="23"/>
      <c r="LIZ81" s="24"/>
      <c r="LJA81" s="25"/>
      <c r="LJB81" s="26"/>
      <c r="LJC81" s="129"/>
      <c r="LJD81" s="21"/>
      <c r="LJE81" s="21"/>
      <c r="LJF81" s="22"/>
      <c r="LJG81" s="22"/>
      <c r="LJH81" s="23"/>
      <c r="LJI81" s="24"/>
      <c r="LJJ81" s="25"/>
      <c r="LJK81" s="26"/>
      <c r="LJL81" s="129"/>
      <c r="LJM81" s="21"/>
      <c r="LJN81" s="21"/>
      <c r="LJO81" s="22"/>
      <c r="LJP81" s="22"/>
      <c r="LJQ81" s="23"/>
      <c r="LJR81" s="24"/>
      <c r="LJS81" s="25"/>
      <c r="LJT81" s="26"/>
      <c r="LJU81" s="129"/>
      <c r="LJV81" s="21"/>
      <c r="LJW81" s="21"/>
      <c r="LJX81" s="22"/>
      <c r="LJY81" s="22"/>
      <c r="LJZ81" s="23"/>
      <c r="LKA81" s="24"/>
      <c r="LKB81" s="25"/>
      <c r="LKC81" s="26"/>
      <c r="LKD81" s="129"/>
      <c r="LKE81" s="21"/>
      <c r="LKF81" s="21"/>
      <c r="LKG81" s="22"/>
      <c r="LKH81" s="22"/>
      <c r="LKI81" s="23"/>
      <c r="LKJ81" s="24"/>
      <c r="LKK81" s="25"/>
      <c r="LKL81" s="26"/>
      <c r="LKM81" s="129"/>
      <c r="LKN81" s="21"/>
      <c r="LKO81" s="21"/>
      <c r="LKP81" s="22"/>
      <c r="LKQ81" s="22"/>
      <c r="LKR81" s="23"/>
      <c r="LKS81" s="24"/>
      <c r="LKT81" s="25"/>
      <c r="LKU81" s="26"/>
      <c r="LKV81" s="129"/>
      <c r="LKW81" s="21"/>
      <c r="LKX81" s="21"/>
      <c r="LKY81" s="22"/>
      <c r="LKZ81" s="22"/>
      <c r="LLA81" s="23"/>
      <c r="LLB81" s="24"/>
      <c r="LLC81" s="25"/>
      <c r="LLD81" s="26"/>
      <c r="LLE81" s="129"/>
      <c r="LLF81" s="21"/>
      <c r="LLG81" s="21"/>
      <c r="LLH81" s="22"/>
      <c r="LLI81" s="22"/>
      <c r="LLJ81" s="23"/>
      <c r="LLK81" s="24"/>
      <c r="LLL81" s="25"/>
      <c r="LLM81" s="26"/>
      <c r="LLN81" s="129"/>
      <c r="LLO81" s="21"/>
      <c r="LLP81" s="21"/>
      <c r="LLQ81" s="22"/>
      <c r="LLR81" s="22"/>
      <c r="LLS81" s="23"/>
      <c r="LLT81" s="24"/>
      <c r="LLU81" s="25"/>
      <c r="LLV81" s="26"/>
      <c r="LLW81" s="129"/>
      <c r="LLX81" s="21"/>
      <c r="LLY81" s="21"/>
      <c r="LLZ81" s="22"/>
      <c r="LMA81" s="22"/>
      <c r="LMB81" s="23"/>
      <c r="LMC81" s="24"/>
      <c r="LMD81" s="25"/>
      <c r="LME81" s="26"/>
      <c r="LMF81" s="129"/>
      <c r="LMG81" s="21"/>
      <c r="LMH81" s="21"/>
      <c r="LMI81" s="22"/>
      <c r="LMJ81" s="22"/>
      <c r="LMK81" s="23"/>
      <c r="LML81" s="24"/>
      <c r="LMM81" s="25"/>
      <c r="LMN81" s="26"/>
      <c r="LMO81" s="129"/>
      <c r="LMP81" s="21"/>
      <c r="LMQ81" s="21"/>
      <c r="LMR81" s="22"/>
      <c r="LMS81" s="22"/>
      <c r="LMT81" s="23"/>
      <c r="LMU81" s="24"/>
      <c r="LMV81" s="25"/>
      <c r="LMW81" s="26"/>
      <c r="LMX81" s="129"/>
      <c r="LMY81" s="21"/>
      <c r="LMZ81" s="21"/>
      <c r="LNA81" s="22"/>
      <c r="LNB81" s="22"/>
      <c r="LNC81" s="23"/>
      <c r="LND81" s="24"/>
      <c r="LNE81" s="25"/>
      <c r="LNF81" s="26"/>
      <c r="LNG81" s="129"/>
      <c r="LNH81" s="21"/>
      <c r="LNI81" s="21"/>
      <c r="LNJ81" s="22"/>
      <c r="LNK81" s="22"/>
      <c r="LNL81" s="23"/>
      <c r="LNM81" s="24"/>
      <c r="LNN81" s="25"/>
      <c r="LNO81" s="26"/>
      <c r="LNP81" s="129"/>
      <c r="LNQ81" s="21"/>
      <c r="LNR81" s="21"/>
      <c r="LNS81" s="22"/>
      <c r="LNT81" s="22"/>
      <c r="LNU81" s="23"/>
      <c r="LNV81" s="24"/>
      <c r="LNW81" s="25"/>
      <c r="LNX81" s="26"/>
      <c r="LNY81" s="129"/>
      <c r="LNZ81" s="21"/>
      <c r="LOA81" s="21"/>
      <c r="LOB81" s="22"/>
      <c r="LOC81" s="22"/>
      <c r="LOD81" s="23"/>
      <c r="LOE81" s="24"/>
      <c r="LOF81" s="25"/>
      <c r="LOG81" s="26"/>
      <c r="LOH81" s="129"/>
      <c r="LOI81" s="21"/>
      <c r="LOJ81" s="21"/>
      <c r="LOK81" s="22"/>
      <c r="LOL81" s="22"/>
      <c r="LOM81" s="23"/>
      <c r="LON81" s="24"/>
      <c r="LOO81" s="25"/>
      <c r="LOP81" s="26"/>
      <c r="LOQ81" s="129"/>
      <c r="LOR81" s="21"/>
      <c r="LOS81" s="21"/>
      <c r="LOT81" s="22"/>
      <c r="LOU81" s="22"/>
      <c r="LOV81" s="23"/>
      <c r="LOW81" s="24"/>
      <c r="LOX81" s="25"/>
      <c r="LOY81" s="26"/>
      <c r="LOZ81" s="129"/>
      <c r="LPA81" s="21"/>
      <c r="LPB81" s="21"/>
      <c r="LPC81" s="22"/>
      <c r="LPD81" s="22"/>
      <c r="LPE81" s="23"/>
      <c r="LPF81" s="24"/>
      <c r="LPG81" s="25"/>
      <c r="LPH81" s="26"/>
      <c r="LPI81" s="129"/>
      <c r="LPJ81" s="21"/>
      <c r="LPK81" s="21"/>
      <c r="LPL81" s="22"/>
      <c r="LPM81" s="22"/>
      <c r="LPN81" s="23"/>
      <c r="LPO81" s="24"/>
      <c r="LPP81" s="25"/>
      <c r="LPQ81" s="26"/>
      <c r="LPR81" s="129"/>
      <c r="LPS81" s="21"/>
      <c r="LPT81" s="21"/>
      <c r="LPU81" s="22"/>
      <c r="LPV81" s="22"/>
      <c r="LPW81" s="23"/>
      <c r="LPX81" s="24"/>
      <c r="LPY81" s="25"/>
      <c r="LPZ81" s="26"/>
      <c r="LQA81" s="129"/>
      <c r="LQB81" s="21"/>
      <c r="LQC81" s="21"/>
      <c r="LQD81" s="22"/>
      <c r="LQE81" s="22"/>
      <c r="LQF81" s="23"/>
      <c r="LQG81" s="24"/>
      <c r="LQH81" s="25"/>
      <c r="LQI81" s="26"/>
      <c r="LQJ81" s="129"/>
      <c r="LQK81" s="21"/>
      <c r="LQL81" s="21"/>
      <c r="LQM81" s="22"/>
      <c r="LQN81" s="22"/>
      <c r="LQO81" s="23"/>
      <c r="LQP81" s="24"/>
      <c r="LQQ81" s="25"/>
      <c r="LQR81" s="26"/>
      <c r="LQS81" s="129"/>
      <c r="LQT81" s="21"/>
      <c r="LQU81" s="21"/>
      <c r="LQV81" s="22"/>
      <c r="LQW81" s="22"/>
      <c r="LQX81" s="23"/>
      <c r="LQY81" s="24"/>
      <c r="LQZ81" s="25"/>
      <c r="LRA81" s="26"/>
      <c r="LRB81" s="129"/>
      <c r="LRC81" s="21"/>
      <c r="LRD81" s="21"/>
      <c r="LRE81" s="22"/>
      <c r="LRF81" s="22"/>
      <c r="LRG81" s="23"/>
      <c r="LRH81" s="24"/>
      <c r="LRI81" s="25"/>
      <c r="LRJ81" s="26"/>
      <c r="LRK81" s="129"/>
      <c r="LRL81" s="21"/>
      <c r="LRM81" s="21"/>
      <c r="LRN81" s="22"/>
      <c r="LRO81" s="22"/>
      <c r="LRP81" s="23"/>
      <c r="LRQ81" s="24"/>
      <c r="LRR81" s="25"/>
      <c r="LRS81" s="26"/>
      <c r="LRT81" s="129"/>
      <c r="LRU81" s="21"/>
      <c r="LRV81" s="21"/>
      <c r="LRW81" s="22"/>
      <c r="LRX81" s="22"/>
      <c r="LRY81" s="23"/>
      <c r="LRZ81" s="24"/>
      <c r="LSA81" s="25"/>
      <c r="LSB81" s="26"/>
      <c r="LSC81" s="129"/>
      <c r="LSD81" s="21"/>
      <c r="LSE81" s="21"/>
      <c r="LSF81" s="22"/>
      <c r="LSG81" s="22"/>
      <c r="LSH81" s="23"/>
      <c r="LSI81" s="24"/>
      <c r="LSJ81" s="25"/>
      <c r="LSK81" s="26"/>
      <c r="LSL81" s="129"/>
      <c r="LSM81" s="21"/>
      <c r="LSN81" s="21"/>
      <c r="LSO81" s="22"/>
      <c r="LSP81" s="22"/>
      <c r="LSQ81" s="23"/>
      <c r="LSR81" s="24"/>
      <c r="LSS81" s="25"/>
      <c r="LST81" s="26"/>
      <c r="LSU81" s="129"/>
      <c r="LSV81" s="21"/>
      <c r="LSW81" s="21"/>
      <c r="LSX81" s="22"/>
      <c r="LSY81" s="22"/>
      <c r="LSZ81" s="23"/>
      <c r="LTA81" s="24"/>
      <c r="LTB81" s="25"/>
      <c r="LTC81" s="26"/>
      <c r="LTD81" s="129"/>
      <c r="LTE81" s="21"/>
      <c r="LTF81" s="21"/>
      <c r="LTG81" s="22"/>
      <c r="LTH81" s="22"/>
      <c r="LTI81" s="23"/>
      <c r="LTJ81" s="24"/>
      <c r="LTK81" s="25"/>
      <c r="LTL81" s="26"/>
      <c r="LTM81" s="129"/>
      <c r="LTN81" s="21"/>
      <c r="LTO81" s="21"/>
      <c r="LTP81" s="22"/>
      <c r="LTQ81" s="22"/>
      <c r="LTR81" s="23"/>
      <c r="LTS81" s="24"/>
      <c r="LTT81" s="25"/>
      <c r="LTU81" s="26"/>
      <c r="LTV81" s="129"/>
      <c r="LTW81" s="21"/>
      <c r="LTX81" s="21"/>
      <c r="LTY81" s="22"/>
      <c r="LTZ81" s="22"/>
      <c r="LUA81" s="23"/>
      <c r="LUB81" s="24"/>
      <c r="LUC81" s="25"/>
      <c r="LUD81" s="26"/>
      <c r="LUE81" s="129"/>
      <c r="LUF81" s="21"/>
      <c r="LUG81" s="21"/>
      <c r="LUH81" s="22"/>
      <c r="LUI81" s="22"/>
      <c r="LUJ81" s="23"/>
      <c r="LUK81" s="24"/>
      <c r="LUL81" s="25"/>
      <c r="LUM81" s="26"/>
      <c r="LUN81" s="129"/>
      <c r="LUO81" s="21"/>
      <c r="LUP81" s="21"/>
      <c r="LUQ81" s="22"/>
      <c r="LUR81" s="22"/>
      <c r="LUS81" s="23"/>
      <c r="LUT81" s="24"/>
      <c r="LUU81" s="25"/>
      <c r="LUV81" s="26"/>
      <c r="LUW81" s="129"/>
      <c r="LUX81" s="21"/>
      <c r="LUY81" s="21"/>
      <c r="LUZ81" s="22"/>
      <c r="LVA81" s="22"/>
      <c r="LVB81" s="23"/>
      <c r="LVC81" s="24"/>
      <c r="LVD81" s="25"/>
      <c r="LVE81" s="26"/>
      <c r="LVF81" s="129"/>
      <c r="LVG81" s="21"/>
      <c r="LVH81" s="21"/>
      <c r="LVI81" s="22"/>
      <c r="LVJ81" s="22"/>
      <c r="LVK81" s="23"/>
      <c r="LVL81" s="24"/>
      <c r="LVM81" s="25"/>
      <c r="LVN81" s="26"/>
      <c r="LVO81" s="129"/>
      <c r="LVP81" s="21"/>
      <c r="LVQ81" s="21"/>
      <c r="LVR81" s="22"/>
      <c r="LVS81" s="22"/>
      <c r="LVT81" s="23"/>
      <c r="LVU81" s="24"/>
      <c r="LVV81" s="25"/>
      <c r="LVW81" s="26"/>
      <c r="LVX81" s="129"/>
      <c r="LVY81" s="21"/>
      <c r="LVZ81" s="21"/>
      <c r="LWA81" s="22"/>
      <c r="LWB81" s="22"/>
      <c r="LWC81" s="23"/>
      <c r="LWD81" s="24"/>
      <c r="LWE81" s="25"/>
      <c r="LWF81" s="26"/>
      <c r="LWG81" s="129"/>
      <c r="LWH81" s="21"/>
      <c r="LWI81" s="21"/>
      <c r="LWJ81" s="22"/>
      <c r="LWK81" s="22"/>
      <c r="LWL81" s="23"/>
      <c r="LWM81" s="24"/>
      <c r="LWN81" s="25"/>
      <c r="LWO81" s="26"/>
      <c r="LWP81" s="129"/>
      <c r="LWQ81" s="21"/>
      <c r="LWR81" s="21"/>
      <c r="LWS81" s="22"/>
      <c r="LWT81" s="22"/>
      <c r="LWU81" s="23"/>
      <c r="LWV81" s="24"/>
      <c r="LWW81" s="25"/>
      <c r="LWX81" s="26"/>
      <c r="LWY81" s="129"/>
      <c r="LWZ81" s="21"/>
      <c r="LXA81" s="21"/>
      <c r="LXB81" s="22"/>
      <c r="LXC81" s="22"/>
      <c r="LXD81" s="23"/>
      <c r="LXE81" s="24"/>
      <c r="LXF81" s="25"/>
      <c r="LXG81" s="26"/>
      <c r="LXH81" s="129"/>
      <c r="LXI81" s="21"/>
      <c r="LXJ81" s="21"/>
      <c r="LXK81" s="22"/>
      <c r="LXL81" s="22"/>
      <c r="LXM81" s="23"/>
      <c r="LXN81" s="24"/>
      <c r="LXO81" s="25"/>
      <c r="LXP81" s="26"/>
      <c r="LXQ81" s="129"/>
      <c r="LXR81" s="21"/>
      <c r="LXS81" s="21"/>
      <c r="LXT81" s="22"/>
      <c r="LXU81" s="22"/>
      <c r="LXV81" s="23"/>
      <c r="LXW81" s="24"/>
      <c r="LXX81" s="25"/>
      <c r="LXY81" s="26"/>
      <c r="LXZ81" s="129"/>
      <c r="LYA81" s="21"/>
      <c r="LYB81" s="21"/>
      <c r="LYC81" s="22"/>
      <c r="LYD81" s="22"/>
      <c r="LYE81" s="23"/>
      <c r="LYF81" s="24"/>
      <c r="LYG81" s="25"/>
      <c r="LYH81" s="26"/>
      <c r="LYI81" s="129"/>
      <c r="LYJ81" s="21"/>
      <c r="LYK81" s="21"/>
      <c r="LYL81" s="22"/>
      <c r="LYM81" s="22"/>
      <c r="LYN81" s="23"/>
      <c r="LYO81" s="24"/>
      <c r="LYP81" s="25"/>
      <c r="LYQ81" s="26"/>
      <c r="LYR81" s="129"/>
      <c r="LYS81" s="21"/>
      <c r="LYT81" s="21"/>
      <c r="LYU81" s="22"/>
      <c r="LYV81" s="22"/>
      <c r="LYW81" s="23"/>
      <c r="LYX81" s="24"/>
      <c r="LYY81" s="25"/>
      <c r="LYZ81" s="26"/>
      <c r="LZA81" s="129"/>
      <c r="LZB81" s="21"/>
      <c r="LZC81" s="21"/>
      <c r="LZD81" s="22"/>
      <c r="LZE81" s="22"/>
      <c r="LZF81" s="23"/>
      <c r="LZG81" s="24"/>
      <c r="LZH81" s="25"/>
      <c r="LZI81" s="26"/>
      <c r="LZJ81" s="129"/>
      <c r="LZK81" s="21"/>
      <c r="LZL81" s="21"/>
      <c r="LZM81" s="22"/>
      <c r="LZN81" s="22"/>
      <c r="LZO81" s="23"/>
      <c r="LZP81" s="24"/>
      <c r="LZQ81" s="25"/>
      <c r="LZR81" s="26"/>
      <c r="LZS81" s="129"/>
      <c r="LZT81" s="21"/>
      <c r="LZU81" s="21"/>
      <c r="LZV81" s="22"/>
      <c r="LZW81" s="22"/>
      <c r="LZX81" s="23"/>
      <c r="LZY81" s="24"/>
      <c r="LZZ81" s="25"/>
      <c r="MAA81" s="26"/>
      <c r="MAB81" s="129"/>
      <c r="MAC81" s="21"/>
      <c r="MAD81" s="21"/>
      <c r="MAE81" s="22"/>
      <c r="MAF81" s="22"/>
      <c r="MAG81" s="23"/>
      <c r="MAH81" s="24"/>
      <c r="MAI81" s="25"/>
      <c r="MAJ81" s="26"/>
      <c r="MAK81" s="129"/>
      <c r="MAL81" s="21"/>
      <c r="MAM81" s="21"/>
      <c r="MAN81" s="22"/>
      <c r="MAO81" s="22"/>
      <c r="MAP81" s="23"/>
      <c r="MAQ81" s="24"/>
      <c r="MAR81" s="25"/>
      <c r="MAS81" s="26"/>
      <c r="MAT81" s="129"/>
      <c r="MAU81" s="21"/>
      <c r="MAV81" s="21"/>
      <c r="MAW81" s="22"/>
      <c r="MAX81" s="22"/>
      <c r="MAY81" s="23"/>
      <c r="MAZ81" s="24"/>
      <c r="MBA81" s="25"/>
      <c r="MBB81" s="26"/>
      <c r="MBC81" s="129"/>
      <c r="MBD81" s="21"/>
      <c r="MBE81" s="21"/>
      <c r="MBF81" s="22"/>
      <c r="MBG81" s="22"/>
      <c r="MBH81" s="23"/>
      <c r="MBI81" s="24"/>
      <c r="MBJ81" s="25"/>
      <c r="MBK81" s="26"/>
      <c r="MBL81" s="129"/>
      <c r="MBM81" s="21"/>
      <c r="MBN81" s="21"/>
      <c r="MBO81" s="22"/>
      <c r="MBP81" s="22"/>
      <c r="MBQ81" s="23"/>
      <c r="MBR81" s="24"/>
      <c r="MBS81" s="25"/>
      <c r="MBT81" s="26"/>
      <c r="MBU81" s="129"/>
      <c r="MBV81" s="21"/>
      <c r="MBW81" s="21"/>
      <c r="MBX81" s="22"/>
      <c r="MBY81" s="22"/>
      <c r="MBZ81" s="23"/>
      <c r="MCA81" s="24"/>
      <c r="MCB81" s="25"/>
      <c r="MCC81" s="26"/>
      <c r="MCD81" s="129"/>
      <c r="MCE81" s="21"/>
      <c r="MCF81" s="21"/>
      <c r="MCG81" s="22"/>
      <c r="MCH81" s="22"/>
      <c r="MCI81" s="23"/>
      <c r="MCJ81" s="24"/>
      <c r="MCK81" s="25"/>
      <c r="MCL81" s="26"/>
      <c r="MCM81" s="129"/>
      <c r="MCN81" s="21"/>
      <c r="MCO81" s="21"/>
      <c r="MCP81" s="22"/>
      <c r="MCQ81" s="22"/>
      <c r="MCR81" s="23"/>
      <c r="MCS81" s="24"/>
      <c r="MCT81" s="25"/>
      <c r="MCU81" s="26"/>
      <c r="MCV81" s="129"/>
      <c r="MCW81" s="21"/>
      <c r="MCX81" s="21"/>
      <c r="MCY81" s="22"/>
      <c r="MCZ81" s="22"/>
      <c r="MDA81" s="23"/>
      <c r="MDB81" s="24"/>
      <c r="MDC81" s="25"/>
      <c r="MDD81" s="26"/>
      <c r="MDE81" s="129"/>
      <c r="MDF81" s="21"/>
      <c r="MDG81" s="21"/>
      <c r="MDH81" s="22"/>
      <c r="MDI81" s="22"/>
      <c r="MDJ81" s="23"/>
      <c r="MDK81" s="24"/>
      <c r="MDL81" s="25"/>
      <c r="MDM81" s="26"/>
      <c r="MDN81" s="129"/>
      <c r="MDO81" s="21"/>
      <c r="MDP81" s="21"/>
      <c r="MDQ81" s="22"/>
      <c r="MDR81" s="22"/>
      <c r="MDS81" s="23"/>
      <c r="MDT81" s="24"/>
      <c r="MDU81" s="25"/>
      <c r="MDV81" s="26"/>
      <c r="MDW81" s="129"/>
      <c r="MDX81" s="21"/>
      <c r="MDY81" s="21"/>
      <c r="MDZ81" s="22"/>
      <c r="MEA81" s="22"/>
      <c r="MEB81" s="23"/>
      <c r="MEC81" s="24"/>
      <c r="MED81" s="25"/>
      <c r="MEE81" s="26"/>
      <c r="MEF81" s="129"/>
      <c r="MEG81" s="21"/>
      <c r="MEH81" s="21"/>
      <c r="MEI81" s="22"/>
      <c r="MEJ81" s="22"/>
      <c r="MEK81" s="23"/>
      <c r="MEL81" s="24"/>
      <c r="MEM81" s="25"/>
      <c r="MEN81" s="26"/>
      <c r="MEO81" s="129"/>
      <c r="MEP81" s="21"/>
      <c r="MEQ81" s="21"/>
      <c r="MER81" s="22"/>
      <c r="MES81" s="22"/>
      <c r="MET81" s="23"/>
      <c r="MEU81" s="24"/>
      <c r="MEV81" s="25"/>
      <c r="MEW81" s="26"/>
      <c r="MEX81" s="129"/>
      <c r="MEY81" s="21"/>
      <c r="MEZ81" s="21"/>
      <c r="MFA81" s="22"/>
      <c r="MFB81" s="22"/>
      <c r="MFC81" s="23"/>
      <c r="MFD81" s="24"/>
      <c r="MFE81" s="25"/>
      <c r="MFF81" s="26"/>
      <c r="MFG81" s="129"/>
      <c r="MFH81" s="21"/>
      <c r="MFI81" s="21"/>
      <c r="MFJ81" s="22"/>
      <c r="MFK81" s="22"/>
      <c r="MFL81" s="23"/>
      <c r="MFM81" s="24"/>
      <c r="MFN81" s="25"/>
      <c r="MFO81" s="26"/>
      <c r="MFP81" s="129"/>
      <c r="MFQ81" s="21"/>
      <c r="MFR81" s="21"/>
      <c r="MFS81" s="22"/>
      <c r="MFT81" s="22"/>
      <c r="MFU81" s="23"/>
      <c r="MFV81" s="24"/>
      <c r="MFW81" s="25"/>
      <c r="MFX81" s="26"/>
      <c r="MFY81" s="129"/>
      <c r="MFZ81" s="21"/>
      <c r="MGA81" s="21"/>
      <c r="MGB81" s="22"/>
      <c r="MGC81" s="22"/>
      <c r="MGD81" s="23"/>
      <c r="MGE81" s="24"/>
      <c r="MGF81" s="25"/>
      <c r="MGG81" s="26"/>
      <c r="MGH81" s="129"/>
      <c r="MGI81" s="21"/>
      <c r="MGJ81" s="21"/>
      <c r="MGK81" s="22"/>
      <c r="MGL81" s="22"/>
      <c r="MGM81" s="23"/>
      <c r="MGN81" s="24"/>
      <c r="MGO81" s="25"/>
      <c r="MGP81" s="26"/>
      <c r="MGQ81" s="129"/>
      <c r="MGR81" s="21"/>
      <c r="MGS81" s="21"/>
      <c r="MGT81" s="22"/>
      <c r="MGU81" s="22"/>
      <c r="MGV81" s="23"/>
      <c r="MGW81" s="24"/>
      <c r="MGX81" s="25"/>
      <c r="MGY81" s="26"/>
      <c r="MGZ81" s="129"/>
      <c r="MHA81" s="21"/>
      <c r="MHB81" s="21"/>
      <c r="MHC81" s="22"/>
      <c r="MHD81" s="22"/>
      <c r="MHE81" s="23"/>
      <c r="MHF81" s="24"/>
      <c r="MHG81" s="25"/>
      <c r="MHH81" s="26"/>
      <c r="MHI81" s="129"/>
      <c r="MHJ81" s="21"/>
      <c r="MHK81" s="21"/>
      <c r="MHL81" s="22"/>
      <c r="MHM81" s="22"/>
      <c r="MHN81" s="23"/>
      <c r="MHO81" s="24"/>
      <c r="MHP81" s="25"/>
      <c r="MHQ81" s="26"/>
      <c r="MHR81" s="129"/>
      <c r="MHS81" s="21"/>
      <c r="MHT81" s="21"/>
      <c r="MHU81" s="22"/>
      <c r="MHV81" s="22"/>
      <c r="MHW81" s="23"/>
      <c r="MHX81" s="24"/>
      <c r="MHY81" s="25"/>
      <c r="MHZ81" s="26"/>
      <c r="MIA81" s="129"/>
      <c r="MIB81" s="21"/>
      <c r="MIC81" s="21"/>
      <c r="MID81" s="22"/>
      <c r="MIE81" s="22"/>
      <c r="MIF81" s="23"/>
      <c r="MIG81" s="24"/>
      <c r="MIH81" s="25"/>
      <c r="MII81" s="26"/>
      <c r="MIJ81" s="129"/>
      <c r="MIK81" s="21"/>
      <c r="MIL81" s="21"/>
      <c r="MIM81" s="22"/>
      <c r="MIN81" s="22"/>
      <c r="MIO81" s="23"/>
      <c r="MIP81" s="24"/>
      <c r="MIQ81" s="25"/>
      <c r="MIR81" s="26"/>
      <c r="MIS81" s="129"/>
      <c r="MIT81" s="21"/>
      <c r="MIU81" s="21"/>
      <c r="MIV81" s="22"/>
      <c r="MIW81" s="22"/>
      <c r="MIX81" s="23"/>
      <c r="MIY81" s="24"/>
      <c r="MIZ81" s="25"/>
      <c r="MJA81" s="26"/>
      <c r="MJB81" s="129"/>
      <c r="MJC81" s="21"/>
      <c r="MJD81" s="21"/>
      <c r="MJE81" s="22"/>
      <c r="MJF81" s="22"/>
      <c r="MJG81" s="23"/>
      <c r="MJH81" s="24"/>
      <c r="MJI81" s="25"/>
      <c r="MJJ81" s="26"/>
      <c r="MJK81" s="129"/>
      <c r="MJL81" s="21"/>
      <c r="MJM81" s="21"/>
      <c r="MJN81" s="22"/>
      <c r="MJO81" s="22"/>
      <c r="MJP81" s="23"/>
      <c r="MJQ81" s="24"/>
      <c r="MJR81" s="25"/>
      <c r="MJS81" s="26"/>
      <c r="MJT81" s="129"/>
      <c r="MJU81" s="21"/>
      <c r="MJV81" s="21"/>
      <c r="MJW81" s="22"/>
      <c r="MJX81" s="22"/>
      <c r="MJY81" s="23"/>
      <c r="MJZ81" s="24"/>
      <c r="MKA81" s="25"/>
      <c r="MKB81" s="26"/>
      <c r="MKC81" s="129"/>
      <c r="MKD81" s="21"/>
      <c r="MKE81" s="21"/>
      <c r="MKF81" s="22"/>
      <c r="MKG81" s="22"/>
      <c r="MKH81" s="23"/>
      <c r="MKI81" s="24"/>
      <c r="MKJ81" s="25"/>
      <c r="MKK81" s="26"/>
      <c r="MKL81" s="129"/>
      <c r="MKM81" s="21"/>
      <c r="MKN81" s="21"/>
      <c r="MKO81" s="22"/>
      <c r="MKP81" s="22"/>
      <c r="MKQ81" s="23"/>
      <c r="MKR81" s="24"/>
      <c r="MKS81" s="25"/>
      <c r="MKT81" s="26"/>
      <c r="MKU81" s="129"/>
      <c r="MKV81" s="21"/>
      <c r="MKW81" s="21"/>
      <c r="MKX81" s="22"/>
      <c r="MKY81" s="22"/>
      <c r="MKZ81" s="23"/>
      <c r="MLA81" s="24"/>
      <c r="MLB81" s="25"/>
      <c r="MLC81" s="26"/>
      <c r="MLD81" s="129"/>
      <c r="MLE81" s="21"/>
      <c r="MLF81" s="21"/>
      <c r="MLG81" s="22"/>
      <c r="MLH81" s="22"/>
      <c r="MLI81" s="23"/>
      <c r="MLJ81" s="24"/>
      <c r="MLK81" s="25"/>
      <c r="MLL81" s="26"/>
      <c r="MLM81" s="129"/>
      <c r="MLN81" s="21"/>
      <c r="MLO81" s="21"/>
      <c r="MLP81" s="22"/>
      <c r="MLQ81" s="22"/>
      <c r="MLR81" s="23"/>
      <c r="MLS81" s="24"/>
      <c r="MLT81" s="25"/>
      <c r="MLU81" s="26"/>
      <c r="MLV81" s="129"/>
      <c r="MLW81" s="21"/>
      <c r="MLX81" s="21"/>
      <c r="MLY81" s="22"/>
      <c r="MLZ81" s="22"/>
      <c r="MMA81" s="23"/>
      <c r="MMB81" s="24"/>
      <c r="MMC81" s="25"/>
      <c r="MMD81" s="26"/>
      <c r="MME81" s="129"/>
      <c r="MMF81" s="21"/>
      <c r="MMG81" s="21"/>
      <c r="MMH81" s="22"/>
      <c r="MMI81" s="22"/>
      <c r="MMJ81" s="23"/>
      <c r="MMK81" s="24"/>
      <c r="MML81" s="25"/>
      <c r="MMM81" s="26"/>
      <c r="MMN81" s="129"/>
      <c r="MMO81" s="21"/>
      <c r="MMP81" s="21"/>
      <c r="MMQ81" s="22"/>
      <c r="MMR81" s="22"/>
      <c r="MMS81" s="23"/>
      <c r="MMT81" s="24"/>
      <c r="MMU81" s="25"/>
      <c r="MMV81" s="26"/>
      <c r="MMW81" s="129"/>
      <c r="MMX81" s="21"/>
      <c r="MMY81" s="21"/>
      <c r="MMZ81" s="22"/>
      <c r="MNA81" s="22"/>
      <c r="MNB81" s="23"/>
      <c r="MNC81" s="24"/>
      <c r="MND81" s="25"/>
      <c r="MNE81" s="26"/>
      <c r="MNF81" s="129"/>
      <c r="MNG81" s="21"/>
      <c r="MNH81" s="21"/>
      <c r="MNI81" s="22"/>
      <c r="MNJ81" s="22"/>
      <c r="MNK81" s="23"/>
      <c r="MNL81" s="24"/>
      <c r="MNM81" s="25"/>
      <c r="MNN81" s="26"/>
      <c r="MNO81" s="129"/>
      <c r="MNP81" s="21"/>
      <c r="MNQ81" s="21"/>
      <c r="MNR81" s="22"/>
      <c r="MNS81" s="22"/>
      <c r="MNT81" s="23"/>
      <c r="MNU81" s="24"/>
      <c r="MNV81" s="25"/>
      <c r="MNW81" s="26"/>
      <c r="MNX81" s="129"/>
      <c r="MNY81" s="21"/>
      <c r="MNZ81" s="21"/>
      <c r="MOA81" s="22"/>
      <c r="MOB81" s="22"/>
      <c r="MOC81" s="23"/>
      <c r="MOD81" s="24"/>
      <c r="MOE81" s="25"/>
      <c r="MOF81" s="26"/>
      <c r="MOG81" s="129"/>
      <c r="MOH81" s="21"/>
      <c r="MOI81" s="21"/>
      <c r="MOJ81" s="22"/>
      <c r="MOK81" s="22"/>
      <c r="MOL81" s="23"/>
      <c r="MOM81" s="24"/>
      <c r="MON81" s="25"/>
      <c r="MOO81" s="26"/>
      <c r="MOP81" s="129"/>
      <c r="MOQ81" s="21"/>
      <c r="MOR81" s="21"/>
      <c r="MOS81" s="22"/>
      <c r="MOT81" s="22"/>
      <c r="MOU81" s="23"/>
      <c r="MOV81" s="24"/>
      <c r="MOW81" s="25"/>
      <c r="MOX81" s="26"/>
      <c r="MOY81" s="129"/>
      <c r="MOZ81" s="21"/>
      <c r="MPA81" s="21"/>
      <c r="MPB81" s="22"/>
      <c r="MPC81" s="22"/>
      <c r="MPD81" s="23"/>
      <c r="MPE81" s="24"/>
      <c r="MPF81" s="25"/>
      <c r="MPG81" s="26"/>
      <c r="MPH81" s="129"/>
      <c r="MPI81" s="21"/>
      <c r="MPJ81" s="21"/>
      <c r="MPK81" s="22"/>
      <c r="MPL81" s="22"/>
      <c r="MPM81" s="23"/>
      <c r="MPN81" s="24"/>
      <c r="MPO81" s="25"/>
      <c r="MPP81" s="26"/>
      <c r="MPQ81" s="129"/>
      <c r="MPR81" s="21"/>
      <c r="MPS81" s="21"/>
      <c r="MPT81" s="22"/>
      <c r="MPU81" s="22"/>
      <c r="MPV81" s="23"/>
      <c r="MPW81" s="24"/>
      <c r="MPX81" s="25"/>
      <c r="MPY81" s="26"/>
      <c r="MPZ81" s="129"/>
      <c r="MQA81" s="21"/>
      <c r="MQB81" s="21"/>
      <c r="MQC81" s="22"/>
      <c r="MQD81" s="22"/>
      <c r="MQE81" s="23"/>
      <c r="MQF81" s="24"/>
      <c r="MQG81" s="25"/>
      <c r="MQH81" s="26"/>
      <c r="MQI81" s="129"/>
      <c r="MQJ81" s="21"/>
      <c r="MQK81" s="21"/>
      <c r="MQL81" s="22"/>
      <c r="MQM81" s="22"/>
      <c r="MQN81" s="23"/>
      <c r="MQO81" s="24"/>
      <c r="MQP81" s="25"/>
      <c r="MQQ81" s="26"/>
      <c r="MQR81" s="129"/>
      <c r="MQS81" s="21"/>
      <c r="MQT81" s="21"/>
      <c r="MQU81" s="22"/>
      <c r="MQV81" s="22"/>
      <c r="MQW81" s="23"/>
      <c r="MQX81" s="24"/>
      <c r="MQY81" s="25"/>
      <c r="MQZ81" s="26"/>
      <c r="MRA81" s="129"/>
      <c r="MRB81" s="21"/>
      <c r="MRC81" s="21"/>
      <c r="MRD81" s="22"/>
      <c r="MRE81" s="22"/>
      <c r="MRF81" s="23"/>
      <c r="MRG81" s="24"/>
      <c r="MRH81" s="25"/>
      <c r="MRI81" s="26"/>
      <c r="MRJ81" s="129"/>
      <c r="MRK81" s="21"/>
      <c r="MRL81" s="21"/>
      <c r="MRM81" s="22"/>
      <c r="MRN81" s="22"/>
      <c r="MRO81" s="23"/>
      <c r="MRP81" s="24"/>
      <c r="MRQ81" s="25"/>
      <c r="MRR81" s="26"/>
      <c r="MRS81" s="129"/>
      <c r="MRT81" s="21"/>
      <c r="MRU81" s="21"/>
      <c r="MRV81" s="22"/>
      <c r="MRW81" s="22"/>
      <c r="MRX81" s="23"/>
      <c r="MRY81" s="24"/>
      <c r="MRZ81" s="25"/>
      <c r="MSA81" s="26"/>
      <c r="MSB81" s="129"/>
      <c r="MSC81" s="21"/>
      <c r="MSD81" s="21"/>
      <c r="MSE81" s="22"/>
      <c r="MSF81" s="22"/>
      <c r="MSG81" s="23"/>
      <c r="MSH81" s="24"/>
      <c r="MSI81" s="25"/>
      <c r="MSJ81" s="26"/>
      <c r="MSK81" s="129"/>
      <c r="MSL81" s="21"/>
      <c r="MSM81" s="21"/>
      <c r="MSN81" s="22"/>
      <c r="MSO81" s="22"/>
      <c r="MSP81" s="23"/>
      <c r="MSQ81" s="24"/>
      <c r="MSR81" s="25"/>
      <c r="MSS81" s="26"/>
      <c r="MST81" s="129"/>
      <c r="MSU81" s="21"/>
      <c r="MSV81" s="21"/>
      <c r="MSW81" s="22"/>
      <c r="MSX81" s="22"/>
      <c r="MSY81" s="23"/>
      <c r="MSZ81" s="24"/>
      <c r="MTA81" s="25"/>
      <c r="MTB81" s="26"/>
      <c r="MTC81" s="129"/>
      <c r="MTD81" s="21"/>
      <c r="MTE81" s="21"/>
      <c r="MTF81" s="22"/>
      <c r="MTG81" s="22"/>
      <c r="MTH81" s="23"/>
      <c r="MTI81" s="24"/>
      <c r="MTJ81" s="25"/>
      <c r="MTK81" s="26"/>
      <c r="MTL81" s="129"/>
      <c r="MTM81" s="21"/>
      <c r="MTN81" s="21"/>
      <c r="MTO81" s="22"/>
      <c r="MTP81" s="22"/>
      <c r="MTQ81" s="23"/>
      <c r="MTR81" s="24"/>
      <c r="MTS81" s="25"/>
      <c r="MTT81" s="26"/>
      <c r="MTU81" s="129"/>
      <c r="MTV81" s="21"/>
      <c r="MTW81" s="21"/>
      <c r="MTX81" s="22"/>
      <c r="MTY81" s="22"/>
      <c r="MTZ81" s="23"/>
      <c r="MUA81" s="24"/>
      <c r="MUB81" s="25"/>
      <c r="MUC81" s="26"/>
      <c r="MUD81" s="129"/>
      <c r="MUE81" s="21"/>
      <c r="MUF81" s="21"/>
      <c r="MUG81" s="22"/>
      <c r="MUH81" s="22"/>
      <c r="MUI81" s="23"/>
      <c r="MUJ81" s="24"/>
      <c r="MUK81" s="25"/>
      <c r="MUL81" s="26"/>
      <c r="MUM81" s="129"/>
      <c r="MUN81" s="21"/>
      <c r="MUO81" s="21"/>
      <c r="MUP81" s="22"/>
      <c r="MUQ81" s="22"/>
      <c r="MUR81" s="23"/>
      <c r="MUS81" s="24"/>
      <c r="MUT81" s="25"/>
      <c r="MUU81" s="26"/>
      <c r="MUV81" s="129"/>
      <c r="MUW81" s="21"/>
      <c r="MUX81" s="21"/>
      <c r="MUY81" s="22"/>
      <c r="MUZ81" s="22"/>
      <c r="MVA81" s="23"/>
      <c r="MVB81" s="24"/>
      <c r="MVC81" s="25"/>
      <c r="MVD81" s="26"/>
      <c r="MVE81" s="129"/>
      <c r="MVF81" s="21"/>
      <c r="MVG81" s="21"/>
      <c r="MVH81" s="22"/>
      <c r="MVI81" s="22"/>
      <c r="MVJ81" s="23"/>
      <c r="MVK81" s="24"/>
      <c r="MVL81" s="25"/>
      <c r="MVM81" s="26"/>
      <c r="MVN81" s="129"/>
      <c r="MVO81" s="21"/>
      <c r="MVP81" s="21"/>
      <c r="MVQ81" s="22"/>
      <c r="MVR81" s="22"/>
      <c r="MVS81" s="23"/>
      <c r="MVT81" s="24"/>
      <c r="MVU81" s="25"/>
      <c r="MVV81" s="26"/>
      <c r="MVW81" s="129"/>
      <c r="MVX81" s="21"/>
      <c r="MVY81" s="21"/>
      <c r="MVZ81" s="22"/>
      <c r="MWA81" s="22"/>
      <c r="MWB81" s="23"/>
      <c r="MWC81" s="24"/>
      <c r="MWD81" s="25"/>
      <c r="MWE81" s="26"/>
      <c r="MWF81" s="129"/>
      <c r="MWG81" s="21"/>
      <c r="MWH81" s="21"/>
      <c r="MWI81" s="22"/>
      <c r="MWJ81" s="22"/>
      <c r="MWK81" s="23"/>
      <c r="MWL81" s="24"/>
      <c r="MWM81" s="25"/>
      <c r="MWN81" s="26"/>
      <c r="MWO81" s="129"/>
      <c r="MWP81" s="21"/>
      <c r="MWQ81" s="21"/>
      <c r="MWR81" s="22"/>
      <c r="MWS81" s="22"/>
      <c r="MWT81" s="23"/>
      <c r="MWU81" s="24"/>
      <c r="MWV81" s="25"/>
      <c r="MWW81" s="26"/>
      <c r="MWX81" s="129"/>
      <c r="MWY81" s="21"/>
      <c r="MWZ81" s="21"/>
      <c r="MXA81" s="22"/>
      <c r="MXB81" s="22"/>
      <c r="MXC81" s="23"/>
      <c r="MXD81" s="24"/>
      <c r="MXE81" s="25"/>
      <c r="MXF81" s="26"/>
      <c r="MXG81" s="129"/>
      <c r="MXH81" s="21"/>
      <c r="MXI81" s="21"/>
      <c r="MXJ81" s="22"/>
      <c r="MXK81" s="22"/>
      <c r="MXL81" s="23"/>
      <c r="MXM81" s="24"/>
      <c r="MXN81" s="25"/>
      <c r="MXO81" s="26"/>
      <c r="MXP81" s="129"/>
      <c r="MXQ81" s="21"/>
      <c r="MXR81" s="21"/>
      <c r="MXS81" s="22"/>
      <c r="MXT81" s="22"/>
      <c r="MXU81" s="23"/>
      <c r="MXV81" s="24"/>
      <c r="MXW81" s="25"/>
      <c r="MXX81" s="26"/>
      <c r="MXY81" s="129"/>
      <c r="MXZ81" s="21"/>
      <c r="MYA81" s="21"/>
      <c r="MYB81" s="22"/>
      <c r="MYC81" s="22"/>
      <c r="MYD81" s="23"/>
      <c r="MYE81" s="24"/>
      <c r="MYF81" s="25"/>
      <c r="MYG81" s="26"/>
      <c r="MYH81" s="129"/>
      <c r="MYI81" s="21"/>
      <c r="MYJ81" s="21"/>
      <c r="MYK81" s="22"/>
      <c r="MYL81" s="22"/>
      <c r="MYM81" s="23"/>
      <c r="MYN81" s="24"/>
      <c r="MYO81" s="25"/>
      <c r="MYP81" s="26"/>
      <c r="MYQ81" s="129"/>
      <c r="MYR81" s="21"/>
      <c r="MYS81" s="21"/>
      <c r="MYT81" s="22"/>
      <c r="MYU81" s="22"/>
      <c r="MYV81" s="23"/>
      <c r="MYW81" s="24"/>
      <c r="MYX81" s="25"/>
      <c r="MYY81" s="26"/>
      <c r="MYZ81" s="129"/>
      <c r="MZA81" s="21"/>
      <c r="MZB81" s="21"/>
      <c r="MZC81" s="22"/>
      <c r="MZD81" s="22"/>
      <c r="MZE81" s="23"/>
      <c r="MZF81" s="24"/>
      <c r="MZG81" s="25"/>
      <c r="MZH81" s="26"/>
      <c r="MZI81" s="129"/>
      <c r="MZJ81" s="21"/>
      <c r="MZK81" s="21"/>
      <c r="MZL81" s="22"/>
      <c r="MZM81" s="22"/>
      <c r="MZN81" s="23"/>
      <c r="MZO81" s="24"/>
      <c r="MZP81" s="25"/>
      <c r="MZQ81" s="26"/>
      <c r="MZR81" s="129"/>
      <c r="MZS81" s="21"/>
      <c r="MZT81" s="21"/>
      <c r="MZU81" s="22"/>
      <c r="MZV81" s="22"/>
      <c r="MZW81" s="23"/>
      <c r="MZX81" s="24"/>
      <c r="MZY81" s="25"/>
      <c r="MZZ81" s="26"/>
      <c r="NAA81" s="129"/>
      <c r="NAB81" s="21"/>
      <c r="NAC81" s="21"/>
      <c r="NAD81" s="22"/>
      <c r="NAE81" s="22"/>
      <c r="NAF81" s="23"/>
      <c r="NAG81" s="24"/>
      <c r="NAH81" s="25"/>
      <c r="NAI81" s="26"/>
      <c r="NAJ81" s="129"/>
      <c r="NAK81" s="21"/>
      <c r="NAL81" s="21"/>
      <c r="NAM81" s="22"/>
      <c r="NAN81" s="22"/>
      <c r="NAO81" s="23"/>
      <c r="NAP81" s="24"/>
      <c r="NAQ81" s="25"/>
      <c r="NAR81" s="26"/>
      <c r="NAS81" s="129"/>
      <c r="NAT81" s="21"/>
      <c r="NAU81" s="21"/>
      <c r="NAV81" s="22"/>
      <c r="NAW81" s="22"/>
      <c r="NAX81" s="23"/>
      <c r="NAY81" s="24"/>
      <c r="NAZ81" s="25"/>
      <c r="NBA81" s="26"/>
      <c r="NBB81" s="129"/>
      <c r="NBC81" s="21"/>
      <c r="NBD81" s="21"/>
      <c r="NBE81" s="22"/>
      <c r="NBF81" s="22"/>
      <c r="NBG81" s="23"/>
      <c r="NBH81" s="24"/>
      <c r="NBI81" s="25"/>
      <c r="NBJ81" s="26"/>
      <c r="NBK81" s="129"/>
      <c r="NBL81" s="21"/>
      <c r="NBM81" s="21"/>
      <c r="NBN81" s="22"/>
      <c r="NBO81" s="22"/>
      <c r="NBP81" s="23"/>
      <c r="NBQ81" s="24"/>
      <c r="NBR81" s="25"/>
      <c r="NBS81" s="26"/>
      <c r="NBT81" s="129"/>
      <c r="NBU81" s="21"/>
      <c r="NBV81" s="21"/>
      <c r="NBW81" s="22"/>
      <c r="NBX81" s="22"/>
      <c r="NBY81" s="23"/>
      <c r="NBZ81" s="24"/>
      <c r="NCA81" s="25"/>
      <c r="NCB81" s="26"/>
      <c r="NCC81" s="129"/>
      <c r="NCD81" s="21"/>
      <c r="NCE81" s="21"/>
      <c r="NCF81" s="22"/>
      <c r="NCG81" s="22"/>
      <c r="NCH81" s="23"/>
      <c r="NCI81" s="24"/>
      <c r="NCJ81" s="25"/>
      <c r="NCK81" s="26"/>
      <c r="NCL81" s="129"/>
      <c r="NCM81" s="21"/>
      <c r="NCN81" s="21"/>
      <c r="NCO81" s="22"/>
      <c r="NCP81" s="22"/>
      <c r="NCQ81" s="23"/>
      <c r="NCR81" s="24"/>
      <c r="NCS81" s="25"/>
      <c r="NCT81" s="26"/>
      <c r="NCU81" s="129"/>
      <c r="NCV81" s="21"/>
      <c r="NCW81" s="21"/>
      <c r="NCX81" s="22"/>
      <c r="NCY81" s="22"/>
      <c r="NCZ81" s="23"/>
      <c r="NDA81" s="24"/>
      <c r="NDB81" s="25"/>
      <c r="NDC81" s="26"/>
      <c r="NDD81" s="129"/>
      <c r="NDE81" s="21"/>
      <c r="NDF81" s="21"/>
      <c r="NDG81" s="22"/>
      <c r="NDH81" s="22"/>
      <c r="NDI81" s="23"/>
      <c r="NDJ81" s="24"/>
      <c r="NDK81" s="25"/>
      <c r="NDL81" s="26"/>
      <c r="NDM81" s="129"/>
      <c r="NDN81" s="21"/>
      <c r="NDO81" s="21"/>
      <c r="NDP81" s="22"/>
      <c r="NDQ81" s="22"/>
      <c r="NDR81" s="23"/>
      <c r="NDS81" s="24"/>
      <c r="NDT81" s="25"/>
      <c r="NDU81" s="26"/>
      <c r="NDV81" s="129"/>
      <c r="NDW81" s="21"/>
      <c r="NDX81" s="21"/>
      <c r="NDY81" s="22"/>
      <c r="NDZ81" s="22"/>
      <c r="NEA81" s="23"/>
      <c r="NEB81" s="24"/>
      <c r="NEC81" s="25"/>
      <c r="NED81" s="26"/>
      <c r="NEE81" s="129"/>
      <c r="NEF81" s="21"/>
      <c r="NEG81" s="21"/>
      <c r="NEH81" s="22"/>
      <c r="NEI81" s="22"/>
      <c r="NEJ81" s="23"/>
      <c r="NEK81" s="24"/>
      <c r="NEL81" s="25"/>
      <c r="NEM81" s="26"/>
      <c r="NEN81" s="129"/>
      <c r="NEO81" s="21"/>
      <c r="NEP81" s="21"/>
      <c r="NEQ81" s="22"/>
      <c r="NER81" s="22"/>
      <c r="NES81" s="23"/>
      <c r="NET81" s="24"/>
      <c r="NEU81" s="25"/>
      <c r="NEV81" s="26"/>
      <c r="NEW81" s="129"/>
      <c r="NEX81" s="21"/>
      <c r="NEY81" s="21"/>
      <c r="NEZ81" s="22"/>
      <c r="NFA81" s="22"/>
      <c r="NFB81" s="23"/>
      <c r="NFC81" s="24"/>
      <c r="NFD81" s="25"/>
      <c r="NFE81" s="26"/>
      <c r="NFF81" s="129"/>
      <c r="NFG81" s="21"/>
      <c r="NFH81" s="21"/>
      <c r="NFI81" s="22"/>
      <c r="NFJ81" s="22"/>
      <c r="NFK81" s="23"/>
      <c r="NFL81" s="24"/>
      <c r="NFM81" s="25"/>
      <c r="NFN81" s="26"/>
      <c r="NFO81" s="129"/>
      <c r="NFP81" s="21"/>
      <c r="NFQ81" s="21"/>
      <c r="NFR81" s="22"/>
      <c r="NFS81" s="22"/>
      <c r="NFT81" s="23"/>
      <c r="NFU81" s="24"/>
      <c r="NFV81" s="25"/>
      <c r="NFW81" s="26"/>
      <c r="NFX81" s="129"/>
      <c r="NFY81" s="21"/>
      <c r="NFZ81" s="21"/>
      <c r="NGA81" s="22"/>
      <c r="NGB81" s="22"/>
      <c r="NGC81" s="23"/>
      <c r="NGD81" s="24"/>
      <c r="NGE81" s="25"/>
      <c r="NGF81" s="26"/>
      <c r="NGG81" s="129"/>
      <c r="NGH81" s="21"/>
      <c r="NGI81" s="21"/>
      <c r="NGJ81" s="22"/>
      <c r="NGK81" s="22"/>
      <c r="NGL81" s="23"/>
      <c r="NGM81" s="24"/>
      <c r="NGN81" s="25"/>
      <c r="NGO81" s="26"/>
      <c r="NGP81" s="129"/>
      <c r="NGQ81" s="21"/>
      <c r="NGR81" s="21"/>
      <c r="NGS81" s="22"/>
      <c r="NGT81" s="22"/>
      <c r="NGU81" s="23"/>
      <c r="NGV81" s="24"/>
      <c r="NGW81" s="25"/>
      <c r="NGX81" s="26"/>
      <c r="NGY81" s="129"/>
      <c r="NGZ81" s="21"/>
      <c r="NHA81" s="21"/>
      <c r="NHB81" s="22"/>
      <c r="NHC81" s="22"/>
      <c r="NHD81" s="23"/>
      <c r="NHE81" s="24"/>
      <c r="NHF81" s="25"/>
      <c r="NHG81" s="26"/>
      <c r="NHH81" s="129"/>
      <c r="NHI81" s="21"/>
      <c r="NHJ81" s="21"/>
      <c r="NHK81" s="22"/>
      <c r="NHL81" s="22"/>
      <c r="NHM81" s="23"/>
      <c r="NHN81" s="24"/>
      <c r="NHO81" s="25"/>
      <c r="NHP81" s="26"/>
      <c r="NHQ81" s="129"/>
      <c r="NHR81" s="21"/>
      <c r="NHS81" s="21"/>
      <c r="NHT81" s="22"/>
      <c r="NHU81" s="22"/>
      <c r="NHV81" s="23"/>
      <c r="NHW81" s="24"/>
      <c r="NHX81" s="25"/>
      <c r="NHY81" s="26"/>
      <c r="NHZ81" s="129"/>
      <c r="NIA81" s="21"/>
      <c r="NIB81" s="21"/>
      <c r="NIC81" s="22"/>
      <c r="NID81" s="22"/>
      <c r="NIE81" s="23"/>
      <c r="NIF81" s="24"/>
      <c r="NIG81" s="25"/>
      <c r="NIH81" s="26"/>
      <c r="NII81" s="129"/>
      <c r="NIJ81" s="21"/>
      <c r="NIK81" s="21"/>
      <c r="NIL81" s="22"/>
      <c r="NIM81" s="22"/>
      <c r="NIN81" s="23"/>
      <c r="NIO81" s="24"/>
      <c r="NIP81" s="25"/>
      <c r="NIQ81" s="26"/>
      <c r="NIR81" s="129"/>
      <c r="NIS81" s="21"/>
      <c r="NIT81" s="21"/>
      <c r="NIU81" s="22"/>
      <c r="NIV81" s="22"/>
      <c r="NIW81" s="23"/>
      <c r="NIX81" s="24"/>
      <c r="NIY81" s="25"/>
      <c r="NIZ81" s="26"/>
      <c r="NJA81" s="129"/>
      <c r="NJB81" s="21"/>
      <c r="NJC81" s="21"/>
      <c r="NJD81" s="22"/>
      <c r="NJE81" s="22"/>
      <c r="NJF81" s="23"/>
      <c r="NJG81" s="24"/>
      <c r="NJH81" s="25"/>
      <c r="NJI81" s="26"/>
      <c r="NJJ81" s="129"/>
      <c r="NJK81" s="21"/>
      <c r="NJL81" s="21"/>
      <c r="NJM81" s="22"/>
      <c r="NJN81" s="22"/>
      <c r="NJO81" s="23"/>
      <c r="NJP81" s="24"/>
      <c r="NJQ81" s="25"/>
      <c r="NJR81" s="26"/>
      <c r="NJS81" s="129"/>
      <c r="NJT81" s="21"/>
      <c r="NJU81" s="21"/>
      <c r="NJV81" s="22"/>
      <c r="NJW81" s="22"/>
      <c r="NJX81" s="23"/>
      <c r="NJY81" s="24"/>
      <c r="NJZ81" s="25"/>
      <c r="NKA81" s="26"/>
      <c r="NKB81" s="129"/>
      <c r="NKC81" s="21"/>
      <c r="NKD81" s="21"/>
      <c r="NKE81" s="22"/>
      <c r="NKF81" s="22"/>
      <c r="NKG81" s="23"/>
      <c r="NKH81" s="24"/>
      <c r="NKI81" s="25"/>
      <c r="NKJ81" s="26"/>
      <c r="NKK81" s="129"/>
      <c r="NKL81" s="21"/>
      <c r="NKM81" s="21"/>
      <c r="NKN81" s="22"/>
      <c r="NKO81" s="22"/>
      <c r="NKP81" s="23"/>
      <c r="NKQ81" s="24"/>
      <c r="NKR81" s="25"/>
      <c r="NKS81" s="26"/>
      <c r="NKT81" s="129"/>
      <c r="NKU81" s="21"/>
      <c r="NKV81" s="21"/>
      <c r="NKW81" s="22"/>
      <c r="NKX81" s="22"/>
      <c r="NKY81" s="23"/>
      <c r="NKZ81" s="24"/>
      <c r="NLA81" s="25"/>
      <c r="NLB81" s="26"/>
      <c r="NLC81" s="129"/>
      <c r="NLD81" s="21"/>
      <c r="NLE81" s="21"/>
      <c r="NLF81" s="22"/>
      <c r="NLG81" s="22"/>
      <c r="NLH81" s="23"/>
      <c r="NLI81" s="24"/>
      <c r="NLJ81" s="25"/>
      <c r="NLK81" s="26"/>
      <c r="NLL81" s="129"/>
      <c r="NLM81" s="21"/>
      <c r="NLN81" s="21"/>
      <c r="NLO81" s="22"/>
      <c r="NLP81" s="22"/>
      <c r="NLQ81" s="23"/>
      <c r="NLR81" s="24"/>
      <c r="NLS81" s="25"/>
      <c r="NLT81" s="26"/>
      <c r="NLU81" s="129"/>
      <c r="NLV81" s="21"/>
      <c r="NLW81" s="21"/>
      <c r="NLX81" s="22"/>
      <c r="NLY81" s="22"/>
      <c r="NLZ81" s="23"/>
      <c r="NMA81" s="24"/>
      <c r="NMB81" s="25"/>
      <c r="NMC81" s="26"/>
      <c r="NMD81" s="129"/>
      <c r="NME81" s="21"/>
      <c r="NMF81" s="21"/>
      <c r="NMG81" s="22"/>
      <c r="NMH81" s="22"/>
      <c r="NMI81" s="23"/>
      <c r="NMJ81" s="24"/>
      <c r="NMK81" s="25"/>
      <c r="NML81" s="26"/>
      <c r="NMM81" s="129"/>
      <c r="NMN81" s="21"/>
      <c r="NMO81" s="21"/>
      <c r="NMP81" s="22"/>
      <c r="NMQ81" s="22"/>
      <c r="NMR81" s="23"/>
      <c r="NMS81" s="24"/>
      <c r="NMT81" s="25"/>
      <c r="NMU81" s="26"/>
      <c r="NMV81" s="129"/>
      <c r="NMW81" s="21"/>
      <c r="NMX81" s="21"/>
      <c r="NMY81" s="22"/>
      <c r="NMZ81" s="22"/>
      <c r="NNA81" s="23"/>
      <c r="NNB81" s="24"/>
      <c r="NNC81" s="25"/>
      <c r="NND81" s="26"/>
      <c r="NNE81" s="129"/>
      <c r="NNF81" s="21"/>
      <c r="NNG81" s="21"/>
      <c r="NNH81" s="22"/>
      <c r="NNI81" s="22"/>
      <c r="NNJ81" s="23"/>
      <c r="NNK81" s="24"/>
      <c r="NNL81" s="25"/>
      <c r="NNM81" s="26"/>
      <c r="NNN81" s="129"/>
      <c r="NNO81" s="21"/>
      <c r="NNP81" s="21"/>
      <c r="NNQ81" s="22"/>
      <c r="NNR81" s="22"/>
      <c r="NNS81" s="23"/>
      <c r="NNT81" s="24"/>
      <c r="NNU81" s="25"/>
      <c r="NNV81" s="26"/>
      <c r="NNW81" s="129"/>
      <c r="NNX81" s="21"/>
      <c r="NNY81" s="21"/>
      <c r="NNZ81" s="22"/>
      <c r="NOA81" s="22"/>
      <c r="NOB81" s="23"/>
      <c r="NOC81" s="24"/>
      <c r="NOD81" s="25"/>
      <c r="NOE81" s="26"/>
      <c r="NOF81" s="129"/>
      <c r="NOG81" s="21"/>
      <c r="NOH81" s="21"/>
      <c r="NOI81" s="22"/>
      <c r="NOJ81" s="22"/>
      <c r="NOK81" s="23"/>
      <c r="NOL81" s="24"/>
      <c r="NOM81" s="25"/>
      <c r="NON81" s="26"/>
      <c r="NOO81" s="129"/>
      <c r="NOP81" s="21"/>
      <c r="NOQ81" s="21"/>
      <c r="NOR81" s="22"/>
      <c r="NOS81" s="22"/>
      <c r="NOT81" s="23"/>
      <c r="NOU81" s="24"/>
      <c r="NOV81" s="25"/>
      <c r="NOW81" s="26"/>
      <c r="NOX81" s="129"/>
      <c r="NOY81" s="21"/>
      <c r="NOZ81" s="21"/>
      <c r="NPA81" s="22"/>
      <c r="NPB81" s="22"/>
      <c r="NPC81" s="23"/>
      <c r="NPD81" s="24"/>
      <c r="NPE81" s="25"/>
      <c r="NPF81" s="26"/>
      <c r="NPG81" s="129"/>
      <c r="NPH81" s="21"/>
      <c r="NPI81" s="21"/>
      <c r="NPJ81" s="22"/>
      <c r="NPK81" s="22"/>
      <c r="NPL81" s="23"/>
      <c r="NPM81" s="24"/>
      <c r="NPN81" s="25"/>
      <c r="NPO81" s="26"/>
      <c r="NPP81" s="129"/>
      <c r="NPQ81" s="21"/>
      <c r="NPR81" s="21"/>
      <c r="NPS81" s="22"/>
      <c r="NPT81" s="22"/>
      <c r="NPU81" s="23"/>
      <c r="NPV81" s="24"/>
      <c r="NPW81" s="25"/>
      <c r="NPX81" s="26"/>
      <c r="NPY81" s="129"/>
      <c r="NPZ81" s="21"/>
      <c r="NQA81" s="21"/>
      <c r="NQB81" s="22"/>
      <c r="NQC81" s="22"/>
      <c r="NQD81" s="23"/>
      <c r="NQE81" s="24"/>
      <c r="NQF81" s="25"/>
      <c r="NQG81" s="26"/>
      <c r="NQH81" s="129"/>
      <c r="NQI81" s="21"/>
      <c r="NQJ81" s="21"/>
      <c r="NQK81" s="22"/>
      <c r="NQL81" s="22"/>
      <c r="NQM81" s="23"/>
      <c r="NQN81" s="24"/>
      <c r="NQO81" s="25"/>
      <c r="NQP81" s="26"/>
      <c r="NQQ81" s="129"/>
      <c r="NQR81" s="21"/>
      <c r="NQS81" s="21"/>
      <c r="NQT81" s="22"/>
      <c r="NQU81" s="22"/>
      <c r="NQV81" s="23"/>
      <c r="NQW81" s="24"/>
      <c r="NQX81" s="25"/>
      <c r="NQY81" s="26"/>
      <c r="NQZ81" s="129"/>
      <c r="NRA81" s="21"/>
      <c r="NRB81" s="21"/>
      <c r="NRC81" s="22"/>
      <c r="NRD81" s="22"/>
      <c r="NRE81" s="23"/>
      <c r="NRF81" s="24"/>
      <c r="NRG81" s="25"/>
      <c r="NRH81" s="26"/>
      <c r="NRI81" s="129"/>
      <c r="NRJ81" s="21"/>
      <c r="NRK81" s="21"/>
      <c r="NRL81" s="22"/>
      <c r="NRM81" s="22"/>
      <c r="NRN81" s="23"/>
      <c r="NRO81" s="24"/>
      <c r="NRP81" s="25"/>
      <c r="NRQ81" s="26"/>
      <c r="NRR81" s="129"/>
      <c r="NRS81" s="21"/>
      <c r="NRT81" s="21"/>
      <c r="NRU81" s="22"/>
      <c r="NRV81" s="22"/>
      <c r="NRW81" s="23"/>
      <c r="NRX81" s="24"/>
      <c r="NRY81" s="25"/>
      <c r="NRZ81" s="26"/>
      <c r="NSA81" s="129"/>
      <c r="NSB81" s="21"/>
      <c r="NSC81" s="21"/>
      <c r="NSD81" s="22"/>
      <c r="NSE81" s="22"/>
      <c r="NSF81" s="23"/>
      <c r="NSG81" s="24"/>
      <c r="NSH81" s="25"/>
      <c r="NSI81" s="26"/>
      <c r="NSJ81" s="129"/>
      <c r="NSK81" s="21"/>
      <c r="NSL81" s="21"/>
      <c r="NSM81" s="22"/>
      <c r="NSN81" s="22"/>
      <c r="NSO81" s="23"/>
      <c r="NSP81" s="24"/>
      <c r="NSQ81" s="25"/>
      <c r="NSR81" s="26"/>
      <c r="NSS81" s="129"/>
      <c r="NST81" s="21"/>
      <c r="NSU81" s="21"/>
      <c r="NSV81" s="22"/>
      <c r="NSW81" s="22"/>
      <c r="NSX81" s="23"/>
      <c r="NSY81" s="24"/>
      <c r="NSZ81" s="25"/>
      <c r="NTA81" s="26"/>
      <c r="NTB81" s="129"/>
      <c r="NTC81" s="21"/>
      <c r="NTD81" s="21"/>
      <c r="NTE81" s="22"/>
      <c r="NTF81" s="22"/>
      <c r="NTG81" s="23"/>
      <c r="NTH81" s="24"/>
      <c r="NTI81" s="25"/>
      <c r="NTJ81" s="26"/>
      <c r="NTK81" s="129"/>
      <c r="NTL81" s="21"/>
      <c r="NTM81" s="21"/>
      <c r="NTN81" s="22"/>
      <c r="NTO81" s="22"/>
      <c r="NTP81" s="23"/>
      <c r="NTQ81" s="24"/>
      <c r="NTR81" s="25"/>
      <c r="NTS81" s="26"/>
      <c r="NTT81" s="129"/>
      <c r="NTU81" s="21"/>
      <c r="NTV81" s="21"/>
      <c r="NTW81" s="22"/>
      <c r="NTX81" s="22"/>
      <c r="NTY81" s="23"/>
      <c r="NTZ81" s="24"/>
      <c r="NUA81" s="25"/>
      <c r="NUB81" s="26"/>
      <c r="NUC81" s="129"/>
      <c r="NUD81" s="21"/>
      <c r="NUE81" s="21"/>
      <c r="NUF81" s="22"/>
      <c r="NUG81" s="22"/>
      <c r="NUH81" s="23"/>
      <c r="NUI81" s="24"/>
      <c r="NUJ81" s="25"/>
      <c r="NUK81" s="26"/>
      <c r="NUL81" s="129"/>
      <c r="NUM81" s="21"/>
      <c r="NUN81" s="21"/>
      <c r="NUO81" s="22"/>
      <c r="NUP81" s="22"/>
      <c r="NUQ81" s="23"/>
      <c r="NUR81" s="24"/>
      <c r="NUS81" s="25"/>
      <c r="NUT81" s="26"/>
      <c r="NUU81" s="129"/>
      <c r="NUV81" s="21"/>
      <c r="NUW81" s="21"/>
      <c r="NUX81" s="22"/>
      <c r="NUY81" s="22"/>
      <c r="NUZ81" s="23"/>
      <c r="NVA81" s="24"/>
      <c r="NVB81" s="25"/>
      <c r="NVC81" s="26"/>
      <c r="NVD81" s="129"/>
      <c r="NVE81" s="21"/>
      <c r="NVF81" s="21"/>
      <c r="NVG81" s="22"/>
      <c r="NVH81" s="22"/>
      <c r="NVI81" s="23"/>
      <c r="NVJ81" s="24"/>
      <c r="NVK81" s="25"/>
      <c r="NVL81" s="26"/>
      <c r="NVM81" s="129"/>
      <c r="NVN81" s="21"/>
      <c r="NVO81" s="21"/>
      <c r="NVP81" s="22"/>
      <c r="NVQ81" s="22"/>
      <c r="NVR81" s="23"/>
      <c r="NVS81" s="24"/>
      <c r="NVT81" s="25"/>
      <c r="NVU81" s="26"/>
      <c r="NVV81" s="129"/>
      <c r="NVW81" s="21"/>
      <c r="NVX81" s="21"/>
      <c r="NVY81" s="22"/>
      <c r="NVZ81" s="22"/>
      <c r="NWA81" s="23"/>
      <c r="NWB81" s="24"/>
      <c r="NWC81" s="25"/>
      <c r="NWD81" s="26"/>
      <c r="NWE81" s="129"/>
      <c r="NWF81" s="21"/>
      <c r="NWG81" s="21"/>
      <c r="NWH81" s="22"/>
      <c r="NWI81" s="22"/>
      <c r="NWJ81" s="23"/>
      <c r="NWK81" s="24"/>
      <c r="NWL81" s="25"/>
      <c r="NWM81" s="26"/>
      <c r="NWN81" s="129"/>
      <c r="NWO81" s="21"/>
      <c r="NWP81" s="21"/>
      <c r="NWQ81" s="22"/>
      <c r="NWR81" s="22"/>
      <c r="NWS81" s="23"/>
      <c r="NWT81" s="24"/>
      <c r="NWU81" s="25"/>
      <c r="NWV81" s="26"/>
      <c r="NWW81" s="129"/>
      <c r="NWX81" s="21"/>
      <c r="NWY81" s="21"/>
      <c r="NWZ81" s="22"/>
      <c r="NXA81" s="22"/>
      <c r="NXB81" s="23"/>
      <c r="NXC81" s="24"/>
      <c r="NXD81" s="25"/>
      <c r="NXE81" s="26"/>
      <c r="NXF81" s="129"/>
      <c r="NXG81" s="21"/>
      <c r="NXH81" s="21"/>
      <c r="NXI81" s="22"/>
      <c r="NXJ81" s="22"/>
      <c r="NXK81" s="23"/>
      <c r="NXL81" s="24"/>
      <c r="NXM81" s="25"/>
      <c r="NXN81" s="26"/>
      <c r="NXO81" s="129"/>
      <c r="NXP81" s="21"/>
      <c r="NXQ81" s="21"/>
      <c r="NXR81" s="22"/>
      <c r="NXS81" s="22"/>
      <c r="NXT81" s="23"/>
      <c r="NXU81" s="24"/>
      <c r="NXV81" s="25"/>
      <c r="NXW81" s="26"/>
      <c r="NXX81" s="129"/>
      <c r="NXY81" s="21"/>
      <c r="NXZ81" s="21"/>
      <c r="NYA81" s="22"/>
      <c r="NYB81" s="22"/>
      <c r="NYC81" s="23"/>
      <c r="NYD81" s="24"/>
      <c r="NYE81" s="25"/>
      <c r="NYF81" s="26"/>
      <c r="NYG81" s="129"/>
      <c r="NYH81" s="21"/>
      <c r="NYI81" s="21"/>
      <c r="NYJ81" s="22"/>
      <c r="NYK81" s="22"/>
      <c r="NYL81" s="23"/>
      <c r="NYM81" s="24"/>
      <c r="NYN81" s="25"/>
      <c r="NYO81" s="26"/>
      <c r="NYP81" s="129"/>
      <c r="NYQ81" s="21"/>
      <c r="NYR81" s="21"/>
      <c r="NYS81" s="22"/>
      <c r="NYT81" s="22"/>
      <c r="NYU81" s="23"/>
      <c r="NYV81" s="24"/>
      <c r="NYW81" s="25"/>
      <c r="NYX81" s="26"/>
      <c r="NYY81" s="129"/>
      <c r="NYZ81" s="21"/>
      <c r="NZA81" s="21"/>
      <c r="NZB81" s="22"/>
      <c r="NZC81" s="22"/>
      <c r="NZD81" s="23"/>
      <c r="NZE81" s="24"/>
      <c r="NZF81" s="25"/>
      <c r="NZG81" s="26"/>
      <c r="NZH81" s="129"/>
      <c r="NZI81" s="21"/>
      <c r="NZJ81" s="21"/>
      <c r="NZK81" s="22"/>
      <c r="NZL81" s="22"/>
      <c r="NZM81" s="23"/>
      <c r="NZN81" s="24"/>
      <c r="NZO81" s="25"/>
      <c r="NZP81" s="26"/>
      <c r="NZQ81" s="129"/>
      <c r="NZR81" s="21"/>
      <c r="NZS81" s="21"/>
      <c r="NZT81" s="22"/>
      <c r="NZU81" s="22"/>
      <c r="NZV81" s="23"/>
      <c r="NZW81" s="24"/>
      <c r="NZX81" s="25"/>
      <c r="NZY81" s="26"/>
      <c r="NZZ81" s="129"/>
      <c r="OAA81" s="21"/>
      <c r="OAB81" s="21"/>
      <c r="OAC81" s="22"/>
      <c r="OAD81" s="22"/>
      <c r="OAE81" s="23"/>
      <c r="OAF81" s="24"/>
      <c r="OAG81" s="25"/>
      <c r="OAH81" s="26"/>
      <c r="OAI81" s="129"/>
      <c r="OAJ81" s="21"/>
      <c r="OAK81" s="21"/>
      <c r="OAL81" s="22"/>
      <c r="OAM81" s="22"/>
      <c r="OAN81" s="23"/>
      <c r="OAO81" s="24"/>
      <c r="OAP81" s="25"/>
      <c r="OAQ81" s="26"/>
      <c r="OAR81" s="129"/>
      <c r="OAS81" s="21"/>
      <c r="OAT81" s="21"/>
      <c r="OAU81" s="22"/>
      <c r="OAV81" s="22"/>
      <c r="OAW81" s="23"/>
      <c r="OAX81" s="24"/>
      <c r="OAY81" s="25"/>
      <c r="OAZ81" s="26"/>
      <c r="OBA81" s="129"/>
      <c r="OBB81" s="21"/>
      <c r="OBC81" s="21"/>
      <c r="OBD81" s="22"/>
      <c r="OBE81" s="22"/>
      <c r="OBF81" s="23"/>
      <c r="OBG81" s="24"/>
      <c r="OBH81" s="25"/>
      <c r="OBI81" s="26"/>
      <c r="OBJ81" s="129"/>
      <c r="OBK81" s="21"/>
      <c r="OBL81" s="21"/>
      <c r="OBM81" s="22"/>
      <c r="OBN81" s="22"/>
      <c r="OBO81" s="23"/>
      <c r="OBP81" s="24"/>
      <c r="OBQ81" s="25"/>
      <c r="OBR81" s="26"/>
      <c r="OBS81" s="129"/>
      <c r="OBT81" s="21"/>
      <c r="OBU81" s="21"/>
      <c r="OBV81" s="22"/>
      <c r="OBW81" s="22"/>
      <c r="OBX81" s="23"/>
      <c r="OBY81" s="24"/>
      <c r="OBZ81" s="25"/>
      <c r="OCA81" s="26"/>
      <c r="OCB81" s="129"/>
      <c r="OCC81" s="21"/>
      <c r="OCD81" s="21"/>
      <c r="OCE81" s="22"/>
      <c r="OCF81" s="22"/>
      <c r="OCG81" s="23"/>
      <c r="OCH81" s="24"/>
      <c r="OCI81" s="25"/>
      <c r="OCJ81" s="26"/>
      <c r="OCK81" s="129"/>
      <c r="OCL81" s="21"/>
      <c r="OCM81" s="21"/>
      <c r="OCN81" s="22"/>
      <c r="OCO81" s="22"/>
      <c r="OCP81" s="23"/>
      <c r="OCQ81" s="24"/>
      <c r="OCR81" s="25"/>
      <c r="OCS81" s="26"/>
      <c r="OCT81" s="129"/>
      <c r="OCU81" s="21"/>
      <c r="OCV81" s="21"/>
      <c r="OCW81" s="22"/>
      <c r="OCX81" s="22"/>
      <c r="OCY81" s="23"/>
      <c r="OCZ81" s="24"/>
      <c r="ODA81" s="25"/>
      <c r="ODB81" s="26"/>
      <c r="ODC81" s="129"/>
      <c r="ODD81" s="21"/>
      <c r="ODE81" s="21"/>
      <c r="ODF81" s="22"/>
      <c r="ODG81" s="22"/>
      <c r="ODH81" s="23"/>
      <c r="ODI81" s="24"/>
      <c r="ODJ81" s="25"/>
      <c r="ODK81" s="26"/>
      <c r="ODL81" s="129"/>
      <c r="ODM81" s="21"/>
      <c r="ODN81" s="21"/>
      <c r="ODO81" s="22"/>
      <c r="ODP81" s="22"/>
      <c r="ODQ81" s="23"/>
      <c r="ODR81" s="24"/>
      <c r="ODS81" s="25"/>
      <c r="ODT81" s="26"/>
      <c r="ODU81" s="129"/>
      <c r="ODV81" s="21"/>
      <c r="ODW81" s="21"/>
      <c r="ODX81" s="22"/>
      <c r="ODY81" s="22"/>
      <c r="ODZ81" s="23"/>
      <c r="OEA81" s="24"/>
      <c r="OEB81" s="25"/>
      <c r="OEC81" s="26"/>
      <c r="OED81" s="129"/>
      <c r="OEE81" s="21"/>
      <c r="OEF81" s="21"/>
      <c r="OEG81" s="22"/>
      <c r="OEH81" s="22"/>
      <c r="OEI81" s="23"/>
      <c r="OEJ81" s="24"/>
      <c r="OEK81" s="25"/>
      <c r="OEL81" s="26"/>
      <c r="OEM81" s="129"/>
      <c r="OEN81" s="21"/>
      <c r="OEO81" s="21"/>
      <c r="OEP81" s="22"/>
      <c r="OEQ81" s="22"/>
      <c r="OER81" s="23"/>
      <c r="OES81" s="24"/>
      <c r="OET81" s="25"/>
      <c r="OEU81" s="26"/>
      <c r="OEV81" s="129"/>
      <c r="OEW81" s="21"/>
      <c r="OEX81" s="21"/>
      <c r="OEY81" s="22"/>
      <c r="OEZ81" s="22"/>
      <c r="OFA81" s="23"/>
      <c r="OFB81" s="24"/>
      <c r="OFC81" s="25"/>
      <c r="OFD81" s="26"/>
      <c r="OFE81" s="129"/>
      <c r="OFF81" s="21"/>
      <c r="OFG81" s="21"/>
      <c r="OFH81" s="22"/>
      <c r="OFI81" s="22"/>
      <c r="OFJ81" s="23"/>
      <c r="OFK81" s="24"/>
      <c r="OFL81" s="25"/>
      <c r="OFM81" s="26"/>
      <c r="OFN81" s="129"/>
      <c r="OFO81" s="21"/>
      <c r="OFP81" s="21"/>
      <c r="OFQ81" s="22"/>
      <c r="OFR81" s="22"/>
      <c r="OFS81" s="23"/>
      <c r="OFT81" s="24"/>
      <c r="OFU81" s="25"/>
      <c r="OFV81" s="26"/>
      <c r="OFW81" s="129"/>
      <c r="OFX81" s="21"/>
      <c r="OFY81" s="21"/>
      <c r="OFZ81" s="22"/>
      <c r="OGA81" s="22"/>
      <c r="OGB81" s="23"/>
      <c r="OGC81" s="24"/>
      <c r="OGD81" s="25"/>
      <c r="OGE81" s="26"/>
      <c r="OGF81" s="129"/>
      <c r="OGG81" s="21"/>
      <c r="OGH81" s="21"/>
      <c r="OGI81" s="22"/>
      <c r="OGJ81" s="22"/>
      <c r="OGK81" s="23"/>
      <c r="OGL81" s="24"/>
      <c r="OGM81" s="25"/>
      <c r="OGN81" s="26"/>
      <c r="OGO81" s="129"/>
      <c r="OGP81" s="21"/>
      <c r="OGQ81" s="21"/>
      <c r="OGR81" s="22"/>
      <c r="OGS81" s="22"/>
      <c r="OGT81" s="23"/>
      <c r="OGU81" s="24"/>
      <c r="OGV81" s="25"/>
      <c r="OGW81" s="26"/>
      <c r="OGX81" s="129"/>
      <c r="OGY81" s="21"/>
      <c r="OGZ81" s="21"/>
      <c r="OHA81" s="22"/>
      <c r="OHB81" s="22"/>
      <c r="OHC81" s="23"/>
      <c r="OHD81" s="24"/>
      <c r="OHE81" s="25"/>
      <c r="OHF81" s="26"/>
      <c r="OHG81" s="129"/>
      <c r="OHH81" s="21"/>
      <c r="OHI81" s="21"/>
      <c r="OHJ81" s="22"/>
      <c r="OHK81" s="22"/>
      <c r="OHL81" s="23"/>
      <c r="OHM81" s="24"/>
      <c r="OHN81" s="25"/>
      <c r="OHO81" s="26"/>
      <c r="OHP81" s="129"/>
      <c r="OHQ81" s="21"/>
      <c r="OHR81" s="21"/>
      <c r="OHS81" s="22"/>
      <c r="OHT81" s="22"/>
      <c r="OHU81" s="23"/>
      <c r="OHV81" s="24"/>
      <c r="OHW81" s="25"/>
      <c r="OHX81" s="26"/>
      <c r="OHY81" s="129"/>
      <c r="OHZ81" s="21"/>
      <c r="OIA81" s="21"/>
      <c r="OIB81" s="22"/>
      <c r="OIC81" s="22"/>
      <c r="OID81" s="23"/>
      <c r="OIE81" s="24"/>
      <c r="OIF81" s="25"/>
      <c r="OIG81" s="26"/>
      <c r="OIH81" s="129"/>
      <c r="OII81" s="21"/>
      <c r="OIJ81" s="21"/>
      <c r="OIK81" s="22"/>
      <c r="OIL81" s="22"/>
      <c r="OIM81" s="23"/>
      <c r="OIN81" s="24"/>
      <c r="OIO81" s="25"/>
      <c r="OIP81" s="26"/>
      <c r="OIQ81" s="129"/>
      <c r="OIR81" s="21"/>
      <c r="OIS81" s="21"/>
      <c r="OIT81" s="22"/>
      <c r="OIU81" s="22"/>
      <c r="OIV81" s="23"/>
      <c r="OIW81" s="24"/>
      <c r="OIX81" s="25"/>
      <c r="OIY81" s="26"/>
      <c r="OIZ81" s="129"/>
      <c r="OJA81" s="21"/>
      <c r="OJB81" s="21"/>
      <c r="OJC81" s="22"/>
      <c r="OJD81" s="22"/>
      <c r="OJE81" s="23"/>
      <c r="OJF81" s="24"/>
      <c r="OJG81" s="25"/>
      <c r="OJH81" s="26"/>
      <c r="OJI81" s="129"/>
      <c r="OJJ81" s="21"/>
      <c r="OJK81" s="21"/>
      <c r="OJL81" s="22"/>
      <c r="OJM81" s="22"/>
      <c r="OJN81" s="23"/>
      <c r="OJO81" s="24"/>
      <c r="OJP81" s="25"/>
      <c r="OJQ81" s="26"/>
      <c r="OJR81" s="129"/>
      <c r="OJS81" s="21"/>
      <c r="OJT81" s="21"/>
      <c r="OJU81" s="22"/>
      <c r="OJV81" s="22"/>
      <c r="OJW81" s="23"/>
      <c r="OJX81" s="24"/>
      <c r="OJY81" s="25"/>
      <c r="OJZ81" s="26"/>
      <c r="OKA81" s="129"/>
      <c r="OKB81" s="21"/>
      <c r="OKC81" s="21"/>
      <c r="OKD81" s="22"/>
      <c r="OKE81" s="22"/>
      <c r="OKF81" s="23"/>
      <c r="OKG81" s="24"/>
      <c r="OKH81" s="25"/>
      <c r="OKI81" s="26"/>
      <c r="OKJ81" s="129"/>
      <c r="OKK81" s="21"/>
      <c r="OKL81" s="21"/>
      <c r="OKM81" s="22"/>
      <c r="OKN81" s="22"/>
      <c r="OKO81" s="23"/>
      <c r="OKP81" s="24"/>
      <c r="OKQ81" s="25"/>
      <c r="OKR81" s="26"/>
      <c r="OKS81" s="129"/>
      <c r="OKT81" s="21"/>
      <c r="OKU81" s="21"/>
      <c r="OKV81" s="22"/>
      <c r="OKW81" s="22"/>
      <c r="OKX81" s="23"/>
      <c r="OKY81" s="24"/>
      <c r="OKZ81" s="25"/>
      <c r="OLA81" s="26"/>
      <c r="OLB81" s="129"/>
      <c r="OLC81" s="21"/>
      <c r="OLD81" s="21"/>
      <c r="OLE81" s="22"/>
      <c r="OLF81" s="22"/>
      <c r="OLG81" s="23"/>
      <c r="OLH81" s="24"/>
      <c r="OLI81" s="25"/>
      <c r="OLJ81" s="26"/>
      <c r="OLK81" s="129"/>
      <c r="OLL81" s="21"/>
      <c r="OLM81" s="21"/>
      <c r="OLN81" s="22"/>
      <c r="OLO81" s="22"/>
      <c r="OLP81" s="23"/>
      <c r="OLQ81" s="24"/>
      <c r="OLR81" s="25"/>
      <c r="OLS81" s="26"/>
      <c r="OLT81" s="129"/>
      <c r="OLU81" s="21"/>
      <c r="OLV81" s="21"/>
      <c r="OLW81" s="22"/>
      <c r="OLX81" s="22"/>
      <c r="OLY81" s="23"/>
      <c r="OLZ81" s="24"/>
      <c r="OMA81" s="25"/>
      <c r="OMB81" s="26"/>
      <c r="OMC81" s="129"/>
      <c r="OMD81" s="21"/>
      <c r="OME81" s="21"/>
      <c r="OMF81" s="22"/>
      <c r="OMG81" s="22"/>
      <c r="OMH81" s="23"/>
      <c r="OMI81" s="24"/>
      <c r="OMJ81" s="25"/>
      <c r="OMK81" s="26"/>
      <c r="OML81" s="129"/>
      <c r="OMM81" s="21"/>
      <c r="OMN81" s="21"/>
      <c r="OMO81" s="22"/>
      <c r="OMP81" s="22"/>
      <c r="OMQ81" s="23"/>
      <c r="OMR81" s="24"/>
      <c r="OMS81" s="25"/>
      <c r="OMT81" s="26"/>
      <c r="OMU81" s="129"/>
      <c r="OMV81" s="21"/>
      <c r="OMW81" s="21"/>
      <c r="OMX81" s="22"/>
      <c r="OMY81" s="22"/>
      <c r="OMZ81" s="23"/>
      <c r="ONA81" s="24"/>
      <c r="ONB81" s="25"/>
      <c r="ONC81" s="26"/>
      <c r="OND81" s="129"/>
      <c r="ONE81" s="21"/>
      <c r="ONF81" s="21"/>
      <c r="ONG81" s="22"/>
      <c r="ONH81" s="22"/>
      <c r="ONI81" s="23"/>
      <c r="ONJ81" s="24"/>
      <c r="ONK81" s="25"/>
      <c r="ONL81" s="26"/>
      <c r="ONM81" s="129"/>
      <c r="ONN81" s="21"/>
      <c r="ONO81" s="21"/>
      <c r="ONP81" s="22"/>
      <c r="ONQ81" s="22"/>
      <c r="ONR81" s="23"/>
      <c r="ONS81" s="24"/>
      <c r="ONT81" s="25"/>
      <c r="ONU81" s="26"/>
      <c r="ONV81" s="129"/>
      <c r="ONW81" s="21"/>
      <c r="ONX81" s="21"/>
      <c r="ONY81" s="22"/>
      <c r="ONZ81" s="22"/>
      <c r="OOA81" s="23"/>
      <c r="OOB81" s="24"/>
      <c r="OOC81" s="25"/>
      <c r="OOD81" s="26"/>
      <c r="OOE81" s="129"/>
      <c r="OOF81" s="21"/>
      <c r="OOG81" s="21"/>
      <c r="OOH81" s="22"/>
      <c r="OOI81" s="22"/>
      <c r="OOJ81" s="23"/>
      <c r="OOK81" s="24"/>
      <c r="OOL81" s="25"/>
      <c r="OOM81" s="26"/>
      <c r="OON81" s="129"/>
      <c r="OOO81" s="21"/>
      <c r="OOP81" s="21"/>
      <c r="OOQ81" s="22"/>
      <c r="OOR81" s="22"/>
      <c r="OOS81" s="23"/>
      <c r="OOT81" s="24"/>
      <c r="OOU81" s="25"/>
      <c r="OOV81" s="26"/>
      <c r="OOW81" s="129"/>
      <c r="OOX81" s="21"/>
      <c r="OOY81" s="21"/>
      <c r="OOZ81" s="22"/>
      <c r="OPA81" s="22"/>
      <c r="OPB81" s="23"/>
      <c r="OPC81" s="24"/>
      <c r="OPD81" s="25"/>
      <c r="OPE81" s="26"/>
      <c r="OPF81" s="129"/>
      <c r="OPG81" s="21"/>
      <c r="OPH81" s="21"/>
      <c r="OPI81" s="22"/>
      <c r="OPJ81" s="22"/>
      <c r="OPK81" s="23"/>
      <c r="OPL81" s="24"/>
      <c r="OPM81" s="25"/>
      <c r="OPN81" s="26"/>
      <c r="OPO81" s="129"/>
      <c r="OPP81" s="21"/>
      <c r="OPQ81" s="21"/>
      <c r="OPR81" s="22"/>
      <c r="OPS81" s="22"/>
      <c r="OPT81" s="23"/>
      <c r="OPU81" s="24"/>
      <c r="OPV81" s="25"/>
      <c r="OPW81" s="26"/>
      <c r="OPX81" s="129"/>
      <c r="OPY81" s="21"/>
      <c r="OPZ81" s="21"/>
      <c r="OQA81" s="22"/>
      <c r="OQB81" s="22"/>
      <c r="OQC81" s="23"/>
      <c r="OQD81" s="24"/>
      <c r="OQE81" s="25"/>
      <c r="OQF81" s="26"/>
      <c r="OQG81" s="129"/>
      <c r="OQH81" s="21"/>
      <c r="OQI81" s="21"/>
      <c r="OQJ81" s="22"/>
      <c r="OQK81" s="22"/>
      <c r="OQL81" s="23"/>
      <c r="OQM81" s="24"/>
      <c r="OQN81" s="25"/>
      <c r="OQO81" s="26"/>
      <c r="OQP81" s="129"/>
      <c r="OQQ81" s="21"/>
      <c r="OQR81" s="21"/>
      <c r="OQS81" s="22"/>
      <c r="OQT81" s="22"/>
      <c r="OQU81" s="23"/>
      <c r="OQV81" s="24"/>
      <c r="OQW81" s="25"/>
      <c r="OQX81" s="26"/>
      <c r="OQY81" s="129"/>
      <c r="OQZ81" s="21"/>
      <c r="ORA81" s="21"/>
      <c r="ORB81" s="22"/>
      <c r="ORC81" s="22"/>
      <c r="ORD81" s="23"/>
      <c r="ORE81" s="24"/>
      <c r="ORF81" s="25"/>
      <c r="ORG81" s="26"/>
      <c r="ORH81" s="129"/>
      <c r="ORI81" s="21"/>
      <c r="ORJ81" s="21"/>
      <c r="ORK81" s="22"/>
      <c r="ORL81" s="22"/>
      <c r="ORM81" s="23"/>
      <c r="ORN81" s="24"/>
      <c r="ORO81" s="25"/>
      <c r="ORP81" s="26"/>
      <c r="ORQ81" s="129"/>
      <c r="ORR81" s="21"/>
      <c r="ORS81" s="21"/>
      <c r="ORT81" s="22"/>
      <c r="ORU81" s="22"/>
      <c r="ORV81" s="23"/>
      <c r="ORW81" s="24"/>
      <c r="ORX81" s="25"/>
      <c r="ORY81" s="26"/>
      <c r="ORZ81" s="129"/>
      <c r="OSA81" s="21"/>
      <c r="OSB81" s="21"/>
      <c r="OSC81" s="22"/>
      <c r="OSD81" s="22"/>
      <c r="OSE81" s="23"/>
      <c r="OSF81" s="24"/>
      <c r="OSG81" s="25"/>
      <c r="OSH81" s="26"/>
      <c r="OSI81" s="129"/>
      <c r="OSJ81" s="21"/>
      <c r="OSK81" s="21"/>
      <c r="OSL81" s="22"/>
      <c r="OSM81" s="22"/>
      <c r="OSN81" s="23"/>
      <c r="OSO81" s="24"/>
      <c r="OSP81" s="25"/>
      <c r="OSQ81" s="26"/>
      <c r="OSR81" s="129"/>
      <c r="OSS81" s="21"/>
      <c r="OST81" s="21"/>
      <c r="OSU81" s="22"/>
      <c r="OSV81" s="22"/>
      <c r="OSW81" s="23"/>
      <c r="OSX81" s="24"/>
      <c r="OSY81" s="25"/>
      <c r="OSZ81" s="26"/>
      <c r="OTA81" s="129"/>
      <c r="OTB81" s="21"/>
      <c r="OTC81" s="21"/>
      <c r="OTD81" s="22"/>
      <c r="OTE81" s="22"/>
      <c r="OTF81" s="23"/>
      <c r="OTG81" s="24"/>
      <c r="OTH81" s="25"/>
      <c r="OTI81" s="26"/>
      <c r="OTJ81" s="129"/>
      <c r="OTK81" s="21"/>
      <c r="OTL81" s="21"/>
      <c r="OTM81" s="22"/>
      <c r="OTN81" s="22"/>
      <c r="OTO81" s="23"/>
      <c r="OTP81" s="24"/>
      <c r="OTQ81" s="25"/>
      <c r="OTR81" s="26"/>
      <c r="OTS81" s="129"/>
      <c r="OTT81" s="21"/>
      <c r="OTU81" s="21"/>
      <c r="OTV81" s="22"/>
      <c r="OTW81" s="22"/>
      <c r="OTX81" s="23"/>
      <c r="OTY81" s="24"/>
      <c r="OTZ81" s="25"/>
      <c r="OUA81" s="26"/>
      <c r="OUB81" s="129"/>
      <c r="OUC81" s="21"/>
      <c r="OUD81" s="21"/>
      <c r="OUE81" s="22"/>
      <c r="OUF81" s="22"/>
      <c r="OUG81" s="23"/>
      <c r="OUH81" s="24"/>
      <c r="OUI81" s="25"/>
      <c r="OUJ81" s="26"/>
      <c r="OUK81" s="129"/>
      <c r="OUL81" s="21"/>
      <c r="OUM81" s="21"/>
      <c r="OUN81" s="22"/>
      <c r="OUO81" s="22"/>
      <c r="OUP81" s="23"/>
      <c r="OUQ81" s="24"/>
      <c r="OUR81" s="25"/>
      <c r="OUS81" s="26"/>
      <c r="OUT81" s="129"/>
      <c r="OUU81" s="21"/>
      <c r="OUV81" s="21"/>
      <c r="OUW81" s="22"/>
      <c r="OUX81" s="22"/>
      <c r="OUY81" s="23"/>
      <c r="OUZ81" s="24"/>
      <c r="OVA81" s="25"/>
      <c r="OVB81" s="26"/>
      <c r="OVC81" s="129"/>
      <c r="OVD81" s="21"/>
      <c r="OVE81" s="21"/>
      <c r="OVF81" s="22"/>
      <c r="OVG81" s="22"/>
      <c r="OVH81" s="23"/>
      <c r="OVI81" s="24"/>
      <c r="OVJ81" s="25"/>
      <c r="OVK81" s="26"/>
      <c r="OVL81" s="129"/>
      <c r="OVM81" s="21"/>
      <c r="OVN81" s="21"/>
      <c r="OVO81" s="22"/>
      <c r="OVP81" s="22"/>
      <c r="OVQ81" s="23"/>
      <c r="OVR81" s="24"/>
      <c r="OVS81" s="25"/>
      <c r="OVT81" s="26"/>
      <c r="OVU81" s="129"/>
      <c r="OVV81" s="21"/>
      <c r="OVW81" s="21"/>
      <c r="OVX81" s="22"/>
      <c r="OVY81" s="22"/>
      <c r="OVZ81" s="23"/>
      <c r="OWA81" s="24"/>
      <c r="OWB81" s="25"/>
      <c r="OWC81" s="26"/>
      <c r="OWD81" s="129"/>
      <c r="OWE81" s="21"/>
      <c r="OWF81" s="21"/>
      <c r="OWG81" s="22"/>
      <c r="OWH81" s="22"/>
      <c r="OWI81" s="23"/>
      <c r="OWJ81" s="24"/>
      <c r="OWK81" s="25"/>
      <c r="OWL81" s="26"/>
      <c r="OWM81" s="129"/>
      <c r="OWN81" s="21"/>
      <c r="OWO81" s="21"/>
      <c r="OWP81" s="22"/>
      <c r="OWQ81" s="22"/>
      <c r="OWR81" s="23"/>
      <c r="OWS81" s="24"/>
      <c r="OWT81" s="25"/>
      <c r="OWU81" s="26"/>
      <c r="OWV81" s="129"/>
      <c r="OWW81" s="21"/>
      <c r="OWX81" s="21"/>
      <c r="OWY81" s="22"/>
      <c r="OWZ81" s="22"/>
      <c r="OXA81" s="23"/>
      <c r="OXB81" s="24"/>
      <c r="OXC81" s="25"/>
      <c r="OXD81" s="26"/>
      <c r="OXE81" s="129"/>
      <c r="OXF81" s="21"/>
      <c r="OXG81" s="21"/>
      <c r="OXH81" s="22"/>
      <c r="OXI81" s="22"/>
      <c r="OXJ81" s="23"/>
      <c r="OXK81" s="24"/>
      <c r="OXL81" s="25"/>
      <c r="OXM81" s="26"/>
      <c r="OXN81" s="129"/>
      <c r="OXO81" s="21"/>
      <c r="OXP81" s="21"/>
      <c r="OXQ81" s="22"/>
      <c r="OXR81" s="22"/>
      <c r="OXS81" s="23"/>
      <c r="OXT81" s="24"/>
      <c r="OXU81" s="25"/>
      <c r="OXV81" s="26"/>
      <c r="OXW81" s="129"/>
      <c r="OXX81" s="21"/>
      <c r="OXY81" s="21"/>
      <c r="OXZ81" s="22"/>
      <c r="OYA81" s="22"/>
      <c r="OYB81" s="23"/>
      <c r="OYC81" s="24"/>
      <c r="OYD81" s="25"/>
      <c r="OYE81" s="26"/>
      <c r="OYF81" s="129"/>
      <c r="OYG81" s="21"/>
      <c r="OYH81" s="21"/>
      <c r="OYI81" s="22"/>
      <c r="OYJ81" s="22"/>
      <c r="OYK81" s="23"/>
      <c r="OYL81" s="24"/>
      <c r="OYM81" s="25"/>
      <c r="OYN81" s="26"/>
      <c r="OYO81" s="129"/>
      <c r="OYP81" s="21"/>
      <c r="OYQ81" s="21"/>
      <c r="OYR81" s="22"/>
      <c r="OYS81" s="22"/>
      <c r="OYT81" s="23"/>
      <c r="OYU81" s="24"/>
      <c r="OYV81" s="25"/>
      <c r="OYW81" s="26"/>
      <c r="OYX81" s="129"/>
      <c r="OYY81" s="21"/>
      <c r="OYZ81" s="21"/>
      <c r="OZA81" s="22"/>
      <c r="OZB81" s="22"/>
      <c r="OZC81" s="23"/>
      <c r="OZD81" s="24"/>
      <c r="OZE81" s="25"/>
      <c r="OZF81" s="26"/>
      <c r="OZG81" s="129"/>
      <c r="OZH81" s="21"/>
      <c r="OZI81" s="21"/>
      <c r="OZJ81" s="22"/>
      <c r="OZK81" s="22"/>
      <c r="OZL81" s="23"/>
      <c r="OZM81" s="24"/>
      <c r="OZN81" s="25"/>
      <c r="OZO81" s="26"/>
      <c r="OZP81" s="129"/>
      <c r="OZQ81" s="21"/>
      <c r="OZR81" s="21"/>
      <c r="OZS81" s="22"/>
      <c r="OZT81" s="22"/>
      <c r="OZU81" s="23"/>
      <c r="OZV81" s="24"/>
      <c r="OZW81" s="25"/>
      <c r="OZX81" s="26"/>
      <c r="OZY81" s="129"/>
      <c r="OZZ81" s="21"/>
      <c r="PAA81" s="21"/>
      <c r="PAB81" s="22"/>
      <c r="PAC81" s="22"/>
      <c r="PAD81" s="23"/>
      <c r="PAE81" s="24"/>
      <c r="PAF81" s="25"/>
      <c r="PAG81" s="26"/>
      <c r="PAH81" s="129"/>
      <c r="PAI81" s="21"/>
      <c r="PAJ81" s="21"/>
      <c r="PAK81" s="22"/>
      <c r="PAL81" s="22"/>
      <c r="PAM81" s="23"/>
      <c r="PAN81" s="24"/>
      <c r="PAO81" s="25"/>
      <c r="PAP81" s="26"/>
      <c r="PAQ81" s="129"/>
      <c r="PAR81" s="21"/>
      <c r="PAS81" s="21"/>
      <c r="PAT81" s="22"/>
      <c r="PAU81" s="22"/>
      <c r="PAV81" s="23"/>
      <c r="PAW81" s="24"/>
      <c r="PAX81" s="25"/>
      <c r="PAY81" s="26"/>
      <c r="PAZ81" s="129"/>
      <c r="PBA81" s="21"/>
      <c r="PBB81" s="21"/>
      <c r="PBC81" s="22"/>
      <c r="PBD81" s="22"/>
      <c r="PBE81" s="23"/>
      <c r="PBF81" s="24"/>
      <c r="PBG81" s="25"/>
      <c r="PBH81" s="26"/>
      <c r="PBI81" s="129"/>
      <c r="PBJ81" s="21"/>
      <c r="PBK81" s="21"/>
      <c r="PBL81" s="22"/>
      <c r="PBM81" s="22"/>
      <c r="PBN81" s="23"/>
      <c r="PBO81" s="24"/>
      <c r="PBP81" s="25"/>
      <c r="PBQ81" s="26"/>
      <c r="PBR81" s="129"/>
      <c r="PBS81" s="21"/>
      <c r="PBT81" s="21"/>
      <c r="PBU81" s="22"/>
      <c r="PBV81" s="22"/>
      <c r="PBW81" s="23"/>
      <c r="PBX81" s="24"/>
      <c r="PBY81" s="25"/>
      <c r="PBZ81" s="26"/>
      <c r="PCA81" s="129"/>
      <c r="PCB81" s="21"/>
      <c r="PCC81" s="21"/>
      <c r="PCD81" s="22"/>
      <c r="PCE81" s="22"/>
      <c r="PCF81" s="23"/>
      <c r="PCG81" s="24"/>
      <c r="PCH81" s="25"/>
      <c r="PCI81" s="26"/>
      <c r="PCJ81" s="129"/>
      <c r="PCK81" s="21"/>
      <c r="PCL81" s="21"/>
      <c r="PCM81" s="22"/>
      <c r="PCN81" s="22"/>
      <c r="PCO81" s="23"/>
      <c r="PCP81" s="24"/>
      <c r="PCQ81" s="25"/>
      <c r="PCR81" s="26"/>
      <c r="PCS81" s="129"/>
      <c r="PCT81" s="21"/>
      <c r="PCU81" s="21"/>
      <c r="PCV81" s="22"/>
      <c r="PCW81" s="22"/>
      <c r="PCX81" s="23"/>
      <c r="PCY81" s="24"/>
      <c r="PCZ81" s="25"/>
      <c r="PDA81" s="26"/>
      <c r="PDB81" s="129"/>
      <c r="PDC81" s="21"/>
      <c r="PDD81" s="21"/>
      <c r="PDE81" s="22"/>
      <c r="PDF81" s="22"/>
      <c r="PDG81" s="23"/>
      <c r="PDH81" s="24"/>
      <c r="PDI81" s="25"/>
      <c r="PDJ81" s="26"/>
      <c r="PDK81" s="129"/>
      <c r="PDL81" s="21"/>
      <c r="PDM81" s="21"/>
      <c r="PDN81" s="22"/>
      <c r="PDO81" s="22"/>
      <c r="PDP81" s="23"/>
      <c r="PDQ81" s="24"/>
      <c r="PDR81" s="25"/>
      <c r="PDS81" s="26"/>
      <c r="PDT81" s="129"/>
      <c r="PDU81" s="21"/>
      <c r="PDV81" s="21"/>
      <c r="PDW81" s="22"/>
      <c r="PDX81" s="22"/>
      <c r="PDY81" s="23"/>
      <c r="PDZ81" s="24"/>
      <c r="PEA81" s="25"/>
      <c r="PEB81" s="26"/>
      <c r="PEC81" s="129"/>
      <c r="PED81" s="21"/>
      <c r="PEE81" s="21"/>
      <c r="PEF81" s="22"/>
      <c r="PEG81" s="22"/>
      <c r="PEH81" s="23"/>
      <c r="PEI81" s="24"/>
      <c r="PEJ81" s="25"/>
      <c r="PEK81" s="26"/>
      <c r="PEL81" s="129"/>
      <c r="PEM81" s="21"/>
      <c r="PEN81" s="21"/>
      <c r="PEO81" s="22"/>
      <c r="PEP81" s="22"/>
      <c r="PEQ81" s="23"/>
      <c r="PER81" s="24"/>
      <c r="PES81" s="25"/>
      <c r="PET81" s="26"/>
      <c r="PEU81" s="129"/>
      <c r="PEV81" s="21"/>
      <c r="PEW81" s="21"/>
      <c r="PEX81" s="22"/>
      <c r="PEY81" s="22"/>
      <c r="PEZ81" s="23"/>
      <c r="PFA81" s="24"/>
      <c r="PFB81" s="25"/>
      <c r="PFC81" s="26"/>
      <c r="PFD81" s="129"/>
      <c r="PFE81" s="21"/>
      <c r="PFF81" s="21"/>
      <c r="PFG81" s="22"/>
      <c r="PFH81" s="22"/>
      <c r="PFI81" s="23"/>
      <c r="PFJ81" s="24"/>
      <c r="PFK81" s="25"/>
      <c r="PFL81" s="26"/>
      <c r="PFM81" s="129"/>
      <c r="PFN81" s="21"/>
      <c r="PFO81" s="21"/>
      <c r="PFP81" s="22"/>
      <c r="PFQ81" s="22"/>
      <c r="PFR81" s="23"/>
      <c r="PFS81" s="24"/>
      <c r="PFT81" s="25"/>
      <c r="PFU81" s="26"/>
      <c r="PFV81" s="129"/>
      <c r="PFW81" s="21"/>
      <c r="PFX81" s="21"/>
      <c r="PFY81" s="22"/>
      <c r="PFZ81" s="22"/>
      <c r="PGA81" s="23"/>
      <c r="PGB81" s="24"/>
      <c r="PGC81" s="25"/>
      <c r="PGD81" s="26"/>
      <c r="PGE81" s="129"/>
      <c r="PGF81" s="21"/>
      <c r="PGG81" s="21"/>
      <c r="PGH81" s="22"/>
      <c r="PGI81" s="22"/>
      <c r="PGJ81" s="23"/>
      <c r="PGK81" s="24"/>
      <c r="PGL81" s="25"/>
      <c r="PGM81" s="26"/>
      <c r="PGN81" s="129"/>
      <c r="PGO81" s="21"/>
      <c r="PGP81" s="21"/>
      <c r="PGQ81" s="22"/>
      <c r="PGR81" s="22"/>
      <c r="PGS81" s="23"/>
      <c r="PGT81" s="24"/>
      <c r="PGU81" s="25"/>
      <c r="PGV81" s="26"/>
      <c r="PGW81" s="129"/>
      <c r="PGX81" s="21"/>
      <c r="PGY81" s="21"/>
      <c r="PGZ81" s="22"/>
      <c r="PHA81" s="22"/>
      <c r="PHB81" s="23"/>
      <c r="PHC81" s="24"/>
      <c r="PHD81" s="25"/>
      <c r="PHE81" s="26"/>
      <c r="PHF81" s="129"/>
      <c r="PHG81" s="21"/>
      <c r="PHH81" s="21"/>
      <c r="PHI81" s="22"/>
      <c r="PHJ81" s="22"/>
      <c r="PHK81" s="23"/>
      <c r="PHL81" s="24"/>
      <c r="PHM81" s="25"/>
      <c r="PHN81" s="26"/>
      <c r="PHO81" s="129"/>
      <c r="PHP81" s="21"/>
      <c r="PHQ81" s="21"/>
      <c r="PHR81" s="22"/>
      <c r="PHS81" s="22"/>
      <c r="PHT81" s="23"/>
      <c r="PHU81" s="24"/>
      <c r="PHV81" s="25"/>
      <c r="PHW81" s="26"/>
      <c r="PHX81" s="129"/>
      <c r="PHY81" s="21"/>
      <c r="PHZ81" s="21"/>
      <c r="PIA81" s="22"/>
      <c r="PIB81" s="22"/>
      <c r="PIC81" s="23"/>
      <c r="PID81" s="24"/>
      <c r="PIE81" s="25"/>
      <c r="PIF81" s="26"/>
      <c r="PIG81" s="129"/>
      <c r="PIH81" s="21"/>
      <c r="PII81" s="21"/>
      <c r="PIJ81" s="22"/>
      <c r="PIK81" s="22"/>
      <c r="PIL81" s="23"/>
      <c r="PIM81" s="24"/>
      <c r="PIN81" s="25"/>
      <c r="PIO81" s="26"/>
      <c r="PIP81" s="129"/>
      <c r="PIQ81" s="21"/>
      <c r="PIR81" s="21"/>
      <c r="PIS81" s="22"/>
      <c r="PIT81" s="22"/>
      <c r="PIU81" s="23"/>
      <c r="PIV81" s="24"/>
      <c r="PIW81" s="25"/>
      <c r="PIX81" s="26"/>
      <c r="PIY81" s="129"/>
      <c r="PIZ81" s="21"/>
      <c r="PJA81" s="21"/>
      <c r="PJB81" s="22"/>
      <c r="PJC81" s="22"/>
      <c r="PJD81" s="23"/>
      <c r="PJE81" s="24"/>
      <c r="PJF81" s="25"/>
      <c r="PJG81" s="26"/>
      <c r="PJH81" s="129"/>
      <c r="PJI81" s="21"/>
      <c r="PJJ81" s="21"/>
      <c r="PJK81" s="22"/>
      <c r="PJL81" s="22"/>
      <c r="PJM81" s="23"/>
      <c r="PJN81" s="24"/>
      <c r="PJO81" s="25"/>
      <c r="PJP81" s="26"/>
      <c r="PJQ81" s="129"/>
      <c r="PJR81" s="21"/>
      <c r="PJS81" s="21"/>
      <c r="PJT81" s="22"/>
      <c r="PJU81" s="22"/>
      <c r="PJV81" s="23"/>
      <c r="PJW81" s="24"/>
      <c r="PJX81" s="25"/>
      <c r="PJY81" s="26"/>
      <c r="PJZ81" s="129"/>
      <c r="PKA81" s="21"/>
      <c r="PKB81" s="21"/>
      <c r="PKC81" s="22"/>
      <c r="PKD81" s="22"/>
      <c r="PKE81" s="23"/>
      <c r="PKF81" s="24"/>
      <c r="PKG81" s="25"/>
      <c r="PKH81" s="26"/>
      <c r="PKI81" s="129"/>
      <c r="PKJ81" s="21"/>
      <c r="PKK81" s="21"/>
      <c r="PKL81" s="22"/>
      <c r="PKM81" s="22"/>
      <c r="PKN81" s="23"/>
      <c r="PKO81" s="24"/>
      <c r="PKP81" s="25"/>
      <c r="PKQ81" s="26"/>
      <c r="PKR81" s="129"/>
      <c r="PKS81" s="21"/>
      <c r="PKT81" s="21"/>
      <c r="PKU81" s="22"/>
      <c r="PKV81" s="22"/>
      <c r="PKW81" s="23"/>
      <c r="PKX81" s="24"/>
      <c r="PKY81" s="25"/>
      <c r="PKZ81" s="26"/>
      <c r="PLA81" s="129"/>
      <c r="PLB81" s="21"/>
      <c r="PLC81" s="21"/>
      <c r="PLD81" s="22"/>
      <c r="PLE81" s="22"/>
      <c r="PLF81" s="23"/>
      <c r="PLG81" s="24"/>
      <c r="PLH81" s="25"/>
      <c r="PLI81" s="26"/>
      <c r="PLJ81" s="129"/>
      <c r="PLK81" s="21"/>
      <c r="PLL81" s="21"/>
      <c r="PLM81" s="22"/>
      <c r="PLN81" s="22"/>
      <c r="PLO81" s="23"/>
      <c r="PLP81" s="24"/>
      <c r="PLQ81" s="25"/>
      <c r="PLR81" s="26"/>
      <c r="PLS81" s="129"/>
      <c r="PLT81" s="21"/>
      <c r="PLU81" s="21"/>
      <c r="PLV81" s="22"/>
      <c r="PLW81" s="22"/>
      <c r="PLX81" s="23"/>
      <c r="PLY81" s="24"/>
      <c r="PLZ81" s="25"/>
      <c r="PMA81" s="26"/>
      <c r="PMB81" s="129"/>
      <c r="PMC81" s="21"/>
      <c r="PMD81" s="21"/>
      <c r="PME81" s="22"/>
      <c r="PMF81" s="22"/>
      <c r="PMG81" s="23"/>
      <c r="PMH81" s="24"/>
      <c r="PMI81" s="25"/>
      <c r="PMJ81" s="26"/>
      <c r="PMK81" s="129"/>
      <c r="PML81" s="21"/>
      <c r="PMM81" s="21"/>
      <c r="PMN81" s="22"/>
      <c r="PMO81" s="22"/>
      <c r="PMP81" s="23"/>
      <c r="PMQ81" s="24"/>
      <c r="PMR81" s="25"/>
      <c r="PMS81" s="26"/>
      <c r="PMT81" s="129"/>
      <c r="PMU81" s="21"/>
      <c r="PMV81" s="21"/>
      <c r="PMW81" s="22"/>
      <c r="PMX81" s="22"/>
      <c r="PMY81" s="23"/>
      <c r="PMZ81" s="24"/>
      <c r="PNA81" s="25"/>
      <c r="PNB81" s="26"/>
      <c r="PNC81" s="129"/>
      <c r="PND81" s="21"/>
      <c r="PNE81" s="21"/>
      <c r="PNF81" s="22"/>
      <c r="PNG81" s="22"/>
      <c r="PNH81" s="23"/>
      <c r="PNI81" s="24"/>
      <c r="PNJ81" s="25"/>
      <c r="PNK81" s="26"/>
      <c r="PNL81" s="129"/>
      <c r="PNM81" s="21"/>
      <c r="PNN81" s="21"/>
      <c r="PNO81" s="22"/>
      <c r="PNP81" s="22"/>
      <c r="PNQ81" s="23"/>
      <c r="PNR81" s="24"/>
      <c r="PNS81" s="25"/>
      <c r="PNT81" s="26"/>
      <c r="PNU81" s="129"/>
      <c r="PNV81" s="21"/>
      <c r="PNW81" s="21"/>
      <c r="PNX81" s="22"/>
      <c r="PNY81" s="22"/>
      <c r="PNZ81" s="23"/>
      <c r="POA81" s="24"/>
      <c r="POB81" s="25"/>
      <c r="POC81" s="26"/>
      <c r="POD81" s="129"/>
      <c r="POE81" s="21"/>
      <c r="POF81" s="21"/>
      <c r="POG81" s="22"/>
      <c r="POH81" s="22"/>
      <c r="POI81" s="23"/>
      <c r="POJ81" s="24"/>
      <c r="POK81" s="25"/>
      <c r="POL81" s="26"/>
      <c r="POM81" s="129"/>
      <c r="PON81" s="21"/>
      <c r="POO81" s="21"/>
      <c r="POP81" s="22"/>
      <c r="POQ81" s="22"/>
      <c r="POR81" s="23"/>
      <c r="POS81" s="24"/>
      <c r="POT81" s="25"/>
      <c r="POU81" s="26"/>
      <c r="POV81" s="129"/>
      <c r="POW81" s="21"/>
      <c r="POX81" s="21"/>
      <c r="POY81" s="22"/>
      <c r="POZ81" s="22"/>
      <c r="PPA81" s="23"/>
      <c r="PPB81" s="24"/>
      <c r="PPC81" s="25"/>
      <c r="PPD81" s="26"/>
      <c r="PPE81" s="129"/>
      <c r="PPF81" s="21"/>
      <c r="PPG81" s="21"/>
      <c r="PPH81" s="22"/>
      <c r="PPI81" s="22"/>
      <c r="PPJ81" s="23"/>
      <c r="PPK81" s="24"/>
      <c r="PPL81" s="25"/>
      <c r="PPM81" s="26"/>
      <c r="PPN81" s="129"/>
      <c r="PPO81" s="21"/>
      <c r="PPP81" s="21"/>
      <c r="PPQ81" s="22"/>
      <c r="PPR81" s="22"/>
      <c r="PPS81" s="23"/>
      <c r="PPT81" s="24"/>
      <c r="PPU81" s="25"/>
      <c r="PPV81" s="26"/>
      <c r="PPW81" s="129"/>
      <c r="PPX81" s="21"/>
      <c r="PPY81" s="21"/>
      <c r="PPZ81" s="22"/>
      <c r="PQA81" s="22"/>
      <c r="PQB81" s="23"/>
      <c r="PQC81" s="24"/>
      <c r="PQD81" s="25"/>
      <c r="PQE81" s="26"/>
      <c r="PQF81" s="129"/>
      <c r="PQG81" s="21"/>
      <c r="PQH81" s="21"/>
      <c r="PQI81" s="22"/>
      <c r="PQJ81" s="22"/>
      <c r="PQK81" s="23"/>
      <c r="PQL81" s="24"/>
      <c r="PQM81" s="25"/>
      <c r="PQN81" s="26"/>
      <c r="PQO81" s="129"/>
      <c r="PQP81" s="21"/>
      <c r="PQQ81" s="21"/>
      <c r="PQR81" s="22"/>
      <c r="PQS81" s="22"/>
      <c r="PQT81" s="23"/>
      <c r="PQU81" s="24"/>
      <c r="PQV81" s="25"/>
      <c r="PQW81" s="26"/>
      <c r="PQX81" s="129"/>
      <c r="PQY81" s="21"/>
      <c r="PQZ81" s="21"/>
      <c r="PRA81" s="22"/>
      <c r="PRB81" s="22"/>
      <c r="PRC81" s="23"/>
      <c r="PRD81" s="24"/>
      <c r="PRE81" s="25"/>
      <c r="PRF81" s="26"/>
      <c r="PRG81" s="129"/>
      <c r="PRH81" s="21"/>
      <c r="PRI81" s="21"/>
      <c r="PRJ81" s="22"/>
      <c r="PRK81" s="22"/>
      <c r="PRL81" s="23"/>
      <c r="PRM81" s="24"/>
      <c r="PRN81" s="25"/>
      <c r="PRO81" s="26"/>
      <c r="PRP81" s="129"/>
      <c r="PRQ81" s="21"/>
      <c r="PRR81" s="21"/>
      <c r="PRS81" s="22"/>
      <c r="PRT81" s="22"/>
      <c r="PRU81" s="23"/>
      <c r="PRV81" s="24"/>
      <c r="PRW81" s="25"/>
      <c r="PRX81" s="26"/>
      <c r="PRY81" s="129"/>
      <c r="PRZ81" s="21"/>
      <c r="PSA81" s="21"/>
      <c r="PSB81" s="22"/>
      <c r="PSC81" s="22"/>
      <c r="PSD81" s="23"/>
      <c r="PSE81" s="24"/>
      <c r="PSF81" s="25"/>
      <c r="PSG81" s="26"/>
      <c r="PSH81" s="129"/>
      <c r="PSI81" s="21"/>
      <c r="PSJ81" s="21"/>
      <c r="PSK81" s="22"/>
      <c r="PSL81" s="22"/>
      <c r="PSM81" s="23"/>
      <c r="PSN81" s="24"/>
      <c r="PSO81" s="25"/>
      <c r="PSP81" s="26"/>
      <c r="PSQ81" s="129"/>
      <c r="PSR81" s="21"/>
      <c r="PSS81" s="21"/>
      <c r="PST81" s="22"/>
      <c r="PSU81" s="22"/>
      <c r="PSV81" s="23"/>
      <c r="PSW81" s="24"/>
      <c r="PSX81" s="25"/>
      <c r="PSY81" s="26"/>
      <c r="PSZ81" s="129"/>
      <c r="PTA81" s="21"/>
      <c r="PTB81" s="21"/>
      <c r="PTC81" s="22"/>
      <c r="PTD81" s="22"/>
      <c r="PTE81" s="23"/>
      <c r="PTF81" s="24"/>
      <c r="PTG81" s="25"/>
      <c r="PTH81" s="26"/>
      <c r="PTI81" s="129"/>
      <c r="PTJ81" s="21"/>
      <c r="PTK81" s="21"/>
      <c r="PTL81" s="22"/>
      <c r="PTM81" s="22"/>
      <c r="PTN81" s="23"/>
      <c r="PTO81" s="24"/>
      <c r="PTP81" s="25"/>
      <c r="PTQ81" s="26"/>
      <c r="PTR81" s="129"/>
      <c r="PTS81" s="21"/>
      <c r="PTT81" s="21"/>
      <c r="PTU81" s="22"/>
      <c r="PTV81" s="22"/>
      <c r="PTW81" s="23"/>
      <c r="PTX81" s="24"/>
      <c r="PTY81" s="25"/>
      <c r="PTZ81" s="26"/>
      <c r="PUA81" s="129"/>
      <c r="PUB81" s="21"/>
      <c r="PUC81" s="21"/>
      <c r="PUD81" s="22"/>
      <c r="PUE81" s="22"/>
      <c r="PUF81" s="23"/>
      <c r="PUG81" s="24"/>
      <c r="PUH81" s="25"/>
      <c r="PUI81" s="26"/>
      <c r="PUJ81" s="129"/>
      <c r="PUK81" s="21"/>
      <c r="PUL81" s="21"/>
      <c r="PUM81" s="22"/>
      <c r="PUN81" s="22"/>
      <c r="PUO81" s="23"/>
      <c r="PUP81" s="24"/>
      <c r="PUQ81" s="25"/>
      <c r="PUR81" s="26"/>
      <c r="PUS81" s="129"/>
      <c r="PUT81" s="21"/>
      <c r="PUU81" s="21"/>
      <c r="PUV81" s="22"/>
      <c r="PUW81" s="22"/>
      <c r="PUX81" s="23"/>
      <c r="PUY81" s="24"/>
      <c r="PUZ81" s="25"/>
      <c r="PVA81" s="26"/>
      <c r="PVB81" s="129"/>
      <c r="PVC81" s="21"/>
      <c r="PVD81" s="21"/>
      <c r="PVE81" s="22"/>
      <c r="PVF81" s="22"/>
      <c r="PVG81" s="23"/>
      <c r="PVH81" s="24"/>
      <c r="PVI81" s="25"/>
      <c r="PVJ81" s="26"/>
      <c r="PVK81" s="129"/>
      <c r="PVL81" s="21"/>
      <c r="PVM81" s="21"/>
      <c r="PVN81" s="22"/>
      <c r="PVO81" s="22"/>
      <c r="PVP81" s="23"/>
      <c r="PVQ81" s="24"/>
      <c r="PVR81" s="25"/>
      <c r="PVS81" s="26"/>
      <c r="PVT81" s="129"/>
      <c r="PVU81" s="21"/>
      <c r="PVV81" s="21"/>
      <c r="PVW81" s="22"/>
      <c r="PVX81" s="22"/>
      <c r="PVY81" s="23"/>
      <c r="PVZ81" s="24"/>
      <c r="PWA81" s="25"/>
      <c r="PWB81" s="26"/>
      <c r="PWC81" s="129"/>
      <c r="PWD81" s="21"/>
      <c r="PWE81" s="21"/>
      <c r="PWF81" s="22"/>
      <c r="PWG81" s="22"/>
      <c r="PWH81" s="23"/>
      <c r="PWI81" s="24"/>
      <c r="PWJ81" s="25"/>
      <c r="PWK81" s="26"/>
      <c r="PWL81" s="129"/>
      <c r="PWM81" s="21"/>
      <c r="PWN81" s="21"/>
      <c r="PWO81" s="22"/>
      <c r="PWP81" s="22"/>
      <c r="PWQ81" s="23"/>
      <c r="PWR81" s="24"/>
      <c r="PWS81" s="25"/>
      <c r="PWT81" s="26"/>
      <c r="PWU81" s="129"/>
      <c r="PWV81" s="21"/>
      <c r="PWW81" s="21"/>
      <c r="PWX81" s="22"/>
      <c r="PWY81" s="22"/>
      <c r="PWZ81" s="23"/>
      <c r="PXA81" s="24"/>
      <c r="PXB81" s="25"/>
      <c r="PXC81" s="26"/>
      <c r="PXD81" s="129"/>
      <c r="PXE81" s="21"/>
      <c r="PXF81" s="21"/>
      <c r="PXG81" s="22"/>
      <c r="PXH81" s="22"/>
      <c r="PXI81" s="23"/>
      <c r="PXJ81" s="24"/>
      <c r="PXK81" s="25"/>
      <c r="PXL81" s="26"/>
      <c r="PXM81" s="129"/>
      <c r="PXN81" s="21"/>
      <c r="PXO81" s="21"/>
      <c r="PXP81" s="22"/>
      <c r="PXQ81" s="22"/>
      <c r="PXR81" s="23"/>
      <c r="PXS81" s="24"/>
      <c r="PXT81" s="25"/>
      <c r="PXU81" s="26"/>
      <c r="PXV81" s="129"/>
      <c r="PXW81" s="21"/>
      <c r="PXX81" s="21"/>
      <c r="PXY81" s="22"/>
      <c r="PXZ81" s="22"/>
      <c r="PYA81" s="23"/>
      <c r="PYB81" s="24"/>
      <c r="PYC81" s="25"/>
      <c r="PYD81" s="26"/>
      <c r="PYE81" s="129"/>
      <c r="PYF81" s="21"/>
      <c r="PYG81" s="21"/>
      <c r="PYH81" s="22"/>
      <c r="PYI81" s="22"/>
      <c r="PYJ81" s="23"/>
      <c r="PYK81" s="24"/>
      <c r="PYL81" s="25"/>
      <c r="PYM81" s="26"/>
      <c r="PYN81" s="129"/>
      <c r="PYO81" s="21"/>
      <c r="PYP81" s="21"/>
      <c r="PYQ81" s="22"/>
      <c r="PYR81" s="22"/>
      <c r="PYS81" s="23"/>
      <c r="PYT81" s="24"/>
      <c r="PYU81" s="25"/>
      <c r="PYV81" s="26"/>
      <c r="PYW81" s="129"/>
      <c r="PYX81" s="21"/>
      <c r="PYY81" s="21"/>
      <c r="PYZ81" s="22"/>
      <c r="PZA81" s="22"/>
      <c r="PZB81" s="23"/>
      <c r="PZC81" s="24"/>
      <c r="PZD81" s="25"/>
      <c r="PZE81" s="26"/>
      <c r="PZF81" s="129"/>
      <c r="PZG81" s="21"/>
      <c r="PZH81" s="21"/>
      <c r="PZI81" s="22"/>
      <c r="PZJ81" s="22"/>
      <c r="PZK81" s="23"/>
      <c r="PZL81" s="24"/>
      <c r="PZM81" s="25"/>
      <c r="PZN81" s="26"/>
      <c r="PZO81" s="129"/>
      <c r="PZP81" s="21"/>
      <c r="PZQ81" s="21"/>
      <c r="PZR81" s="22"/>
      <c r="PZS81" s="22"/>
      <c r="PZT81" s="23"/>
      <c r="PZU81" s="24"/>
      <c r="PZV81" s="25"/>
      <c r="PZW81" s="26"/>
      <c r="PZX81" s="129"/>
      <c r="PZY81" s="21"/>
      <c r="PZZ81" s="21"/>
      <c r="QAA81" s="22"/>
      <c r="QAB81" s="22"/>
      <c r="QAC81" s="23"/>
      <c r="QAD81" s="24"/>
      <c r="QAE81" s="25"/>
      <c r="QAF81" s="26"/>
      <c r="QAG81" s="129"/>
      <c r="QAH81" s="21"/>
      <c r="QAI81" s="21"/>
      <c r="QAJ81" s="22"/>
      <c r="QAK81" s="22"/>
      <c r="QAL81" s="23"/>
      <c r="QAM81" s="24"/>
      <c r="QAN81" s="25"/>
      <c r="QAO81" s="26"/>
      <c r="QAP81" s="129"/>
      <c r="QAQ81" s="21"/>
      <c r="QAR81" s="21"/>
      <c r="QAS81" s="22"/>
      <c r="QAT81" s="22"/>
      <c r="QAU81" s="23"/>
      <c r="QAV81" s="24"/>
      <c r="QAW81" s="25"/>
      <c r="QAX81" s="26"/>
      <c r="QAY81" s="129"/>
      <c r="QAZ81" s="21"/>
      <c r="QBA81" s="21"/>
      <c r="QBB81" s="22"/>
      <c r="QBC81" s="22"/>
      <c r="QBD81" s="23"/>
      <c r="QBE81" s="24"/>
      <c r="QBF81" s="25"/>
      <c r="QBG81" s="26"/>
      <c r="QBH81" s="129"/>
      <c r="QBI81" s="21"/>
      <c r="QBJ81" s="21"/>
      <c r="QBK81" s="22"/>
      <c r="QBL81" s="22"/>
      <c r="QBM81" s="23"/>
      <c r="QBN81" s="24"/>
      <c r="QBO81" s="25"/>
      <c r="QBP81" s="26"/>
      <c r="QBQ81" s="129"/>
      <c r="QBR81" s="21"/>
      <c r="QBS81" s="21"/>
      <c r="QBT81" s="22"/>
      <c r="QBU81" s="22"/>
      <c r="QBV81" s="23"/>
      <c r="QBW81" s="24"/>
      <c r="QBX81" s="25"/>
      <c r="QBY81" s="26"/>
      <c r="QBZ81" s="129"/>
      <c r="QCA81" s="21"/>
      <c r="QCB81" s="21"/>
      <c r="QCC81" s="22"/>
      <c r="QCD81" s="22"/>
      <c r="QCE81" s="23"/>
      <c r="QCF81" s="24"/>
      <c r="QCG81" s="25"/>
      <c r="QCH81" s="26"/>
      <c r="QCI81" s="129"/>
      <c r="QCJ81" s="21"/>
      <c r="QCK81" s="21"/>
      <c r="QCL81" s="22"/>
      <c r="QCM81" s="22"/>
      <c r="QCN81" s="23"/>
      <c r="QCO81" s="24"/>
      <c r="QCP81" s="25"/>
      <c r="QCQ81" s="26"/>
      <c r="QCR81" s="129"/>
      <c r="QCS81" s="21"/>
      <c r="QCT81" s="21"/>
      <c r="QCU81" s="22"/>
      <c r="QCV81" s="22"/>
      <c r="QCW81" s="23"/>
      <c r="QCX81" s="24"/>
      <c r="QCY81" s="25"/>
      <c r="QCZ81" s="26"/>
      <c r="QDA81" s="129"/>
      <c r="QDB81" s="21"/>
      <c r="QDC81" s="21"/>
      <c r="QDD81" s="22"/>
      <c r="QDE81" s="22"/>
      <c r="QDF81" s="23"/>
      <c r="QDG81" s="24"/>
      <c r="QDH81" s="25"/>
      <c r="QDI81" s="26"/>
      <c r="QDJ81" s="129"/>
      <c r="QDK81" s="21"/>
      <c r="QDL81" s="21"/>
      <c r="QDM81" s="22"/>
      <c r="QDN81" s="22"/>
      <c r="QDO81" s="23"/>
      <c r="QDP81" s="24"/>
      <c r="QDQ81" s="25"/>
      <c r="QDR81" s="26"/>
      <c r="QDS81" s="129"/>
      <c r="QDT81" s="21"/>
      <c r="QDU81" s="21"/>
      <c r="QDV81" s="22"/>
      <c r="QDW81" s="22"/>
      <c r="QDX81" s="23"/>
      <c r="QDY81" s="24"/>
      <c r="QDZ81" s="25"/>
      <c r="QEA81" s="26"/>
      <c r="QEB81" s="129"/>
      <c r="QEC81" s="21"/>
      <c r="QED81" s="21"/>
      <c r="QEE81" s="22"/>
      <c r="QEF81" s="22"/>
      <c r="QEG81" s="23"/>
      <c r="QEH81" s="24"/>
      <c r="QEI81" s="25"/>
      <c r="QEJ81" s="26"/>
      <c r="QEK81" s="129"/>
      <c r="QEL81" s="21"/>
      <c r="QEM81" s="21"/>
      <c r="QEN81" s="22"/>
      <c r="QEO81" s="22"/>
      <c r="QEP81" s="23"/>
      <c r="QEQ81" s="24"/>
      <c r="QER81" s="25"/>
      <c r="QES81" s="26"/>
      <c r="QET81" s="129"/>
      <c r="QEU81" s="21"/>
      <c r="QEV81" s="21"/>
      <c r="QEW81" s="22"/>
      <c r="QEX81" s="22"/>
      <c r="QEY81" s="23"/>
      <c r="QEZ81" s="24"/>
      <c r="QFA81" s="25"/>
      <c r="QFB81" s="26"/>
      <c r="QFC81" s="129"/>
      <c r="QFD81" s="21"/>
      <c r="QFE81" s="21"/>
      <c r="QFF81" s="22"/>
      <c r="QFG81" s="22"/>
      <c r="QFH81" s="23"/>
      <c r="QFI81" s="24"/>
      <c r="QFJ81" s="25"/>
      <c r="QFK81" s="26"/>
      <c r="QFL81" s="129"/>
      <c r="QFM81" s="21"/>
      <c r="QFN81" s="21"/>
      <c r="QFO81" s="22"/>
      <c r="QFP81" s="22"/>
      <c r="QFQ81" s="23"/>
      <c r="QFR81" s="24"/>
      <c r="QFS81" s="25"/>
      <c r="QFT81" s="26"/>
      <c r="QFU81" s="129"/>
      <c r="QFV81" s="21"/>
      <c r="QFW81" s="21"/>
      <c r="QFX81" s="22"/>
      <c r="QFY81" s="22"/>
      <c r="QFZ81" s="23"/>
      <c r="QGA81" s="24"/>
      <c r="QGB81" s="25"/>
      <c r="QGC81" s="26"/>
      <c r="QGD81" s="129"/>
      <c r="QGE81" s="21"/>
      <c r="QGF81" s="21"/>
      <c r="QGG81" s="22"/>
      <c r="QGH81" s="22"/>
      <c r="QGI81" s="23"/>
      <c r="QGJ81" s="24"/>
      <c r="QGK81" s="25"/>
      <c r="QGL81" s="26"/>
      <c r="QGM81" s="129"/>
      <c r="QGN81" s="21"/>
      <c r="QGO81" s="21"/>
      <c r="QGP81" s="22"/>
      <c r="QGQ81" s="22"/>
      <c r="QGR81" s="23"/>
      <c r="QGS81" s="24"/>
      <c r="QGT81" s="25"/>
      <c r="QGU81" s="26"/>
      <c r="QGV81" s="129"/>
      <c r="QGW81" s="21"/>
      <c r="QGX81" s="21"/>
      <c r="QGY81" s="22"/>
      <c r="QGZ81" s="22"/>
      <c r="QHA81" s="23"/>
      <c r="QHB81" s="24"/>
      <c r="QHC81" s="25"/>
      <c r="QHD81" s="26"/>
      <c r="QHE81" s="129"/>
      <c r="QHF81" s="21"/>
      <c r="QHG81" s="21"/>
      <c r="QHH81" s="22"/>
      <c r="QHI81" s="22"/>
      <c r="QHJ81" s="23"/>
      <c r="QHK81" s="24"/>
      <c r="QHL81" s="25"/>
      <c r="QHM81" s="26"/>
      <c r="QHN81" s="129"/>
      <c r="QHO81" s="21"/>
      <c r="QHP81" s="21"/>
      <c r="QHQ81" s="22"/>
      <c r="QHR81" s="22"/>
      <c r="QHS81" s="23"/>
      <c r="QHT81" s="24"/>
      <c r="QHU81" s="25"/>
      <c r="QHV81" s="26"/>
      <c r="QHW81" s="129"/>
      <c r="QHX81" s="21"/>
      <c r="QHY81" s="21"/>
      <c r="QHZ81" s="22"/>
      <c r="QIA81" s="22"/>
      <c r="QIB81" s="23"/>
      <c r="QIC81" s="24"/>
      <c r="QID81" s="25"/>
      <c r="QIE81" s="26"/>
      <c r="QIF81" s="129"/>
      <c r="QIG81" s="21"/>
      <c r="QIH81" s="21"/>
      <c r="QII81" s="22"/>
      <c r="QIJ81" s="22"/>
      <c r="QIK81" s="23"/>
      <c r="QIL81" s="24"/>
      <c r="QIM81" s="25"/>
      <c r="QIN81" s="26"/>
      <c r="QIO81" s="129"/>
      <c r="QIP81" s="21"/>
      <c r="QIQ81" s="21"/>
      <c r="QIR81" s="22"/>
      <c r="QIS81" s="22"/>
      <c r="QIT81" s="23"/>
      <c r="QIU81" s="24"/>
      <c r="QIV81" s="25"/>
      <c r="QIW81" s="26"/>
      <c r="QIX81" s="129"/>
      <c r="QIY81" s="21"/>
      <c r="QIZ81" s="21"/>
      <c r="QJA81" s="22"/>
      <c r="QJB81" s="22"/>
      <c r="QJC81" s="23"/>
      <c r="QJD81" s="24"/>
      <c r="QJE81" s="25"/>
      <c r="QJF81" s="26"/>
      <c r="QJG81" s="129"/>
      <c r="QJH81" s="21"/>
      <c r="QJI81" s="21"/>
      <c r="QJJ81" s="22"/>
      <c r="QJK81" s="22"/>
      <c r="QJL81" s="23"/>
      <c r="QJM81" s="24"/>
      <c r="QJN81" s="25"/>
      <c r="QJO81" s="26"/>
      <c r="QJP81" s="129"/>
      <c r="QJQ81" s="21"/>
      <c r="QJR81" s="21"/>
      <c r="QJS81" s="22"/>
      <c r="QJT81" s="22"/>
      <c r="QJU81" s="23"/>
      <c r="QJV81" s="24"/>
      <c r="QJW81" s="25"/>
      <c r="QJX81" s="26"/>
      <c r="QJY81" s="129"/>
      <c r="QJZ81" s="21"/>
      <c r="QKA81" s="21"/>
      <c r="QKB81" s="22"/>
      <c r="QKC81" s="22"/>
      <c r="QKD81" s="23"/>
      <c r="QKE81" s="24"/>
      <c r="QKF81" s="25"/>
      <c r="QKG81" s="26"/>
      <c r="QKH81" s="129"/>
      <c r="QKI81" s="21"/>
      <c r="QKJ81" s="21"/>
      <c r="QKK81" s="22"/>
      <c r="QKL81" s="22"/>
      <c r="QKM81" s="23"/>
      <c r="QKN81" s="24"/>
      <c r="QKO81" s="25"/>
      <c r="QKP81" s="26"/>
      <c r="QKQ81" s="129"/>
      <c r="QKR81" s="21"/>
      <c r="QKS81" s="21"/>
      <c r="QKT81" s="22"/>
      <c r="QKU81" s="22"/>
      <c r="QKV81" s="23"/>
      <c r="QKW81" s="24"/>
      <c r="QKX81" s="25"/>
      <c r="QKY81" s="26"/>
      <c r="QKZ81" s="129"/>
      <c r="QLA81" s="21"/>
      <c r="QLB81" s="21"/>
      <c r="QLC81" s="22"/>
      <c r="QLD81" s="22"/>
      <c r="QLE81" s="23"/>
      <c r="QLF81" s="24"/>
      <c r="QLG81" s="25"/>
      <c r="QLH81" s="26"/>
      <c r="QLI81" s="129"/>
      <c r="QLJ81" s="21"/>
      <c r="QLK81" s="21"/>
      <c r="QLL81" s="22"/>
      <c r="QLM81" s="22"/>
      <c r="QLN81" s="23"/>
      <c r="QLO81" s="24"/>
      <c r="QLP81" s="25"/>
      <c r="QLQ81" s="26"/>
      <c r="QLR81" s="129"/>
      <c r="QLS81" s="21"/>
      <c r="QLT81" s="21"/>
      <c r="QLU81" s="22"/>
      <c r="QLV81" s="22"/>
      <c r="QLW81" s="23"/>
      <c r="QLX81" s="24"/>
      <c r="QLY81" s="25"/>
      <c r="QLZ81" s="26"/>
      <c r="QMA81" s="129"/>
      <c r="QMB81" s="21"/>
      <c r="QMC81" s="21"/>
      <c r="QMD81" s="22"/>
      <c r="QME81" s="22"/>
      <c r="QMF81" s="23"/>
      <c r="QMG81" s="24"/>
      <c r="QMH81" s="25"/>
      <c r="QMI81" s="26"/>
      <c r="QMJ81" s="129"/>
      <c r="QMK81" s="21"/>
      <c r="QML81" s="21"/>
      <c r="QMM81" s="22"/>
      <c r="QMN81" s="22"/>
      <c r="QMO81" s="23"/>
      <c r="QMP81" s="24"/>
      <c r="QMQ81" s="25"/>
      <c r="QMR81" s="26"/>
      <c r="QMS81" s="129"/>
      <c r="QMT81" s="21"/>
      <c r="QMU81" s="21"/>
      <c r="QMV81" s="22"/>
      <c r="QMW81" s="22"/>
      <c r="QMX81" s="23"/>
      <c r="QMY81" s="24"/>
      <c r="QMZ81" s="25"/>
      <c r="QNA81" s="26"/>
      <c r="QNB81" s="129"/>
      <c r="QNC81" s="21"/>
      <c r="QND81" s="21"/>
      <c r="QNE81" s="22"/>
      <c r="QNF81" s="22"/>
      <c r="QNG81" s="23"/>
      <c r="QNH81" s="24"/>
      <c r="QNI81" s="25"/>
      <c r="QNJ81" s="26"/>
      <c r="QNK81" s="129"/>
      <c r="QNL81" s="21"/>
      <c r="QNM81" s="21"/>
      <c r="QNN81" s="22"/>
      <c r="QNO81" s="22"/>
      <c r="QNP81" s="23"/>
      <c r="QNQ81" s="24"/>
      <c r="QNR81" s="25"/>
      <c r="QNS81" s="26"/>
      <c r="QNT81" s="129"/>
      <c r="QNU81" s="21"/>
      <c r="QNV81" s="21"/>
      <c r="QNW81" s="22"/>
      <c r="QNX81" s="22"/>
      <c r="QNY81" s="23"/>
      <c r="QNZ81" s="24"/>
      <c r="QOA81" s="25"/>
      <c r="QOB81" s="26"/>
      <c r="QOC81" s="129"/>
      <c r="QOD81" s="21"/>
      <c r="QOE81" s="21"/>
      <c r="QOF81" s="22"/>
      <c r="QOG81" s="22"/>
      <c r="QOH81" s="23"/>
      <c r="QOI81" s="24"/>
      <c r="QOJ81" s="25"/>
      <c r="QOK81" s="26"/>
      <c r="QOL81" s="129"/>
      <c r="QOM81" s="21"/>
      <c r="QON81" s="21"/>
      <c r="QOO81" s="22"/>
      <c r="QOP81" s="22"/>
      <c r="QOQ81" s="23"/>
      <c r="QOR81" s="24"/>
      <c r="QOS81" s="25"/>
      <c r="QOT81" s="26"/>
      <c r="QOU81" s="129"/>
      <c r="QOV81" s="21"/>
      <c r="QOW81" s="21"/>
      <c r="QOX81" s="22"/>
      <c r="QOY81" s="22"/>
      <c r="QOZ81" s="23"/>
      <c r="QPA81" s="24"/>
      <c r="QPB81" s="25"/>
      <c r="QPC81" s="26"/>
      <c r="QPD81" s="129"/>
      <c r="QPE81" s="21"/>
      <c r="QPF81" s="21"/>
      <c r="QPG81" s="22"/>
      <c r="QPH81" s="22"/>
      <c r="QPI81" s="23"/>
      <c r="QPJ81" s="24"/>
      <c r="QPK81" s="25"/>
      <c r="QPL81" s="26"/>
      <c r="QPM81" s="129"/>
      <c r="QPN81" s="21"/>
      <c r="QPO81" s="21"/>
      <c r="QPP81" s="22"/>
      <c r="QPQ81" s="22"/>
      <c r="QPR81" s="23"/>
      <c r="QPS81" s="24"/>
      <c r="QPT81" s="25"/>
      <c r="QPU81" s="26"/>
      <c r="QPV81" s="129"/>
      <c r="QPW81" s="21"/>
      <c r="QPX81" s="21"/>
      <c r="QPY81" s="22"/>
      <c r="QPZ81" s="22"/>
      <c r="QQA81" s="23"/>
      <c r="QQB81" s="24"/>
      <c r="QQC81" s="25"/>
      <c r="QQD81" s="26"/>
      <c r="QQE81" s="129"/>
      <c r="QQF81" s="21"/>
      <c r="QQG81" s="21"/>
      <c r="QQH81" s="22"/>
      <c r="QQI81" s="22"/>
      <c r="QQJ81" s="23"/>
      <c r="QQK81" s="24"/>
      <c r="QQL81" s="25"/>
      <c r="QQM81" s="26"/>
      <c r="QQN81" s="129"/>
      <c r="QQO81" s="21"/>
      <c r="QQP81" s="21"/>
      <c r="QQQ81" s="22"/>
      <c r="QQR81" s="22"/>
      <c r="QQS81" s="23"/>
      <c r="QQT81" s="24"/>
      <c r="QQU81" s="25"/>
      <c r="QQV81" s="26"/>
      <c r="QQW81" s="129"/>
      <c r="QQX81" s="21"/>
      <c r="QQY81" s="21"/>
      <c r="QQZ81" s="22"/>
      <c r="QRA81" s="22"/>
      <c r="QRB81" s="23"/>
      <c r="QRC81" s="24"/>
      <c r="QRD81" s="25"/>
      <c r="QRE81" s="26"/>
      <c r="QRF81" s="129"/>
      <c r="QRG81" s="21"/>
      <c r="QRH81" s="21"/>
      <c r="QRI81" s="22"/>
      <c r="QRJ81" s="22"/>
      <c r="QRK81" s="23"/>
      <c r="QRL81" s="24"/>
      <c r="QRM81" s="25"/>
      <c r="QRN81" s="26"/>
      <c r="QRO81" s="129"/>
      <c r="QRP81" s="21"/>
      <c r="QRQ81" s="21"/>
      <c r="QRR81" s="22"/>
      <c r="QRS81" s="22"/>
      <c r="QRT81" s="23"/>
      <c r="QRU81" s="24"/>
      <c r="QRV81" s="25"/>
      <c r="QRW81" s="26"/>
      <c r="QRX81" s="129"/>
      <c r="QRY81" s="21"/>
      <c r="QRZ81" s="21"/>
      <c r="QSA81" s="22"/>
      <c r="QSB81" s="22"/>
      <c r="QSC81" s="23"/>
      <c r="QSD81" s="24"/>
      <c r="QSE81" s="25"/>
      <c r="QSF81" s="26"/>
      <c r="QSG81" s="129"/>
      <c r="QSH81" s="21"/>
      <c r="QSI81" s="21"/>
      <c r="QSJ81" s="22"/>
      <c r="QSK81" s="22"/>
      <c r="QSL81" s="23"/>
      <c r="QSM81" s="24"/>
      <c r="QSN81" s="25"/>
      <c r="QSO81" s="26"/>
      <c r="QSP81" s="129"/>
      <c r="QSQ81" s="21"/>
      <c r="QSR81" s="21"/>
      <c r="QSS81" s="22"/>
      <c r="QST81" s="22"/>
      <c r="QSU81" s="23"/>
      <c r="QSV81" s="24"/>
      <c r="QSW81" s="25"/>
      <c r="QSX81" s="26"/>
      <c r="QSY81" s="129"/>
      <c r="QSZ81" s="21"/>
      <c r="QTA81" s="21"/>
      <c r="QTB81" s="22"/>
      <c r="QTC81" s="22"/>
      <c r="QTD81" s="23"/>
      <c r="QTE81" s="24"/>
      <c r="QTF81" s="25"/>
      <c r="QTG81" s="26"/>
      <c r="QTH81" s="129"/>
      <c r="QTI81" s="21"/>
      <c r="QTJ81" s="21"/>
      <c r="QTK81" s="22"/>
      <c r="QTL81" s="22"/>
      <c r="QTM81" s="23"/>
      <c r="QTN81" s="24"/>
      <c r="QTO81" s="25"/>
      <c r="QTP81" s="26"/>
      <c r="QTQ81" s="129"/>
      <c r="QTR81" s="21"/>
      <c r="QTS81" s="21"/>
      <c r="QTT81" s="22"/>
      <c r="QTU81" s="22"/>
      <c r="QTV81" s="23"/>
      <c r="QTW81" s="24"/>
      <c r="QTX81" s="25"/>
      <c r="QTY81" s="26"/>
      <c r="QTZ81" s="129"/>
      <c r="QUA81" s="21"/>
      <c r="QUB81" s="21"/>
      <c r="QUC81" s="22"/>
      <c r="QUD81" s="22"/>
      <c r="QUE81" s="23"/>
      <c r="QUF81" s="24"/>
      <c r="QUG81" s="25"/>
      <c r="QUH81" s="26"/>
      <c r="QUI81" s="129"/>
      <c r="QUJ81" s="21"/>
      <c r="QUK81" s="21"/>
      <c r="QUL81" s="22"/>
      <c r="QUM81" s="22"/>
      <c r="QUN81" s="23"/>
      <c r="QUO81" s="24"/>
      <c r="QUP81" s="25"/>
      <c r="QUQ81" s="26"/>
      <c r="QUR81" s="129"/>
      <c r="QUS81" s="21"/>
      <c r="QUT81" s="21"/>
      <c r="QUU81" s="22"/>
      <c r="QUV81" s="22"/>
      <c r="QUW81" s="23"/>
      <c r="QUX81" s="24"/>
      <c r="QUY81" s="25"/>
      <c r="QUZ81" s="26"/>
      <c r="QVA81" s="129"/>
      <c r="QVB81" s="21"/>
      <c r="QVC81" s="21"/>
      <c r="QVD81" s="22"/>
      <c r="QVE81" s="22"/>
      <c r="QVF81" s="23"/>
      <c r="QVG81" s="24"/>
      <c r="QVH81" s="25"/>
      <c r="QVI81" s="26"/>
      <c r="QVJ81" s="129"/>
      <c r="QVK81" s="21"/>
      <c r="QVL81" s="21"/>
      <c r="QVM81" s="22"/>
      <c r="QVN81" s="22"/>
      <c r="QVO81" s="23"/>
      <c r="QVP81" s="24"/>
      <c r="QVQ81" s="25"/>
      <c r="QVR81" s="26"/>
      <c r="QVS81" s="129"/>
      <c r="QVT81" s="21"/>
      <c r="QVU81" s="21"/>
      <c r="QVV81" s="22"/>
      <c r="QVW81" s="22"/>
      <c r="QVX81" s="23"/>
      <c r="QVY81" s="24"/>
      <c r="QVZ81" s="25"/>
      <c r="QWA81" s="26"/>
      <c r="QWB81" s="129"/>
      <c r="QWC81" s="21"/>
      <c r="QWD81" s="21"/>
      <c r="QWE81" s="22"/>
      <c r="QWF81" s="22"/>
      <c r="QWG81" s="23"/>
      <c r="QWH81" s="24"/>
      <c r="QWI81" s="25"/>
      <c r="QWJ81" s="26"/>
      <c r="QWK81" s="129"/>
      <c r="QWL81" s="21"/>
      <c r="QWM81" s="21"/>
      <c r="QWN81" s="22"/>
      <c r="QWO81" s="22"/>
      <c r="QWP81" s="23"/>
      <c r="QWQ81" s="24"/>
      <c r="QWR81" s="25"/>
      <c r="QWS81" s="26"/>
      <c r="QWT81" s="129"/>
      <c r="QWU81" s="21"/>
      <c r="QWV81" s="21"/>
      <c r="QWW81" s="22"/>
      <c r="QWX81" s="22"/>
      <c r="QWY81" s="23"/>
      <c r="QWZ81" s="24"/>
      <c r="QXA81" s="25"/>
      <c r="QXB81" s="26"/>
      <c r="QXC81" s="129"/>
      <c r="QXD81" s="21"/>
      <c r="QXE81" s="21"/>
      <c r="QXF81" s="22"/>
      <c r="QXG81" s="22"/>
      <c r="QXH81" s="23"/>
      <c r="QXI81" s="24"/>
      <c r="QXJ81" s="25"/>
      <c r="QXK81" s="26"/>
      <c r="QXL81" s="129"/>
      <c r="QXM81" s="21"/>
      <c r="QXN81" s="21"/>
      <c r="QXO81" s="22"/>
      <c r="QXP81" s="22"/>
      <c r="QXQ81" s="23"/>
      <c r="QXR81" s="24"/>
      <c r="QXS81" s="25"/>
      <c r="QXT81" s="26"/>
      <c r="QXU81" s="129"/>
      <c r="QXV81" s="21"/>
      <c r="QXW81" s="21"/>
      <c r="QXX81" s="22"/>
      <c r="QXY81" s="22"/>
      <c r="QXZ81" s="23"/>
      <c r="QYA81" s="24"/>
      <c r="QYB81" s="25"/>
      <c r="QYC81" s="26"/>
      <c r="QYD81" s="129"/>
      <c r="QYE81" s="21"/>
      <c r="QYF81" s="21"/>
      <c r="QYG81" s="22"/>
      <c r="QYH81" s="22"/>
      <c r="QYI81" s="23"/>
      <c r="QYJ81" s="24"/>
      <c r="QYK81" s="25"/>
      <c r="QYL81" s="26"/>
      <c r="QYM81" s="129"/>
      <c r="QYN81" s="21"/>
      <c r="QYO81" s="21"/>
      <c r="QYP81" s="22"/>
      <c r="QYQ81" s="22"/>
      <c r="QYR81" s="23"/>
      <c r="QYS81" s="24"/>
      <c r="QYT81" s="25"/>
      <c r="QYU81" s="26"/>
      <c r="QYV81" s="129"/>
      <c r="QYW81" s="21"/>
      <c r="QYX81" s="21"/>
      <c r="QYY81" s="22"/>
      <c r="QYZ81" s="22"/>
      <c r="QZA81" s="23"/>
      <c r="QZB81" s="24"/>
      <c r="QZC81" s="25"/>
      <c r="QZD81" s="26"/>
      <c r="QZE81" s="129"/>
      <c r="QZF81" s="21"/>
      <c r="QZG81" s="21"/>
      <c r="QZH81" s="22"/>
      <c r="QZI81" s="22"/>
      <c r="QZJ81" s="23"/>
      <c r="QZK81" s="24"/>
      <c r="QZL81" s="25"/>
      <c r="QZM81" s="26"/>
      <c r="QZN81" s="129"/>
      <c r="QZO81" s="21"/>
      <c r="QZP81" s="21"/>
      <c r="QZQ81" s="22"/>
      <c r="QZR81" s="22"/>
      <c r="QZS81" s="23"/>
      <c r="QZT81" s="24"/>
      <c r="QZU81" s="25"/>
      <c r="QZV81" s="26"/>
      <c r="QZW81" s="129"/>
      <c r="QZX81" s="21"/>
      <c r="QZY81" s="21"/>
      <c r="QZZ81" s="22"/>
      <c r="RAA81" s="22"/>
      <c r="RAB81" s="23"/>
      <c r="RAC81" s="24"/>
      <c r="RAD81" s="25"/>
      <c r="RAE81" s="26"/>
      <c r="RAF81" s="129"/>
      <c r="RAG81" s="21"/>
      <c r="RAH81" s="21"/>
      <c r="RAI81" s="22"/>
      <c r="RAJ81" s="22"/>
      <c r="RAK81" s="23"/>
      <c r="RAL81" s="24"/>
      <c r="RAM81" s="25"/>
      <c r="RAN81" s="26"/>
      <c r="RAO81" s="129"/>
      <c r="RAP81" s="21"/>
      <c r="RAQ81" s="21"/>
      <c r="RAR81" s="22"/>
      <c r="RAS81" s="22"/>
      <c r="RAT81" s="23"/>
      <c r="RAU81" s="24"/>
      <c r="RAV81" s="25"/>
      <c r="RAW81" s="26"/>
      <c r="RAX81" s="129"/>
      <c r="RAY81" s="21"/>
      <c r="RAZ81" s="21"/>
      <c r="RBA81" s="22"/>
      <c r="RBB81" s="22"/>
      <c r="RBC81" s="23"/>
      <c r="RBD81" s="24"/>
      <c r="RBE81" s="25"/>
      <c r="RBF81" s="26"/>
      <c r="RBG81" s="129"/>
      <c r="RBH81" s="21"/>
      <c r="RBI81" s="21"/>
      <c r="RBJ81" s="22"/>
      <c r="RBK81" s="22"/>
      <c r="RBL81" s="23"/>
      <c r="RBM81" s="24"/>
      <c r="RBN81" s="25"/>
      <c r="RBO81" s="26"/>
      <c r="RBP81" s="129"/>
      <c r="RBQ81" s="21"/>
      <c r="RBR81" s="21"/>
      <c r="RBS81" s="22"/>
      <c r="RBT81" s="22"/>
      <c r="RBU81" s="23"/>
      <c r="RBV81" s="24"/>
      <c r="RBW81" s="25"/>
      <c r="RBX81" s="26"/>
      <c r="RBY81" s="129"/>
      <c r="RBZ81" s="21"/>
      <c r="RCA81" s="21"/>
      <c r="RCB81" s="22"/>
      <c r="RCC81" s="22"/>
      <c r="RCD81" s="23"/>
      <c r="RCE81" s="24"/>
      <c r="RCF81" s="25"/>
      <c r="RCG81" s="26"/>
      <c r="RCH81" s="129"/>
      <c r="RCI81" s="21"/>
      <c r="RCJ81" s="21"/>
      <c r="RCK81" s="22"/>
      <c r="RCL81" s="22"/>
      <c r="RCM81" s="23"/>
      <c r="RCN81" s="24"/>
      <c r="RCO81" s="25"/>
      <c r="RCP81" s="26"/>
      <c r="RCQ81" s="129"/>
      <c r="RCR81" s="21"/>
      <c r="RCS81" s="21"/>
      <c r="RCT81" s="22"/>
      <c r="RCU81" s="22"/>
      <c r="RCV81" s="23"/>
      <c r="RCW81" s="24"/>
      <c r="RCX81" s="25"/>
      <c r="RCY81" s="26"/>
      <c r="RCZ81" s="129"/>
      <c r="RDA81" s="21"/>
      <c r="RDB81" s="21"/>
      <c r="RDC81" s="22"/>
      <c r="RDD81" s="22"/>
      <c r="RDE81" s="23"/>
      <c r="RDF81" s="24"/>
      <c r="RDG81" s="25"/>
      <c r="RDH81" s="26"/>
      <c r="RDI81" s="129"/>
      <c r="RDJ81" s="21"/>
      <c r="RDK81" s="21"/>
      <c r="RDL81" s="22"/>
      <c r="RDM81" s="22"/>
      <c r="RDN81" s="23"/>
      <c r="RDO81" s="24"/>
      <c r="RDP81" s="25"/>
      <c r="RDQ81" s="26"/>
      <c r="RDR81" s="129"/>
      <c r="RDS81" s="21"/>
      <c r="RDT81" s="21"/>
      <c r="RDU81" s="22"/>
      <c r="RDV81" s="22"/>
      <c r="RDW81" s="23"/>
      <c r="RDX81" s="24"/>
      <c r="RDY81" s="25"/>
      <c r="RDZ81" s="26"/>
      <c r="REA81" s="129"/>
      <c r="REB81" s="21"/>
      <c r="REC81" s="21"/>
      <c r="RED81" s="22"/>
      <c r="REE81" s="22"/>
      <c r="REF81" s="23"/>
      <c r="REG81" s="24"/>
      <c r="REH81" s="25"/>
      <c r="REI81" s="26"/>
      <c r="REJ81" s="129"/>
      <c r="REK81" s="21"/>
      <c r="REL81" s="21"/>
      <c r="REM81" s="22"/>
      <c r="REN81" s="22"/>
      <c r="REO81" s="23"/>
      <c r="REP81" s="24"/>
      <c r="REQ81" s="25"/>
      <c r="RER81" s="26"/>
      <c r="RES81" s="129"/>
      <c r="RET81" s="21"/>
      <c r="REU81" s="21"/>
      <c r="REV81" s="22"/>
      <c r="REW81" s="22"/>
      <c r="REX81" s="23"/>
      <c r="REY81" s="24"/>
      <c r="REZ81" s="25"/>
      <c r="RFA81" s="26"/>
      <c r="RFB81" s="129"/>
      <c r="RFC81" s="21"/>
      <c r="RFD81" s="21"/>
      <c r="RFE81" s="22"/>
      <c r="RFF81" s="22"/>
      <c r="RFG81" s="23"/>
      <c r="RFH81" s="24"/>
      <c r="RFI81" s="25"/>
      <c r="RFJ81" s="26"/>
      <c r="RFK81" s="129"/>
      <c r="RFL81" s="21"/>
      <c r="RFM81" s="21"/>
      <c r="RFN81" s="22"/>
      <c r="RFO81" s="22"/>
      <c r="RFP81" s="23"/>
      <c r="RFQ81" s="24"/>
      <c r="RFR81" s="25"/>
      <c r="RFS81" s="26"/>
      <c r="RFT81" s="129"/>
      <c r="RFU81" s="21"/>
      <c r="RFV81" s="21"/>
      <c r="RFW81" s="22"/>
      <c r="RFX81" s="22"/>
      <c r="RFY81" s="23"/>
      <c r="RFZ81" s="24"/>
      <c r="RGA81" s="25"/>
      <c r="RGB81" s="26"/>
      <c r="RGC81" s="129"/>
      <c r="RGD81" s="21"/>
      <c r="RGE81" s="21"/>
      <c r="RGF81" s="22"/>
      <c r="RGG81" s="22"/>
      <c r="RGH81" s="23"/>
      <c r="RGI81" s="24"/>
      <c r="RGJ81" s="25"/>
      <c r="RGK81" s="26"/>
      <c r="RGL81" s="129"/>
      <c r="RGM81" s="21"/>
      <c r="RGN81" s="21"/>
      <c r="RGO81" s="22"/>
      <c r="RGP81" s="22"/>
      <c r="RGQ81" s="23"/>
      <c r="RGR81" s="24"/>
      <c r="RGS81" s="25"/>
      <c r="RGT81" s="26"/>
      <c r="RGU81" s="129"/>
      <c r="RGV81" s="21"/>
      <c r="RGW81" s="21"/>
      <c r="RGX81" s="22"/>
      <c r="RGY81" s="22"/>
      <c r="RGZ81" s="23"/>
      <c r="RHA81" s="24"/>
      <c r="RHB81" s="25"/>
      <c r="RHC81" s="26"/>
      <c r="RHD81" s="129"/>
      <c r="RHE81" s="21"/>
      <c r="RHF81" s="21"/>
      <c r="RHG81" s="22"/>
      <c r="RHH81" s="22"/>
      <c r="RHI81" s="23"/>
      <c r="RHJ81" s="24"/>
      <c r="RHK81" s="25"/>
      <c r="RHL81" s="26"/>
      <c r="RHM81" s="129"/>
      <c r="RHN81" s="21"/>
      <c r="RHO81" s="21"/>
      <c r="RHP81" s="22"/>
      <c r="RHQ81" s="22"/>
      <c r="RHR81" s="23"/>
      <c r="RHS81" s="24"/>
      <c r="RHT81" s="25"/>
      <c r="RHU81" s="26"/>
      <c r="RHV81" s="129"/>
      <c r="RHW81" s="21"/>
      <c r="RHX81" s="21"/>
      <c r="RHY81" s="22"/>
      <c r="RHZ81" s="22"/>
      <c r="RIA81" s="23"/>
      <c r="RIB81" s="24"/>
      <c r="RIC81" s="25"/>
      <c r="RID81" s="26"/>
      <c r="RIE81" s="129"/>
      <c r="RIF81" s="21"/>
      <c r="RIG81" s="21"/>
      <c r="RIH81" s="22"/>
      <c r="RII81" s="22"/>
      <c r="RIJ81" s="23"/>
      <c r="RIK81" s="24"/>
      <c r="RIL81" s="25"/>
      <c r="RIM81" s="26"/>
      <c r="RIN81" s="129"/>
      <c r="RIO81" s="21"/>
      <c r="RIP81" s="21"/>
      <c r="RIQ81" s="22"/>
      <c r="RIR81" s="22"/>
      <c r="RIS81" s="23"/>
      <c r="RIT81" s="24"/>
      <c r="RIU81" s="25"/>
      <c r="RIV81" s="26"/>
      <c r="RIW81" s="129"/>
      <c r="RIX81" s="21"/>
      <c r="RIY81" s="21"/>
      <c r="RIZ81" s="22"/>
      <c r="RJA81" s="22"/>
      <c r="RJB81" s="23"/>
      <c r="RJC81" s="24"/>
      <c r="RJD81" s="25"/>
      <c r="RJE81" s="26"/>
      <c r="RJF81" s="129"/>
      <c r="RJG81" s="21"/>
      <c r="RJH81" s="21"/>
      <c r="RJI81" s="22"/>
      <c r="RJJ81" s="22"/>
      <c r="RJK81" s="23"/>
      <c r="RJL81" s="24"/>
      <c r="RJM81" s="25"/>
      <c r="RJN81" s="26"/>
      <c r="RJO81" s="129"/>
      <c r="RJP81" s="21"/>
      <c r="RJQ81" s="21"/>
      <c r="RJR81" s="22"/>
      <c r="RJS81" s="22"/>
      <c r="RJT81" s="23"/>
      <c r="RJU81" s="24"/>
      <c r="RJV81" s="25"/>
      <c r="RJW81" s="26"/>
      <c r="RJX81" s="129"/>
      <c r="RJY81" s="21"/>
      <c r="RJZ81" s="21"/>
      <c r="RKA81" s="22"/>
      <c r="RKB81" s="22"/>
      <c r="RKC81" s="23"/>
      <c r="RKD81" s="24"/>
      <c r="RKE81" s="25"/>
      <c r="RKF81" s="26"/>
      <c r="RKG81" s="129"/>
      <c r="RKH81" s="21"/>
      <c r="RKI81" s="21"/>
      <c r="RKJ81" s="22"/>
      <c r="RKK81" s="22"/>
      <c r="RKL81" s="23"/>
      <c r="RKM81" s="24"/>
      <c r="RKN81" s="25"/>
      <c r="RKO81" s="26"/>
      <c r="RKP81" s="129"/>
      <c r="RKQ81" s="21"/>
      <c r="RKR81" s="21"/>
      <c r="RKS81" s="22"/>
      <c r="RKT81" s="22"/>
      <c r="RKU81" s="23"/>
      <c r="RKV81" s="24"/>
      <c r="RKW81" s="25"/>
      <c r="RKX81" s="26"/>
      <c r="RKY81" s="129"/>
      <c r="RKZ81" s="21"/>
      <c r="RLA81" s="21"/>
      <c r="RLB81" s="22"/>
      <c r="RLC81" s="22"/>
      <c r="RLD81" s="23"/>
      <c r="RLE81" s="24"/>
      <c r="RLF81" s="25"/>
      <c r="RLG81" s="26"/>
      <c r="RLH81" s="129"/>
      <c r="RLI81" s="21"/>
      <c r="RLJ81" s="21"/>
      <c r="RLK81" s="22"/>
      <c r="RLL81" s="22"/>
      <c r="RLM81" s="23"/>
      <c r="RLN81" s="24"/>
      <c r="RLO81" s="25"/>
      <c r="RLP81" s="26"/>
      <c r="RLQ81" s="129"/>
      <c r="RLR81" s="21"/>
      <c r="RLS81" s="21"/>
      <c r="RLT81" s="22"/>
      <c r="RLU81" s="22"/>
      <c r="RLV81" s="23"/>
      <c r="RLW81" s="24"/>
      <c r="RLX81" s="25"/>
      <c r="RLY81" s="26"/>
      <c r="RLZ81" s="129"/>
      <c r="RMA81" s="21"/>
      <c r="RMB81" s="21"/>
      <c r="RMC81" s="22"/>
      <c r="RMD81" s="22"/>
      <c r="RME81" s="23"/>
      <c r="RMF81" s="24"/>
      <c r="RMG81" s="25"/>
      <c r="RMH81" s="26"/>
      <c r="RMI81" s="129"/>
      <c r="RMJ81" s="21"/>
      <c r="RMK81" s="21"/>
      <c r="RML81" s="22"/>
      <c r="RMM81" s="22"/>
      <c r="RMN81" s="23"/>
      <c r="RMO81" s="24"/>
      <c r="RMP81" s="25"/>
      <c r="RMQ81" s="26"/>
      <c r="RMR81" s="129"/>
      <c r="RMS81" s="21"/>
      <c r="RMT81" s="21"/>
      <c r="RMU81" s="22"/>
      <c r="RMV81" s="22"/>
      <c r="RMW81" s="23"/>
      <c r="RMX81" s="24"/>
      <c r="RMY81" s="25"/>
      <c r="RMZ81" s="26"/>
      <c r="RNA81" s="129"/>
      <c r="RNB81" s="21"/>
      <c r="RNC81" s="21"/>
      <c r="RND81" s="22"/>
      <c r="RNE81" s="22"/>
      <c r="RNF81" s="23"/>
      <c r="RNG81" s="24"/>
      <c r="RNH81" s="25"/>
      <c r="RNI81" s="26"/>
      <c r="RNJ81" s="129"/>
      <c r="RNK81" s="21"/>
      <c r="RNL81" s="21"/>
      <c r="RNM81" s="22"/>
      <c r="RNN81" s="22"/>
      <c r="RNO81" s="23"/>
      <c r="RNP81" s="24"/>
      <c r="RNQ81" s="25"/>
      <c r="RNR81" s="26"/>
      <c r="RNS81" s="129"/>
      <c r="RNT81" s="21"/>
      <c r="RNU81" s="21"/>
      <c r="RNV81" s="22"/>
      <c r="RNW81" s="22"/>
      <c r="RNX81" s="23"/>
      <c r="RNY81" s="24"/>
      <c r="RNZ81" s="25"/>
      <c r="ROA81" s="26"/>
      <c r="ROB81" s="129"/>
      <c r="ROC81" s="21"/>
      <c r="ROD81" s="21"/>
      <c r="ROE81" s="22"/>
      <c r="ROF81" s="22"/>
      <c r="ROG81" s="23"/>
      <c r="ROH81" s="24"/>
      <c r="ROI81" s="25"/>
      <c r="ROJ81" s="26"/>
      <c r="ROK81" s="129"/>
      <c r="ROL81" s="21"/>
      <c r="ROM81" s="21"/>
      <c r="RON81" s="22"/>
      <c r="ROO81" s="22"/>
      <c r="ROP81" s="23"/>
      <c r="ROQ81" s="24"/>
      <c r="ROR81" s="25"/>
      <c r="ROS81" s="26"/>
      <c r="ROT81" s="129"/>
      <c r="ROU81" s="21"/>
      <c r="ROV81" s="21"/>
      <c r="ROW81" s="22"/>
      <c r="ROX81" s="22"/>
      <c r="ROY81" s="23"/>
      <c r="ROZ81" s="24"/>
      <c r="RPA81" s="25"/>
      <c r="RPB81" s="26"/>
      <c r="RPC81" s="129"/>
      <c r="RPD81" s="21"/>
      <c r="RPE81" s="21"/>
      <c r="RPF81" s="22"/>
      <c r="RPG81" s="22"/>
      <c r="RPH81" s="23"/>
      <c r="RPI81" s="24"/>
      <c r="RPJ81" s="25"/>
      <c r="RPK81" s="26"/>
      <c r="RPL81" s="129"/>
      <c r="RPM81" s="21"/>
      <c r="RPN81" s="21"/>
      <c r="RPO81" s="22"/>
      <c r="RPP81" s="22"/>
      <c r="RPQ81" s="23"/>
      <c r="RPR81" s="24"/>
      <c r="RPS81" s="25"/>
      <c r="RPT81" s="26"/>
      <c r="RPU81" s="129"/>
      <c r="RPV81" s="21"/>
      <c r="RPW81" s="21"/>
      <c r="RPX81" s="22"/>
      <c r="RPY81" s="22"/>
      <c r="RPZ81" s="23"/>
      <c r="RQA81" s="24"/>
      <c r="RQB81" s="25"/>
      <c r="RQC81" s="26"/>
      <c r="RQD81" s="129"/>
      <c r="RQE81" s="21"/>
      <c r="RQF81" s="21"/>
      <c r="RQG81" s="22"/>
      <c r="RQH81" s="22"/>
      <c r="RQI81" s="23"/>
      <c r="RQJ81" s="24"/>
      <c r="RQK81" s="25"/>
      <c r="RQL81" s="26"/>
      <c r="RQM81" s="129"/>
      <c r="RQN81" s="21"/>
      <c r="RQO81" s="21"/>
      <c r="RQP81" s="22"/>
      <c r="RQQ81" s="22"/>
      <c r="RQR81" s="23"/>
      <c r="RQS81" s="24"/>
      <c r="RQT81" s="25"/>
      <c r="RQU81" s="26"/>
      <c r="RQV81" s="129"/>
      <c r="RQW81" s="21"/>
      <c r="RQX81" s="21"/>
      <c r="RQY81" s="22"/>
      <c r="RQZ81" s="22"/>
      <c r="RRA81" s="23"/>
      <c r="RRB81" s="24"/>
      <c r="RRC81" s="25"/>
      <c r="RRD81" s="26"/>
      <c r="RRE81" s="129"/>
      <c r="RRF81" s="21"/>
      <c r="RRG81" s="21"/>
      <c r="RRH81" s="22"/>
      <c r="RRI81" s="22"/>
      <c r="RRJ81" s="23"/>
      <c r="RRK81" s="24"/>
      <c r="RRL81" s="25"/>
      <c r="RRM81" s="26"/>
      <c r="RRN81" s="129"/>
      <c r="RRO81" s="21"/>
      <c r="RRP81" s="21"/>
      <c r="RRQ81" s="22"/>
      <c r="RRR81" s="22"/>
      <c r="RRS81" s="23"/>
      <c r="RRT81" s="24"/>
      <c r="RRU81" s="25"/>
      <c r="RRV81" s="26"/>
      <c r="RRW81" s="129"/>
      <c r="RRX81" s="21"/>
      <c r="RRY81" s="21"/>
      <c r="RRZ81" s="22"/>
      <c r="RSA81" s="22"/>
      <c r="RSB81" s="23"/>
      <c r="RSC81" s="24"/>
      <c r="RSD81" s="25"/>
      <c r="RSE81" s="26"/>
      <c r="RSF81" s="129"/>
      <c r="RSG81" s="21"/>
      <c r="RSH81" s="21"/>
      <c r="RSI81" s="22"/>
      <c r="RSJ81" s="22"/>
      <c r="RSK81" s="23"/>
      <c r="RSL81" s="24"/>
      <c r="RSM81" s="25"/>
      <c r="RSN81" s="26"/>
      <c r="RSO81" s="129"/>
      <c r="RSP81" s="21"/>
      <c r="RSQ81" s="21"/>
      <c r="RSR81" s="22"/>
      <c r="RSS81" s="22"/>
      <c r="RST81" s="23"/>
      <c r="RSU81" s="24"/>
      <c r="RSV81" s="25"/>
      <c r="RSW81" s="26"/>
      <c r="RSX81" s="129"/>
      <c r="RSY81" s="21"/>
      <c r="RSZ81" s="21"/>
      <c r="RTA81" s="22"/>
      <c r="RTB81" s="22"/>
      <c r="RTC81" s="23"/>
      <c r="RTD81" s="24"/>
      <c r="RTE81" s="25"/>
      <c r="RTF81" s="26"/>
      <c r="RTG81" s="129"/>
      <c r="RTH81" s="21"/>
      <c r="RTI81" s="21"/>
      <c r="RTJ81" s="22"/>
      <c r="RTK81" s="22"/>
      <c r="RTL81" s="23"/>
      <c r="RTM81" s="24"/>
      <c r="RTN81" s="25"/>
      <c r="RTO81" s="26"/>
      <c r="RTP81" s="129"/>
      <c r="RTQ81" s="21"/>
      <c r="RTR81" s="21"/>
      <c r="RTS81" s="22"/>
      <c r="RTT81" s="22"/>
      <c r="RTU81" s="23"/>
      <c r="RTV81" s="24"/>
      <c r="RTW81" s="25"/>
      <c r="RTX81" s="26"/>
      <c r="RTY81" s="129"/>
      <c r="RTZ81" s="21"/>
      <c r="RUA81" s="21"/>
      <c r="RUB81" s="22"/>
      <c r="RUC81" s="22"/>
      <c r="RUD81" s="23"/>
      <c r="RUE81" s="24"/>
      <c r="RUF81" s="25"/>
      <c r="RUG81" s="26"/>
      <c r="RUH81" s="129"/>
      <c r="RUI81" s="21"/>
      <c r="RUJ81" s="21"/>
      <c r="RUK81" s="22"/>
      <c r="RUL81" s="22"/>
      <c r="RUM81" s="23"/>
      <c r="RUN81" s="24"/>
      <c r="RUO81" s="25"/>
      <c r="RUP81" s="26"/>
      <c r="RUQ81" s="129"/>
      <c r="RUR81" s="21"/>
      <c r="RUS81" s="21"/>
      <c r="RUT81" s="22"/>
      <c r="RUU81" s="22"/>
      <c r="RUV81" s="23"/>
      <c r="RUW81" s="24"/>
      <c r="RUX81" s="25"/>
      <c r="RUY81" s="26"/>
      <c r="RUZ81" s="129"/>
      <c r="RVA81" s="21"/>
      <c r="RVB81" s="21"/>
      <c r="RVC81" s="22"/>
      <c r="RVD81" s="22"/>
      <c r="RVE81" s="23"/>
      <c r="RVF81" s="24"/>
      <c r="RVG81" s="25"/>
      <c r="RVH81" s="26"/>
      <c r="RVI81" s="129"/>
      <c r="RVJ81" s="21"/>
      <c r="RVK81" s="21"/>
      <c r="RVL81" s="22"/>
      <c r="RVM81" s="22"/>
      <c r="RVN81" s="23"/>
      <c r="RVO81" s="24"/>
      <c r="RVP81" s="25"/>
      <c r="RVQ81" s="26"/>
      <c r="RVR81" s="129"/>
      <c r="RVS81" s="21"/>
      <c r="RVT81" s="21"/>
      <c r="RVU81" s="22"/>
      <c r="RVV81" s="22"/>
      <c r="RVW81" s="23"/>
      <c r="RVX81" s="24"/>
      <c r="RVY81" s="25"/>
      <c r="RVZ81" s="26"/>
      <c r="RWA81" s="129"/>
      <c r="RWB81" s="21"/>
      <c r="RWC81" s="21"/>
      <c r="RWD81" s="22"/>
      <c r="RWE81" s="22"/>
      <c r="RWF81" s="23"/>
      <c r="RWG81" s="24"/>
      <c r="RWH81" s="25"/>
      <c r="RWI81" s="26"/>
      <c r="RWJ81" s="129"/>
      <c r="RWK81" s="21"/>
      <c r="RWL81" s="21"/>
      <c r="RWM81" s="22"/>
      <c r="RWN81" s="22"/>
      <c r="RWO81" s="23"/>
      <c r="RWP81" s="24"/>
      <c r="RWQ81" s="25"/>
      <c r="RWR81" s="26"/>
      <c r="RWS81" s="129"/>
      <c r="RWT81" s="21"/>
      <c r="RWU81" s="21"/>
      <c r="RWV81" s="22"/>
      <c r="RWW81" s="22"/>
      <c r="RWX81" s="23"/>
      <c r="RWY81" s="24"/>
      <c r="RWZ81" s="25"/>
      <c r="RXA81" s="26"/>
      <c r="RXB81" s="129"/>
      <c r="RXC81" s="21"/>
      <c r="RXD81" s="21"/>
      <c r="RXE81" s="22"/>
      <c r="RXF81" s="22"/>
      <c r="RXG81" s="23"/>
      <c r="RXH81" s="24"/>
      <c r="RXI81" s="25"/>
      <c r="RXJ81" s="26"/>
      <c r="RXK81" s="129"/>
      <c r="RXL81" s="21"/>
      <c r="RXM81" s="21"/>
      <c r="RXN81" s="22"/>
      <c r="RXO81" s="22"/>
      <c r="RXP81" s="23"/>
      <c r="RXQ81" s="24"/>
      <c r="RXR81" s="25"/>
      <c r="RXS81" s="26"/>
      <c r="RXT81" s="129"/>
      <c r="RXU81" s="21"/>
      <c r="RXV81" s="21"/>
      <c r="RXW81" s="22"/>
      <c r="RXX81" s="22"/>
      <c r="RXY81" s="23"/>
      <c r="RXZ81" s="24"/>
      <c r="RYA81" s="25"/>
      <c r="RYB81" s="26"/>
      <c r="RYC81" s="129"/>
      <c r="RYD81" s="21"/>
      <c r="RYE81" s="21"/>
      <c r="RYF81" s="22"/>
      <c r="RYG81" s="22"/>
      <c r="RYH81" s="23"/>
      <c r="RYI81" s="24"/>
      <c r="RYJ81" s="25"/>
      <c r="RYK81" s="26"/>
      <c r="RYL81" s="129"/>
      <c r="RYM81" s="21"/>
      <c r="RYN81" s="21"/>
      <c r="RYO81" s="22"/>
      <c r="RYP81" s="22"/>
      <c r="RYQ81" s="23"/>
      <c r="RYR81" s="24"/>
      <c r="RYS81" s="25"/>
      <c r="RYT81" s="26"/>
      <c r="RYU81" s="129"/>
      <c r="RYV81" s="21"/>
      <c r="RYW81" s="21"/>
      <c r="RYX81" s="22"/>
      <c r="RYY81" s="22"/>
      <c r="RYZ81" s="23"/>
      <c r="RZA81" s="24"/>
      <c r="RZB81" s="25"/>
      <c r="RZC81" s="26"/>
      <c r="RZD81" s="129"/>
      <c r="RZE81" s="21"/>
      <c r="RZF81" s="21"/>
      <c r="RZG81" s="22"/>
      <c r="RZH81" s="22"/>
      <c r="RZI81" s="23"/>
      <c r="RZJ81" s="24"/>
      <c r="RZK81" s="25"/>
      <c r="RZL81" s="26"/>
      <c r="RZM81" s="129"/>
      <c r="RZN81" s="21"/>
      <c r="RZO81" s="21"/>
      <c r="RZP81" s="22"/>
      <c r="RZQ81" s="22"/>
      <c r="RZR81" s="23"/>
      <c r="RZS81" s="24"/>
      <c r="RZT81" s="25"/>
      <c r="RZU81" s="26"/>
      <c r="RZV81" s="129"/>
      <c r="RZW81" s="21"/>
      <c r="RZX81" s="21"/>
      <c r="RZY81" s="22"/>
      <c r="RZZ81" s="22"/>
      <c r="SAA81" s="23"/>
      <c r="SAB81" s="24"/>
      <c r="SAC81" s="25"/>
      <c r="SAD81" s="26"/>
      <c r="SAE81" s="129"/>
      <c r="SAF81" s="21"/>
      <c r="SAG81" s="21"/>
      <c r="SAH81" s="22"/>
      <c r="SAI81" s="22"/>
      <c r="SAJ81" s="23"/>
      <c r="SAK81" s="24"/>
      <c r="SAL81" s="25"/>
      <c r="SAM81" s="26"/>
      <c r="SAN81" s="129"/>
      <c r="SAO81" s="21"/>
      <c r="SAP81" s="21"/>
      <c r="SAQ81" s="22"/>
      <c r="SAR81" s="22"/>
      <c r="SAS81" s="23"/>
      <c r="SAT81" s="24"/>
      <c r="SAU81" s="25"/>
      <c r="SAV81" s="26"/>
      <c r="SAW81" s="129"/>
      <c r="SAX81" s="21"/>
      <c r="SAY81" s="21"/>
      <c r="SAZ81" s="22"/>
      <c r="SBA81" s="22"/>
      <c r="SBB81" s="23"/>
      <c r="SBC81" s="24"/>
      <c r="SBD81" s="25"/>
      <c r="SBE81" s="26"/>
      <c r="SBF81" s="129"/>
      <c r="SBG81" s="21"/>
      <c r="SBH81" s="21"/>
      <c r="SBI81" s="22"/>
      <c r="SBJ81" s="22"/>
      <c r="SBK81" s="23"/>
      <c r="SBL81" s="24"/>
      <c r="SBM81" s="25"/>
      <c r="SBN81" s="26"/>
      <c r="SBO81" s="129"/>
      <c r="SBP81" s="21"/>
      <c r="SBQ81" s="21"/>
      <c r="SBR81" s="22"/>
      <c r="SBS81" s="22"/>
      <c r="SBT81" s="23"/>
      <c r="SBU81" s="24"/>
      <c r="SBV81" s="25"/>
      <c r="SBW81" s="26"/>
      <c r="SBX81" s="129"/>
      <c r="SBY81" s="21"/>
      <c r="SBZ81" s="21"/>
      <c r="SCA81" s="22"/>
      <c r="SCB81" s="22"/>
      <c r="SCC81" s="23"/>
      <c r="SCD81" s="24"/>
      <c r="SCE81" s="25"/>
      <c r="SCF81" s="26"/>
      <c r="SCG81" s="129"/>
      <c r="SCH81" s="21"/>
      <c r="SCI81" s="21"/>
      <c r="SCJ81" s="22"/>
      <c r="SCK81" s="22"/>
      <c r="SCL81" s="23"/>
      <c r="SCM81" s="24"/>
      <c r="SCN81" s="25"/>
      <c r="SCO81" s="26"/>
      <c r="SCP81" s="129"/>
      <c r="SCQ81" s="21"/>
      <c r="SCR81" s="21"/>
      <c r="SCS81" s="22"/>
      <c r="SCT81" s="22"/>
      <c r="SCU81" s="23"/>
      <c r="SCV81" s="24"/>
      <c r="SCW81" s="25"/>
      <c r="SCX81" s="26"/>
      <c r="SCY81" s="129"/>
      <c r="SCZ81" s="21"/>
      <c r="SDA81" s="21"/>
      <c r="SDB81" s="22"/>
      <c r="SDC81" s="22"/>
      <c r="SDD81" s="23"/>
      <c r="SDE81" s="24"/>
      <c r="SDF81" s="25"/>
      <c r="SDG81" s="26"/>
      <c r="SDH81" s="129"/>
      <c r="SDI81" s="21"/>
      <c r="SDJ81" s="21"/>
      <c r="SDK81" s="22"/>
      <c r="SDL81" s="22"/>
      <c r="SDM81" s="23"/>
      <c r="SDN81" s="24"/>
      <c r="SDO81" s="25"/>
      <c r="SDP81" s="26"/>
      <c r="SDQ81" s="129"/>
      <c r="SDR81" s="21"/>
      <c r="SDS81" s="21"/>
      <c r="SDT81" s="22"/>
      <c r="SDU81" s="22"/>
      <c r="SDV81" s="23"/>
      <c r="SDW81" s="24"/>
      <c r="SDX81" s="25"/>
      <c r="SDY81" s="26"/>
      <c r="SDZ81" s="129"/>
      <c r="SEA81" s="21"/>
      <c r="SEB81" s="21"/>
      <c r="SEC81" s="22"/>
      <c r="SED81" s="22"/>
      <c r="SEE81" s="23"/>
      <c r="SEF81" s="24"/>
      <c r="SEG81" s="25"/>
      <c r="SEH81" s="26"/>
      <c r="SEI81" s="129"/>
      <c r="SEJ81" s="21"/>
      <c r="SEK81" s="21"/>
      <c r="SEL81" s="22"/>
      <c r="SEM81" s="22"/>
      <c r="SEN81" s="23"/>
      <c r="SEO81" s="24"/>
      <c r="SEP81" s="25"/>
      <c r="SEQ81" s="26"/>
      <c r="SER81" s="129"/>
      <c r="SES81" s="21"/>
      <c r="SET81" s="21"/>
      <c r="SEU81" s="22"/>
      <c r="SEV81" s="22"/>
      <c r="SEW81" s="23"/>
      <c r="SEX81" s="24"/>
      <c r="SEY81" s="25"/>
      <c r="SEZ81" s="26"/>
      <c r="SFA81" s="129"/>
      <c r="SFB81" s="21"/>
      <c r="SFC81" s="21"/>
      <c r="SFD81" s="22"/>
      <c r="SFE81" s="22"/>
      <c r="SFF81" s="23"/>
      <c r="SFG81" s="24"/>
      <c r="SFH81" s="25"/>
      <c r="SFI81" s="26"/>
      <c r="SFJ81" s="129"/>
      <c r="SFK81" s="21"/>
      <c r="SFL81" s="21"/>
      <c r="SFM81" s="22"/>
      <c r="SFN81" s="22"/>
      <c r="SFO81" s="23"/>
      <c r="SFP81" s="24"/>
      <c r="SFQ81" s="25"/>
      <c r="SFR81" s="26"/>
      <c r="SFS81" s="129"/>
      <c r="SFT81" s="21"/>
      <c r="SFU81" s="21"/>
      <c r="SFV81" s="22"/>
      <c r="SFW81" s="22"/>
      <c r="SFX81" s="23"/>
      <c r="SFY81" s="24"/>
      <c r="SFZ81" s="25"/>
      <c r="SGA81" s="26"/>
      <c r="SGB81" s="129"/>
      <c r="SGC81" s="21"/>
      <c r="SGD81" s="21"/>
      <c r="SGE81" s="22"/>
      <c r="SGF81" s="22"/>
      <c r="SGG81" s="23"/>
      <c r="SGH81" s="24"/>
      <c r="SGI81" s="25"/>
      <c r="SGJ81" s="26"/>
      <c r="SGK81" s="129"/>
      <c r="SGL81" s="21"/>
      <c r="SGM81" s="21"/>
      <c r="SGN81" s="22"/>
      <c r="SGO81" s="22"/>
      <c r="SGP81" s="23"/>
      <c r="SGQ81" s="24"/>
      <c r="SGR81" s="25"/>
      <c r="SGS81" s="26"/>
      <c r="SGT81" s="129"/>
      <c r="SGU81" s="21"/>
      <c r="SGV81" s="21"/>
      <c r="SGW81" s="22"/>
      <c r="SGX81" s="22"/>
      <c r="SGY81" s="23"/>
      <c r="SGZ81" s="24"/>
      <c r="SHA81" s="25"/>
      <c r="SHB81" s="26"/>
      <c r="SHC81" s="129"/>
      <c r="SHD81" s="21"/>
      <c r="SHE81" s="21"/>
      <c r="SHF81" s="22"/>
      <c r="SHG81" s="22"/>
      <c r="SHH81" s="23"/>
      <c r="SHI81" s="24"/>
      <c r="SHJ81" s="25"/>
      <c r="SHK81" s="26"/>
      <c r="SHL81" s="129"/>
      <c r="SHM81" s="21"/>
      <c r="SHN81" s="21"/>
      <c r="SHO81" s="22"/>
      <c r="SHP81" s="22"/>
      <c r="SHQ81" s="23"/>
      <c r="SHR81" s="24"/>
      <c r="SHS81" s="25"/>
      <c r="SHT81" s="26"/>
      <c r="SHU81" s="129"/>
      <c r="SHV81" s="21"/>
      <c r="SHW81" s="21"/>
      <c r="SHX81" s="22"/>
      <c r="SHY81" s="22"/>
      <c r="SHZ81" s="23"/>
      <c r="SIA81" s="24"/>
      <c r="SIB81" s="25"/>
      <c r="SIC81" s="26"/>
      <c r="SID81" s="129"/>
      <c r="SIE81" s="21"/>
      <c r="SIF81" s="21"/>
      <c r="SIG81" s="22"/>
      <c r="SIH81" s="22"/>
      <c r="SII81" s="23"/>
      <c r="SIJ81" s="24"/>
      <c r="SIK81" s="25"/>
      <c r="SIL81" s="26"/>
      <c r="SIM81" s="129"/>
      <c r="SIN81" s="21"/>
      <c r="SIO81" s="21"/>
      <c r="SIP81" s="22"/>
      <c r="SIQ81" s="22"/>
      <c r="SIR81" s="23"/>
      <c r="SIS81" s="24"/>
      <c r="SIT81" s="25"/>
      <c r="SIU81" s="26"/>
      <c r="SIV81" s="129"/>
      <c r="SIW81" s="21"/>
      <c r="SIX81" s="21"/>
      <c r="SIY81" s="22"/>
      <c r="SIZ81" s="22"/>
      <c r="SJA81" s="23"/>
      <c r="SJB81" s="24"/>
      <c r="SJC81" s="25"/>
      <c r="SJD81" s="26"/>
      <c r="SJE81" s="129"/>
      <c r="SJF81" s="21"/>
      <c r="SJG81" s="21"/>
      <c r="SJH81" s="22"/>
      <c r="SJI81" s="22"/>
      <c r="SJJ81" s="23"/>
      <c r="SJK81" s="24"/>
      <c r="SJL81" s="25"/>
      <c r="SJM81" s="26"/>
      <c r="SJN81" s="129"/>
      <c r="SJO81" s="21"/>
      <c r="SJP81" s="21"/>
      <c r="SJQ81" s="22"/>
      <c r="SJR81" s="22"/>
      <c r="SJS81" s="23"/>
      <c r="SJT81" s="24"/>
      <c r="SJU81" s="25"/>
      <c r="SJV81" s="26"/>
      <c r="SJW81" s="129"/>
      <c r="SJX81" s="21"/>
      <c r="SJY81" s="21"/>
      <c r="SJZ81" s="22"/>
      <c r="SKA81" s="22"/>
      <c r="SKB81" s="23"/>
      <c r="SKC81" s="24"/>
      <c r="SKD81" s="25"/>
      <c r="SKE81" s="26"/>
      <c r="SKF81" s="129"/>
      <c r="SKG81" s="21"/>
      <c r="SKH81" s="21"/>
      <c r="SKI81" s="22"/>
      <c r="SKJ81" s="22"/>
      <c r="SKK81" s="23"/>
      <c r="SKL81" s="24"/>
      <c r="SKM81" s="25"/>
      <c r="SKN81" s="26"/>
      <c r="SKO81" s="129"/>
      <c r="SKP81" s="21"/>
      <c r="SKQ81" s="21"/>
      <c r="SKR81" s="22"/>
      <c r="SKS81" s="22"/>
      <c r="SKT81" s="23"/>
      <c r="SKU81" s="24"/>
      <c r="SKV81" s="25"/>
      <c r="SKW81" s="26"/>
      <c r="SKX81" s="129"/>
      <c r="SKY81" s="21"/>
      <c r="SKZ81" s="21"/>
      <c r="SLA81" s="22"/>
      <c r="SLB81" s="22"/>
      <c r="SLC81" s="23"/>
      <c r="SLD81" s="24"/>
      <c r="SLE81" s="25"/>
      <c r="SLF81" s="26"/>
      <c r="SLG81" s="129"/>
      <c r="SLH81" s="21"/>
      <c r="SLI81" s="21"/>
      <c r="SLJ81" s="22"/>
      <c r="SLK81" s="22"/>
      <c r="SLL81" s="23"/>
      <c r="SLM81" s="24"/>
      <c r="SLN81" s="25"/>
      <c r="SLO81" s="26"/>
      <c r="SLP81" s="129"/>
      <c r="SLQ81" s="21"/>
      <c r="SLR81" s="21"/>
      <c r="SLS81" s="22"/>
      <c r="SLT81" s="22"/>
      <c r="SLU81" s="23"/>
      <c r="SLV81" s="24"/>
      <c r="SLW81" s="25"/>
      <c r="SLX81" s="26"/>
      <c r="SLY81" s="129"/>
      <c r="SLZ81" s="21"/>
      <c r="SMA81" s="21"/>
      <c r="SMB81" s="22"/>
      <c r="SMC81" s="22"/>
      <c r="SMD81" s="23"/>
      <c r="SME81" s="24"/>
      <c r="SMF81" s="25"/>
      <c r="SMG81" s="26"/>
      <c r="SMH81" s="129"/>
      <c r="SMI81" s="21"/>
      <c r="SMJ81" s="21"/>
      <c r="SMK81" s="22"/>
      <c r="SML81" s="22"/>
      <c r="SMM81" s="23"/>
      <c r="SMN81" s="24"/>
      <c r="SMO81" s="25"/>
      <c r="SMP81" s="26"/>
      <c r="SMQ81" s="129"/>
      <c r="SMR81" s="21"/>
      <c r="SMS81" s="21"/>
      <c r="SMT81" s="22"/>
      <c r="SMU81" s="22"/>
      <c r="SMV81" s="23"/>
      <c r="SMW81" s="24"/>
      <c r="SMX81" s="25"/>
      <c r="SMY81" s="26"/>
      <c r="SMZ81" s="129"/>
      <c r="SNA81" s="21"/>
      <c r="SNB81" s="21"/>
      <c r="SNC81" s="22"/>
      <c r="SND81" s="22"/>
      <c r="SNE81" s="23"/>
      <c r="SNF81" s="24"/>
      <c r="SNG81" s="25"/>
      <c r="SNH81" s="26"/>
      <c r="SNI81" s="129"/>
      <c r="SNJ81" s="21"/>
      <c r="SNK81" s="21"/>
      <c r="SNL81" s="22"/>
      <c r="SNM81" s="22"/>
      <c r="SNN81" s="23"/>
      <c r="SNO81" s="24"/>
      <c r="SNP81" s="25"/>
      <c r="SNQ81" s="26"/>
      <c r="SNR81" s="129"/>
      <c r="SNS81" s="21"/>
      <c r="SNT81" s="21"/>
      <c r="SNU81" s="22"/>
      <c r="SNV81" s="22"/>
      <c r="SNW81" s="23"/>
      <c r="SNX81" s="24"/>
      <c r="SNY81" s="25"/>
      <c r="SNZ81" s="26"/>
      <c r="SOA81" s="129"/>
      <c r="SOB81" s="21"/>
      <c r="SOC81" s="21"/>
      <c r="SOD81" s="22"/>
      <c r="SOE81" s="22"/>
      <c r="SOF81" s="23"/>
      <c r="SOG81" s="24"/>
      <c r="SOH81" s="25"/>
      <c r="SOI81" s="26"/>
      <c r="SOJ81" s="129"/>
      <c r="SOK81" s="21"/>
      <c r="SOL81" s="21"/>
      <c r="SOM81" s="22"/>
      <c r="SON81" s="22"/>
      <c r="SOO81" s="23"/>
      <c r="SOP81" s="24"/>
      <c r="SOQ81" s="25"/>
      <c r="SOR81" s="26"/>
      <c r="SOS81" s="129"/>
      <c r="SOT81" s="21"/>
      <c r="SOU81" s="21"/>
      <c r="SOV81" s="22"/>
      <c r="SOW81" s="22"/>
      <c r="SOX81" s="23"/>
      <c r="SOY81" s="24"/>
      <c r="SOZ81" s="25"/>
      <c r="SPA81" s="26"/>
      <c r="SPB81" s="129"/>
      <c r="SPC81" s="21"/>
      <c r="SPD81" s="21"/>
      <c r="SPE81" s="22"/>
      <c r="SPF81" s="22"/>
      <c r="SPG81" s="23"/>
      <c r="SPH81" s="24"/>
      <c r="SPI81" s="25"/>
      <c r="SPJ81" s="26"/>
      <c r="SPK81" s="129"/>
      <c r="SPL81" s="21"/>
      <c r="SPM81" s="21"/>
      <c r="SPN81" s="22"/>
      <c r="SPO81" s="22"/>
      <c r="SPP81" s="23"/>
      <c r="SPQ81" s="24"/>
      <c r="SPR81" s="25"/>
      <c r="SPS81" s="26"/>
      <c r="SPT81" s="129"/>
      <c r="SPU81" s="21"/>
      <c r="SPV81" s="21"/>
      <c r="SPW81" s="22"/>
      <c r="SPX81" s="22"/>
      <c r="SPY81" s="23"/>
      <c r="SPZ81" s="24"/>
      <c r="SQA81" s="25"/>
      <c r="SQB81" s="26"/>
      <c r="SQC81" s="129"/>
      <c r="SQD81" s="21"/>
      <c r="SQE81" s="21"/>
      <c r="SQF81" s="22"/>
      <c r="SQG81" s="22"/>
      <c r="SQH81" s="23"/>
      <c r="SQI81" s="24"/>
      <c r="SQJ81" s="25"/>
      <c r="SQK81" s="26"/>
      <c r="SQL81" s="129"/>
      <c r="SQM81" s="21"/>
      <c r="SQN81" s="21"/>
      <c r="SQO81" s="22"/>
      <c r="SQP81" s="22"/>
      <c r="SQQ81" s="23"/>
      <c r="SQR81" s="24"/>
      <c r="SQS81" s="25"/>
      <c r="SQT81" s="26"/>
      <c r="SQU81" s="129"/>
      <c r="SQV81" s="21"/>
      <c r="SQW81" s="21"/>
      <c r="SQX81" s="22"/>
      <c r="SQY81" s="22"/>
      <c r="SQZ81" s="23"/>
      <c r="SRA81" s="24"/>
      <c r="SRB81" s="25"/>
      <c r="SRC81" s="26"/>
      <c r="SRD81" s="129"/>
      <c r="SRE81" s="21"/>
      <c r="SRF81" s="21"/>
      <c r="SRG81" s="22"/>
      <c r="SRH81" s="22"/>
      <c r="SRI81" s="23"/>
      <c r="SRJ81" s="24"/>
      <c r="SRK81" s="25"/>
      <c r="SRL81" s="26"/>
      <c r="SRM81" s="129"/>
      <c r="SRN81" s="21"/>
      <c r="SRO81" s="21"/>
      <c r="SRP81" s="22"/>
      <c r="SRQ81" s="22"/>
      <c r="SRR81" s="23"/>
      <c r="SRS81" s="24"/>
      <c r="SRT81" s="25"/>
      <c r="SRU81" s="26"/>
      <c r="SRV81" s="129"/>
      <c r="SRW81" s="21"/>
      <c r="SRX81" s="21"/>
      <c r="SRY81" s="22"/>
      <c r="SRZ81" s="22"/>
      <c r="SSA81" s="23"/>
      <c r="SSB81" s="24"/>
      <c r="SSC81" s="25"/>
      <c r="SSD81" s="26"/>
      <c r="SSE81" s="129"/>
      <c r="SSF81" s="21"/>
      <c r="SSG81" s="21"/>
      <c r="SSH81" s="22"/>
      <c r="SSI81" s="22"/>
      <c r="SSJ81" s="23"/>
      <c r="SSK81" s="24"/>
      <c r="SSL81" s="25"/>
      <c r="SSM81" s="26"/>
      <c r="SSN81" s="129"/>
      <c r="SSO81" s="21"/>
      <c r="SSP81" s="21"/>
      <c r="SSQ81" s="22"/>
      <c r="SSR81" s="22"/>
      <c r="SSS81" s="23"/>
      <c r="SST81" s="24"/>
      <c r="SSU81" s="25"/>
      <c r="SSV81" s="26"/>
      <c r="SSW81" s="129"/>
      <c r="SSX81" s="21"/>
      <c r="SSY81" s="21"/>
      <c r="SSZ81" s="22"/>
      <c r="STA81" s="22"/>
      <c r="STB81" s="23"/>
      <c r="STC81" s="24"/>
      <c r="STD81" s="25"/>
      <c r="STE81" s="26"/>
      <c r="STF81" s="129"/>
      <c r="STG81" s="21"/>
      <c r="STH81" s="21"/>
      <c r="STI81" s="22"/>
      <c r="STJ81" s="22"/>
      <c r="STK81" s="23"/>
      <c r="STL81" s="24"/>
      <c r="STM81" s="25"/>
      <c r="STN81" s="26"/>
      <c r="STO81" s="129"/>
      <c r="STP81" s="21"/>
      <c r="STQ81" s="21"/>
      <c r="STR81" s="22"/>
      <c r="STS81" s="22"/>
      <c r="STT81" s="23"/>
      <c r="STU81" s="24"/>
      <c r="STV81" s="25"/>
      <c r="STW81" s="26"/>
      <c r="STX81" s="129"/>
      <c r="STY81" s="21"/>
      <c r="STZ81" s="21"/>
      <c r="SUA81" s="22"/>
      <c r="SUB81" s="22"/>
      <c r="SUC81" s="23"/>
      <c r="SUD81" s="24"/>
      <c r="SUE81" s="25"/>
      <c r="SUF81" s="26"/>
      <c r="SUG81" s="129"/>
      <c r="SUH81" s="21"/>
      <c r="SUI81" s="21"/>
      <c r="SUJ81" s="22"/>
      <c r="SUK81" s="22"/>
      <c r="SUL81" s="23"/>
      <c r="SUM81" s="24"/>
      <c r="SUN81" s="25"/>
      <c r="SUO81" s="26"/>
      <c r="SUP81" s="129"/>
      <c r="SUQ81" s="21"/>
      <c r="SUR81" s="21"/>
      <c r="SUS81" s="22"/>
      <c r="SUT81" s="22"/>
      <c r="SUU81" s="23"/>
      <c r="SUV81" s="24"/>
      <c r="SUW81" s="25"/>
      <c r="SUX81" s="26"/>
      <c r="SUY81" s="129"/>
      <c r="SUZ81" s="21"/>
      <c r="SVA81" s="21"/>
      <c r="SVB81" s="22"/>
      <c r="SVC81" s="22"/>
      <c r="SVD81" s="23"/>
      <c r="SVE81" s="24"/>
      <c r="SVF81" s="25"/>
      <c r="SVG81" s="26"/>
      <c r="SVH81" s="129"/>
      <c r="SVI81" s="21"/>
      <c r="SVJ81" s="21"/>
      <c r="SVK81" s="22"/>
      <c r="SVL81" s="22"/>
      <c r="SVM81" s="23"/>
      <c r="SVN81" s="24"/>
      <c r="SVO81" s="25"/>
      <c r="SVP81" s="26"/>
      <c r="SVQ81" s="129"/>
      <c r="SVR81" s="21"/>
      <c r="SVS81" s="21"/>
      <c r="SVT81" s="22"/>
      <c r="SVU81" s="22"/>
      <c r="SVV81" s="23"/>
      <c r="SVW81" s="24"/>
      <c r="SVX81" s="25"/>
      <c r="SVY81" s="26"/>
      <c r="SVZ81" s="129"/>
      <c r="SWA81" s="21"/>
      <c r="SWB81" s="21"/>
      <c r="SWC81" s="22"/>
      <c r="SWD81" s="22"/>
      <c r="SWE81" s="23"/>
      <c r="SWF81" s="24"/>
      <c r="SWG81" s="25"/>
      <c r="SWH81" s="26"/>
      <c r="SWI81" s="129"/>
      <c r="SWJ81" s="21"/>
      <c r="SWK81" s="21"/>
      <c r="SWL81" s="22"/>
      <c r="SWM81" s="22"/>
      <c r="SWN81" s="23"/>
      <c r="SWO81" s="24"/>
      <c r="SWP81" s="25"/>
      <c r="SWQ81" s="26"/>
      <c r="SWR81" s="129"/>
      <c r="SWS81" s="21"/>
      <c r="SWT81" s="21"/>
      <c r="SWU81" s="22"/>
      <c r="SWV81" s="22"/>
      <c r="SWW81" s="23"/>
      <c r="SWX81" s="24"/>
      <c r="SWY81" s="25"/>
      <c r="SWZ81" s="26"/>
      <c r="SXA81" s="129"/>
      <c r="SXB81" s="21"/>
      <c r="SXC81" s="21"/>
      <c r="SXD81" s="22"/>
      <c r="SXE81" s="22"/>
      <c r="SXF81" s="23"/>
      <c r="SXG81" s="24"/>
      <c r="SXH81" s="25"/>
      <c r="SXI81" s="26"/>
      <c r="SXJ81" s="129"/>
      <c r="SXK81" s="21"/>
      <c r="SXL81" s="21"/>
      <c r="SXM81" s="22"/>
      <c r="SXN81" s="22"/>
      <c r="SXO81" s="23"/>
      <c r="SXP81" s="24"/>
      <c r="SXQ81" s="25"/>
      <c r="SXR81" s="26"/>
      <c r="SXS81" s="129"/>
      <c r="SXT81" s="21"/>
      <c r="SXU81" s="21"/>
      <c r="SXV81" s="22"/>
      <c r="SXW81" s="22"/>
      <c r="SXX81" s="23"/>
      <c r="SXY81" s="24"/>
      <c r="SXZ81" s="25"/>
      <c r="SYA81" s="26"/>
      <c r="SYB81" s="129"/>
      <c r="SYC81" s="21"/>
      <c r="SYD81" s="21"/>
      <c r="SYE81" s="22"/>
      <c r="SYF81" s="22"/>
      <c r="SYG81" s="23"/>
      <c r="SYH81" s="24"/>
      <c r="SYI81" s="25"/>
      <c r="SYJ81" s="26"/>
      <c r="SYK81" s="129"/>
      <c r="SYL81" s="21"/>
      <c r="SYM81" s="21"/>
      <c r="SYN81" s="22"/>
      <c r="SYO81" s="22"/>
      <c r="SYP81" s="23"/>
      <c r="SYQ81" s="24"/>
      <c r="SYR81" s="25"/>
      <c r="SYS81" s="26"/>
      <c r="SYT81" s="129"/>
      <c r="SYU81" s="21"/>
      <c r="SYV81" s="21"/>
      <c r="SYW81" s="22"/>
      <c r="SYX81" s="22"/>
      <c r="SYY81" s="23"/>
      <c r="SYZ81" s="24"/>
      <c r="SZA81" s="25"/>
      <c r="SZB81" s="26"/>
      <c r="SZC81" s="129"/>
      <c r="SZD81" s="21"/>
      <c r="SZE81" s="21"/>
      <c r="SZF81" s="22"/>
      <c r="SZG81" s="22"/>
      <c r="SZH81" s="23"/>
      <c r="SZI81" s="24"/>
      <c r="SZJ81" s="25"/>
      <c r="SZK81" s="26"/>
      <c r="SZL81" s="129"/>
      <c r="SZM81" s="21"/>
      <c r="SZN81" s="21"/>
      <c r="SZO81" s="22"/>
      <c r="SZP81" s="22"/>
      <c r="SZQ81" s="23"/>
      <c r="SZR81" s="24"/>
      <c r="SZS81" s="25"/>
      <c r="SZT81" s="26"/>
      <c r="SZU81" s="129"/>
      <c r="SZV81" s="21"/>
      <c r="SZW81" s="21"/>
      <c r="SZX81" s="22"/>
      <c r="SZY81" s="22"/>
      <c r="SZZ81" s="23"/>
      <c r="TAA81" s="24"/>
      <c r="TAB81" s="25"/>
      <c r="TAC81" s="26"/>
      <c r="TAD81" s="129"/>
      <c r="TAE81" s="21"/>
      <c r="TAF81" s="21"/>
      <c r="TAG81" s="22"/>
      <c r="TAH81" s="22"/>
      <c r="TAI81" s="23"/>
      <c r="TAJ81" s="24"/>
      <c r="TAK81" s="25"/>
      <c r="TAL81" s="26"/>
      <c r="TAM81" s="129"/>
      <c r="TAN81" s="21"/>
      <c r="TAO81" s="21"/>
      <c r="TAP81" s="22"/>
      <c r="TAQ81" s="22"/>
      <c r="TAR81" s="23"/>
      <c r="TAS81" s="24"/>
      <c r="TAT81" s="25"/>
      <c r="TAU81" s="26"/>
      <c r="TAV81" s="129"/>
      <c r="TAW81" s="21"/>
      <c r="TAX81" s="21"/>
      <c r="TAY81" s="22"/>
      <c r="TAZ81" s="22"/>
      <c r="TBA81" s="23"/>
      <c r="TBB81" s="24"/>
      <c r="TBC81" s="25"/>
      <c r="TBD81" s="26"/>
      <c r="TBE81" s="129"/>
      <c r="TBF81" s="21"/>
      <c r="TBG81" s="21"/>
      <c r="TBH81" s="22"/>
      <c r="TBI81" s="22"/>
      <c r="TBJ81" s="23"/>
      <c r="TBK81" s="24"/>
      <c r="TBL81" s="25"/>
      <c r="TBM81" s="26"/>
      <c r="TBN81" s="129"/>
      <c r="TBO81" s="21"/>
      <c r="TBP81" s="21"/>
      <c r="TBQ81" s="22"/>
      <c r="TBR81" s="22"/>
      <c r="TBS81" s="23"/>
      <c r="TBT81" s="24"/>
      <c r="TBU81" s="25"/>
      <c r="TBV81" s="26"/>
      <c r="TBW81" s="129"/>
      <c r="TBX81" s="21"/>
      <c r="TBY81" s="21"/>
      <c r="TBZ81" s="22"/>
      <c r="TCA81" s="22"/>
      <c r="TCB81" s="23"/>
      <c r="TCC81" s="24"/>
      <c r="TCD81" s="25"/>
      <c r="TCE81" s="26"/>
      <c r="TCF81" s="129"/>
      <c r="TCG81" s="21"/>
      <c r="TCH81" s="21"/>
      <c r="TCI81" s="22"/>
      <c r="TCJ81" s="22"/>
      <c r="TCK81" s="23"/>
      <c r="TCL81" s="24"/>
      <c r="TCM81" s="25"/>
      <c r="TCN81" s="26"/>
      <c r="TCO81" s="129"/>
      <c r="TCP81" s="21"/>
      <c r="TCQ81" s="21"/>
      <c r="TCR81" s="22"/>
      <c r="TCS81" s="22"/>
      <c r="TCT81" s="23"/>
      <c r="TCU81" s="24"/>
      <c r="TCV81" s="25"/>
      <c r="TCW81" s="26"/>
      <c r="TCX81" s="129"/>
      <c r="TCY81" s="21"/>
      <c r="TCZ81" s="21"/>
      <c r="TDA81" s="22"/>
      <c r="TDB81" s="22"/>
      <c r="TDC81" s="23"/>
      <c r="TDD81" s="24"/>
      <c r="TDE81" s="25"/>
      <c r="TDF81" s="26"/>
      <c r="TDG81" s="129"/>
      <c r="TDH81" s="21"/>
      <c r="TDI81" s="21"/>
      <c r="TDJ81" s="22"/>
      <c r="TDK81" s="22"/>
      <c r="TDL81" s="23"/>
      <c r="TDM81" s="24"/>
      <c r="TDN81" s="25"/>
      <c r="TDO81" s="26"/>
      <c r="TDP81" s="129"/>
      <c r="TDQ81" s="21"/>
      <c r="TDR81" s="21"/>
      <c r="TDS81" s="22"/>
      <c r="TDT81" s="22"/>
      <c r="TDU81" s="23"/>
      <c r="TDV81" s="24"/>
      <c r="TDW81" s="25"/>
      <c r="TDX81" s="26"/>
      <c r="TDY81" s="129"/>
      <c r="TDZ81" s="21"/>
      <c r="TEA81" s="21"/>
      <c r="TEB81" s="22"/>
      <c r="TEC81" s="22"/>
      <c r="TED81" s="23"/>
      <c r="TEE81" s="24"/>
      <c r="TEF81" s="25"/>
      <c r="TEG81" s="26"/>
      <c r="TEH81" s="129"/>
      <c r="TEI81" s="21"/>
      <c r="TEJ81" s="21"/>
      <c r="TEK81" s="22"/>
      <c r="TEL81" s="22"/>
      <c r="TEM81" s="23"/>
      <c r="TEN81" s="24"/>
      <c r="TEO81" s="25"/>
      <c r="TEP81" s="26"/>
      <c r="TEQ81" s="129"/>
      <c r="TER81" s="21"/>
      <c r="TES81" s="21"/>
      <c r="TET81" s="22"/>
      <c r="TEU81" s="22"/>
      <c r="TEV81" s="23"/>
      <c r="TEW81" s="24"/>
      <c r="TEX81" s="25"/>
      <c r="TEY81" s="26"/>
      <c r="TEZ81" s="129"/>
      <c r="TFA81" s="21"/>
      <c r="TFB81" s="21"/>
      <c r="TFC81" s="22"/>
      <c r="TFD81" s="22"/>
      <c r="TFE81" s="23"/>
      <c r="TFF81" s="24"/>
      <c r="TFG81" s="25"/>
      <c r="TFH81" s="26"/>
      <c r="TFI81" s="129"/>
      <c r="TFJ81" s="21"/>
      <c r="TFK81" s="21"/>
      <c r="TFL81" s="22"/>
      <c r="TFM81" s="22"/>
      <c r="TFN81" s="23"/>
      <c r="TFO81" s="24"/>
      <c r="TFP81" s="25"/>
      <c r="TFQ81" s="26"/>
      <c r="TFR81" s="129"/>
      <c r="TFS81" s="21"/>
      <c r="TFT81" s="21"/>
      <c r="TFU81" s="22"/>
      <c r="TFV81" s="22"/>
      <c r="TFW81" s="23"/>
      <c r="TFX81" s="24"/>
      <c r="TFY81" s="25"/>
      <c r="TFZ81" s="26"/>
      <c r="TGA81" s="129"/>
      <c r="TGB81" s="21"/>
      <c r="TGC81" s="21"/>
      <c r="TGD81" s="22"/>
      <c r="TGE81" s="22"/>
      <c r="TGF81" s="23"/>
      <c r="TGG81" s="24"/>
      <c r="TGH81" s="25"/>
      <c r="TGI81" s="26"/>
      <c r="TGJ81" s="129"/>
      <c r="TGK81" s="21"/>
      <c r="TGL81" s="21"/>
      <c r="TGM81" s="22"/>
      <c r="TGN81" s="22"/>
      <c r="TGO81" s="23"/>
      <c r="TGP81" s="24"/>
      <c r="TGQ81" s="25"/>
      <c r="TGR81" s="26"/>
      <c r="TGS81" s="129"/>
      <c r="TGT81" s="21"/>
      <c r="TGU81" s="21"/>
      <c r="TGV81" s="22"/>
      <c r="TGW81" s="22"/>
      <c r="TGX81" s="23"/>
      <c r="TGY81" s="24"/>
      <c r="TGZ81" s="25"/>
      <c r="THA81" s="26"/>
      <c r="THB81" s="129"/>
      <c r="THC81" s="21"/>
      <c r="THD81" s="21"/>
      <c r="THE81" s="22"/>
      <c r="THF81" s="22"/>
      <c r="THG81" s="23"/>
      <c r="THH81" s="24"/>
      <c r="THI81" s="25"/>
      <c r="THJ81" s="26"/>
      <c r="THK81" s="129"/>
      <c r="THL81" s="21"/>
      <c r="THM81" s="21"/>
      <c r="THN81" s="22"/>
      <c r="THO81" s="22"/>
      <c r="THP81" s="23"/>
      <c r="THQ81" s="24"/>
      <c r="THR81" s="25"/>
      <c r="THS81" s="26"/>
      <c r="THT81" s="129"/>
      <c r="THU81" s="21"/>
      <c r="THV81" s="21"/>
      <c r="THW81" s="22"/>
      <c r="THX81" s="22"/>
      <c r="THY81" s="23"/>
      <c r="THZ81" s="24"/>
      <c r="TIA81" s="25"/>
      <c r="TIB81" s="26"/>
      <c r="TIC81" s="129"/>
      <c r="TID81" s="21"/>
      <c r="TIE81" s="21"/>
      <c r="TIF81" s="22"/>
      <c r="TIG81" s="22"/>
      <c r="TIH81" s="23"/>
      <c r="TII81" s="24"/>
      <c r="TIJ81" s="25"/>
      <c r="TIK81" s="26"/>
      <c r="TIL81" s="129"/>
      <c r="TIM81" s="21"/>
      <c r="TIN81" s="21"/>
      <c r="TIO81" s="22"/>
      <c r="TIP81" s="22"/>
      <c r="TIQ81" s="23"/>
      <c r="TIR81" s="24"/>
      <c r="TIS81" s="25"/>
      <c r="TIT81" s="26"/>
      <c r="TIU81" s="129"/>
      <c r="TIV81" s="21"/>
      <c r="TIW81" s="21"/>
      <c r="TIX81" s="22"/>
      <c r="TIY81" s="22"/>
      <c r="TIZ81" s="23"/>
      <c r="TJA81" s="24"/>
      <c r="TJB81" s="25"/>
      <c r="TJC81" s="26"/>
      <c r="TJD81" s="129"/>
      <c r="TJE81" s="21"/>
      <c r="TJF81" s="21"/>
      <c r="TJG81" s="22"/>
      <c r="TJH81" s="22"/>
      <c r="TJI81" s="23"/>
      <c r="TJJ81" s="24"/>
      <c r="TJK81" s="25"/>
      <c r="TJL81" s="26"/>
      <c r="TJM81" s="129"/>
      <c r="TJN81" s="21"/>
      <c r="TJO81" s="21"/>
      <c r="TJP81" s="22"/>
      <c r="TJQ81" s="22"/>
      <c r="TJR81" s="23"/>
      <c r="TJS81" s="24"/>
      <c r="TJT81" s="25"/>
      <c r="TJU81" s="26"/>
      <c r="TJV81" s="129"/>
      <c r="TJW81" s="21"/>
      <c r="TJX81" s="21"/>
      <c r="TJY81" s="22"/>
      <c r="TJZ81" s="22"/>
      <c r="TKA81" s="23"/>
      <c r="TKB81" s="24"/>
      <c r="TKC81" s="25"/>
      <c r="TKD81" s="26"/>
      <c r="TKE81" s="129"/>
      <c r="TKF81" s="21"/>
      <c r="TKG81" s="21"/>
      <c r="TKH81" s="22"/>
      <c r="TKI81" s="22"/>
      <c r="TKJ81" s="23"/>
      <c r="TKK81" s="24"/>
      <c r="TKL81" s="25"/>
      <c r="TKM81" s="26"/>
      <c r="TKN81" s="129"/>
      <c r="TKO81" s="21"/>
      <c r="TKP81" s="21"/>
      <c r="TKQ81" s="22"/>
      <c r="TKR81" s="22"/>
      <c r="TKS81" s="23"/>
      <c r="TKT81" s="24"/>
      <c r="TKU81" s="25"/>
      <c r="TKV81" s="26"/>
      <c r="TKW81" s="129"/>
      <c r="TKX81" s="21"/>
      <c r="TKY81" s="21"/>
      <c r="TKZ81" s="22"/>
      <c r="TLA81" s="22"/>
      <c r="TLB81" s="23"/>
      <c r="TLC81" s="24"/>
      <c r="TLD81" s="25"/>
      <c r="TLE81" s="26"/>
      <c r="TLF81" s="129"/>
      <c r="TLG81" s="21"/>
      <c r="TLH81" s="21"/>
      <c r="TLI81" s="22"/>
      <c r="TLJ81" s="22"/>
      <c r="TLK81" s="23"/>
      <c r="TLL81" s="24"/>
      <c r="TLM81" s="25"/>
      <c r="TLN81" s="26"/>
      <c r="TLO81" s="129"/>
      <c r="TLP81" s="21"/>
      <c r="TLQ81" s="21"/>
      <c r="TLR81" s="22"/>
      <c r="TLS81" s="22"/>
      <c r="TLT81" s="23"/>
      <c r="TLU81" s="24"/>
      <c r="TLV81" s="25"/>
      <c r="TLW81" s="26"/>
      <c r="TLX81" s="129"/>
      <c r="TLY81" s="21"/>
      <c r="TLZ81" s="21"/>
      <c r="TMA81" s="22"/>
      <c r="TMB81" s="22"/>
      <c r="TMC81" s="23"/>
      <c r="TMD81" s="24"/>
      <c r="TME81" s="25"/>
      <c r="TMF81" s="26"/>
      <c r="TMG81" s="129"/>
      <c r="TMH81" s="21"/>
      <c r="TMI81" s="21"/>
      <c r="TMJ81" s="22"/>
      <c r="TMK81" s="22"/>
      <c r="TML81" s="23"/>
      <c r="TMM81" s="24"/>
      <c r="TMN81" s="25"/>
      <c r="TMO81" s="26"/>
      <c r="TMP81" s="129"/>
      <c r="TMQ81" s="21"/>
      <c r="TMR81" s="21"/>
      <c r="TMS81" s="22"/>
      <c r="TMT81" s="22"/>
      <c r="TMU81" s="23"/>
      <c r="TMV81" s="24"/>
      <c r="TMW81" s="25"/>
      <c r="TMX81" s="26"/>
      <c r="TMY81" s="129"/>
      <c r="TMZ81" s="21"/>
      <c r="TNA81" s="21"/>
      <c r="TNB81" s="22"/>
      <c r="TNC81" s="22"/>
      <c r="TND81" s="23"/>
      <c r="TNE81" s="24"/>
      <c r="TNF81" s="25"/>
      <c r="TNG81" s="26"/>
      <c r="TNH81" s="129"/>
      <c r="TNI81" s="21"/>
      <c r="TNJ81" s="21"/>
      <c r="TNK81" s="22"/>
      <c r="TNL81" s="22"/>
      <c r="TNM81" s="23"/>
      <c r="TNN81" s="24"/>
      <c r="TNO81" s="25"/>
      <c r="TNP81" s="26"/>
      <c r="TNQ81" s="129"/>
      <c r="TNR81" s="21"/>
      <c r="TNS81" s="21"/>
      <c r="TNT81" s="22"/>
      <c r="TNU81" s="22"/>
      <c r="TNV81" s="23"/>
      <c r="TNW81" s="24"/>
      <c r="TNX81" s="25"/>
      <c r="TNY81" s="26"/>
      <c r="TNZ81" s="129"/>
      <c r="TOA81" s="21"/>
      <c r="TOB81" s="21"/>
      <c r="TOC81" s="22"/>
      <c r="TOD81" s="22"/>
      <c r="TOE81" s="23"/>
      <c r="TOF81" s="24"/>
      <c r="TOG81" s="25"/>
      <c r="TOH81" s="26"/>
      <c r="TOI81" s="129"/>
      <c r="TOJ81" s="21"/>
      <c r="TOK81" s="21"/>
      <c r="TOL81" s="22"/>
      <c r="TOM81" s="22"/>
      <c r="TON81" s="23"/>
      <c r="TOO81" s="24"/>
      <c r="TOP81" s="25"/>
      <c r="TOQ81" s="26"/>
      <c r="TOR81" s="129"/>
      <c r="TOS81" s="21"/>
      <c r="TOT81" s="21"/>
      <c r="TOU81" s="22"/>
      <c r="TOV81" s="22"/>
      <c r="TOW81" s="23"/>
      <c r="TOX81" s="24"/>
      <c r="TOY81" s="25"/>
      <c r="TOZ81" s="26"/>
      <c r="TPA81" s="129"/>
      <c r="TPB81" s="21"/>
      <c r="TPC81" s="21"/>
      <c r="TPD81" s="22"/>
      <c r="TPE81" s="22"/>
      <c r="TPF81" s="23"/>
      <c r="TPG81" s="24"/>
      <c r="TPH81" s="25"/>
      <c r="TPI81" s="26"/>
      <c r="TPJ81" s="129"/>
      <c r="TPK81" s="21"/>
      <c r="TPL81" s="21"/>
      <c r="TPM81" s="22"/>
      <c r="TPN81" s="22"/>
      <c r="TPO81" s="23"/>
      <c r="TPP81" s="24"/>
      <c r="TPQ81" s="25"/>
      <c r="TPR81" s="26"/>
      <c r="TPS81" s="129"/>
      <c r="TPT81" s="21"/>
      <c r="TPU81" s="21"/>
      <c r="TPV81" s="22"/>
      <c r="TPW81" s="22"/>
      <c r="TPX81" s="23"/>
      <c r="TPY81" s="24"/>
      <c r="TPZ81" s="25"/>
      <c r="TQA81" s="26"/>
      <c r="TQB81" s="129"/>
      <c r="TQC81" s="21"/>
      <c r="TQD81" s="21"/>
      <c r="TQE81" s="22"/>
      <c r="TQF81" s="22"/>
      <c r="TQG81" s="23"/>
      <c r="TQH81" s="24"/>
      <c r="TQI81" s="25"/>
      <c r="TQJ81" s="26"/>
      <c r="TQK81" s="129"/>
      <c r="TQL81" s="21"/>
      <c r="TQM81" s="21"/>
      <c r="TQN81" s="22"/>
      <c r="TQO81" s="22"/>
      <c r="TQP81" s="23"/>
      <c r="TQQ81" s="24"/>
      <c r="TQR81" s="25"/>
      <c r="TQS81" s="26"/>
      <c r="TQT81" s="129"/>
      <c r="TQU81" s="21"/>
      <c r="TQV81" s="21"/>
      <c r="TQW81" s="22"/>
      <c r="TQX81" s="22"/>
      <c r="TQY81" s="23"/>
      <c r="TQZ81" s="24"/>
      <c r="TRA81" s="25"/>
      <c r="TRB81" s="26"/>
      <c r="TRC81" s="129"/>
      <c r="TRD81" s="21"/>
      <c r="TRE81" s="21"/>
      <c r="TRF81" s="22"/>
      <c r="TRG81" s="22"/>
      <c r="TRH81" s="23"/>
      <c r="TRI81" s="24"/>
      <c r="TRJ81" s="25"/>
      <c r="TRK81" s="26"/>
      <c r="TRL81" s="129"/>
      <c r="TRM81" s="21"/>
      <c r="TRN81" s="21"/>
      <c r="TRO81" s="22"/>
      <c r="TRP81" s="22"/>
      <c r="TRQ81" s="23"/>
      <c r="TRR81" s="24"/>
      <c r="TRS81" s="25"/>
      <c r="TRT81" s="26"/>
      <c r="TRU81" s="129"/>
      <c r="TRV81" s="21"/>
      <c r="TRW81" s="21"/>
      <c r="TRX81" s="22"/>
      <c r="TRY81" s="22"/>
      <c r="TRZ81" s="23"/>
      <c r="TSA81" s="24"/>
      <c r="TSB81" s="25"/>
      <c r="TSC81" s="26"/>
      <c r="TSD81" s="129"/>
      <c r="TSE81" s="21"/>
      <c r="TSF81" s="21"/>
      <c r="TSG81" s="22"/>
      <c r="TSH81" s="22"/>
      <c r="TSI81" s="23"/>
      <c r="TSJ81" s="24"/>
      <c r="TSK81" s="25"/>
      <c r="TSL81" s="26"/>
      <c r="TSM81" s="129"/>
      <c r="TSN81" s="21"/>
      <c r="TSO81" s="21"/>
      <c r="TSP81" s="22"/>
      <c r="TSQ81" s="22"/>
      <c r="TSR81" s="23"/>
      <c r="TSS81" s="24"/>
      <c r="TST81" s="25"/>
      <c r="TSU81" s="26"/>
      <c r="TSV81" s="129"/>
      <c r="TSW81" s="21"/>
      <c r="TSX81" s="21"/>
      <c r="TSY81" s="22"/>
      <c r="TSZ81" s="22"/>
      <c r="TTA81" s="23"/>
      <c r="TTB81" s="24"/>
      <c r="TTC81" s="25"/>
      <c r="TTD81" s="26"/>
      <c r="TTE81" s="129"/>
      <c r="TTF81" s="21"/>
      <c r="TTG81" s="21"/>
      <c r="TTH81" s="22"/>
      <c r="TTI81" s="22"/>
      <c r="TTJ81" s="23"/>
      <c r="TTK81" s="24"/>
      <c r="TTL81" s="25"/>
      <c r="TTM81" s="26"/>
      <c r="TTN81" s="129"/>
      <c r="TTO81" s="21"/>
      <c r="TTP81" s="21"/>
      <c r="TTQ81" s="22"/>
      <c r="TTR81" s="22"/>
      <c r="TTS81" s="23"/>
      <c r="TTT81" s="24"/>
      <c r="TTU81" s="25"/>
      <c r="TTV81" s="26"/>
      <c r="TTW81" s="129"/>
      <c r="TTX81" s="21"/>
      <c r="TTY81" s="21"/>
      <c r="TTZ81" s="22"/>
      <c r="TUA81" s="22"/>
      <c r="TUB81" s="23"/>
      <c r="TUC81" s="24"/>
      <c r="TUD81" s="25"/>
      <c r="TUE81" s="26"/>
      <c r="TUF81" s="129"/>
      <c r="TUG81" s="21"/>
      <c r="TUH81" s="21"/>
      <c r="TUI81" s="22"/>
      <c r="TUJ81" s="22"/>
      <c r="TUK81" s="23"/>
      <c r="TUL81" s="24"/>
      <c r="TUM81" s="25"/>
      <c r="TUN81" s="26"/>
      <c r="TUO81" s="129"/>
      <c r="TUP81" s="21"/>
      <c r="TUQ81" s="21"/>
      <c r="TUR81" s="22"/>
      <c r="TUS81" s="22"/>
      <c r="TUT81" s="23"/>
      <c r="TUU81" s="24"/>
      <c r="TUV81" s="25"/>
      <c r="TUW81" s="26"/>
      <c r="TUX81" s="129"/>
      <c r="TUY81" s="21"/>
      <c r="TUZ81" s="21"/>
      <c r="TVA81" s="22"/>
      <c r="TVB81" s="22"/>
      <c r="TVC81" s="23"/>
      <c r="TVD81" s="24"/>
      <c r="TVE81" s="25"/>
      <c r="TVF81" s="26"/>
      <c r="TVG81" s="129"/>
      <c r="TVH81" s="21"/>
      <c r="TVI81" s="21"/>
      <c r="TVJ81" s="22"/>
      <c r="TVK81" s="22"/>
      <c r="TVL81" s="23"/>
      <c r="TVM81" s="24"/>
      <c r="TVN81" s="25"/>
      <c r="TVO81" s="26"/>
      <c r="TVP81" s="129"/>
      <c r="TVQ81" s="21"/>
      <c r="TVR81" s="21"/>
      <c r="TVS81" s="22"/>
      <c r="TVT81" s="22"/>
      <c r="TVU81" s="23"/>
      <c r="TVV81" s="24"/>
      <c r="TVW81" s="25"/>
      <c r="TVX81" s="26"/>
      <c r="TVY81" s="129"/>
      <c r="TVZ81" s="21"/>
      <c r="TWA81" s="21"/>
      <c r="TWB81" s="22"/>
      <c r="TWC81" s="22"/>
      <c r="TWD81" s="23"/>
      <c r="TWE81" s="24"/>
      <c r="TWF81" s="25"/>
      <c r="TWG81" s="26"/>
      <c r="TWH81" s="129"/>
      <c r="TWI81" s="21"/>
      <c r="TWJ81" s="21"/>
      <c r="TWK81" s="22"/>
      <c r="TWL81" s="22"/>
      <c r="TWM81" s="23"/>
      <c r="TWN81" s="24"/>
      <c r="TWO81" s="25"/>
      <c r="TWP81" s="26"/>
      <c r="TWQ81" s="129"/>
      <c r="TWR81" s="21"/>
      <c r="TWS81" s="21"/>
      <c r="TWT81" s="22"/>
      <c r="TWU81" s="22"/>
      <c r="TWV81" s="23"/>
      <c r="TWW81" s="24"/>
      <c r="TWX81" s="25"/>
      <c r="TWY81" s="26"/>
      <c r="TWZ81" s="129"/>
      <c r="TXA81" s="21"/>
      <c r="TXB81" s="21"/>
      <c r="TXC81" s="22"/>
      <c r="TXD81" s="22"/>
      <c r="TXE81" s="23"/>
      <c r="TXF81" s="24"/>
      <c r="TXG81" s="25"/>
      <c r="TXH81" s="26"/>
      <c r="TXI81" s="129"/>
      <c r="TXJ81" s="21"/>
      <c r="TXK81" s="21"/>
      <c r="TXL81" s="22"/>
      <c r="TXM81" s="22"/>
      <c r="TXN81" s="23"/>
      <c r="TXO81" s="24"/>
      <c r="TXP81" s="25"/>
      <c r="TXQ81" s="26"/>
      <c r="TXR81" s="129"/>
      <c r="TXS81" s="21"/>
      <c r="TXT81" s="21"/>
      <c r="TXU81" s="22"/>
      <c r="TXV81" s="22"/>
      <c r="TXW81" s="23"/>
      <c r="TXX81" s="24"/>
      <c r="TXY81" s="25"/>
      <c r="TXZ81" s="26"/>
      <c r="TYA81" s="129"/>
      <c r="TYB81" s="21"/>
      <c r="TYC81" s="21"/>
      <c r="TYD81" s="22"/>
      <c r="TYE81" s="22"/>
      <c r="TYF81" s="23"/>
      <c r="TYG81" s="24"/>
      <c r="TYH81" s="25"/>
      <c r="TYI81" s="26"/>
      <c r="TYJ81" s="129"/>
      <c r="TYK81" s="21"/>
      <c r="TYL81" s="21"/>
      <c r="TYM81" s="22"/>
      <c r="TYN81" s="22"/>
      <c r="TYO81" s="23"/>
      <c r="TYP81" s="24"/>
      <c r="TYQ81" s="25"/>
      <c r="TYR81" s="26"/>
      <c r="TYS81" s="129"/>
      <c r="TYT81" s="21"/>
      <c r="TYU81" s="21"/>
      <c r="TYV81" s="22"/>
      <c r="TYW81" s="22"/>
      <c r="TYX81" s="23"/>
      <c r="TYY81" s="24"/>
      <c r="TYZ81" s="25"/>
      <c r="TZA81" s="26"/>
      <c r="TZB81" s="129"/>
      <c r="TZC81" s="21"/>
      <c r="TZD81" s="21"/>
      <c r="TZE81" s="22"/>
      <c r="TZF81" s="22"/>
      <c r="TZG81" s="23"/>
      <c r="TZH81" s="24"/>
      <c r="TZI81" s="25"/>
      <c r="TZJ81" s="26"/>
      <c r="TZK81" s="129"/>
      <c r="TZL81" s="21"/>
      <c r="TZM81" s="21"/>
      <c r="TZN81" s="22"/>
      <c r="TZO81" s="22"/>
      <c r="TZP81" s="23"/>
      <c r="TZQ81" s="24"/>
      <c r="TZR81" s="25"/>
      <c r="TZS81" s="26"/>
      <c r="TZT81" s="129"/>
      <c r="TZU81" s="21"/>
      <c r="TZV81" s="21"/>
      <c r="TZW81" s="22"/>
      <c r="TZX81" s="22"/>
      <c r="TZY81" s="23"/>
      <c r="TZZ81" s="24"/>
      <c r="UAA81" s="25"/>
      <c r="UAB81" s="26"/>
      <c r="UAC81" s="129"/>
      <c r="UAD81" s="21"/>
      <c r="UAE81" s="21"/>
      <c r="UAF81" s="22"/>
      <c r="UAG81" s="22"/>
      <c r="UAH81" s="23"/>
      <c r="UAI81" s="24"/>
      <c r="UAJ81" s="25"/>
      <c r="UAK81" s="26"/>
      <c r="UAL81" s="129"/>
      <c r="UAM81" s="21"/>
      <c r="UAN81" s="21"/>
      <c r="UAO81" s="22"/>
      <c r="UAP81" s="22"/>
      <c r="UAQ81" s="23"/>
      <c r="UAR81" s="24"/>
      <c r="UAS81" s="25"/>
      <c r="UAT81" s="26"/>
      <c r="UAU81" s="129"/>
      <c r="UAV81" s="21"/>
      <c r="UAW81" s="21"/>
      <c r="UAX81" s="22"/>
      <c r="UAY81" s="22"/>
      <c r="UAZ81" s="23"/>
      <c r="UBA81" s="24"/>
      <c r="UBB81" s="25"/>
      <c r="UBC81" s="26"/>
      <c r="UBD81" s="129"/>
      <c r="UBE81" s="21"/>
      <c r="UBF81" s="21"/>
      <c r="UBG81" s="22"/>
      <c r="UBH81" s="22"/>
      <c r="UBI81" s="23"/>
      <c r="UBJ81" s="24"/>
      <c r="UBK81" s="25"/>
      <c r="UBL81" s="26"/>
      <c r="UBM81" s="129"/>
      <c r="UBN81" s="21"/>
      <c r="UBO81" s="21"/>
      <c r="UBP81" s="22"/>
      <c r="UBQ81" s="22"/>
      <c r="UBR81" s="23"/>
      <c r="UBS81" s="24"/>
      <c r="UBT81" s="25"/>
      <c r="UBU81" s="26"/>
      <c r="UBV81" s="129"/>
      <c r="UBW81" s="21"/>
      <c r="UBX81" s="21"/>
      <c r="UBY81" s="22"/>
      <c r="UBZ81" s="22"/>
      <c r="UCA81" s="23"/>
      <c r="UCB81" s="24"/>
      <c r="UCC81" s="25"/>
      <c r="UCD81" s="26"/>
      <c r="UCE81" s="129"/>
      <c r="UCF81" s="21"/>
      <c r="UCG81" s="21"/>
      <c r="UCH81" s="22"/>
      <c r="UCI81" s="22"/>
      <c r="UCJ81" s="23"/>
      <c r="UCK81" s="24"/>
      <c r="UCL81" s="25"/>
      <c r="UCM81" s="26"/>
      <c r="UCN81" s="129"/>
      <c r="UCO81" s="21"/>
      <c r="UCP81" s="21"/>
      <c r="UCQ81" s="22"/>
      <c r="UCR81" s="22"/>
      <c r="UCS81" s="23"/>
      <c r="UCT81" s="24"/>
      <c r="UCU81" s="25"/>
      <c r="UCV81" s="26"/>
      <c r="UCW81" s="129"/>
      <c r="UCX81" s="21"/>
      <c r="UCY81" s="21"/>
      <c r="UCZ81" s="22"/>
      <c r="UDA81" s="22"/>
      <c r="UDB81" s="23"/>
      <c r="UDC81" s="24"/>
      <c r="UDD81" s="25"/>
      <c r="UDE81" s="26"/>
      <c r="UDF81" s="129"/>
      <c r="UDG81" s="21"/>
      <c r="UDH81" s="21"/>
      <c r="UDI81" s="22"/>
      <c r="UDJ81" s="22"/>
      <c r="UDK81" s="23"/>
      <c r="UDL81" s="24"/>
      <c r="UDM81" s="25"/>
      <c r="UDN81" s="26"/>
      <c r="UDO81" s="129"/>
      <c r="UDP81" s="21"/>
      <c r="UDQ81" s="21"/>
      <c r="UDR81" s="22"/>
      <c r="UDS81" s="22"/>
      <c r="UDT81" s="23"/>
      <c r="UDU81" s="24"/>
      <c r="UDV81" s="25"/>
      <c r="UDW81" s="26"/>
      <c r="UDX81" s="129"/>
      <c r="UDY81" s="21"/>
      <c r="UDZ81" s="21"/>
      <c r="UEA81" s="22"/>
      <c r="UEB81" s="22"/>
      <c r="UEC81" s="23"/>
      <c r="UED81" s="24"/>
      <c r="UEE81" s="25"/>
      <c r="UEF81" s="26"/>
      <c r="UEG81" s="129"/>
      <c r="UEH81" s="21"/>
      <c r="UEI81" s="21"/>
      <c r="UEJ81" s="22"/>
      <c r="UEK81" s="22"/>
      <c r="UEL81" s="23"/>
      <c r="UEM81" s="24"/>
      <c r="UEN81" s="25"/>
      <c r="UEO81" s="26"/>
      <c r="UEP81" s="129"/>
      <c r="UEQ81" s="21"/>
      <c r="UER81" s="21"/>
      <c r="UES81" s="22"/>
      <c r="UET81" s="22"/>
      <c r="UEU81" s="23"/>
      <c r="UEV81" s="24"/>
      <c r="UEW81" s="25"/>
      <c r="UEX81" s="26"/>
      <c r="UEY81" s="129"/>
      <c r="UEZ81" s="21"/>
      <c r="UFA81" s="21"/>
      <c r="UFB81" s="22"/>
      <c r="UFC81" s="22"/>
      <c r="UFD81" s="23"/>
      <c r="UFE81" s="24"/>
      <c r="UFF81" s="25"/>
      <c r="UFG81" s="26"/>
      <c r="UFH81" s="129"/>
      <c r="UFI81" s="21"/>
      <c r="UFJ81" s="21"/>
      <c r="UFK81" s="22"/>
      <c r="UFL81" s="22"/>
      <c r="UFM81" s="23"/>
      <c r="UFN81" s="24"/>
      <c r="UFO81" s="25"/>
      <c r="UFP81" s="26"/>
      <c r="UFQ81" s="129"/>
      <c r="UFR81" s="21"/>
      <c r="UFS81" s="21"/>
      <c r="UFT81" s="22"/>
      <c r="UFU81" s="22"/>
      <c r="UFV81" s="23"/>
      <c r="UFW81" s="24"/>
      <c r="UFX81" s="25"/>
      <c r="UFY81" s="26"/>
      <c r="UFZ81" s="129"/>
      <c r="UGA81" s="21"/>
      <c r="UGB81" s="21"/>
      <c r="UGC81" s="22"/>
      <c r="UGD81" s="22"/>
      <c r="UGE81" s="23"/>
      <c r="UGF81" s="24"/>
      <c r="UGG81" s="25"/>
      <c r="UGH81" s="26"/>
      <c r="UGI81" s="129"/>
      <c r="UGJ81" s="21"/>
      <c r="UGK81" s="21"/>
      <c r="UGL81" s="22"/>
      <c r="UGM81" s="22"/>
      <c r="UGN81" s="23"/>
      <c r="UGO81" s="24"/>
      <c r="UGP81" s="25"/>
      <c r="UGQ81" s="26"/>
      <c r="UGR81" s="129"/>
      <c r="UGS81" s="21"/>
      <c r="UGT81" s="21"/>
      <c r="UGU81" s="22"/>
      <c r="UGV81" s="22"/>
      <c r="UGW81" s="23"/>
      <c r="UGX81" s="24"/>
      <c r="UGY81" s="25"/>
      <c r="UGZ81" s="26"/>
      <c r="UHA81" s="129"/>
      <c r="UHB81" s="21"/>
      <c r="UHC81" s="21"/>
      <c r="UHD81" s="22"/>
      <c r="UHE81" s="22"/>
      <c r="UHF81" s="23"/>
      <c r="UHG81" s="24"/>
      <c r="UHH81" s="25"/>
      <c r="UHI81" s="26"/>
      <c r="UHJ81" s="129"/>
      <c r="UHK81" s="21"/>
      <c r="UHL81" s="21"/>
      <c r="UHM81" s="22"/>
      <c r="UHN81" s="22"/>
      <c r="UHO81" s="23"/>
      <c r="UHP81" s="24"/>
      <c r="UHQ81" s="25"/>
      <c r="UHR81" s="26"/>
      <c r="UHS81" s="129"/>
      <c r="UHT81" s="21"/>
      <c r="UHU81" s="21"/>
      <c r="UHV81" s="22"/>
      <c r="UHW81" s="22"/>
      <c r="UHX81" s="23"/>
      <c r="UHY81" s="24"/>
      <c r="UHZ81" s="25"/>
      <c r="UIA81" s="26"/>
      <c r="UIB81" s="129"/>
      <c r="UIC81" s="21"/>
      <c r="UID81" s="21"/>
      <c r="UIE81" s="22"/>
      <c r="UIF81" s="22"/>
      <c r="UIG81" s="23"/>
      <c r="UIH81" s="24"/>
      <c r="UII81" s="25"/>
      <c r="UIJ81" s="26"/>
      <c r="UIK81" s="129"/>
      <c r="UIL81" s="21"/>
      <c r="UIM81" s="21"/>
      <c r="UIN81" s="22"/>
      <c r="UIO81" s="22"/>
      <c r="UIP81" s="23"/>
      <c r="UIQ81" s="24"/>
      <c r="UIR81" s="25"/>
      <c r="UIS81" s="26"/>
      <c r="UIT81" s="129"/>
      <c r="UIU81" s="21"/>
      <c r="UIV81" s="21"/>
      <c r="UIW81" s="22"/>
      <c r="UIX81" s="22"/>
      <c r="UIY81" s="23"/>
      <c r="UIZ81" s="24"/>
      <c r="UJA81" s="25"/>
      <c r="UJB81" s="26"/>
      <c r="UJC81" s="129"/>
      <c r="UJD81" s="21"/>
      <c r="UJE81" s="21"/>
      <c r="UJF81" s="22"/>
      <c r="UJG81" s="22"/>
      <c r="UJH81" s="23"/>
      <c r="UJI81" s="24"/>
      <c r="UJJ81" s="25"/>
      <c r="UJK81" s="26"/>
      <c r="UJL81" s="129"/>
      <c r="UJM81" s="21"/>
      <c r="UJN81" s="21"/>
      <c r="UJO81" s="22"/>
      <c r="UJP81" s="22"/>
      <c r="UJQ81" s="23"/>
      <c r="UJR81" s="24"/>
      <c r="UJS81" s="25"/>
      <c r="UJT81" s="26"/>
      <c r="UJU81" s="129"/>
      <c r="UJV81" s="21"/>
      <c r="UJW81" s="21"/>
      <c r="UJX81" s="22"/>
      <c r="UJY81" s="22"/>
      <c r="UJZ81" s="23"/>
      <c r="UKA81" s="24"/>
      <c r="UKB81" s="25"/>
      <c r="UKC81" s="26"/>
      <c r="UKD81" s="129"/>
      <c r="UKE81" s="21"/>
      <c r="UKF81" s="21"/>
      <c r="UKG81" s="22"/>
      <c r="UKH81" s="22"/>
      <c r="UKI81" s="23"/>
      <c r="UKJ81" s="24"/>
      <c r="UKK81" s="25"/>
      <c r="UKL81" s="26"/>
      <c r="UKM81" s="129"/>
      <c r="UKN81" s="21"/>
      <c r="UKO81" s="21"/>
      <c r="UKP81" s="22"/>
      <c r="UKQ81" s="22"/>
      <c r="UKR81" s="23"/>
      <c r="UKS81" s="24"/>
      <c r="UKT81" s="25"/>
      <c r="UKU81" s="26"/>
      <c r="UKV81" s="129"/>
      <c r="UKW81" s="21"/>
      <c r="UKX81" s="21"/>
      <c r="UKY81" s="22"/>
      <c r="UKZ81" s="22"/>
      <c r="ULA81" s="23"/>
      <c r="ULB81" s="24"/>
      <c r="ULC81" s="25"/>
      <c r="ULD81" s="26"/>
      <c r="ULE81" s="129"/>
      <c r="ULF81" s="21"/>
      <c r="ULG81" s="21"/>
      <c r="ULH81" s="22"/>
      <c r="ULI81" s="22"/>
      <c r="ULJ81" s="23"/>
      <c r="ULK81" s="24"/>
      <c r="ULL81" s="25"/>
      <c r="ULM81" s="26"/>
      <c r="ULN81" s="129"/>
      <c r="ULO81" s="21"/>
      <c r="ULP81" s="21"/>
      <c r="ULQ81" s="22"/>
      <c r="ULR81" s="22"/>
      <c r="ULS81" s="23"/>
      <c r="ULT81" s="24"/>
      <c r="ULU81" s="25"/>
      <c r="ULV81" s="26"/>
      <c r="ULW81" s="129"/>
      <c r="ULX81" s="21"/>
      <c r="ULY81" s="21"/>
      <c r="ULZ81" s="22"/>
      <c r="UMA81" s="22"/>
      <c r="UMB81" s="23"/>
      <c r="UMC81" s="24"/>
      <c r="UMD81" s="25"/>
      <c r="UME81" s="26"/>
      <c r="UMF81" s="129"/>
      <c r="UMG81" s="21"/>
      <c r="UMH81" s="21"/>
      <c r="UMI81" s="22"/>
      <c r="UMJ81" s="22"/>
      <c r="UMK81" s="23"/>
      <c r="UML81" s="24"/>
      <c r="UMM81" s="25"/>
      <c r="UMN81" s="26"/>
      <c r="UMO81" s="129"/>
      <c r="UMP81" s="21"/>
      <c r="UMQ81" s="21"/>
      <c r="UMR81" s="22"/>
      <c r="UMS81" s="22"/>
      <c r="UMT81" s="23"/>
      <c r="UMU81" s="24"/>
      <c r="UMV81" s="25"/>
      <c r="UMW81" s="26"/>
      <c r="UMX81" s="129"/>
      <c r="UMY81" s="21"/>
      <c r="UMZ81" s="21"/>
      <c r="UNA81" s="22"/>
      <c r="UNB81" s="22"/>
      <c r="UNC81" s="23"/>
      <c r="UND81" s="24"/>
      <c r="UNE81" s="25"/>
      <c r="UNF81" s="26"/>
      <c r="UNG81" s="129"/>
      <c r="UNH81" s="21"/>
      <c r="UNI81" s="21"/>
      <c r="UNJ81" s="22"/>
      <c r="UNK81" s="22"/>
      <c r="UNL81" s="23"/>
      <c r="UNM81" s="24"/>
      <c r="UNN81" s="25"/>
      <c r="UNO81" s="26"/>
      <c r="UNP81" s="129"/>
      <c r="UNQ81" s="21"/>
      <c r="UNR81" s="21"/>
      <c r="UNS81" s="22"/>
      <c r="UNT81" s="22"/>
      <c r="UNU81" s="23"/>
      <c r="UNV81" s="24"/>
      <c r="UNW81" s="25"/>
      <c r="UNX81" s="26"/>
      <c r="UNY81" s="129"/>
      <c r="UNZ81" s="21"/>
      <c r="UOA81" s="21"/>
      <c r="UOB81" s="22"/>
      <c r="UOC81" s="22"/>
      <c r="UOD81" s="23"/>
      <c r="UOE81" s="24"/>
      <c r="UOF81" s="25"/>
      <c r="UOG81" s="26"/>
      <c r="UOH81" s="129"/>
      <c r="UOI81" s="21"/>
      <c r="UOJ81" s="21"/>
      <c r="UOK81" s="22"/>
      <c r="UOL81" s="22"/>
      <c r="UOM81" s="23"/>
      <c r="UON81" s="24"/>
      <c r="UOO81" s="25"/>
      <c r="UOP81" s="26"/>
      <c r="UOQ81" s="129"/>
      <c r="UOR81" s="21"/>
      <c r="UOS81" s="21"/>
      <c r="UOT81" s="22"/>
      <c r="UOU81" s="22"/>
      <c r="UOV81" s="23"/>
      <c r="UOW81" s="24"/>
      <c r="UOX81" s="25"/>
      <c r="UOY81" s="26"/>
      <c r="UOZ81" s="129"/>
      <c r="UPA81" s="21"/>
      <c r="UPB81" s="21"/>
      <c r="UPC81" s="22"/>
      <c r="UPD81" s="22"/>
      <c r="UPE81" s="23"/>
      <c r="UPF81" s="24"/>
      <c r="UPG81" s="25"/>
      <c r="UPH81" s="26"/>
      <c r="UPI81" s="129"/>
      <c r="UPJ81" s="21"/>
      <c r="UPK81" s="21"/>
      <c r="UPL81" s="22"/>
      <c r="UPM81" s="22"/>
      <c r="UPN81" s="23"/>
      <c r="UPO81" s="24"/>
      <c r="UPP81" s="25"/>
      <c r="UPQ81" s="26"/>
      <c r="UPR81" s="129"/>
      <c r="UPS81" s="21"/>
      <c r="UPT81" s="21"/>
      <c r="UPU81" s="22"/>
      <c r="UPV81" s="22"/>
      <c r="UPW81" s="23"/>
      <c r="UPX81" s="24"/>
      <c r="UPY81" s="25"/>
      <c r="UPZ81" s="26"/>
      <c r="UQA81" s="129"/>
      <c r="UQB81" s="21"/>
      <c r="UQC81" s="21"/>
      <c r="UQD81" s="22"/>
      <c r="UQE81" s="22"/>
      <c r="UQF81" s="23"/>
      <c r="UQG81" s="24"/>
      <c r="UQH81" s="25"/>
      <c r="UQI81" s="26"/>
      <c r="UQJ81" s="129"/>
      <c r="UQK81" s="21"/>
      <c r="UQL81" s="21"/>
      <c r="UQM81" s="22"/>
      <c r="UQN81" s="22"/>
      <c r="UQO81" s="23"/>
      <c r="UQP81" s="24"/>
      <c r="UQQ81" s="25"/>
      <c r="UQR81" s="26"/>
      <c r="UQS81" s="129"/>
      <c r="UQT81" s="21"/>
      <c r="UQU81" s="21"/>
      <c r="UQV81" s="22"/>
      <c r="UQW81" s="22"/>
      <c r="UQX81" s="23"/>
      <c r="UQY81" s="24"/>
      <c r="UQZ81" s="25"/>
      <c r="URA81" s="26"/>
      <c r="URB81" s="129"/>
      <c r="URC81" s="21"/>
      <c r="URD81" s="21"/>
      <c r="URE81" s="22"/>
      <c r="URF81" s="22"/>
      <c r="URG81" s="23"/>
      <c r="URH81" s="24"/>
      <c r="URI81" s="25"/>
      <c r="URJ81" s="26"/>
      <c r="URK81" s="129"/>
      <c r="URL81" s="21"/>
      <c r="URM81" s="21"/>
      <c r="URN81" s="22"/>
      <c r="URO81" s="22"/>
      <c r="URP81" s="23"/>
      <c r="URQ81" s="24"/>
      <c r="URR81" s="25"/>
      <c r="URS81" s="26"/>
      <c r="URT81" s="129"/>
      <c r="URU81" s="21"/>
      <c r="URV81" s="21"/>
      <c r="URW81" s="22"/>
      <c r="URX81" s="22"/>
      <c r="URY81" s="23"/>
      <c r="URZ81" s="24"/>
      <c r="USA81" s="25"/>
      <c r="USB81" s="26"/>
      <c r="USC81" s="129"/>
      <c r="USD81" s="21"/>
      <c r="USE81" s="21"/>
      <c r="USF81" s="22"/>
      <c r="USG81" s="22"/>
      <c r="USH81" s="23"/>
      <c r="USI81" s="24"/>
      <c r="USJ81" s="25"/>
      <c r="USK81" s="26"/>
      <c r="USL81" s="129"/>
      <c r="USM81" s="21"/>
      <c r="USN81" s="21"/>
      <c r="USO81" s="22"/>
      <c r="USP81" s="22"/>
      <c r="USQ81" s="23"/>
      <c r="USR81" s="24"/>
      <c r="USS81" s="25"/>
      <c r="UST81" s="26"/>
      <c r="USU81" s="129"/>
      <c r="USV81" s="21"/>
      <c r="USW81" s="21"/>
      <c r="USX81" s="22"/>
      <c r="USY81" s="22"/>
      <c r="USZ81" s="23"/>
      <c r="UTA81" s="24"/>
      <c r="UTB81" s="25"/>
      <c r="UTC81" s="26"/>
      <c r="UTD81" s="129"/>
      <c r="UTE81" s="21"/>
      <c r="UTF81" s="21"/>
      <c r="UTG81" s="22"/>
      <c r="UTH81" s="22"/>
      <c r="UTI81" s="23"/>
      <c r="UTJ81" s="24"/>
      <c r="UTK81" s="25"/>
      <c r="UTL81" s="26"/>
      <c r="UTM81" s="129"/>
      <c r="UTN81" s="21"/>
      <c r="UTO81" s="21"/>
      <c r="UTP81" s="22"/>
      <c r="UTQ81" s="22"/>
      <c r="UTR81" s="23"/>
      <c r="UTS81" s="24"/>
      <c r="UTT81" s="25"/>
      <c r="UTU81" s="26"/>
      <c r="UTV81" s="129"/>
      <c r="UTW81" s="21"/>
      <c r="UTX81" s="21"/>
      <c r="UTY81" s="22"/>
      <c r="UTZ81" s="22"/>
      <c r="UUA81" s="23"/>
      <c r="UUB81" s="24"/>
      <c r="UUC81" s="25"/>
      <c r="UUD81" s="26"/>
      <c r="UUE81" s="129"/>
      <c r="UUF81" s="21"/>
      <c r="UUG81" s="21"/>
      <c r="UUH81" s="22"/>
      <c r="UUI81" s="22"/>
      <c r="UUJ81" s="23"/>
      <c r="UUK81" s="24"/>
      <c r="UUL81" s="25"/>
      <c r="UUM81" s="26"/>
      <c r="UUN81" s="129"/>
      <c r="UUO81" s="21"/>
      <c r="UUP81" s="21"/>
      <c r="UUQ81" s="22"/>
      <c r="UUR81" s="22"/>
      <c r="UUS81" s="23"/>
      <c r="UUT81" s="24"/>
      <c r="UUU81" s="25"/>
      <c r="UUV81" s="26"/>
      <c r="UUW81" s="129"/>
      <c r="UUX81" s="21"/>
      <c r="UUY81" s="21"/>
      <c r="UUZ81" s="22"/>
      <c r="UVA81" s="22"/>
      <c r="UVB81" s="23"/>
      <c r="UVC81" s="24"/>
      <c r="UVD81" s="25"/>
      <c r="UVE81" s="26"/>
      <c r="UVF81" s="129"/>
      <c r="UVG81" s="21"/>
      <c r="UVH81" s="21"/>
      <c r="UVI81" s="22"/>
      <c r="UVJ81" s="22"/>
      <c r="UVK81" s="23"/>
      <c r="UVL81" s="24"/>
      <c r="UVM81" s="25"/>
      <c r="UVN81" s="26"/>
      <c r="UVO81" s="129"/>
      <c r="UVP81" s="21"/>
      <c r="UVQ81" s="21"/>
      <c r="UVR81" s="22"/>
      <c r="UVS81" s="22"/>
      <c r="UVT81" s="23"/>
      <c r="UVU81" s="24"/>
      <c r="UVV81" s="25"/>
      <c r="UVW81" s="26"/>
      <c r="UVX81" s="129"/>
      <c r="UVY81" s="21"/>
      <c r="UVZ81" s="21"/>
      <c r="UWA81" s="22"/>
      <c r="UWB81" s="22"/>
      <c r="UWC81" s="23"/>
      <c r="UWD81" s="24"/>
      <c r="UWE81" s="25"/>
      <c r="UWF81" s="26"/>
      <c r="UWG81" s="129"/>
      <c r="UWH81" s="21"/>
      <c r="UWI81" s="21"/>
      <c r="UWJ81" s="22"/>
      <c r="UWK81" s="22"/>
      <c r="UWL81" s="23"/>
      <c r="UWM81" s="24"/>
      <c r="UWN81" s="25"/>
      <c r="UWO81" s="26"/>
      <c r="UWP81" s="129"/>
      <c r="UWQ81" s="21"/>
      <c r="UWR81" s="21"/>
      <c r="UWS81" s="22"/>
      <c r="UWT81" s="22"/>
      <c r="UWU81" s="23"/>
      <c r="UWV81" s="24"/>
      <c r="UWW81" s="25"/>
      <c r="UWX81" s="26"/>
      <c r="UWY81" s="129"/>
      <c r="UWZ81" s="21"/>
      <c r="UXA81" s="21"/>
      <c r="UXB81" s="22"/>
      <c r="UXC81" s="22"/>
      <c r="UXD81" s="23"/>
      <c r="UXE81" s="24"/>
      <c r="UXF81" s="25"/>
      <c r="UXG81" s="26"/>
      <c r="UXH81" s="129"/>
      <c r="UXI81" s="21"/>
      <c r="UXJ81" s="21"/>
      <c r="UXK81" s="22"/>
      <c r="UXL81" s="22"/>
      <c r="UXM81" s="23"/>
      <c r="UXN81" s="24"/>
      <c r="UXO81" s="25"/>
      <c r="UXP81" s="26"/>
      <c r="UXQ81" s="129"/>
      <c r="UXR81" s="21"/>
      <c r="UXS81" s="21"/>
      <c r="UXT81" s="22"/>
      <c r="UXU81" s="22"/>
      <c r="UXV81" s="23"/>
      <c r="UXW81" s="24"/>
      <c r="UXX81" s="25"/>
      <c r="UXY81" s="26"/>
      <c r="UXZ81" s="129"/>
      <c r="UYA81" s="21"/>
      <c r="UYB81" s="21"/>
      <c r="UYC81" s="22"/>
      <c r="UYD81" s="22"/>
      <c r="UYE81" s="23"/>
      <c r="UYF81" s="24"/>
      <c r="UYG81" s="25"/>
      <c r="UYH81" s="26"/>
      <c r="UYI81" s="129"/>
      <c r="UYJ81" s="21"/>
      <c r="UYK81" s="21"/>
      <c r="UYL81" s="22"/>
      <c r="UYM81" s="22"/>
      <c r="UYN81" s="23"/>
      <c r="UYO81" s="24"/>
      <c r="UYP81" s="25"/>
      <c r="UYQ81" s="26"/>
      <c r="UYR81" s="129"/>
      <c r="UYS81" s="21"/>
      <c r="UYT81" s="21"/>
      <c r="UYU81" s="22"/>
      <c r="UYV81" s="22"/>
      <c r="UYW81" s="23"/>
      <c r="UYX81" s="24"/>
      <c r="UYY81" s="25"/>
      <c r="UYZ81" s="26"/>
      <c r="UZA81" s="129"/>
      <c r="UZB81" s="21"/>
      <c r="UZC81" s="21"/>
      <c r="UZD81" s="22"/>
      <c r="UZE81" s="22"/>
      <c r="UZF81" s="23"/>
      <c r="UZG81" s="24"/>
      <c r="UZH81" s="25"/>
      <c r="UZI81" s="26"/>
      <c r="UZJ81" s="129"/>
      <c r="UZK81" s="21"/>
      <c r="UZL81" s="21"/>
      <c r="UZM81" s="22"/>
      <c r="UZN81" s="22"/>
      <c r="UZO81" s="23"/>
      <c r="UZP81" s="24"/>
      <c r="UZQ81" s="25"/>
      <c r="UZR81" s="26"/>
      <c r="UZS81" s="129"/>
      <c r="UZT81" s="21"/>
      <c r="UZU81" s="21"/>
      <c r="UZV81" s="22"/>
      <c r="UZW81" s="22"/>
      <c r="UZX81" s="23"/>
      <c r="UZY81" s="24"/>
      <c r="UZZ81" s="25"/>
      <c r="VAA81" s="26"/>
      <c r="VAB81" s="129"/>
      <c r="VAC81" s="21"/>
      <c r="VAD81" s="21"/>
      <c r="VAE81" s="22"/>
      <c r="VAF81" s="22"/>
      <c r="VAG81" s="23"/>
      <c r="VAH81" s="24"/>
      <c r="VAI81" s="25"/>
      <c r="VAJ81" s="26"/>
      <c r="VAK81" s="129"/>
      <c r="VAL81" s="21"/>
      <c r="VAM81" s="21"/>
      <c r="VAN81" s="22"/>
      <c r="VAO81" s="22"/>
      <c r="VAP81" s="23"/>
      <c r="VAQ81" s="24"/>
      <c r="VAR81" s="25"/>
      <c r="VAS81" s="26"/>
      <c r="VAT81" s="129"/>
      <c r="VAU81" s="21"/>
      <c r="VAV81" s="21"/>
      <c r="VAW81" s="22"/>
      <c r="VAX81" s="22"/>
      <c r="VAY81" s="23"/>
      <c r="VAZ81" s="24"/>
      <c r="VBA81" s="25"/>
      <c r="VBB81" s="26"/>
      <c r="VBC81" s="129"/>
      <c r="VBD81" s="21"/>
      <c r="VBE81" s="21"/>
      <c r="VBF81" s="22"/>
      <c r="VBG81" s="22"/>
      <c r="VBH81" s="23"/>
      <c r="VBI81" s="24"/>
      <c r="VBJ81" s="25"/>
      <c r="VBK81" s="26"/>
      <c r="VBL81" s="129"/>
      <c r="VBM81" s="21"/>
      <c r="VBN81" s="21"/>
      <c r="VBO81" s="22"/>
      <c r="VBP81" s="22"/>
      <c r="VBQ81" s="23"/>
      <c r="VBR81" s="24"/>
      <c r="VBS81" s="25"/>
      <c r="VBT81" s="26"/>
      <c r="VBU81" s="129"/>
      <c r="VBV81" s="21"/>
      <c r="VBW81" s="21"/>
      <c r="VBX81" s="22"/>
      <c r="VBY81" s="22"/>
      <c r="VBZ81" s="23"/>
      <c r="VCA81" s="24"/>
      <c r="VCB81" s="25"/>
      <c r="VCC81" s="26"/>
      <c r="VCD81" s="129"/>
      <c r="VCE81" s="21"/>
      <c r="VCF81" s="21"/>
      <c r="VCG81" s="22"/>
      <c r="VCH81" s="22"/>
      <c r="VCI81" s="23"/>
      <c r="VCJ81" s="24"/>
      <c r="VCK81" s="25"/>
      <c r="VCL81" s="26"/>
      <c r="VCM81" s="129"/>
      <c r="VCN81" s="21"/>
      <c r="VCO81" s="21"/>
      <c r="VCP81" s="22"/>
      <c r="VCQ81" s="22"/>
      <c r="VCR81" s="23"/>
      <c r="VCS81" s="24"/>
      <c r="VCT81" s="25"/>
      <c r="VCU81" s="26"/>
      <c r="VCV81" s="129"/>
      <c r="VCW81" s="21"/>
      <c r="VCX81" s="21"/>
      <c r="VCY81" s="22"/>
      <c r="VCZ81" s="22"/>
      <c r="VDA81" s="23"/>
      <c r="VDB81" s="24"/>
      <c r="VDC81" s="25"/>
      <c r="VDD81" s="26"/>
      <c r="VDE81" s="129"/>
      <c r="VDF81" s="21"/>
      <c r="VDG81" s="21"/>
      <c r="VDH81" s="22"/>
      <c r="VDI81" s="22"/>
      <c r="VDJ81" s="23"/>
      <c r="VDK81" s="24"/>
      <c r="VDL81" s="25"/>
      <c r="VDM81" s="26"/>
      <c r="VDN81" s="129"/>
      <c r="VDO81" s="21"/>
      <c r="VDP81" s="21"/>
      <c r="VDQ81" s="22"/>
      <c r="VDR81" s="22"/>
      <c r="VDS81" s="23"/>
      <c r="VDT81" s="24"/>
      <c r="VDU81" s="25"/>
      <c r="VDV81" s="26"/>
      <c r="VDW81" s="129"/>
      <c r="VDX81" s="21"/>
      <c r="VDY81" s="21"/>
      <c r="VDZ81" s="22"/>
      <c r="VEA81" s="22"/>
      <c r="VEB81" s="23"/>
      <c r="VEC81" s="24"/>
      <c r="VED81" s="25"/>
      <c r="VEE81" s="26"/>
      <c r="VEF81" s="129"/>
      <c r="VEG81" s="21"/>
      <c r="VEH81" s="21"/>
      <c r="VEI81" s="22"/>
      <c r="VEJ81" s="22"/>
      <c r="VEK81" s="23"/>
      <c r="VEL81" s="24"/>
      <c r="VEM81" s="25"/>
      <c r="VEN81" s="26"/>
      <c r="VEO81" s="129"/>
      <c r="VEP81" s="21"/>
      <c r="VEQ81" s="21"/>
      <c r="VER81" s="22"/>
      <c r="VES81" s="22"/>
      <c r="VET81" s="23"/>
      <c r="VEU81" s="24"/>
      <c r="VEV81" s="25"/>
      <c r="VEW81" s="26"/>
      <c r="VEX81" s="129"/>
      <c r="VEY81" s="21"/>
      <c r="VEZ81" s="21"/>
      <c r="VFA81" s="22"/>
      <c r="VFB81" s="22"/>
      <c r="VFC81" s="23"/>
      <c r="VFD81" s="24"/>
      <c r="VFE81" s="25"/>
      <c r="VFF81" s="26"/>
      <c r="VFG81" s="129"/>
      <c r="VFH81" s="21"/>
      <c r="VFI81" s="21"/>
      <c r="VFJ81" s="22"/>
      <c r="VFK81" s="22"/>
      <c r="VFL81" s="23"/>
      <c r="VFM81" s="24"/>
      <c r="VFN81" s="25"/>
      <c r="VFO81" s="26"/>
      <c r="VFP81" s="129"/>
      <c r="VFQ81" s="21"/>
      <c r="VFR81" s="21"/>
      <c r="VFS81" s="22"/>
      <c r="VFT81" s="22"/>
      <c r="VFU81" s="23"/>
      <c r="VFV81" s="24"/>
      <c r="VFW81" s="25"/>
      <c r="VFX81" s="26"/>
      <c r="VFY81" s="129"/>
      <c r="VFZ81" s="21"/>
      <c r="VGA81" s="21"/>
      <c r="VGB81" s="22"/>
      <c r="VGC81" s="22"/>
      <c r="VGD81" s="23"/>
      <c r="VGE81" s="24"/>
      <c r="VGF81" s="25"/>
      <c r="VGG81" s="26"/>
      <c r="VGH81" s="129"/>
      <c r="VGI81" s="21"/>
      <c r="VGJ81" s="21"/>
      <c r="VGK81" s="22"/>
      <c r="VGL81" s="22"/>
      <c r="VGM81" s="23"/>
      <c r="VGN81" s="24"/>
      <c r="VGO81" s="25"/>
      <c r="VGP81" s="26"/>
      <c r="VGQ81" s="129"/>
      <c r="VGR81" s="21"/>
      <c r="VGS81" s="21"/>
      <c r="VGT81" s="22"/>
      <c r="VGU81" s="22"/>
      <c r="VGV81" s="23"/>
      <c r="VGW81" s="24"/>
      <c r="VGX81" s="25"/>
      <c r="VGY81" s="26"/>
      <c r="VGZ81" s="129"/>
      <c r="VHA81" s="21"/>
      <c r="VHB81" s="21"/>
      <c r="VHC81" s="22"/>
      <c r="VHD81" s="22"/>
      <c r="VHE81" s="23"/>
      <c r="VHF81" s="24"/>
      <c r="VHG81" s="25"/>
      <c r="VHH81" s="26"/>
      <c r="VHI81" s="129"/>
      <c r="VHJ81" s="21"/>
      <c r="VHK81" s="21"/>
      <c r="VHL81" s="22"/>
      <c r="VHM81" s="22"/>
      <c r="VHN81" s="23"/>
      <c r="VHO81" s="24"/>
      <c r="VHP81" s="25"/>
      <c r="VHQ81" s="26"/>
      <c r="VHR81" s="129"/>
      <c r="VHS81" s="21"/>
      <c r="VHT81" s="21"/>
      <c r="VHU81" s="22"/>
      <c r="VHV81" s="22"/>
      <c r="VHW81" s="23"/>
      <c r="VHX81" s="24"/>
      <c r="VHY81" s="25"/>
      <c r="VHZ81" s="26"/>
      <c r="VIA81" s="129"/>
      <c r="VIB81" s="21"/>
      <c r="VIC81" s="21"/>
      <c r="VID81" s="22"/>
      <c r="VIE81" s="22"/>
      <c r="VIF81" s="23"/>
      <c r="VIG81" s="24"/>
      <c r="VIH81" s="25"/>
      <c r="VII81" s="26"/>
      <c r="VIJ81" s="129"/>
      <c r="VIK81" s="21"/>
      <c r="VIL81" s="21"/>
      <c r="VIM81" s="22"/>
      <c r="VIN81" s="22"/>
      <c r="VIO81" s="23"/>
      <c r="VIP81" s="24"/>
      <c r="VIQ81" s="25"/>
      <c r="VIR81" s="26"/>
      <c r="VIS81" s="129"/>
      <c r="VIT81" s="21"/>
      <c r="VIU81" s="21"/>
      <c r="VIV81" s="22"/>
      <c r="VIW81" s="22"/>
      <c r="VIX81" s="23"/>
      <c r="VIY81" s="24"/>
      <c r="VIZ81" s="25"/>
      <c r="VJA81" s="26"/>
      <c r="VJB81" s="129"/>
      <c r="VJC81" s="21"/>
      <c r="VJD81" s="21"/>
      <c r="VJE81" s="22"/>
      <c r="VJF81" s="22"/>
      <c r="VJG81" s="23"/>
      <c r="VJH81" s="24"/>
      <c r="VJI81" s="25"/>
      <c r="VJJ81" s="26"/>
      <c r="VJK81" s="129"/>
      <c r="VJL81" s="21"/>
      <c r="VJM81" s="21"/>
      <c r="VJN81" s="22"/>
      <c r="VJO81" s="22"/>
      <c r="VJP81" s="23"/>
      <c r="VJQ81" s="24"/>
      <c r="VJR81" s="25"/>
      <c r="VJS81" s="26"/>
      <c r="VJT81" s="129"/>
      <c r="VJU81" s="21"/>
      <c r="VJV81" s="21"/>
      <c r="VJW81" s="22"/>
      <c r="VJX81" s="22"/>
      <c r="VJY81" s="23"/>
      <c r="VJZ81" s="24"/>
      <c r="VKA81" s="25"/>
      <c r="VKB81" s="26"/>
      <c r="VKC81" s="129"/>
      <c r="VKD81" s="21"/>
      <c r="VKE81" s="21"/>
      <c r="VKF81" s="22"/>
      <c r="VKG81" s="22"/>
      <c r="VKH81" s="23"/>
      <c r="VKI81" s="24"/>
      <c r="VKJ81" s="25"/>
      <c r="VKK81" s="26"/>
      <c r="VKL81" s="129"/>
      <c r="VKM81" s="21"/>
      <c r="VKN81" s="21"/>
      <c r="VKO81" s="22"/>
      <c r="VKP81" s="22"/>
      <c r="VKQ81" s="23"/>
      <c r="VKR81" s="24"/>
      <c r="VKS81" s="25"/>
      <c r="VKT81" s="26"/>
      <c r="VKU81" s="129"/>
      <c r="VKV81" s="21"/>
      <c r="VKW81" s="21"/>
      <c r="VKX81" s="22"/>
      <c r="VKY81" s="22"/>
      <c r="VKZ81" s="23"/>
      <c r="VLA81" s="24"/>
      <c r="VLB81" s="25"/>
      <c r="VLC81" s="26"/>
      <c r="VLD81" s="129"/>
      <c r="VLE81" s="21"/>
      <c r="VLF81" s="21"/>
      <c r="VLG81" s="22"/>
      <c r="VLH81" s="22"/>
      <c r="VLI81" s="23"/>
      <c r="VLJ81" s="24"/>
      <c r="VLK81" s="25"/>
      <c r="VLL81" s="26"/>
      <c r="VLM81" s="129"/>
      <c r="VLN81" s="21"/>
      <c r="VLO81" s="21"/>
      <c r="VLP81" s="22"/>
      <c r="VLQ81" s="22"/>
      <c r="VLR81" s="23"/>
      <c r="VLS81" s="24"/>
      <c r="VLT81" s="25"/>
      <c r="VLU81" s="26"/>
      <c r="VLV81" s="129"/>
      <c r="VLW81" s="21"/>
      <c r="VLX81" s="21"/>
      <c r="VLY81" s="22"/>
      <c r="VLZ81" s="22"/>
      <c r="VMA81" s="23"/>
      <c r="VMB81" s="24"/>
      <c r="VMC81" s="25"/>
      <c r="VMD81" s="26"/>
      <c r="VME81" s="129"/>
      <c r="VMF81" s="21"/>
      <c r="VMG81" s="21"/>
      <c r="VMH81" s="22"/>
      <c r="VMI81" s="22"/>
      <c r="VMJ81" s="23"/>
      <c r="VMK81" s="24"/>
      <c r="VML81" s="25"/>
      <c r="VMM81" s="26"/>
      <c r="VMN81" s="129"/>
      <c r="VMO81" s="21"/>
      <c r="VMP81" s="21"/>
      <c r="VMQ81" s="22"/>
      <c r="VMR81" s="22"/>
      <c r="VMS81" s="23"/>
      <c r="VMT81" s="24"/>
      <c r="VMU81" s="25"/>
      <c r="VMV81" s="26"/>
      <c r="VMW81" s="129"/>
      <c r="VMX81" s="21"/>
      <c r="VMY81" s="21"/>
      <c r="VMZ81" s="22"/>
      <c r="VNA81" s="22"/>
      <c r="VNB81" s="23"/>
      <c r="VNC81" s="24"/>
      <c r="VND81" s="25"/>
      <c r="VNE81" s="26"/>
      <c r="VNF81" s="129"/>
      <c r="VNG81" s="21"/>
      <c r="VNH81" s="21"/>
      <c r="VNI81" s="22"/>
      <c r="VNJ81" s="22"/>
      <c r="VNK81" s="23"/>
      <c r="VNL81" s="24"/>
      <c r="VNM81" s="25"/>
      <c r="VNN81" s="26"/>
      <c r="VNO81" s="129"/>
      <c r="VNP81" s="21"/>
      <c r="VNQ81" s="21"/>
      <c r="VNR81" s="22"/>
      <c r="VNS81" s="22"/>
      <c r="VNT81" s="23"/>
      <c r="VNU81" s="24"/>
      <c r="VNV81" s="25"/>
      <c r="VNW81" s="26"/>
      <c r="VNX81" s="129"/>
      <c r="VNY81" s="21"/>
      <c r="VNZ81" s="21"/>
      <c r="VOA81" s="22"/>
      <c r="VOB81" s="22"/>
      <c r="VOC81" s="23"/>
      <c r="VOD81" s="24"/>
      <c r="VOE81" s="25"/>
      <c r="VOF81" s="26"/>
      <c r="VOG81" s="129"/>
      <c r="VOH81" s="21"/>
      <c r="VOI81" s="21"/>
      <c r="VOJ81" s="22"/>
      <c r="VOK81" s="22"/>
      <c r="VOL81" s="23"/>
      <c r="VOM81" s="24"/>
      <c r="VON81" s="25"/>
      <c r="VOO81" s="26"/>
      <c r="VOP81" s="129"/>
      <c r="VOQ81" s="21"/>
      <c r="VOR81" s="21"/>
      <c r="VOS81" s="22"/>
      <c r="VOT81" s="22"/>
      <c r="VOU81" s="23"/>
      <c r="VOV81" s="24"/>
      <c r="VOW81" s="25"/>
      <c r="VOX81" s="26"/>
      <c r="VOY81" s="129"/>
      <c r="VOZ81" s="21"/>
      <c r="VPA81" s="21"/>
      <c r="VPB81" s="22"/>
      <c r="VPC81" s="22"/>
      <c r="VPD81" s="23"/>
      <c r="VPE81" s="24"/>
      <c r="VPF81" s="25"/>
      <c r="VPG81" s="26"/>
      <c r="VPH81" s="129"/>
      <c r="VPI81" s="21"/>
      <c r="VPJ81" s="21"/>
      <c r="VPK81" s="22"/>
      <c r="VPL81" s="22"/>
      <c r="VPM81" s="23"/>
      <c r="VPN81" s="24"/>
      <c r="VPO81" s="25"/>
      <c r="VPP81" s="26"/>
      <c r="VPQ81" s="129"/>
      <c r="VPR81" s="21"/>
      <c r="VPS81" s="21"/>
      <c r="VPT81" s="22"/>
      <c r="VPU81" s="22"/>
      <c r="VPV81" s="23"/>
      <c r="VPW81" s="24"/>
      <c r="VPX81" s="25"/>
      <c r="VPY81" s="26"/>
      <c r="VPZ81" s="129"/>
      <c r="VQA81" s="21"/>
      <c r="VQB81" s="21"/>
      <c r="VQC81" s="22"/>
      <c r="VQD81" s="22"/>
      <c r="VQE81" s="23"/>
      <c r="VQF81" s="24"/>
      <c r="VQG81" s="25"/>
      <c r="VQH81" s="26"/>
      <c r="VQI81" s="129"/>
      <c r="VQJ81" s="21"/>
      <c r="VQK81" s="21"/>
      <c r="VQL81" s="22"/>
      <c r="VQM81" s="22"/>
      <c r="VQN81" s="23"/>
      <c r="VQO81" s="24"/>
      <c r="VQP81" s="25"/>
      <c r="VQQ81" s="26"/>
      <c r="VQR81" s="129"/>
      <c r="VQS81" s="21"/>
      <c r="VQT81" s="21"/>
      <c r="VQU81" s="22"/>
      <c r="VQV81" s="22"/>
      <c r="VQW81" s="23"/>
      <c r="VQX81" s="24"/>
      <c r="VQY81" s="25"/>
      <c r="VQZ81" s="26"/>
      <c r="VRA81" s="129"/>
      <c r="VRB81" s="21"/>
      <c r="VRC81" s="21"/>
      <c r="VRD81" s="22"/>
      <c r="VRE81" s="22"/>
      <c r="VRF81" s="23"/>
      <c r="VRG81" s="24"/>
      <c r="VRH81" s="25"/>
      <c r="VRI81" s="26"/>
      <c r="VRJ81" s="129"/>
      <c r="VRK81" s="21"/>
      <c r="VRL81" s="21"/>
      <c r="VRM81" s="22"/>
      <c r="VRN81" s="22"/>
      <c r="VRO81" s="23"/>
      <c r="VRP81" s="24"/>
      <c r="VRQ81" s="25"/>
      <c r="VRR81" s="26"/>
      <c r="VRS81" s="129"/>
      <c r="VRT81" s="21"/>
      <c r="VRU81" s="21"/>
      <c r="VRV81" s="22"/>
      <c r="VRW81" s="22"/>
      <c r="VRX81" s="23"/>
      <c r="VRY81" s="24"/>
      <c r="VRZ81" s="25"/>
      <c r="VSA81" s="26"/>
      <c r="VSB81" s="129"/>
      <c r="VSC81" s="21"/>
      <c r="VSD81" s="21"/>
      <c r="VSE81" s="22"/>
      <c r="VSF81" s="22"/>
      <c r="VSG81" s="23"/>
      <c r="VSH81" s="24"/>
      <c r="VSI81" s="25"/>
      <c r="VSJ81" s="26"/>
      <c r="VSK81" s="129"/>
      <c r="VSL81" s="21"/>
      <c r="VSM81" s="21"/>
      <c r="VSN81" s="22"/>
      <c r="VSO81" s="22"/>
      <c r="VSP81" s="23"/>
      <c r="VSQ81" s="24"/>
      <c r="VSR81" s="25"/>
      <c r="VSS81" s="26"/>
      <c r="VST81" s="129"/>
      <c r="VSU81" s="21"/>
      <c r="VSV81" s="21"/>
      <c r="VSW81" s="22"/>
      <c r="VSX81" s="22"/>
      <c r="VSY81" s="23"/>
      <c r="VSZ81" s="24"/>
      <c r="VTA81" s="25"/>
      <c r="VTB81" s="26"/>
      <c r="VTC81" s="129"/>
      <c r="VTD81" s="21"/>
      <c r="VTE81" s="21"/>
      <c r="VTF81" s="22"/>
      <c r="VTG81" s="22"/>
      <c r="VTH81" s="23"/>
      <c r="VTI81" s="24"/>
      <c r="VTJ81" s="25"/>
      <c r="VTK81" s="26"/>
      <c r="VTL81" s="129"/>
      <c r="VTM81" s="21"/>
      <c r="VTN81" s="21"/>
      <c r="VTO81" s="22"/>
      <c r="VTP81" s="22"/>
      <c r="VTQ81" s="23"/>
      <c r="VTR81" s="24"/>
      <c r="VTS81" s="25"/>
      <c r="VTT81" s="26"/>
      <c r="VTU81" s="129"/>
      <c r="VTV81" s="21"/>
      <c r="VTW81" s="21"/>
      <c r="VTX81" s="22"/>
      <c r="VTY81" s="22"/>
      <c r="VTZ81" s="23"/>
      <c r="VUA81" s="24"/>
      <c r="VUB81" s="25"/>
      <c r="VUC81" s="26"/>
      <c r="VUD81" s="129"/>
      <c r="VUE81" s="21"/>
      <c r="VUF81" s="21"/>
      <c r="VUG81" s="22"/>
      <c r="VUH81" s="22"/>
      <c r="VUI81" s="23"/>
      <c r="VUJ81" s="24"/>
      <c r="VUK81" s="25"/>
      <c r="VUL81" s="26"/>
      <c r="VUM81" s="129"/>
      <c r="VUN81" s="21"/>
      <c r="VUO81" s="21"/>
      <c r="VUP81" s="22"/>
      <c r="VUQ81" s="22"/>
      <c r="VUR81" s="23"/>
      <c r="VUS81" s="24"/>
      <c r="VUT81" s="25"/>
      <c r="VUU81" s="26"/>
      <c r="VUV81" s="129"/>
      <c r="VUW81" s="21"/>
      <c r="VUX81" s="21"/>
      <c r="VUY81" s="22"/>
      <c r="VUZ81" s="22"/>
      <c r="VVA81" s="23"/>
      <c r="VVB81" s="24"/>
      <c r="VVC81" s="25"/>
      <c r="VVD81" s="26"/>
      <c r="VVE81" s="129"/>
      <c r="VVF81" s="21"/>
      <c r="VVG81" s="21"/>
      <c r="VVH81" s="22"/>
      <c r="VVI81" s="22"/>
      <c r="VVJ81" s="23"/>
      <c r="VVK81" s="24"/>
      <c r="VVL81" s="25"/>
      <c r="VVM81" s="26"/>
      <c r="VVN81" s="129"/>
      <c r="VVO81" s="21"/>
      <c r="VVP81" s="21"/>
      <c r="VVQ81" s="22"/>
      <c r="VVR81" s="22"/>
      <c r="VVS81" s="23"/>
      <c r="VVT81" s="24"/>
      <c r="VVU81" s="25"/>
      <c r="VVV81" s="26"/>
      <c r="VVW81" s="129"/>
      <c r="VVX81" s="21"/>
      <c r="VVY81" s="21"/>
      <c r="VVZ81" s="22"/>
      <c r="VWA81" s="22"/>
      <c r="VWB81" s="23"/>
      <c r="VWC81" s="24"/>
      <c r="VWD81" s="25"/>
      <c r="VWE81" s="26"/>
      <c r="VWF81" s="129"/>
      <c r="VWG81" s="21"/>
      <c r="VWH81" s="21"/>
      <c r="VWI81" s="22"/>
      <c r="VWJ81" s="22"/>
      <c r="VWK81" s="23"/>
      <c r="VWL81" s="24"/>
      <c r="VWM81" s="25"/>
      <c r="VWN81" s="26"/>
      <c r="VWO81" s="129"/>
      <c r="VWP81" s="21"/>
      <c r="VWQ81" s="21"/>
      <c r="VWR81" s="22"/>
      <c r="VWS81" s="22"/>
      <c r="VWT81" s="23"/>
      <c r="VWU81" s="24"/>
      <c r="VWV81" s="25"/>
      <c r="VWW81" s="26"/>
      <c r="VWX81" s="129"/>
      <c r="VWY81" s="21"/>
      <c r="VWZ81" s="21"/>
      <c r="VXA81" s="22"/>
      <c r="VXB81" s="22"/>
      <c r="VXC81" s="23"/>
      <c r="VXD81" s="24"/>
      <c r="VXE81" s="25"/>
      <c r="VXF81" s="26"/>
      <c r="VXG81" s="129"/>
      <c r="VXH81" s="21"/>
      <c r="VXI81" s="21"/>
      <c r="VXJ81" s="22"/>
      <c r="VXK81" s="22"/>
      <c r="VXL81" s="23"/>
      <c r="VXM81" s="24"/>
      <c r="VXN81" s="25"/>
      <c r="VXO81" s="26"/>
      <c r="VXP81" s="129"/>
      <c r="VXQ81" s="21"/>
      <c r="VXR81" s="21"/>
      <c r="VXS81" s="22"/>
      <c r="VXT81" s="22"/>
      <c r="VXU81" s="23"/>
      <c r="VXV81" s="24"/>
      <c r="VXW81" s="25"/>
      <c r="VXX81" s="26"/>
      <c r="VXY81" s="129"/>
      <c r="VXZ81" s="21"/>
      <c r="VYA81" s="21"/>
      <c r="VYB81" s="22"/>
      <c r="VYC81" s="22"/>
      <c r="VYD81" s="23"/>
      <c r="VYE81" s="24"/>
      <c r="VYF81" s="25"/>
      <c r="VYG81" s="26"/>
      <c r="VYH81" s="129"/>
      <c r="VYI81" s="21"/>
      <c r="VYJ81" s="21"/>
      <c r="VYK81" s="22"/>
      <c r="VYL81" s="22"/>
      <c r="VYM81" s="23"/>
      <c r="VYN81" s="24"/>
      <c r="VYO81" s="25"/>
      <c r="VYP81" s="26"/>
      <c r="VYQ81" s="129"/>
      <c r="VYR81" s="21"/>
      <c r="VYS81" s="21"/>
      <c r="VYT81" s="22"/>
      <c r="VYU81" s="22"/>
      <c r="VYV81" s="23"/>
      <c r="VYW81" s="24"/>
      <c r="VYX81" s="25"/>
      <c r="VYY81" s="26"/>
      <c r="VYZ81" s="129"/>
      <c r="VZA81" s="21"/>
      <c r="VZB81" s="21"/>
      <c r="VZC81" s="22"/>
      <c r="VZD81" s="22"/>
      <c r="VZE81" s="23"/>
      <c r="VZF81" s="24"/>
      <c r="VZG81" s="25"/>
      <c r="VZH81" s="26"/>
      <c r="VZI81" s="129"/>
      <c r="VZJ81" s="21"/>
      <c r="VZK81" s="21"/>
      <c r="VZL81" s="22"/>
      <c r="VZM81" s="22"/>
      <c r="VZN81" s="23"/>
      <c r="VZO81" s="24"/>
      <c r="VZP81" s="25"/>
      <c r="VZQ81" s="26"/>
      <c r="VZR81" s="129"/>
      <c r="VZS81" s="21"/>
      <c r="VZT81" s="21"/>
      <c r="VZU81" s="22"/>
      <c r="VZV81" s="22"/>
      <c r="VZW81" s="23"/>
      <c r="VZX81" s="24"/>
      <c r="VZY81" s="25"/>
      <c r="VZZ81" s="26"/>
      <c r="WAA81" s="129"/>
      <c r="WAB81" s="21"/>
      <c r="WAC81" s="21"/>
      <c r="WAD81" s="22"/>
      <c r="WAE81" s="22"/>
      <c r="WAF81" s="23"/>
      <c r="WAG81" s="24"/>
      <c r="WAH81" s="25"/>
      <c r="WAI81" s="26"/>
      <c r="WAJ81" s="129"/>
      <c r="WAK81" s="21"/>
      <c r="WAL81" s="21"/>
      <c r="WAM81" s="22"/>
      <c r="WAN81" s="22"/>
      <c r="WAO81" s="23"/>
      <c r="WAP81" s="24"/>
      <c r="WAQ81" s="25"/>
      <c r="WAR81" s="26"/>
      <c r="WAS81" s="129"/>
      <c r="WAT81" s="21"/>
      <c r="WAU81" s="21"/>
      <c r="WAV81" s="22"/>
      <c r="WAW81" s="22"/>
      <c r="WAX81" s="23"/>
      <c r="WAY81" s="24"/>
      <c r="WAZ81" s="25"/>
      <c r="WBA81" s="26"/>
      <c r="WBB81" s="129"/>
      <c r="WBC81" s="21"/>
      <c r="WBD81" s="21"/>
      <c r="WBE81" s="22"/>
      <c r="WBF81" s="22"/>
      <c r="WBG81" s="23"/>
      <c r="WBH81" s="24"/>
      <c r="WBI81" s="25"/>
      <c r="WBJ81" s="26"/>
      <c r="WBK81" s="129"/>
      <c r="WBL81" s="21"/>
      <c r="WBM81" s="21"/>
      <c r="WBN81" s="22"/>
      <c r="WBO81" s="22"/>
      <c r="WBP81" s="23"/>
      <c r="WBQ81" s="24"/>
      <c r="WBR81" s="25"/>
      <c r="WBS81" s="26"/>
      <c r="WBT81" s="129"/>
      <c r="WBU81" s="21"/>
      <c r="WBV81" s="21"/>
      <c r="WBW81" s="22"/>
      <c r="WBX81" s="22"/>
      <c r="WBY81" s="23"/>
      <c r="WBZ81" s="24"/>
      <c r="WCA81" s="25"/>
      <c r="WCB81" s="26"/>
      <c r="WCC81" s="129"/>
      <c r="WCD81" s="21"/>
      <c r="WCE81" s="21"/>
      <c r="WCF81" s="22"/>
      <c r="WCG81" s="22"/>
      <c r="WCH81" s="23"/>
      <c r="WCI81" s="24"/>
      <c r="WCJ81" s="25"/>
      <c r="WCK81" s="26"/>
      <c r="WCL81" s="129"/>
      <c r="WCM81" s="21"/>
      <c r="WCN81" s="21"/>
      <c r="WCO81" s="22"/>
      <c r="WCP81" s="22"/>
      <c r="WCQ81" s="23"/>
      <c r="WCR81" s="24"/>
      <c r="WCS81" s="25"/>
      <c r="WCT81" s="26"/>
      <c r="WCU81" s="129"/>
      <c r="WCV81" s="21"/>
      <c r="WCW81" s="21"/>
      <c r="WCX81" s="22"/>
      <c r="WCY81" s="22"/>
      <c r="WCZ81" s="23"/>
      <c r="WDA81" s="24"/>
      <c r="WDB81" s="25"/>
      <c r="WDC81" s="26"/>
      <c r="WDD81" s="129"/>
      <c r="WDE81" s="21"/>
      <c r="WDF81" s="21"/>
      <c r="WDG81" s="22"/>
      <c r="WDH81" s="22"/>
      <c r="WDI81" s="23"/>
      <c r="WDJ81" s="24"/>
      <c r="WDK81" s="25"/>
      <c r="WDL81" s="26"/>
      <c r="WDM81" s="129"/>
      <c r="WDN81" s="21"/>
      <c r="WDO81" s="21"/>
      <c r="WDP81" s="22"/>
      <c r="WDQ81" s="22"/>
      <c r="WDR81" s="23"/>
      <c r="WDS81" s="24"/>
      <c r="WDT81" s="25"/>
      <c r="WDU81" s="26"/>
      <c r="WDV81" s="129"/>
      <c r="WDW81" s="21"/>
      <c r="WDX81" s="21"/>
      <c r="WDY81" s="22"/>
      <c r="WDZ81" s="22"/>
      <c r="WEA81" s="23"/>
      <c r="WEB81" s="24"/>
      <c r="WEC81" s="25"/>
      <c r="WED81" s="26"/>
      <c r="WEE81" s="129"/>
      <c r="WEF81" s="21"/>
      <c r="WEG81" s="21"/>
      <c r="WEH81" s="22"/>
      <c r="WEI81" s="22"/>
      <c r="WEJ81" s="23"/>
      <c r="WEK81" s="24"/>
      <c r="WEL81" s="25"/>
      <c r="WEM81" s="26"/>
      <c r="WEN81" s="129"/>
      <c r="WEO81" s="21"/>
      <c r="WEP81" s="21"/>
      <c r="WEQ81" s="22"/>
      <c r="WER81" s="22"/>
      <c r="WES81" s="23"/>
      <c r="WET81" s="24"/>
      <c r="WEU81" s="25"/>
      <c r="WEV81" s="26"/>
      <c r="WEW81" s="129"/>
      <c r="WEX81" s="21"/>
      <c r="WEY81" s="21"/>
      <c r="WEZ81" s="22"/>
      <c r="WFA81" s="22"/>
      <c r="WFB81" s="23"/>
      <c r="WFC81" s="24"/>
      <c r="WFD81" s="25"/>
      <c r="WFE81" s="26"/>
      <c r="WFF81" s="129"/>
      <c r="WFG81" s="21"/>
      <c r="WFH81" s="21"/>
      <c r="WFI81" s="22"/>
      <c r="WFJ81" s="22"/>
      <c r="WFK81" s="23"/>
      <c r="WFL81" s="24"/>
      <c r="WFM81" s="25"/>
      <c r="WFN81" s="26"/>
      <c r="WFO81" s="129"/>
      <c r="WFP81" s="21"/>
      <c r="WFQ81" s="21"/>
      <c r="WFR81" s="22"/>
      <c r="WFS81" s="22"/>
      <c r="WFT81" s="23"/>
      <c r="WFU81" s="24"/>
      <c r="WFV81" s="25"/>
      <c r="WFW81" s="26"/>
      <c r="WFX81" s="129"/>
      <c r="WFY81" s="21"/>
      <c r="WFZ81" s="21"/>
      <c r="WGA81" s="22"/>
      <c r="WGB81" s="22"/>
      <c r="WGC81" s="23"/>
      <c r="WGD81" s="24"/>
      <c r="WGE81" s="25"/>
      <c r="WGF81" s="26"/>
      <c r="WGG81" s="129"/>
      <c r="WGH81" s="21"/>
      <c r="WGI81" s="21"/>
      <c r="WGJ81" s="22"/>
      <c r="WGK81" s="22"/>
      <c r="WGL81" s="23"/>
      <c r="WGM81" s="24"/>
      <c r="WGN81" s="25"/>
      <c r="WGO81" s="26"/>
      <c r="WGP81" s="129"/>
      <c r="WGQ81" s="21"/>
      <c r="WGR81" s="21"/>
      <c r="WGS81" s="22"/>
      <c r="WGT81" s="22"/>
      <c r="WGU81" s="23"/>
      <c r="WGV81" s="24"/>
      <c r="WGW81" s="25"/>
      <c r="WGX81" s="26"/>
      <c r="WGY81" s="129"/>
      <c r="WGZ81" s="21"/>
      <c r="WHA81" s="21"/>
      <c r="WHB81" s="22"/>
      <c r="WHC81" s="22"/>
      <c r="WHD81" s="23"/>
      <c r="WHE81" s="24"/>
      <c r="WHF81" s="25"/>
      <c r="WHG81" s="26"/>
      <c r="WHH81" s="129"/>
      <c r="WHI81" s="21"/>
      <c r="WHJ81" s="21"/>
      <c r="WHK81" s="22"/>
      <c r="WHL81" s="22"/>
      <c r="WHM81" s="23"/>
      <c r="WHN81" s="24"/>
      <c r="WHO81" s="25"/>
      <c r="WHP81" s="26"/>
      <c r="WHQ81" s="129"/>
      <c r="WHR81" s="21"/>
      <c r="WHS81" s="21"/>
      <c r="WHT81" s="22"/>
      <c r="WHU81" s="22"/>
      <c r="WHV81" s="23"/>
      <c r="WHW81" s="24"/>
      <c r="WHX81" s="25"/>
      <c r="WHY81" s="26"/>
      <c r="WHZ81" s="129"/>
      <c r="WIA81" s="21"/>
      <c r="WIB81" s="21"/>
      <c r="WIC81" s="22"/>
      <c r="WID81" s="22"/>
      <c r="WIE81" s="23"/>
      <c r="WIF81" s="24"/>
      <c r="WIG81" s="25"/>
      <c r="WIH81" s="26"/>
      <c r="WII81" s="129"/>
      <c r="WIJ81" s="21"/>
      <c r="WIK81" s="21"/>
      <c r="WIL81" s="22"/>
      <c r="WIM81" s="22"/>
      <c r="WIN81" s="23"/>
      <c r="WIO81" s="24"/>
      <c r="WIP81" s="25"/>
      <c r="WIQ81" s="26"/>
      <c r="WIR81" s="129"/>
      <c r="WIS81" s="21"/>
      <c r="WIT81" s="21"/>
      <c r="WIU81" s="22"/>
      <c r="WIV81" s="22"/>
      <c r="WIW81" s="23"/>
      <c r="WIX81" s="24"/>
      <c r="WIY81" s="25"/>
      <c r="WIZ81" s="26"/>
      <c r="WJA81" s="129"/>
      <c r="WJB81" s="21"/>
      <c r="WJC81" s="21"/>
      <c r="WJD81" s="22"/>
      <c r="WJE81" s="22"/>
      <c r="WJF81" s="23"/>
      <c r="WJG81" s="24"/>
      <c r="WJH81" s="25"/>
      <c r="WJI81" s="26"/>
      <c r="WJJ81" s="129"/>
      <c r="WJK81" s="21"/>
      <c r="WJL81" s="21"/>
      <c r="WJM81" s="22"/>
      <c r="WJN81" s="22"/>
      <c r="WJO81" s="23"/>
      <c r="WJP81" s="24"/>
      <c r="WJQ81" s="25"/>
      <c r="WJR81" s="26"/>
      <c r="WJS81" s="129"/>
      <c r="WJT81" s="21"/>
      <c r="WJU81" s="21"/>
      <c r="WJV81" s="22"/>
      <c r="WJW81" s="22"/>
      <c r="WJX81" s="23"/>
      <c r="WJY81" s="24"/>
      <c r="WJZ81" s="25"/>
      <c r="WKA81" s="26"/>
      <c r="WKB81" s="129"/>
      <c r="WKC81" s="21"/>
      <c r="WKD81" s="21"/>
      <c r="WKE81" s="22"/>
      <c r="WKF81" s="22"/>
      <c r="WKG81" s="23"/>
      <c r="WKH81" s="24"/>
      <c r="WKI81" s="25"/>
      <c r="WKJ81" s="26"/>
      <c r="WKK81" s="129"/>
      <c r="WKL81" s="21"/>
      <c r="WKM81" s="21"/>
      <c r="WKN81" s="22"/>
      <c r="WKO81" s="22"/>
      <c r="WKP81" s="23"/>
      <c r="WKQ81" s="24"/>
      <c r="WKR81" s="25"/>
      <c r="WKS81" s="26"/>
      <c r="WKT81" s="129"/>
      <c r="WKU81" s="21"/>
      <c r="WKV81" s="21"/>
      <c r="WKW81" s="22"/>
      <c r="WKX81" s="22"/>
      <c r="WKY81" s="23"/>
      <c r="WKZ81" s="24"/>
      <c r="WLA81" s="25"/>
      <c r="WLB81" s="26"/>
      <c r="WLC81" s="129"/>
      <c r="WLD81" s="21"/>
      <c r="WLE81" s="21"/>
      <c r="WLF81" s="22"/>
      <c r="WLG81" s="22"/>
      <c r="WLH81" s="23"/>
      <c r="WLI81" s="24"/>
      <c r="WLJ81" s="25"/>
      <c r="WLK81" s="26"/>
      <c r="WLL81" s="129"/>
      <c r="WLM81" s="21"/>
      <c r="WLN81" s="21"/>
      <c r="WLO81" s="22"/>
      <c r="WLP81" s="22"/>
      <c r="WLQ81" s="23"/>
      <c r="WLR81" s="24"/>
      <c r="WLS81" s="25"/>
      <c r="WLT81" s="26"/>
      <c r="WLU81" s="129"/>
      <c r="WLV81" s="21"/>
      <c r="WLW81" s="21"/>
      <c r="WLX81" s="22"/>
      <c r="WLY81" s="22"/>
      <c r="WLZ81" s="23"/>
      <c r="WMA81" s="24"/>
      <c r="WMB81" s="25"/>
      <c r="WMC81" s="26"/>
      <c r="WMD81" s="129"/>
      <c r="WME81" s="21"/>
      <c r="WMF81" s="21"/>
      <c r="WMG81" s="22"/>
      <c r="WMH81" s="22"/>
      <c r="WMI81" s="23"/>
      <c r="WMJ81" s="24"/>
      <c r="WMK81" s="25"/>
      <c r="WML81" s="26"/>
      <c r="WMM81" s="129"/>
      <c r="WMN81" s="21"/>
      <c r="WMO81" s="21"/>
      <c r="WMP81" s="22"/>
      <c r="WMQ81" s="22"/>
      <c r="WMR81" s="23"/>
      <c r="WMS81" s="24"/>
      <c r="WMT81" s="25"/>
      <c r="WMU81" s="26"/>
      <c r="WMV81" s="129"/>
      <c r="WMW81" s="21"/>
      <c r="WMX81" s="21"/>
      <c r="WMY81" s="22"/>
      <c r="WMZ81" s="22"/>
      <c r="WNA81" s="23"/>
      <c r="WNB81" s="24"/>
      <c r="WNC81" s="25"/>
      <c r="WND81" s="26"/>
      <c r="WNE81" s="129"/>
      <c r="WNF81" s="21"/>
      <c r="WNG81" s="21"/>
      <c r="WNH81" s="22"/>
      <c r="WNI81" s="22"/>
      <c r="WNJ81" s="23"/>
      <c r="WNK81" s="24"/>
      <c r="WNL81" s="25"/>
      <c r="WNM81" s="26"/>
      <c r="WNN81" s="129"/>
      <c r="WNO81" s="21"/>
      <c r="WNP81" s="21"/>
      <c r="WNQ81" s="22"/>
      <c r="WNR81" s="22"/>
      <c r="WNS81" s="23"/>
      <c r="WNT81" s="24"/>
      <c r="WNU81" s="25"/>
      <c r="WNV81" s="26"/>
      <c r="WNW81" s="129"/>
      <c r="WNX81" s="21"/>
      <c r="WNY81" s="21"/>
      <c r="WNZ81" s="22"/>
      <c r="WOA81" s="22"/>
      <c r="WOB81" s="23"/>
      <c r="WOC81" s="24"/>
      <c r="WOD81" s="25"/>
      <c r="WOE81" s="26"/>
      <c r="WOF81" s="129"/>
      <c r="WOG81" s="21"/>
      <c r="WOH81" s="21"/>
      <c r="WOI81" s="22"/>
      <c r="WOJ81" s="22"/>
      <c r="WOK81" s="23"/>
      <c r="WOL81" s="24"/>
      <c r="WOM81" s="25"/>
      <c r="WON81" s="26"/>
      <c r="WOO81" s="129"/>
      <c r="WOP81" s="21"/>
      <c r="WOQ81" s="21"/>
      <c r="WOR81" s="22"/>
      <c r="WOS81" s="22"/>
      <c r="WOT81" s="23"/>
      <c r="WOU81" s="24"/>
      <c r="WOV81" s="25"/>
      <c r="WOW81" s="26"/>
      <c r="WOX81" s="129"/>
      <c r="WOY81" s="21"/>
      <c r="WOZ81" s="21"/>
      <c r="WPA81" s="22"/>
      <c r="WPB81" s="22"/>
      <c r="WPC81" s="23"/>
      <c r="WPD81" s="24"/>
      <c r="WPE81" s="25"/>
      <c r="WPF81" s="26"/>
      <c r="WPG81" s="129"/>
      <c r="WPH81" s="21"/>
      <c r="WPI81" s="21"/>
      <c r="WPJ81" s="22"/>
      <c r="WPK81" s="22"/>
      <c r="WPL81" s="23"/>
      <c r="WPM81" s="24"/>
      <c r="WPN81" s="25"/>
      <c r="WPO81" s="26"/>
      <c r="WPP81" s="129"/>
      <c r="WPQ81" s="21"/>
      <c r="WPR81" s="21"/>
      <c r="WPS81" s="22"/>
      <c r="WPT81" s="22"/>
      <c r="WPU81" s="23"/>
      <c r="WPV81" s="24"/>
      <c r="WPW81" s="25"/>
      <c r="WPX81" s="26"/>
      <c r="WPY81" s="129"/>
      <c r="WPZ81" s="21"/>
      <c r="WQA81" s="21"/>
      <c r="WQB81" s="22"/>
      <c r="WQC81" s="22"/>
      <c r="WQD81" s="23"/>
      <c r="WQE81" s="24"/>
      <c r="WQF81" s="25"/>
      <c r="WQG81" s="26"/>
      <c r="WQH81" s="129"/>
      <c r="WQI81" s="21"/>
      <c r="WQJ81" s="21"/>
      <c r="WQK81" s="22"/>
      <c r="WQL81" s="22"/>
      <c r="WQM81" s="23"/>
      <c r="WQN81" s="24"/>
      <c r="WQO81" s="25"/>
      <c r="WQP81" s="26"/>
      <c r="WQQ81" s="129"/>
      <c r="WQR81" s="21"/>
      <c r="WQS81" s="21"/>
      <c r="WQT81" s="22"/>
      <c r="WQU81" s="22"/>
      <c r="WQV81" s="23"/>
      <c r="WQW81" s="24"/>
      <c r="WQX81" s="25"/>
      <c r="WQY81" s="26"/>
      <c r="WQZ81" s="129"/>
      <c r="WRA81" s="21"/>
      <c r="WRB81" s="21"/>
      <c r="WRC81" s="22"/>
      <c r="WRD81" s="22"/>
      <c r="WRE81" s="23"/>
      <c r="WRF81" s="24"/>
      <c r="WRG81" s="25"/>
      <c r="WRH81" s="26"/>
      <c r="WRI81" s="129"/>
      <c r="WRJ81" s="21"/>
      <c r="WRK81" s="21"/>
      <c r="WRL81" s="22"/>
      <c r="WRM81" s="22"/>
      <c r="WRN81" s="23"/>
      <c r="WRO81" s="24"/>
      <c r="WRP81" s="25"/>
      <c r="WRQ81" s="26"/>
      <c r="WRR81" s="129"/>
      <c r="WRS81" s="21"/>
      <c r="WRT81" s="21"/>
      <c r="WRU81" s="22"/>
      <c r="WRV81" s="22"/>
      <c r="WRW81" s="23"/>
      <c r="WRX81" s="24"/>
      <c r="WRY81" s="25"/>
      <c r="WRZ81" s="26"/>
      <c r="WSA81" s="129"/>
      <c r="WSB81" s="21"/>
      <c r="WSC81" s="21"/>
      <c r="WSD81" s="22"/>
      <c r="WSE81" s="22"/>
      <c r="WSF81" s="23"/>
      <c r="WSG81" s="24"/>
      <c r="WSH81" s="25"/>
      <c r="WSI81" s="26"/>
      <c r="WSJ81" s="129"/>
      <c r="WSK81" s="21"/>
      <c r="WSL81" s="21"/>
      <c r="WSM81" s="22"/>
      <c r="WSN81" s="22"/>
      <c r="WSO81" s="23"/>
      <c r="WSP81" s="24"/>
      <c r="WSQ81" s="25"/>
      <c r="WSR81" s="26"/>
      <c r="WSS81" s="129"/>
      <c r="WST81" s="21"/>
      <c r="WSU81" s="21"/>
      <c r="WSV81" s="22"/>
      <c r="WSW81" s="22"/>
      <c r="WSX81" s="23"/>
      <c r="WSY81" s="24"/>
      <c r="WSZ81" s="25"/>
      <c r="WTA81" s="26"/>
      <c r="WTB81" s="129"/>
      <c r="WTC81" s="21"/>
      <c r="WTD81" s="21"/>
      <c r="WTE81" s="22"/>
      <c r="WTF81" s="22"/>
      <c r="WTG81" s="23"/>
      <c r="WTH81" s="24"/>
      <c r="WTI81" s="25"/>
      <c r="WTJ81" s="26"/>
      <c r="WTK81" s="129"/>
      <c r="WTL81" s="21"/>
      <c r="WTM81" s="21"/>
      <c r="WTN81" s="22"/>
      <c r="WTO81" s="22"/>
      <c r="WTP81" s="23"/>
      <c r="WTQ81" s="24"/>
      <c r="WTR81" s="25"/>
      <c r="WTS81" s="26"/>
      <c r="WTT81" s="129"/>
      <c r="WTU81" s="21"/>
      <c r="WTV81" s="21"/>
      <c r="WTW81" s="22"/>
      <c r="WTX81" s="22"/>
      <c r="WTY81" s="23"/>
      <c r="WTZ81" s="24"/>
      <c r="WUA81" s="25"/>
      <c r="WUB81" s="26"/>
      <c r="WUC81" s="129"/>
      <c r="WUD81" s="21"/>
      <c r="WUE81" s="21"/>
      <c r="WUF81" s="22"/>
      <c r="WUG81" s="22"/>
      <c r="WUH81" s="23"/>
      <c r="WUI81" s="24"/>
      <c r="WUJ81" s="25"/>
      <c r="WUK81" s="26"/>
      <c r="WUL81" s="129"/>
      <c r="WUM81" s="21"/>
      <c r="WUN81" s="21"/>
      <c r="WUO81" s="22"/>
      <c r="WUP81" s="22"/>
      <c r="WUQ81" s="23"/>
      <c r="WUR81" s="24"/>
      <c r="WUS81" s="25"/>
      <c r="WUT81" s="26"/>
      <c r="WUU81" s="129"/>
      <c r="WUV81" s="21"/>
      <c r="WUW81" s="21"/>
      <c r="WUX81" s="22"/>
      <c r="WUY81" s="22"/>
      <c r="WUZ81" s="23"/>
      <c r="WVA81" s="24"/>
      <c r="WVB81" s="25"/>
      <c r="WVC81" s="26"/>
      <c r="WVD81" s="129"/>
      <c r="WVE81" s="21"/>
      <c r="WVF81" s="21"/>
      <c r="WVG81" s="22"/>
      <c r="WVH81" s="22"/>
      <c r="WVI81" s="23"/>
      <c r="WVJ81" s="24"/>
      <c r="WVK81" s="25"/>
      <c r="WVL81" s="26"/>
      <c r="WVM81" s="129"/>
      <c r="WVN81" s="21"/>
      <c r="WVO81" s="21"/>
      <c r="WVP81" s="22"/>
      <c r="WVQ81" s="22"/>
      <c r="WVR81" s="23"/>
      <c r="WVS81" s="24"/>
      <c r="WVT81" s="25"/>
      <c r="WVU81" s="26"/>
      <c r="WVV81" s="129"/>
      <c r="WVW81" s="21"/>
      <c r="WVX81" s="21"/>
      <c r="WVY81" s="22"/>
      <c r="WVZ81" s="22"/>
      <c r="WWA81" s="23"/>
      <c r="WWB81" s="24"/>
      <c r="WWC81" s="25"/>
      <c r="WWD81" s="26"/>
      <c r="WWE81" s="129"/>
      <c r="WWF81" s="21"/>
      <c r="WWG81" s="21"/>
      <c r="WWH81" s="22"/>
      <c r="WWI81" s="22"/>
      <c r="WWJ81" s="23"/>
      <c r="WWK81" s="24"/>
      <c r="WWL81" s="25"/>
      <c r="WWM81" s="26"/>
      <c r="WWN81" s="129"/>
      <c r="WWO81" s="21"/>
      <c r="WWP81" s="21"/>
      <c r="WWQ81" s="22"/>
      <c r="WWR81" s="22"/>
      <c r="WWS81" s="23"/>
      <c r="WWT81" s="24"/>
      <c r="WWU81" s="25"/>
      <c r="WWV81" s="26"/>
      <c r="WWW81" s="129"/>
      <c r="WWX81" s="21"/>
      <c r="WWY81" s="21"/>
      <c r="WWZ81" s="22"/>
      <c r="WXA81" s="22"/>
      <c r="WXB81" s="23"/>
      <c r="WXC81" s="24"/>
      <c r="WXD81" s="25"/>
      <c r="WXE81" s="26"/>
      <c r="WXF81" s="129"/>
      <c r="WXG81" s="21"/>
      <c r="WXH81" s="21"/>
      <c r="WXI81" s="22"/>
      <c r="WXJ81" s="22"/>
      <c r="WXK81" s="23"/>
      <c r="WXL81" s="24"/>
      <c r="WXM81" s="25"/>
      <c r="WXN81" s="26"/>
      <c r="WXO81" s="129"/>
      <c r="WXP81" s="21"/>
      <c r="WXQ81" s="21"/>
      <c r="WXR81" s="22"/>
      <c r="WXS81" s="22"/>
      <c r="WXT81" s="23"/>
      <c r="WXU81" s="24"/>
      <c r="WXV81" s="25"/>
      <c r="WXW81" s="26"/>
      <c r="WXX81" s="129"/>
      <c r="WXY81" s="21"/>
      <c r="WXZ81" s="21"/>
      <c r="WYA81" s="22"/>
      <c r="WYB81" s="22"/>
      <c r="WYC81" s="23"/>
      <c r="WYD81" s="24"/>
      <c r="WYE81" s="25"/>
      <c r="WYF81" s="26"/>
      <c r="WYG81" s="129"/>
      <c r="WYH81" s="21"/>
      <c r="WYI81" s="21"/>
      <c r="WYJ81" s="22"/>
      <c r="WYK81" s="22"/>
      <c r="WYL81" s="23"/>
      <c r="WYM81" s="24"/>
      <c r="WYN81" s="25"/>
      <c r="WYO81" s="26"/>
      <c r="WYP81" s="129"/>
      <c r="WYQ81" s="21"/>
      <c r="WYR81" s="21"/>
      <c r="WYS81" s="22"/>
      <c r="WYT81" s="22"/>
      <c r="WYU81" s="23"/>
      <c r="WYV81" s="24"/>
      <c r="WYW81" s="25"/>
      <c r="WYX81" s="26"/>
      <c r="WYY81" s="129"/>
      <c r="WYZ81" s="21"/>
      <c r="WZA81" s="21"/>
      <c r="WZB81" s="22"/>
      <c r="WZC81" s="22"/>
      <c r="WZD81" s="23"/>
      <c r="WZE81" s="24"/>
      <c r="WZF81" s="25"/>
      <c r="WZG81" s="26"/>
      <c r="WZH81" s="129"/>
      <c r="WZI81" s="21"/>
      <c r="WZJ81" s="21"/>
      <c r="WZK81" s="22"/>
      <c r="WZL81" s="22"/>
      <c r="WZM81" s="23"/>
      <c r="WZN81" s="24"/>
      <c r="WZO81" s="25"/>
      <c r="WZP81" s="26"/>
      <c r="WZQ81" s="129"/>
      <c r="WZR81" s="21"/>
      <c r="WZS81" s="21"/>
      <c r="WZT81" s="22"/>
      <c r="WZU81" s="22"/>
      <c r="WZV81" s="23"/>
      <c r="WZW81" s="24"/>
      <c r="WZX81" s="25"/>
      <c r="WZY81" s="26"/>
      <c r="WZZ81" s="129"/>
      <c r="XAA81" s="21"/>
      <c r="XAB81" s="21"/>
      <c r="XAC81" s="22"/>
      <c r="XAD81" s="22"/>
      <c r="XAE81" s="23"/>
      <c r="XAF81" s="24"/>
      <c r="XAG81" s="25"/>
      <c r="XAH81" s="26"/>
      <c r="XAI81" s="129"/>
      <c r="XAJ81" s="21"/>
      <c r="XAK81" s="21"/>
      <c r="XAL81" s="22"/>
      <c r="XAM81" s="22"/>
      <c r="XAN81" s="23"/>
      <c r="XAO81" s="24"/>
      <c r="XAP81" s="25"/>
      <c r="XAQ81" s="26"/>
      <c r="XAR81" s="129"/>
      <c r="XAS81" s="21"/>
      <c r="XAT81" s="21"/>
      <c r="XAU81" s="22"/>
      <c r="XAV81" s="22"/>
      <c r="XAW81" s="23"/>
      <c r="XAX81" s="24"/>
      <c r="XAY81" s="25"/>
      <c r="XAZ81" s="26"/>
      <c r="XBA81" s="129"/>
      <c r="XBB81" s="21"/>
      <c r="XBC81" s="21"/>
      <c r="XBD81" s="22"/>
      <c r="XBE81" s="22"/>
      <c r="XBF81" s="23"/>
      <c r="XBG81" s="24"/>
      <c r="XBH81" s="25"/>
      <c r="XBI81" s="26"/>
      <c r="XBJ81" s="129"/>
      <c r="XBK81" s="21"/>
      <c r="XBL81" s="21"/>
      <c r="XBM81" s="22"/>
      <c r="XBN81" s="22"/>
      <c r="XBO81" s="23"/>
      <c r="XBP81" s="24"/>
      <c r="XBQ81" s="25"/>
      <c r="XBR81" s="26"/>
      <c r="XBS81" s="129"/>
      <c r="XBT81" s="21"/>
      <c r="XBU81" s="21"/>
      <c r="XBV81" s="22"/>
      <c r="XBW81" s="22"/>
      <c r="XBX81" s="23"/>
      <c r="XBY81" s="24"/>
      <c r="XBZ81" s="25"/>
      <c r="XCA81" s="26"/>
      <c r="XCB81" s="129"/>
      <c r="XCC81" s="21"/>
      <c r="XCD81" s="21"/>
      <c r="XCE81" s="22"/>
      <c r="XCF81" s="22"/>
      <c r="XCG81" s="23"/>
      <c r="XCH81" s="24"/>
      <c r="XCI81" s="25"/>
      <c r="XCJ81" s="26"/>
      <c r="XCK81" s="129"/>
      <c r="XCL81" s="21"/>
      <c r="XCM81" s="21"/>
      <c r="XCN81" s="22"/>
      <c r="XCO81" s="22"/>
      <c r="XCP81" s="23"/>
      <c r="XCQ81" s="24"/>
      <c r="XCR81" s="25"/>
      <c r="XCS81" s="26"/>
      <c r="XCT81" s="129"/>
      <c r="XCU81" s="21"/>
      <c r="XCV81" s="21"/>
      <c r="XCW81" s="22"/>
      <c r="XCX81" s="22"/>
      <c r="XCY81" s="23"/>
      <c r="XCZ81" s="24"/>
      <c r="XDA81" s="25"/>
      <c r="XDB81" s="26"/>
      <c r="XDC81" s="129"/>
      <c r="XDD81" s="21"/>
      <c r="XDE81" s="21"/>
      <c r="XDF81" s="22"/>
      <c r="XDG81" s="22"/>
      <c r="XDH81" s="23"/>
      <c r="XDI81" s="24"/>
      <c r="XDJ81" s="25"/>
      <c r="XDK81" s="26"/>
      <c r="XDL81" s="129"/>
      <c r="XDM81" s="21"/>
      <c r="XDN81" s="21"/>
      <c r="XDO81" s="22"/>
      <c r="XDP81" s="22"/>
      <c r="XDQ81" s="23"/>
      <c r="XDR81" s="24"/>
      <c r="XDS81" s="25"/>
      <c r="XDT81" s="26"/>
      <c r="XDU81" s="129"/>
      <c r="XDV81" s="21"/>
      <c r="XDW81" s="21"/>
      <c r="XDX81" s="22"/>
      <c r="XDY81" s="22"/>
      <c r="XDZ81" s="23"/>
      <c r="XEA81" s="24"/>
      <c r="XEB81" s="25"/>
      <c r="XEC81" s="26"/>
      <c r="XED81" s="129"/>
      <c r="XEE81" s="21"/>
      <c r="XEF81" s="21"/>
      <c r="XEG81" s="22"/>
      <c r="XEH81" s="22"/>
      <c r="XEI81" s="23"/>
      <c r="XEJ81" s="24"/>
      <c r="XEK81" s="25"/>
      <c r="XEL81" s="26"/>
      <c r="XEM81" s="129"/>
      <c r="XEN81" s="21"/>
      <c r="XEO81" s="21"/>
      <c r="XEP81" s="22"/>
      <c r="XEQ81" s="22"/>
      <c r="XER81" s="23"/>
      <c r="XES81" s="24"/>
      <c r="XET81" s="25"/>
      <c r="XEU81" s="26"/>
      <c r="XEV81" s="129"/>
      <c r="XEW81" s="21"/>
      <c r="XEX81" s="21"/>
      <c r="XEY81" s="22"/>
      <c r="XEZ81" s="22"/>
      <c r="XFA81" s="23"/>
      <c r="XFB81" s="24"/>
      <c r="XFC81" s="25"/>
      <c r="XFD81" s="26"/>
    </row>
    <row r="82" spans="1:16384" s="128" customFormat="1" x14ac:dyDescent="0.2">
      <c r="A82" s="6"/>
      <c r="B82" s="19"/>
      <c r="C82" s="100"/>
      <c r="D82" s="105"/>
      <c r="E82" s="104"/>
      <c r="F82" s="104"/>
      <c r="G82" s="212">
        <f t="shared" si="5"/>
        <v>0</v>
      </c>
      <c r="H82" s="95"/>
      <c r="I82" s="95"/>
      <c r="J82" s="96"/>
      <c r="K82" s="220"/>
    </row>
    <row r="83" spans="1:16384" s="128" customFormat="1" x14ac:dyDescent="0.2">
      <c r="A83" s="6"/>
      <c r="B83" s="19" t="s">
        <v>100</v>
      </c>
      <c r="C83" s="100"/>
      <c r="D83" s="105"/>
      <c r="E83" s="104"/>
      <c r="F83" s="104"/>
      <c r="G83" s="212">
        <f t="shared" si="5"/>
        <v>0</v>
      </c>
      <c r="H83" s="95"/>
      <c r="I83" s="95"/>
      <c r="J83" s="96"/>
      <c r="K83" s="220"/>
    </row>
    <row r="84" spans="1:16384" s="128" customFormat="1" x14ac:dyDescent="0.2">
      <c r="A84" s="6" t="s">
        <v>101</v>
      </c>
      <c r="B84" s="27" t="s">
        <v>70</v>
      </c>
      <c r="C84" s="100"/>
      <c r="D84" s="105"/>
      <c r="E84" s="118"/>
      <c r="F84" s="118"/>
      <c r="G84" s="212">
        <f t="shared" si="5"/>
        <v>0</v>
      </c>
      <c r="H84" s="95"/>
      <c r="I84" s="95"/>
      <c r="J84" s="96"/>
      <c r="K84" s="220"/>
    </row>
    <row r="85" spans="1:16384" s="128" customFormat="1" x14ac:dyDescent="0.2">
      <c r="A85" s="8" t="s">
        <v>102</v>
      </c>
      <c r="B85" s="28" t="s">
        <v>64</v>
      </c>
      <c r="C85" s="100">
        <v>183.19</v>
      </c>
      <c r="D85" s="105" t="s">
        <v>22</v>
      </c>
      <c r="E85" s="104">
        <f>E78</f>
        <v>545.72</v>
      </c>
      <c r="F85" s="104">
        <f>F78</f>
        <v>55.17</v>
      </c>
      <c r="G85" s="212">
        <f t="shared" si="5"/>
        <v>600.89</v>
      </c>
      <c r="H85" s="95">
        <f t="shared" si="10"/>
        <v>99970.45</v>
      </c>
      <c r="I85" s="95">
        <f t="shared" si="12"/>
        <v>10106.59</v>
      </c>
      <c r="J85" s="96">
        <f t="shared" si="13"/>
        <v>110077.04</v>
      </c>
      <c r="K85" s="220"/>
    </row>
    <row r="86" spans="1:16384" s="128" customFormat="1" x14ac:dyDescent="0.2">
      <c r="A86" s="8" t="s">
        <v>103</v>
      </c>
      <c r="B86" s="28" t="s">
        <v>66</v>
      </c>
      <c r="C86" s="100">
        <v>139.76</v>
      </c>
      <c r="D86" s="105" t="s">
        <v>30</v>
      </c>
      <c r="E86" s="104">
        <f>E79</f>
        <v>167.43</v>
      </c>
      <c r="F86" s="104">
        <f>F79</f>
        <v>17.669999999999998</v>
      </c>
      <c r="G86" s="212">
        <f t="shared" si="5"/>
        <v>185.1</v>
      </c>
      <c r="H86" s="95">
        <f t="shared" si="10"/>
        <v>23400.02</v>
      </c>
      <c r="I86" s="95">
        <f t="shared" si="12"/>
        <v>2469.56</v>
      </c>
      <c r="J86" s="96">
        <f t="shared" si="13"/>
        <v>25869.58</v>
      </c>
      <c r="K86" s="220"/>
    </row>
    <row r="87" spans="1:16384" s="128" customFormat="1" x14ac:dyDescent="0.2">
      <c r="A87" s="6" t="s">
        <v>104</v>
      </c>
      <c r="B87" s="27" t="s">
        <v>105</v>
      </c>
      <c r="C87" s="100">
        <v>107.5</v>
      </c>
      <c r="D87" s="105" t="s">
        <v>106</v>
      </c>
      <c r="E87" s="104">
        <f>'[1]Analisis de Costos'!G286</f>
        <v>5367.5599999999995</v>
      </c>
      <c r="F87" s="104">
        <f>'[1]Analisis de Costos'!H286</f>
        <v>481.64</v>
      </c>
      <c r="G87" s="212">
        <f t="shared" si="5"/>
        <v>5849.2</v>
      </c>
      <c r="H87" s="95">
        <f t="shared" si="10"/>
        <v>577012.69999999995</v>
      </c>
      <c r="I87" s="95">
        <f t="shared" si="12"/>
        <v>51776.3</v>
      </c>
      <c r="J87" s="96">
        <f t="shared" si="13"/>
        <v>628789</v>
      </c>
      <c r="K87" s="220"/>
    </row>
    <row r="88" spans="1:16384" s="128" customFormat="1" x14ac:dyDescent="0.2">
      <c r="A88" s="6" t="s">
        <v>107</v>
      </c>
      <c r="B88" s="19" t="s">
        <v>76</v>
      </c>
      <c r="C88" s="100"/>
      <c r="D88" s="105"/>
      <c r="E88" s="104"/>
      <c r="F88" s="104"/>
      <c r="G88" s="212">
        <f t="shared" si="5"/>
        <v>0</v>
      </c>
      <c r="H88" s="95"/>
      <c r="I88" s="95"/>
      <c r="J88" s="96"/>
      <c r="K88" s="220"/>
    </row>
    <row r="89" spans="1:16384" s="128" customFormat="1" ht="36" x14ac:dyDescent="0.2">
      <c r="A89" s="8" t="s">
        <v>108</v>
      </c>
      <c r="B89" s="28" t="s">
        <v>109</v>
      </c>
      <c r="C89" s="100">
        <v>4672.28</v>
      </c>
      <c r="D89" s="105" t="s">
        <v>79</v>
      </c>
      <c r="E89" s="104">
        <v>1250</v>
      </c>
      <c r="F89" s="104">
        <f t="shared" ref="F89" si="14">E89*0.18</f>
        <v>225</v>
      </c>
      <c r="G89" s="212">
        <f t="shared" si="5"/>
        <v>1475</v>
      </c>
      <c r="H89" s="95">
        <f t="shared" si="10"/>
        <v>5840350</v>
      </c>
      <c r="I89" s="95">
        <f t="shared" si="12"/>
        <v>1051263</v>
      </c>
      <c r="J89" s="96">
        <f t="shared" si="13"/>
        <v>6891613</v>
      </c>
      <c r="K89" s="220"/>
    </row>
    <row r="90" spans="1:16384" s="128" customFormat="1" x14ac:dyDescent="0.2">
      <c r="A90" s="8" t="s">
        <v>110</v>
      </c>
      <c r="B90" s="18" t="s">
        <v>111</v>
      </c>
      <c r="C90" s="100">
        <v>40</v>
      </c>
      <c r="D90" s="105" t="s">
        <v>46</v>
      </c>
      <c r="E90" s="104">
        <f>'[1]Analisis de Costos'!G299</f>
        <v>3732.11</v>
      </c>
      <c r="F90" s="104">
        <f>'[1]Analisis de Costos'!H299</f>
        <v>185.42000000000002</v>
      </c>
      <c r="G90" s="212">
        <f t="shared" si="5"/>
        <v>3917.53</v>
      </c>
      <c r="H90" s="95">
        <f t="shared" si="10"/>
        <v>149284.4</v>
      </c>
      <c r="I90" s="95">
        <f t="shared" si="12"/>
        <v>7416.8</v>
      </c>
      <c r="J90" s="96">
        <f t="shared" si="13"/>
        <v>156701.19999999998</v>
      </c>
      <c r="K90" s="220"/>
    </row>
    <row r="91" spans="1:16384" s="128" customFormat="1" x14ac:dyDescent="0.2">
      <c r="A91" s="8" t="s">
        <v>112</v>
      </c>
      <c r="B91" s="18" t="s">
        <v>113</v>
      </c>
      <c r="C91" s="100">
        <v>8</v>
      </c>
      <c r="D91" s="105" t="s">
        <v>46</v>
      </c>
      <c r="E91" s="104">
        <f>'[1]Analisis de Costos'!G310</f>
        <v>274127.64</v>
      </c>
      <c r="F91" s="104">
        <f>'[1]Analisis de Costos'!H310</f>
        <v>46740.18</v>
      </c>
      <c r="G91" s="212">
        <f t="shared" si="5"/>
        <v>320867.82</v>
      </c>
      <c r="H91" s="95">
        <f t="shared" si="10"/>
        <v>2193021.12</v>
      </c>
      <c r="I91" s="95">
        <f t="shared" si="12"/>
        <v>373921.44</v>
      </c>
      <c r="J91" s="96">
        <f t="shared" si="13"/>
        <v>2566942.56</v>
      </c>
      <c r="K91" s="220"/>
    </row>
    <row r="92" spans="1:16384" s="128" customFormat="1" x14ac:dyDescent="0.2">
      <c r="A92" s="8" t="s">
        <v>114</v>
      </c>
      <c r="B92" s="18" t="s">
        <v>115</v>
      </c>
      <c r="C92" s="100">
        <v>8</v>
      </c>
      <c r="D92" s="105" t="s">
        <v>46</v>
      </c>
      <c r="E92" s="104">
        <f>'[1]Analisis de Costos'!G328</f>
        <v>1091.1299999999999</v>
      </c>
      <c r="F92" s="104">
        <f>'[1]Analisis de Costos'!H328</f>
        <v>147.81</v>
      </c>
      <c r="G92" s="212">
        <f t="shared" si="5"/>
        <v>1238.94</v>
      </c>
      <c r="H92" s="95">
        <f t="shared" si="10"/>
        <v>8729.0400000000009</v>
      </c>
      <c r="I92" s="95">
        <f t="shared" si="12"/>
        <v>1182.48</v>
      </c>
      <c r="J92" s="96">
        <f t="shared" si="13"/>
        <v>9911.52</v>
      </c>
      <c r="K92" s="220"/>
    </row>
    <row r="93" spans="1:16384" s="128" customFormat="1" ht="36" x14ac:dyDescent="0.2">
      <c r="A93" s="8" t="s">
        <v>116</v>
      </c>
      <c r="B93" s="18" t="s">
        <v>117</v>
      </c>
      <c r="C93" s="100">
        <v>4</v>
      </c>
      <c r="D93" s="105" t="s">
        <v>46</v>
      </c>
      <c r="E93" s="104">
        <f>'[1]Analisis de Costos'!G339</f>
        <v>337357.25</v>
      </c>
      <c r="F93" s="104">
        <f>'[1]Analisis de Costos'!H339</f>
        <v>56224.304999999993</v>
      </c>
      <c r="G93" s="212">
        <f t="shared" si="5"/>
        <v>393581.56</v>
      </c>
      <c r="H93" s="95">
        <f t="shared" si="10"/>
        <v>1349429</v>
      </c>
      <c r="I93" s="95">
        <f t="shared" si="12"/>
        <v>224897.22</v>
      </c>
      <c r="J93" s="96">
        <f t="shared" si="13"/>
        <v>1574326.22</v>
      </c>
      <c r="K93" s="220"/>
    </row>
    <row r="94" spans="1:16384" s="128" customFormat="1" ht="48" x14ac:dyDescent="0.2">
      <c r="A94" s="8" t="s">
        <v>118</v>
      </c>
      <c r="B94" s="18" t="s">
        <v>119</v>
      </c>
      <c r="C94" s="100">
        <v>24</v>
      </c>
      <c r="D94" s="105" t="s">
        <v>46</v>
      </c>
      <c r="E94" s="104">
        <v>352500</v>
      </c>
      <c r="F94" s="104">
        <f t="shared" ref="F94" si="15">E94*0.18</f>
        <v>63450</v>
      </c>
      <c r="G94" s="212">
        <f t="shared" si="5"/>
        <v>415950</v>
      </c>
      <c r="H94" s="95">
        <f t="shared" si="10"/>
        <v>8460000</v>
      </c>
      <c r="I94" s="95">
        <f t="shared" si="12"/>
        <v>1522800</v>
      </c>
      <c r="J94" s="96">
        <f t="shared" si="13"/>
        <v>9982800</v>
      </c>
      <c r="K94" s="220"/>
    </row>
    <row r="95" spans="1:16384" s="128" customFormat="1" x14ac:dyDescent="0.2">
      <c r="A95" s="8"/>
      <c r="B95" s="9"/>
      <c r="C95" s="100"/>
      <c r="D95" s="105"/>
      <c r="E95" s="104"/>
      <c r="F95" s="104"/>
      <c r="G95" s="212">
        <f t="shared" si="5"/>
        <v>0</v>
      </c>
      <c r="H95" s="95"/>
      <c r="I95" s="95"/>
      <c r="J95" s="96"/>
      <c r="K95" s="220"/>
    </row>
    <row r="96" spans="1:16384" s="128" customFormat="1" x14ac:dyDescent="0.2">
      <c r="A96" s="6" t="s">
        <v>120</v>
      </c>
      <c r="B96" s="7" t="s">
        <v>121</v>
      </c>
      <c r="C96" s="100"/>
      <c r="D96" s="105"/>
      <c r="E96" s="104"/>
      <c r="F96" s="104"/>
      <c r="G96" s="212">
        <f t="shared" si="5"/>
        <v>0</v>
      </c>
      <c r="H96" s="95"/>
      <c r="I96" s="95"/>
      <c r="J96" s="96"/>
      <c r="K96" s="220"/>
    </row>
    <row r="97" spans="1:11" s="128" customFormat="1" x14ac:dyDescent="0.2">
      <c r="A97" s="6" t="s">
        <v>122</v>
      </c>
      <c r="B97" s="7" t="s">
        <v>70</v>
      </c>
      <c r="C97" s="100"/>
      <c r="D97" s="105"/>
      <c r="E97" s="104"/>
      <c r="F97" s="104"/>
      <c r="G97" s="212">
        <f t="shared" si="5"/>
        <v>0</v>
      </c>
      <c r="H97" s="95"/>
      <c r="I97" s="95"/>
      <c r="J97" s="96"/>
      <c r="K97" s="220"/>
    </row>
    <row r="98" spans="1:11" s="128" customFormat="1" x14ac:dyDescent="0.2">
      <c r="A98" s="8" t="s">
        <v>123</v>
      </c>
      <c r="B98" s="9" t="s">
        <v>66</v>
      </c>
      <c r="C98" s="100">
        <v>8.08</v>
      </c>
      <c r="D98" s="105" t="s">
        <v>30</v>
      </c>
      <c r="E98" s="104">
        <f>E86</f>
        <v>167.43</v>
      </c>
      <c r="F98" s="104">
        <f>F86</f>
        <v>17.669999999999998</v>
      </c>
      <c r="G98" s="212">
        <f t="shared" si="5"/>
        <v>185.1</v>
      </c>
      <c r="H98" s="95">
        <f>ROUND(C98*E98,2)</f>
        <v>1352.83</v>
      </c>
      <c r="I98" s="95">
        <f t="shared" si="12"/>
        <v>142.77000000000001</v>
      </c>
      <c r="J98" s="96">
        <f t="shared" si="13"/>
        <v>1495.6</v>
      </c>
      <c r="K98" s="220"/>
    </row>
    <row r="99" spans="1:11" s="128" customFormat="1" x14ac:dyDescent="0.2">
      <c r="A99" s="8"/>
      <c r="B99" s="9"/>
      <c r="C99" s="100"/>
      <c r="D99" s="105"/>
      <c r="E99" s="104"/>
      <c r="F99" s="104"/>
      <c r="G99" s="212">
        <f t="shared" si="5"/>
        <v>0</v>
      </c>
      <c r="H99" s="95"/>
      <c r="I99" s="95"/>
      <c r="J99" s="96"/>
      <c r="K99" s="220"/>
    </row>
    <row r="100" spans="1:11" s="128" customFormat="1" x14ac:dyDescent="0.2">
      <c r="A100" s="6" t="s">
        <v>124</v>
      </c>
      <c r="B100" s="7" t="s">
        <v>125</v>
      </c>
      <c r="C100" s="100"/>
      <c r="D100" s="105"/>
      <c r="E100" s="104"/>
      <c r="F100" s="104"/>
      <c r="G100" s="212">
        <f t="shared" si="5"/>
        <v>0</v>
      </c>
      <c r="H100" s="95"/>
      <c r="I100" s="95"/>
      <c r="J100" s="96"/>
      <c r="K100" s="220"/>
    </row>
    <row r="101" spans="1:11" s="128" customFormat="1" x14ac:dyDescent="0.2">
      <c r="A101" s="6" t="s">
        <v>126</v>
      </c>
      <c r="B101" s="7" t="s">
        <v>70</v>
      </c>
      <c r="C101" s="100"/>
      <c r="D101" s="105"/>
      <c r="E101" s="104"/>
      <c r="F101" s="104"/>
      <c r="G101" s="212">
        <f t="shared" ref="G101:G164" si="16">+ROUND(E101+F101,2)</f>
        <v>0</v>
      </c>
      <c r="H101" s="95"/>
      <c r="I101" s="95"/>
      <c r="J101" s="96"/>
      <c r="K101" s="220"/>
    </row>
    <row r="102" spans="1:11" s="128" customFormat="1" x14ac:dyDescent="0.2">
      <c r="A102" s="8" t="s">
        <v>127</v>
      </c>
      <c r="B102" s="9" t="s">
        <v>72</v>
      </c>
      <c r="C102" s="100">
        <v>44.23</v>
      </c>
      <c r="D102" s="105" t="s">
        <v>22</v>
      </c>
      <c r="E102" s="104">
        <f t="shared" ref="E102:F104" si="17">E77</f>
        <v>110.1</v>
      </c>
      <c r="F102" s="104">
        <f t="shared" si="17"/>
        <v>9.3000000000000007</v>
      </c>
      <c r="G102" s="212">
        <f t="shared" si="16"/>
        <v>119.4</v>
      </c>
      <c r="H102" s="95">
        <f t="shared" si="10"/>
        <v>4869.72</v>
      </c>
      <c r="I102" s="95">
        <f t="shared" si="12"/>
        <v>411.34</v>
      </c>
      <c r="J102" s="96">
        <f t="shared" si="13"/>
        <v>5281.06</v>
      </c>
      <c r="K102" s="220"/>
    </row>
    <row r="103" spans="1:11" s="128" customFormat="1" x14ac:dyDescent="0.2">
      <c r="A103" s="8" t="s">
        <v>128</v>
      </c>
      <c r="B103" s="9" t="s">
        <v>64</v>
      </c>
      <c r="C103" s="100">
        <v>6.14</v>
      </c>
      <c r="D103" s="105" t="s">
        <v>22</v>
      </c>
      <c r="E103" s="104">
        <f t="shared" si="17"/>
        <v>545.72</v>
      </c>
      <c r="F103" s="104">
        <f t="shared" si="17"/>
        <v>55.17</v>
      </c>
      <c r="G103" s="212">
        <f t="shared" si="16"/>
        <v>600.89</v>
      </c>
      <c r="H103" s="95">
        <f t="shared" si="10"/>
        <v>3350.72</v>
      </c>
      <c r="I103" s="95">
        <f t="shared" si="12"/>
        <v>338.74</v>
      </c>
      <c r="J103" s="96">
        <f t="shared" si="13"/>
        <v>3689.46</v>
      </c>
      <c r="K103" s="220"/>
    </row>
    <row r="104" spans="1:11" s="128" customFormat="1" x14ac:dyDescent="0.2">
      <c r="A104" s="8" t="s">
        <v>129</v>
      </c>
      <c r="B104" s="9" t="s">
        <v>66</v>
      </c>
      <c r="C104" s="100">
        <v>68.16</v>
      </c>
      <c r="D104" s="105" t="s">
        <v>30</v>
      </c>
      <c r="E104" s="104">
        <f t="shared" si="17"/>
        <v>167.43</v>
      </c>
      <c r="F104" s="104">
        <f t="shared" si="17"/>
        <v>17.669999999999998</v>
      </c>
      <c r="G104" s="212">
        <f t="shared" si="16"/>
        <v>185.1</v>
      </c>
      <c r="H104" s="95">
        <f t="shared" si="10"/>
        <v>11412.03</v>
      </c>
      <c r="I104" s="95">
        <f t="shared" si="12"/>
        <v>1204.3900000000001</v>
      </c>
      <c r="J104" s="96">
        <f t="shared" si="13"/>
        <v>12616.42</v>
      </c>
      <c r="K104" s="220"/>
    </row>
    <row r="105" spans="1:11" s="128" customFormat="1" x14ac:dyDescent="0.2">
      <c r="A105" s="8"/>
      <c r="B105" s="9"/>
      <c r="C105" s="100"/>
      <c r="D105" s="105"/>
      <c r="E105" s="104"/>
      <c r="F105" s="104"/>
      <c r="G105" s="212">
        <f t="shared" si="16"/>
        <v>0</v>
      </c>
      <c r="H105" s="95"/>
      <c r="I105" s="95"/>
      <c r="J105" s="96"/>
      <c r="K105" s="220"/>
    </row>
    <row r="106" spans="1:11" s="128" customFormat="1" x14ac:dyDescent="0.2">
      <c r="A106" s="6" t="s">
        <v>130</v>
      </c>
      <c r="B106" s="7" t="s">
        <v>131</v>
      </c>
      <c r="C106" s="100"/>
      <c r="D106" s="105"/>
      <c r="E106" s="104"/>
      <c r="F106" s="104"/>
      <c r="G106" s="212">
        <f t="shared" si="16"/>
        <v>0</v>
      </c>
      <c r="H106" s="95"/>
      <c r="I106" s="95"/>
      <c r="J106" s="96"/>
      <c r="K106" s="220"/>
    </row>
    <row r="107" spans="1:11" s="128" customFormat="1" x14ac:dyDescent="0.2">
      <c r="A107" s="6" t="s">
        <v>132</v>
      </c>
      <c r="B107" s="7" t="s">
        <v>70</v>
      </c>
      <c r="C107" s="100"/>
      <c r="D107" s="105"/>
      <c r="E107" s="104"/>
      <c r="F107" s="104"/>
      <c r="G107" s="212">
        <f t="shared" si="16"/>
        <v>0</v>
      </c>
      <c r="H107" s="95"/>
      <c r="I107" s="95"/>
      <c r="J107" s="96"/>
      <c r="K107" s="220"/>
    </row>
    <row r="108" spans="1:11" s="128" customFormat="1" x14ac:dyDescent="0.2">
      <c r="A108" s="8" t="s">
        <v>133</v>
      </c>
      <c r="B108" s="18" t="s">
        <v>66</v>
      </c>
      <c r="C108" s="100">
        <v>27.5</v>
      </c>
      <c r="D108" s="105" t="s">
        <v>30</v>
      </c>
      <c r="E108" s="104">
        <f>E104</f>
        <v>167.43</v>
      </c>
      <c r="F108" s="104">
        <f>F104</f>
        <v>17.669999999999998</v>
      </c>
      <c r="G108" s="212">
        <f t="shared" si="16"/>
        <v>185.1</v>
      </c>
      <c r="H108" s="95">
        <f t="shared" si="10"/>
        <v>4604.33</v>
      </c>
      <c r="I108" s="95">
        <f t="shared" si="12"/>
        <v>485.93</v>
      </c>
      <c r="J108" s="96">
        <f t="shared" si="13"/>
        <v>5090.26</v>
      </c>
      <c r="K108" s="220"/>
    </row>
    <row r="109" spans="1:11" s="128" customFormat="1" x14ac:dyDescent="0.2">
      <c r="A109" s="8"/>
      <c r="B109" s="18"/>
      <c r="C109" s="100"/>
      <c r="D109" s="105"/>
      <c r="E109" s="104"/>
      <c r="F109" s="104"/>
      <c r="G109" s="212">
        <f t="shared" si="16"/>
        <v>0</v>
      </c>
      <c r="H109" s="95"/>
      <c r="I109" s="95"/>
      <c r="J109" s="96"/>
      <c r="K109" s="220"/>
    </row>
    <row r="110" spans="1:11" s="128" customFormat="1" x14ac:dyDescent="0.2">
      <c r="A110" s="6">
        <v>11</v>
      </c>
      <c r="B110" s="27" t="s">
        <v>134</v>
      </c>
      <c r="C110" s="100"/>
      <c r="D110" s="105"/>
      <c r="E110" s="104"/>
      <c r="F110" s="104"/>
      <c r="G110" s="212">
        <f t="shared" si="16"/>
        <v>0</v>
      </c>
      <c r="H110" s="95"/>
      <c r="I110" s="95"/>
      <c r="J110" s="96"/>
      <c r="K110" s="220"/>
    </row>
    <row r="111" spans="1:11" s="128" customFormat="1" x14ac:dyDescent="0.2">
      <c r="A111" s="6">
        <v>11.1</v>
      </c>
      <c r="B111" s="19" t="s">
        <v>62</v>
      </c>
      <c r="C111" s="100"/>
      <c r="D111" s="105"/>
      <c r="E111" s="104"/>
      <c r="F111" s="104"/>
      <c r="G111" s="212">
        <f t="shared" si="16"/>
        <v>0</v>
      </c>
      <c r="H111" s="95"/>
      <c r="I111" s="95"/>
      <c r="J111" s="96"/>
      <c r="K111" s="220"/>
    </row>
    <row r="112" spans="1:11" s="128" customFormat="1" x14ac:dyDescent="0.2">
      <c r="A112" s="8" t="s">
        <v>135</v>
      </c>
      <c r="B112" s="18" t="s">
        <v>64</v>
      </c>
      <c r="C112" s="100"/>
      <c r="D112" s="105" t="s">
        <v>22</v>
      </c>
      <c r="E112" s="104">
        <f>E103</f>
        <v>545.72</v>
      </c>
      <c r="F112" s="104">
        <f>F103</f>
        <v>55.17</v>
      </c>
      <c r="G112" s="212">
        <f t="shared" si="16"/>
        <v>600.89</v>
      </c>
      <c r="H112" s="95">
        <f t="shared" si="10"/>
        <v>0</v>
      </c>
      <c r="I112" s="95">
        <f t="shared" si="12"/>
        <v>0</v>
      </c>
      <c r="J112" s="96">
        <f t="shared" si="13"/>
        <v>0</v>
      </c>
      <c r="K112" s="220"/>
    </row>
    <row r="113" spans="1:11" s="128" customFormat="1" x14ac:dyDescent="0.2">
      <c r="A113" s="8" t="s">
        <v>136</v>
      </c>
      <c r="B113" s="18" t="s">
        <v>66</v>
      </c>
      <c r="C113" s="100"/>
      <c r="D113" s="105" t="s">
        <v>30</v>
      </c>
      <c r="E113" s="104">
        <f>E104</f>
        <v>167.43</v>
      </c>
      <c r="F113" s="104">
        <f>F104</f>
        <v>17.669999999999998</v>
      </c>
      <c r="G113" s="212">
        <f t="shared" si="16"/>
        <v>185.1</v>
      </c>
      <c r="H113" s="95">
        <f t="shared" si="10"/>
        <v>0</v>
      </c>
      <c r="I113" s="95">
        <f t="shared" si="12"/>
        <v>0</v>
      </c>
      <c r="J113" s="96">
        <f t="shared" si="13"/>
        <v>0</v>
      </c>
      <c r="K113" s="220"/>
    </row>
    <row r="114" spans="1:11" s="128" customFormat="1" x14ac:dyDescent="0.2">
      <c r="A114" s="8"/>
      <c r="B114" s="18"/>
      <c r="C114" s="100"/>
      <c r="D114" s="105"/>
      <c r="E114" s="104"/>
      <c r="F114" s="104"/>
      <c r="G114" s="212">
        <f t="shared" si="16"/>
        <v>0</v>
      </c>
      <c r="H114" s="95"/>
      <c r="I114" s="95"/>
      <c r="J114" s="96"/>
      <c r="K114" s="220"/>
    </row>
    <row r="115" spans="1:11" s="128" customFormat="1" x14ac:dyDescent="0.2">
      <c r="A115" s="6">
        <v>11.2</v>
      </c>
      <c r="B115" s="19" t="s">
        <v>137</v>
      </c>
      <c r="C115" s="100"/>
      <c r="D115" s="105"/>
      <c r="E115" s="104"/>
      <c r="F115" s="104"/>
      <c r="G115" s="212">
        <f t="shared" si="16"/>
        <v>0</v>
      </c>
      <c r="H115" s="95"/>
      <c r="I115" s="95"/>
      <c r="J115" s="96"/>
      <c r="K115" s="220"/>
    </row>
    <row r="116" spans="1:11" s="128" customFormat="1" ht="24" x14ac:dyDescent="0.2">
      <c r="A116" s="8" t="s">
        <v>138</v>
      </c>
      <c r="B116" s="18" t="s">
        <v>139</v>
      </c>
      <c r="C116" s="100">
        <v>2</v>
      </c>
      <c r="D116" s="105" t="s">
        <v>46</v>
      </c>
      <c r="E116" s="104">
        <v>275000</v>
      </c>
      <c r="F116" s="104">
        <f>E116*0.18</f>
        <v>49500</v>
      </c>
      <c r="G116" s="212">
        <f t="shared" si="16"/>
        <v>324500</v>
      </c>
      <c r="H116" s="95">
        <f t="shared" si="10"/>
        <v>550000</v>
      </c>
      <c r="I116" s="95">
        <f t="shared" si="12"/>
        <v>99000</v>
      </c>
      <c r="J116" s="96">
        <f t="shared" si="13"/>
        <v>649000</v>
      </c>
      <c r="K116" s="220"/>
    </row>
    <row r="117" spans="1:11" s="128" customFormat="1" x14ac:dyDescent="0.2">
      <c r="A117" s="8"/>
      <c r="B117" s="18"/>
      <c r="C117" s="100"/>
      <c r="D117" s="105"/>
      <c r="E117" s="104"/>
      <c r="F117" s="104"/>
      <c r="G117" s="212">
        <f t="shared" si="16"/>
        <v>0</v>
      </c>
      <c r="H117" s="95"/>
      <c r="I117" s="95"/>
      <c r="J117" s="96"/>
      <c r="K117" s="220"/>
    </row>
    <row r="118" spans="1:11" s="128" customFormat="1" x14ac:dyDescent="0.2">
      <c r="A118" s="6">
        <v>12</v>
      </c>
      <c r="B118" s="19" t="s">
        <v>140</v>
      </c>
      <c r="C118" s="100"/>
      <c r="D118" s="105"/>
      <c r="E118" s="104"/>
      <c r="F118" s="104"/>
      <c r="G118" s="212">
        <f t="shared" si="16"/>
        <v>0</v>
      </c>
      <c r="H118" s="95"/>
      <c r="I118" s="95"/>
      <c r="J118" s="96"/>
      <c r="K118" s="220"/>
    </row>
    <row r="119" spans="1:11" s="128" customFormat="1" x14ac:dyDescent="0.2">
      <c r="A119" s="6">
        <v>12.1</v>
      </c>
      <c r="B119" s="19" t="s">
        <v>70</v>
      </c>
      <c r="C119" s="100"/>
      <c r="D119" s="105"/>
      <c r="E119" s="104"/>
      <c r="F119" s="104"/>
      <c r="G119" s="212">
        <f t="shared" si="16"/>
        <v>0</v>
      </c>
      <c r="H119" s="95"/>
      <c r="I119" s="95"/>
      <c r="J119" s="96"/>
      <c r="K119" s="220"/>
    </row>
    <row r="120" spans="1:11" s="128" customFormat="1" x14ac:dyDescent="0.2">
      <c r="A120" s="8" t="s">
        <v>141</v>
      </c>
      <c r="B120" s="18" t="s">
        <v>66</v>
      </c>
      <c r="C120" s="100">
        <v>134.6</v>
      </c>
      <c r="D120" s="105" t="s">
        <v>30</v>
      </c>
      <c r="E120" s="104">
        <f>E113</f>
        <v>167.43</v>
      </c>
      <c r="F120" s="104">
        <f>F113</f>
        <v>17.669999999999998</v>
      </c>
      <c r="G120" s="212">
        <f t="shared" si="16"/>
        <v>185.1</v>
      </c>
      <c r="H120" s="95">
        <f t="shared" ref="H120:H181" si="18">ROUND(C120*E120,2)</f>
        <v>22536.080000000002</v>
      </c>
      <c r="I120" s="95">
        <f t="shared" si="12"/>
        <v>2378.38</v>
      </c>
      <c r="J120" s="96">
        <f t="shared" si="13"/>
        <v>24914.460000000003</v>
      </c>
      <c r="K120" s="220"/>
    </row>
    <row r="121" spans="1:11" s="128" customFormat="1" x14ac:dyDescent="0.2">
      <c r="A121" s="6">
        <v>12.2</v>
      </c>
      <c r="B121" s="19" t="s">
        <v>76</v>
      </c>
      <c r="C121" s="100"/>
      <c r="D121" s="105"/>
      <c r="E121" s="104"/>
      <c r="F121" s="104"/>
      <c r="G121" s="212">
        <f t="shared" si="16"/>
        <v>0</v>
      </c>
      <c r="H121" s="95"/>
      <c r="I121" s="95"/>
      <c r="J121" s="96"/>
      <c r="K121" s="220"/>
    </row>
    <row r="122" spans="1:11" s="128" customFormat="1" ht="24" x14ac:dyDescent="0.2">
      <c r="A122" s="8" t="s">
        <v>142</v>
      </c>
      <c r="B122" s="18" t="s">
        <v>143</v>
      </c>
      <c r="C122" s="100">
        <v>10</v>
      </c>
      <c r="D122" s="105" t="s">
        <v>46</v>
      </c>
      <c r="E122" s="104">
        <f>'[1]Analisis de Costos'!G350</f>
        <v>123938.45999999999</v>
      </c>
      <c r="F122" s="104">
        <f>'[1]Analisis de Costos'!H350</f>
        <v>19842.93</v>
      </c>
      <c r="G122" s="212">
        <f t="shared" si="16"/>
        <v>143781.39000000001</v>
      </c>
      <c r="H122" s="95">
        <f t="shared" si="18"/>
        <v>1239384.6000000001</v>
      </c>
      <c r="I122" s="95">
        <f t="shared" si="12"/>
        <v>198429.3</v>
      </c>
      <c r="J122" s="96">
        <f t="shared" si="13"/>
        <v>1437813.9000000001</v>
      </c>
      <c r="K122" s="220"/>
    </row>
    <row r="123" spans="1:11" s="128" customFormat="1" ht="24" x14ac:dyDescent="0.2">
      <c r="A123" s="8" t="s">
        <v>144</v>
      </c>
      <c r="B123" s="18" t="s">
        <v>145</v>
      </c>
      <c r="C123" s="100">
        <v>10</v>
      </c>
      <c r="D123" s="105" t="s">
        <v>46</v>
      </c>
      <c r="E123" s="104">
        <f>E91</f>
        <v>274127.64</v>
      </c>
      <c r="F123" s="104">
        <f>F91</f>
        <v>46740.18</v>
      </c>
      <c r="G123" s="212">
        <f t="shared" si="16"/>
        <v>320867.82</v>
      </c>
      <c r="H123" s="95">
        <f t="shared" si="18"/>
        <v>2741276.4</v>
      </c>
      <c r="I123" s="95">
        <f t="shared" si="12"/>
        <v>467401.8</v>
      </c>
      <c r="J123" s="96">
        <f t="shared" si="13"/>
        <v>3208678.1999999997</v>
      </c>
      <c r="K123" s="220"/>
    </row>
    <row r="124" spans="1:11" s="128" customFormat="1" ht="48" x14ac:dyDescent="0.2">
      <c r="A124" s="8" t="s">
        <v>146</v>
      </c>
      <c r="B124" s="18" t="s">
        <v>147</v>
      </c>
      <c r="C124" s="100">
        <v>10</v>
      </c>
      <c r="D124" s="105" t="s">
        <v>46</v>
      </c>
      <c r="E124" s="104">
        <f>'[1]Analisis de Costos'!G367</f>
        <v>264478</v>
      </c>
      <c r="F124" s="104">
        <f>'[1]Analisis de Costos'!H367</f>
        <v>45806.04</v>
      </c>
      <c r="G124" s="212">
        <f t="shared" si="16"/>
        <v>310284.03999999998</v>
      </c>
      <c r="H124" s="95">
        <f t="shared" si="18"/>
        <v>2644780</v>
      </c>
      <c r="I124" s="95">
        <f t="shared" si="12"/>
        <v>458060.4</v>
      </c>
      <c r="J124" s="96">
        <f t="shared" si="13"/>
        <v>3102840.4</v>
      </c>
      <c r="K124" s="220"/>
    </row>
    <row r="125" spans="1:11" s="128" customFormat="1" ht="60" x14ac:dyDescent="0.2">
      <c r="A125" s="8" t="s">
        <v>148</v>
      </c>
      <c r="B125" s="18" t="s">
        <v>149</v>
      </c>
      <c r="C125" s="100">
        <v>10</v>
      </c>
      <c r="D125" s="105" t="s">
        <v>46</v>
      </c>
      <c r="E125" s="104">
        <v>85000</v>
      </c>
      <c r="F125" s="104">
        <v>36000</v>
      </c>
      <c r="G125" s="212">
        <f t="shared" si="16"/>
        <v>121000</v>
      </c>
      <c r="H125" s="95">
        <f t="shared" si="18"/>
        <v>850000</v>
      </c>
      <c r="I125" s="95">
        <f t="shared" si="12"/>
        <v>360000</v>
      </c>
      <c r="J125" s="96">
        <f t="shared" si="13"/>
        <v>1210000</v>
      </c>
      <c r="K125" s="220"/>
    </row>
    <row r="126" spans="1:11" s="128" customFormat="1" ht="48" x14ac:dyDescent="0.2">
      <c r="A126" s="8" t="s">
        <v>150</v>
      </c>
      <c r="B126" s="18" t="s">
        <v>151</v>
      </c>
      <c r="C126" s="100">
        <v>2</v>
      </c>
      <c r="D126" s="105" t="s">
        <v>46</v>
      </c>
      <c r="E126" s="104">
        <f>'[1]Analisis de Costos'!G377</f>
        <v>374812</v>
      </c>
      <c r="F126" s="104">
        <f>'[1]Analisis de Costos'!H377</f>
        <v>65666.16</v>
      </c>
      <c r="G126" s="212">
        <f t="shared" si="16"/>
        <v>440478.16</v>
      </c>
      <c r="H126" s="95">
        <f t="shared" si="18"/>
        <v>749624</v>
      </c>
      <c r="I126" s="95">
        <f t="shared" si="12"/>
        <v>131332.32</v>
      </c>
      <c r="J126" s="96">
        <f t="shared" si="13"/>
        <v>880956.32000000007</v>
      </c>
      <c r="K126" s="220"/>
    </row>
    <row r="127" spans="1:11" s="128" customFormat="1" ht="36" x14ac:dyDescent="0.2">
      <c r="A127" s="8" t="s">
        <v>152</v>
      </c>
      <c r="B127" s="18" t="s">
        <v>153</v>
      </c>
      <c r="C127" s="100">
        <v>38</v>
      </c>
      <c r="D127" s="105" t="s">
        <v>30</v>
      </c>
      <c r="E127" s="104">
        <f>'[1]Analisis de Costos'!G388</f>
        <v>3274.3718569780854</v>
      </c>
      <c r="F127" s="104">
        <f>'[1]Analisis de Costos'!H388</f>
        <v>573.56999999999994</v>
      </c>
      <c r="G127" s="212">
        <f t="shared" si="16"/>
        <v>3847.94</v>
      </c>
      <c r="H127" s="95">
        <f t="shared" si="18"/>
        <v>124426.13</v>
      </c>
      <c r="I127" s="95">
        <f t="shared" si="12"/>
        <v>21795.66</v>
      </c>
      <c r="J127" s="96">
        <f t="shared" si="13"/>
        <v>146221.79</v>
      </c>
      <c r="K127" s="220"/>
    </row>
    <row r="128" spans="1:11" s="128" customFormat="1" ht="24" x14ac:dyDescent="0.2">
      <c r="A128" s="8" t="s">
        <v>154</v>
      </c>
      <c r="B128" s="18" t="s">
        <v>155</v>
      </c>
      <c r="C128" s="100">
        <v>603.13</v>
      </c>
      <c r="D128" s="105" t="s">
        <v>79</v>
      </c>
      <c r="E128" s="104">
        <v>7500</v>
      </c>
      <c r="F128" s="104">
        <f t="shared" ref="F128" si="19">E128*0.18</f>
        <v>1350</v>
      </c>
      <c r="G128" s="212">
        <f t="shared" si="16"/>
        <v>8850</v>
      </c>
      <c r="H128" s="95">
        <f t="shared" si="18"/>
        <v>4523475</v>
      </c>
      <c r="I128" s="95">
        <f t="shared" si="12"/>
        <v>814225.5</v>
      </c>
      <c r="J128" s="96">
        <f t="shared" si="13"/>
        <v>5337700.5</v>
      </c>
      <c r="K128" s="220"/>
    </row>
    <row r="129" spans="1:11" s="128" customFormat="1" x14ac:dyDescent="0.2">
      <c r="A129" s="8">
        <v>12.3</v>
      </c>
      <c r="B129" s="9" t="s">
        <v>156</v>
      </c>
      <c r="C129" s="100">
        <v>18.84</v>
      </c>
      <c r="D129" s="105" t="s">
        <v>106</v>
      </c>
      <c r="E129" s="104">
        <f>'[1]Analisis de Costos'!G286</f>
        <v>5367.5599999999995</v>
      </c>
      <c r="F129" s="104">
        <f>'[1]Analisis de Costos'!H286</f>
        <v>481.64</v>
      </c>
      <c r="G129" s="212">
        <f t="shared" si="16"/>
        <v>5849.2</v>
      </c>
      <c r="H129" s="95">
        <f t="shared" si="18"/>
        <v>101124.83</v>
      </c>
      <c r="I129" s="95">
        <f t="shared" si="12"/>
        <v>9074.1</v>
      </c>
      <c r="J129" s="96">
        <f t="shared" si="13"/>
        <v>110198.93000000001</v>
      </c>
      <c r="K129" s="220"/>
    </row>
    <row r="130" spans="1:11" s="128" customFormat="1" x14ac:dyDescent="0.2">
      <c r="A130" s="6">
        <v>12.4</v>
      </c>
      <c r="B130" s="7" t="s">
        <v>157</v>
      </c>
      <c r="C130" s="100"/>
      <c r="D130" s="105"/>
      <c r="E130" s="104"/>
      <c r="F130" s="104"/>
      <c r="G130" s="212">
        <f t="shared" si="16"/>
        <v>0</v>
      </c>
      <c r="H130" s="95"/>
      <c r="I130" s="95"/>
      <c r="J130" s="96"/>
      <c r="K130" s="220"/>
    </row>
    <row r="131" spans="1:11" s="128" customFormat="1" x14ac:dyDescent="0.2">
      <c r="A131" s="8" t="s">
        <v>158</v>
      </c>
      <c r="B131" s="9" t="s">
        <v>159</v>
      </c>
      <c r="C131" s="100">
        <v>52</v>
      </c>
      <c r="D131" s="105" t="s">
        <v>106</v>
      </c>
      <c r="E131" s="104">
        <v>13800</v>
      </c>
      <c r="F131" s="104">
        <f>E131*0.18</f>
        <v>2484</v>
      </c>
      <c r="G131" s="212">
        <f t="shared" si="16"/>
        <v>16284</v>
      </c>
      <c r="H131" s="95">
        <f t="shared" si="18"/>
        <v>717600</v>
      </c>
      <c r="I131" s="95">
        <f t="shared" ref="I131:I194" si="20">ROUND(C131*F131,2)</f>
        <v>129168</v>
      </c>
      <c r="J131" s="96">
        <f t="shared" ref="J131:J194" si="21">H131+I131</f>
        <v>846768</v>
      </c>
      <c r="K131" s="220"/>
    </row>
    <row r="132" spans="1:11" s="128" customFormat="1" x14ac:dyDescent="0.2">
      <c r="A132" s="8" t="s">
        <v>160</v>
      </c>
      <c r="B132" s="9" t="s">
        <v>161</v>
      </c>
      <c r="C132" s="100">
        <v>7</v>
      </c>
      <c r="D132" s="105" t="s">
        <v>106</v>
      </c>
      <c r="E132" s="104">
        <v>12000</v>
      </c>
      <c r="F132" s="104">
        <f>E132*0.18</f>
        <v>2160</v>
      </c>
      <c r="G132" s="212">
        <f t="shared" si="16"/>
        <v>14160</v>
      </c>
      <c r="H132" s="95">
        <f t="shared" si="18"/>
        <v>84000</v>
      </c>
      <c r="I132" s="95">
        <f t="shared" si="20"/>
        <v>15120</v>
      </c>
      <c r="J132" s="96">
        <f t="shared" si="21"/>
        <v>99120</v>
      </c>
      <c r="K132" s="220"/>
    </row>
    <row r="133" spans="1:11" s="128" customFormat="1" x14ac:dyDescent="0.2">
      <c r="A133" s="8" t="s">
        <v>162</v>
      </c>
      <c r="B133" s="9" t="s">
        <v>163</v>
      </c>
      <c r="C133" s="100">
        <v>3.22</v>
      </c>
      <c r="D133" s="105" t="s">
        <v>106</v>
      </c>
      <c r="E133" s="104">
        <f>'[2]MATERIALES E INSUMOS'!$E$19</f>
        <v>1016.95</v>
      </c>
      <c r="F133" s="104">
        <f t="shared" ref="F133:F136" si="22">E133*0.18</f>
        <v>183.05099999999999</v>
      </c>
      <c r="G133" s="212">
        <f t="shared" si="16"/>
        <v>1200</v>
      </c>
      <c r="H133" s="95">
        <f t="shared" si="18"/>
        <v>3274.58</v>
      </c>
      <c r="I133" s="95">
        <f t="shared" si="20"/>
        <v>589.41999999999996</v>
      </c>
      <c r="J133" s="96">
        <f t="shared" si="21"/>
        <v>3864</v>
      </c>
      <c r="K133" s="220"/>
    </row>
    <row r="134" spans="1:11" s="128" customFormat="1" x14ac:dyDescent="0.2">
      <c r="A134" s="8" t="s">
        <v>164</v>
      </c>
      <c r="B134" s="9" t="s">
        <v>165</v>
      </c>
      <c r="C134" s="100">
        <v>3.22</v>
      </c>
      <c r="D134" s="105" t="s">
        <v>106</v>
      </c>
      <c r="E134" s="104">
        <f>'[2]MATERIALES E INSUMOS'!$E$18</f>
        <v>1016.95</v>
      </c>
      <c r="F134" s="104">
        <f t="shared" si="22"/>
        <v>183.05099999999999</v>
      </c>
      <c r="G134" s="212">
        <f t="shared" si="16"/>
        <v>1200</v>
      </c>
      <c r="H134" s="95">
        <f t="shared" si="18"/>
        <v>3274.58</v>
      </c>
      <c r="I134" s="95">
        <f t="shared" si="20"/>
        <v>589.41999999999996</v>
      </c>
      <c r="J134" s="96">
        <f t="shared" si="21"/>
        <v>3864</v>
      </c>
      <c r="K134" s="220"/>
    </row>
    <row r="135" spans="1:11" s="128" customFormat="1" x14ac:dyDescent="0.2">
      <c r="A135" s="8" t="s">
        <v>166</v>
      </c>
      <c r="B135" s="9" t="s">
        <v>167</v>
      </c>
      <c r="C135" s="100">
        <v>3.22</v>
      </c>
      <c r="D135" s="105" t="s">
        <v>106</v>
      </c>
      <c r="E135" s="104">
        <f>'[2]MATERIALES E INSUMOS'!$E$17</f>
        <v>1016.95</v>
      </c>
      <c r="F135" s="104">
        <f t="shared" si="22"/>
        <v>183.05099999999999</v>
      </c>
      <c r="G135" s="212">
        <f t="shared" si="16"/>
        <v>1200</v>
      </c>
      <c r="H135" s="95">
        <f t="shared" si="18"/>
        <v>3274.58</v>
      </c>
      <c r="I135" s="95">
        <f t="shared" si="20"/>
        <v>589.41999999999996</v>
      </c>
      <c r="J135" s="96">
        <f t="shared" si="21"/>
        <v>3864</v>
      </c>
      <c r="K135" s="220"/>
    </row>
    <row r="136" spans="1:11" s="128" customFormat="1" x14ac:dyDescent="0.2">
      <c r="A136" s="8" t="s">
        <v>168</v>
      </c>
      <c r="B136" s="9" t="s">
        <v>169</v>
      </c>
      <c r="C136" s="100">
        <v>12.88</v>
      </c>
      <c r="D136" s="105" t="s">
        <v>106</v>
      </c>
      <c r="E136" s="104">
        <f>'[2]MATERIALES E INSUMOS'!$E$17</f>
        <v>1016.95</v>
      </c>
      <c r="F136" s="104">
        <f t="shared" si="22"/>
        <v>183.05099999999999</v>
      </c>
      <c r="G136" s="212">
        <f t="shared" si="16"/>
        <v>1200</v>
      </c>
      <c r="H136" s="95">
        <f t="shared" si="18"/>
        <v>13098.32</v>
      </c>
      <c r="I136" s="95">
        <f t="shared" si="20"/>
        <v>2357.6999999999998</v>
      </c>
      <c r="J136" s="96">
        <f t="shared" si="21"/>
        <v>15456.02</v>
      </c>
      <c r="K136" s="220"/>
    </row>
    <row r="137" spans="1:11" s="128" customFormat="1" x14ac:dyDescent="0.2">
      <c r="A137" s="8" t="s">
        <v>170</v>
      </c>
      <c r="B137" s="11" t="s">
        <v>171</v>
      </c>
      <c r="C137" s="100">
        <v>59</v>
      </c>
      <c r="D137" s="105" t="s">
        <v>106</v>
      </c>
      <c r="E137" s="104">
        <v>200</v>
      </c>
      <c r="F137" s="104">
        <f>E137*0.18</f>
        <v>36</v>
      </c>
      <c r="G137" s="212">
        <f t="shared" si="16"/>
        <v>236</v>
      </c>
      <c r="H137" s="95">
        <f t="shared" si="18"/>
        <v>11800</v>
      </c>
      <c r="I137" s="95">
        <f t="shared" si="20"/>
        <v>2124</v>
      </c>
      <c r="J137" s="96">
        <f t="shared" si="21"/>
        <v>13924</v>
      </c>
      <c r="K137" s="220"/>
    </row>
    <row r="138" spans="1:11" s="128" customFormat="1" x14ac:dyDescent="0.2">
      <c r="A138" s="6">
        <v>12.5</v>
      </c>
      <c r="B138" s="7" t="s">
        <v>172</v>
      </c>
      <c r="C138" s="100"/>
      <c r="D138" s="105"/>
      <c r="E138" s="104"/>
      <c r="F138" s="104"/>
      <c r="G138" s="212">
        <f t="shared" si="16"/>
        <v>0</v>
      </c>
      <c r="H138" s="95"/>
      <c r="I138" s="95"/>
      <c r="J138" s="96"/>
      <c r="K138" s="220"/>
    </row>
    <row r="139" spans="1:11" s="128" customFormat="1" x14ac:dyDescent="0.2">
      <c r="A139" s="8" t="s">
        <v>173</v>
      </c>
      <c r="B139" s="9" t="s">
        <v>159</v>
      </c>
      <c r="C139" s="100">
        <v>52</v>
      </c>
      <c r="D139" s="105" t="s">
        <v>106</v>
      </c>
      <c r="E139" s="104">
        <f>'[1]Analisis de Costos'!G400</f>
        <v>349.27</v>
      </c>
      <c r="F139" s="104">
        <f>'[1]Analisis de Costos'!H400</f>
        <v>43.540000000000006</v>
      </c>
      <c r="G139" s="212">
        <f t="shared" si="16"/>
        <v>392.81</v>
      </c>
      <c r="H139" s="95">
        <f t="shared" si="18"/>
        <v>18162.04</v>
      </c>
      <c r="I139" s="95">
        <f t="shared" si="20"/>
        <v>2264.08</v>
      </c>
      <c r="J139" s="96">
        <f t="shared" si="21"/>
        <v>20426.120000000003</v>
      </c>
      <c r="K139" s="220"/>
    </row>
    <row r="140" spans="1:11" s="128" customFormat="1" x14ac:dyDescent="0.2">
      <c r="A140" s="8" t="s">
        <v>174</v>
      </c>
      <c r="B140" s="9" t="s">
        <v>161</v>
      </c>
      <c r="C140" s="100">
        <v>7</v>
      </c>
      <c r="D140" s="105" t="s">
        <v>106</v>
      </c>
      <c r="E140" s="104">
        <f>E139</f>
        <v>349.27</v>
      </c>
      <c r="F140" s="104">
        <f>F139</f>
        <v>43.540000000000006</v>
      </c>
      <c r="G140" s="212">
        <f t="shared" si="16"/>
        <v>392.81</v>
      </c>
      <c r="H140" s="95">
        <f t="shared" si="18"/>
        <v>2444.89</v>
      </c>
      <c r="I140" s="95">
        <f t="shared" si="20"/>
        <v>304.77999999999997</v>
      </c>
      <c r="J140" s="96">
        <f t="shared" si="21"/>
        <v>2749.67</v>
      </c>
      <c r="K140" s="220"/>
    </row>
    <row r="141" spans="1:11" s="128" customFormat="1" x14ac:dyDescent="0.2">
      <c r="A141" s="8" t="s">
        <v>175</v>
      </c>
      <c r="B141" s="9" t="s">
        <v>163</v>
      </c>
      <c r="C141" s="100">
        <v>3.22</v>
      </c>
      <c r="D141" s="105" t="s">
        <v>106</v>
      </c>
      <c r="E141" s="104">
        <f t="shared" ref="E141:F144" si="23">E140</f>
        <v>349.27</v>
      </c>
      <c r="F141" s="104">
        <f t="shared" si="23"/>
        <v>43.540000000000006</v>
      </c>
      <c r="G141" s="212">
        <f t="shared" si="16"/>
        <v>392.81</v>
      </c>
      <c r="H141" s="95">
        <f t="shared" si="18"/>
        <v>1124.6500000000001</v>
      </c>
      <c r="I141" s="95">
        <f t="shared" si="20"/>
        <v>140.19999999999999</v>
      </c>
      <c r="J141" s="96">
        <f t="shared" si="21"/>
        <v>1264.8500000000001</v>
      </c>
      <c r="K141" s="220"/>
    </row>
    <row r="142" spans="1:11" s="128" customFormat="1" x14ac:dyDescent="0.2">
      <c r="A142" s="8" t="s">
        <v>176</v>
      </c>
      <c r="B142" s="9" t="s">
        <v>165</v>
      </c>
      <c r="C142" s="100">
        <v>3.22</v>
      </c>
      <c r="D142" s="105" t="s">
        <v>106</v>
      </c>
      <c r="E142" s="104">
        <f t="shared" si="23"/>
        <v>349.27</v>
      </c>
      <c r="F142" s="104">
        <f t="shared" si="23"/>
        <v>43.540000000000006</v>
      </c>
      <c r="G142" s="212">
        <f t="shared" si="16"/>
        <v>392.81</v>
      </c>
      <c r="H142" s="95">
        <f t="shared" si="18"/>
        <v>1124.6500000000001</v>
      </c>
      <c r="I142" s="95">
        <f t="shared" si="20"/>
        <v>140.19999999999999</v>
      </c>
      <c r="J142" s="96">
        <f t="shared" si="21"/>
        <v>1264.8500000000001</v>
      </c>
      <c r="K142" s="220"/>
    </row>
    <row r="143" spans="1:11" s="128" customFormat="1" x14ac:dyDescent="0.2">
      <c r="A143" s="8" t="s">
        <v>177</v>
      </c>
      <c r="B143" s="9" t="s">
        <v>167</v>
      </c>
      <c r="C143" s="100">
        <v>3.22</v>
      </c>
      <c r="D143" s="105" t="s">
        <v>106</v>
      </c>
      <c r="E143" s="104">
        <f t="shared" si="23"/>
        <v>349.27</v>
      </c>
      <c r="F143" s="104">
        <f t="shared" si="23"/>
        <v>43.540000000000006</v>
      </c>
      <c r="G143" s="212">
        <f t="shared" si="16"/>
        <v>392.81</v>
      </c>
      <c r="H143" s="95">
        <f t="shared" si="18"/>
        <v>1124.6500000000001</v>
      </c>
      <c r="I143" s="95">
        <f t="shared" si="20"/>
        <v>140.19999999999999</v>
      </c>
      <c r="J143" s="96">
        <f t="shared" si="21"/>
        <v>1264.8500000000001</v>
      </c>
      <c r="K143" s="220"/>
    </row>
    <row r="144" spans="1:11" s="128" customFormat="1" x14ac:dyDescent="0.2">
      <c r="A144" s="8" t="s">
        <v>178</v>
      </c>
      <c r="B144" s="9" t="s">
        <v>169</v>
      </c>
      <c r="C144" s="100">
        <v>12.88</v>
      </c>
      <c r="D144" s="105" t="s">
        <v>106</v>
      </c>
      <c r="E144" s="104">
        <f t="shared" si="23"/>
        <v>349.27</v>
      </c>
      <c r="F144" s="104">
        <f t="shared" si="23"/>
        <v>43.540000000000006</v>
      </c>
      <c r="G144" s="212">
        <f t="shared" si="16"/>
        <v>392.81</v>
      </c>
      <c r="H144" s="95">
        <f t="shared" si="18"/>
        <v>4498.6000000000004</v>
      </c>
      <c r="I144" s="95">
        <f t="shared" si="20"/>
        <v>560.79999999999995</v>
      </c>
      <c r="J144" s="96">
        <f t="shared" si="21"/>
        <v>5059.4000000000005</v>
      </c>
      <c r="K144" s="220"/>
    </row>
    <row r="145" spans="1:11" s="128" customFormat="1" x14ac:dyDescent="0.2">
      <c r="A145" s="8"/>
      <c r="B145" s="11"/>
      <c r="C145" s="100"/>
      <c r="D145" s="105"/>
      <c r="E145" s="104"/>
      <c r="F145" s="104"/>
      <c r="G145" s="212">
        <f t="shared" si="16"/>
        <v>0</v>
      </c>
      <c r="H145" s="95"/>
      <c r="I145" s="95"/>
      <c r="J145" s="96"/>
      <c r="K145" s="220"/>
    </row>
    <row r="146" spans="1:11" s="128" customFormat="1" x14ac:dyDescent="0.2">
      <c r="A146" s="6">
        <v>13</v>
      </c>
      <c r="B146" s="5" t="s">
        <v>179</v>
      </c>
      <c r="C146" s="100"/>
      <c r="D146" s="105"/>
      <c r="E146" s="104"/>
      <c r="F146" s="104"/>
      <c r="G146" s="212">
        <f t="shared" si="16"/>
        <v>0</v>
      </c>
      <c r="H146" s="95"/>
      <c r="I146" s="95"/>
      <c r="J146" s="96"/>
      <c r="K146" s="220"/>
    </row>
    <row r="147" spans="1:11" s="128" customFormat="1" x14ac:dyDescent="0.2">
      <c r="A147" s="6">
        <v>13.1</v>
      </c>
      <c r="B147" s="5" t="s">
        <v>180</v>
      </c>
      <c r="C147" s="100"/>
      <c r="D147" s="105"/>
      <c r="E147" s="104"/>
      <c r="F147" s="104"/>
      <c r="G147" s="212">
        <f t="shared" si="16"/>
        <v>0</v>
      </c>
      <c r="H147" s="95"/>
      <c r="I147" s="95"/>
      <c r="J147" s="96"/>
      <c r="K147" s="220"/>
    </row>
    <row r="148" spans="1:11" s="128" customFormat="1" x14ac:dyDescent="0.2">
      <c r="A148" s="8" t="s">
        <v>181</v>
      </c>
      <c r="B148" s="9" t="s">
        <v>182</v>
      </c>
      <c r="C148" s="100">
        <v>1.26</v>
      </c>
      <c r="D148" s="105" t="s">
        <v>106</v>
      </c>
      <c r="E148" s="104">
        <f>'[1]Analisis de Costos'!G411</f>
        <v>21472.199999999997</v>
      </c>
      <c r="F148" s="104">
        <f>'[1]Analisis de Costos'!H411</f>
        <v>3740.89</v>
      </c>
      <c r="G148" s="212">
        <f t="shared" si="16"/>
        <v>25213.09</v>
      </c>
      <c r="H148" s="95">
        <f t="shared" si="18"/>
        <v>27054.97</v>
      </c>
      <c r="I148" s="95">
        <f t="shared" si="20"/>
        <v>4713.5200000000004</v>
      </c>
      <c r="J148" s="96">
        <f t="shared" si="21"/>
        <v>31768.49</v>
      </c>
      <c r="K148" s="220"/>
    </row>
    <row r="149" spans="1:11" s="128" customFormat="1" x14ac:dyDescent="0.2">
      <c r="A149" s="8" t="s">
        <v>183</v>
      </c>
      <c r="B149" s="9" t="s">
        <v>184</v>
      </c>
      <c r="C149" s="100">
        <v>2.29</v>
      </c>
      <c r="D149" s="105" t="s">
        <v>106</v>
      </c>
      <c r="E149" s="104">
        <f>'[1]Analisis de Costos'!G423</f>
        <v>24088.02</v>
      </c>
      <c r="F149" s="104">
        <f>'[1]Analisis de Costos'!H423</f>
        <v>3831.0699999999997</v>
      </c>
      <c r="G149" s="212">
        <f t="shared" si="16"/>
        <v>27919.09</v>
      </c>
      <c r="H149" s="95">
        <f t="shared" si="18"/>
        <v>55161.57</v>
      </c>
      <c r="I149" s="95">
        <f t="shared" si="20"/>
        <v>8773.15</v>
      </c>
      <c r="J149" s="96">
        <f t="shared" si="21"/>
        <v>63934.720000000001</v>
      </c>
      <c r="K149" s="220"/>
    </row>
    <row r="150" spans="1:11" s="128" customFormat="1" x14ac:dyDescent="0.2">
      <c r="A150" s="6">
        <v>13.2</v>
      </c>
      <c r="B150" s="5" t="s">
        <v>185</v>
      </c>
      <c r="C150" s="100"/>
      <c r="D150" s="105"/>
      <c r="E150" s="104"/>
      <c r="F150" s="104"/>
      <c r="G150" s="212">
        <f t="shared" si="16"/>
        <v>0</v>
      </c>
      <c r="H150" s="95"/>
      <c r="I150" s="95"/>
      <c r="J150" s="96"/>
      <c r="K150" s="220"/>
    </row>
    <row r="151" spans="1:11" s="128" customFormat="1" x14ac:dyDescent="0.2">
      <c r="A151" s="8" t="s">
        <v>186</v>
      </c>
      <c r="B151" s="11" t="s">
        <v>187</v>
      </c>
      <c r="C151" s="100">
        <v>104.41</v>
      </c>
      <c r="D151" s="105" t="s">
        <v>22</v>
      </c>
      <c r="E151" s="104">
        <f>'[1]Analisis de Costos'!G435</f>
        <v>377.57</v>
      </c>
      <c r="F151" s="104">
        <f>'[1]Analisis de Costos'!H435</f>
        <v>30.14</v>
      </c>
      <c r="G151" s="212">
        <f t="shared" si="16"/>
        <v>407.71</v>
      </c>
      <c r="H151" s="95">
        <f t="shared" si="18"/>
        <v>39422.080000000002</v>
      </c>
      <c r="I151" s="95">
        <f t="shared" si="20"/>
        <v>3146.92</v>
      </c>
      <c r="J151" s="96">
        <f t="shared" si="21"/>
        <v>42569</v>
      </c>
      <c r="K151" s="220"/>
    </row>
    <row r="152" spans="1:11" s="128" customFormat="1" x14ac:dyDescent="0.2">
      <c r="A152" s="8" t="s">
        <v>188</v>
      </c>
      <c r="B152" s="11" t="s">
        <v>64</v>
      </c>
      <c r="C152" s="100">
        <v>9.8000000000000007</v>
      </c>
      <c r="D152" s="105" t="s">
        <v>22</v>
      </c>
      <c r="E152" s="104">
        <f>E112</f>
        <v>545.72</v>
      </c>
      <c r="F152" s="104">
        <f>F112</f>
        <v>55.17</v>
      </c>
      <c r="G152" s="212">
        <f t="shared" si="16"/>
        <v>600.89</v>
      </c>
      <c r="H152" s="95">
        <f t="shared" si="18"/>
        <v>5348.06</v>
      </c>
      <c r="I152" s="95">
        <f t="shared" si="20"/>
        <v>540.66999999999996</v>
      </c>
      <c r="J152" s="96">
        <f t="shared" si="21"/>
        <v>5888.7300000000005</v>
      </c>
      <c r="K152" s="220"/>
    </row>
    <row r="153" spans="1:11" s="128" customFormat="1" x14ac:dyDescent="0.2">
      <c r="A153" s="8" t="s">
        <v>189</v>
      </c>
      <c r="B153" s="11" t="s">
        <v>66</v>
      </c>
      <c r="C153" s="100">
        <v>184.4</v>
      </c>
      <c r="D153" s="105" t="s">
        <v>30</v>
      </c>
      <c r="E153" s="104">
        <f>E113</f>
        <v>167.43</v>
      </c>
      <c r="F153" s="104">
        <f>F113</f>
        <v>17.669999999999998</v>
      </c>
      <c r="G153" s="212">
        <f t="shared" si="16"/>
        <v>185.1</v>
      </c>
      <c r="H153" s="95">
        <f t="shared" si="18"/>
        <v>30874.09</v>
      </c>
      <c r="I153" s="95">
        <f t="shared" si="20"/>
        <v>3258.35</v>
      </c>
      <c r="J153" s="96">
        <f t="shared" si="21"/>
        <v>34132.44</v>
      </c>
      <c r="K153" s="220"/>
    </row>
    <row r="154" spans="1:11" s="128" customFormat="1" x14ac:dyDescent="0.2">
      <c r="A154" s="8"/>
      <c r="B154" s="9"/>
      <c r="C154" s="100"/>
      <c r="D154" s="105"/>
      <c r="E154" s="104"/>
      <c r="F154" s="104"/>
      <c r="G154" s="212">
        <f t="shared" si="16"/>
        <v>0</v>
      </c>
      <c r="H154" s="95"/>
      <c r="I154" s="95"/>
      <c r="J154" s="96"/>
      <c r="K154" s="220"/>
    </row>
    <row r="155" spans="1:11" s="128" customFormat="1" x14ac:dyDescent="0.2">
      <c r="A155" s="6">
        <v>14</v>
      </c>
      <c r="B155" s="5" t="s">
        <v>190</v>
      </c>
      <c r="C155" s="100"/>
      <c r="D155" s="105"/>
      <c r="E155" s="104"/>
      <c r="F155" s="104"/>
      <c r="G155" s="212">
        <f t="shared" si="16"/>
        <v>0</v>
      </c>
      <c r="H155" s="95"/>
      <c r="I155" s="95"/>
      <c r="J155" s="96"/>
      <c r="K155" s="220"/>
    </row>
    <row r="156" spans="1:11" s="128" customFormat="1" x14ac:dyDescent="0.2">
      <c r="A156" s="6">
        <v>14.1</v>
      </c>
      <c r="B156" s="7" t="s">
        <v>180</v>
      </c>
      <c r="C156" s="100"/>
      <c r="D156" s="105"/>
      <c r="E156" s="104"/>
      <c r="F156" s="104"/>
      <c r="G156" s="212">
        <f t="shared" si="16"/>
        <v>0</v>
      </c>
      <c r="H156" s="95"/>
      <c r="I156" s="95"/>
      <c r="J156" s="96"/>
      <c r="K156" s="220"/>
    </row>
    <row r="157" spans="1:11" s="128" customFormat="1" x14ac:dyDescent="0.2">
      <c r="A157" s="8" t="s">
        <v>191</v>
      </c>
      <c r="B157" s="9" t="s">
        <v>192</v>
      </c>
      <c r="C157" s="100">
        <v>1.32</v>
      </c>
      <c r="D157" s="105" t="s">
        <v>106</v>
      </c>
      <c r="E157" s="104">
        <f>'[1]Analisis de Costos'!G447</f>
        <v>18567.45</v>
      </c>
      <c r="F157" s="104">
        <f>'[1]Analisis de Costos'!H447</f>
        <v>2762.9399999999996</v>
      </c>
      <c r="G157" s="212">
        <f t="shared" si="16"/>
        <v>21330.39</v>
      </c>
      <c r="H157" s="95">
        <f t="shared" si="18"/>
        <v>24509.03</v>
      </c>
      <c r="I157" s="95">
        <f t="shared" si="20"/>
        <v>3647.08</v>
      </c>
      <c r="J157" s="96">
        <f t="shared" si="21"/>
        <v>28156.11</v>
      </c>
      <c r="K157" s="220"/>
    </row>
    <row r="158" spans="1:11" s="128" customFormat="1" x14ac:dyDescent="0.2">
      <c r="A158" s="8"/>
      <c r="B158" s="9"/>
      <c r="C158" s="100"/>
      <c r="D158" s="105"/>
      <c r="E158" s="104"/>
      <c r="F158" s="104"/>
      <c r="G158" s="212">
        <f t="shared" si="16"/>
        <v>0</v>
      </c>
      <c r="H158" s="95"/>
      <c r="I158" s="95"/>
      <c r="J158" s="96"/>
      <c r="K158" s="220"/>
    </row>
    <row r="159" spans="1:11" s="128" customFormat="1" x14ac:dyDescent="0.2">
      <c r="A159" s="6">
        <v>14.2</v>
      </c>
      <c r="B159" s="7" t="s">
        <v>70</v>
      </c>
      <c r="C159" s="100"/>
      <c r="D159" s="105"/>
      <c r="E159" s="104"/>
      <c r="F159" s="104"/>
      <c r="G159" s="212">
        <f t="shared" si="16"/>
        <v>0</v>
      </c>
      <c r="H159" s="95"/>
      <c r="I159" s="95"/>
      <c r="J159" s="96"/>
      <c r="K159" s="220"/>
    </row>
    <row r="160" spans="1:11" s="128" customFormat="1" x14ac:dyDescent="0.2">
      <c r="A160" s="8" t="s">
        <v>193</v>
      </c>
      <c r="B160" s="9" t="s">
        <v>64</v>
      </c>
      <c r="C160" s="100">
        <v>11.43</v>
      </c>
      <c r="D160" s="105" t="s">
        <v>22</v>
      </c>
      <c r="E160" s="104">
        <f>E152</f>
        <v>545.72</v>
      </c>
      <c r="F160" s="104">
        <f>F152</f>
        <v>55.17</v>
      </c>
      <c r="G160" s="212">
        <f t="shared" si="16"/>
        <v>600.89</v>
      </c>
      <c r="H160" s="95">
        <f t="shared" si="18"/>
        <v>6237.58</v>
      </c>
      <c r="I160" s="95">
        <f t="shared" si="20"/>
        <v>630.59</v>
      </c>
      <c r="J160" s="96">
        <f t="shared" si="21"/>
        <v>6868.17</v>
      </c>
      <c r="K160" s="220"/>
    </row>
    <row r="161" spans="1:11" s="128" customFormat="1" x14ac:dyDescent="0.2">
      <c r="A161" s="8" t="s">
        <v>194</v>
      </c>
      <c r="B161" s="9" t="s">
        <v>195</v>
      </c>
      <c r="C161" s="100">
        <v>13.96</v>
      </c>
      <c r="D161" s="105" t="s">
        <v>30</v>
      </c>
      <c r="E161" s="104">
        <f>E153</f>
        <v>167.43</v>
      </c>
      <c r="F161" s="104">
        <f>F153</f>
        <v>17.669999999999998</v>
      </c>
      <c r="G161" s="212">
        <f t="shared" si="16"/>
        <v>185.1</v>
      </c>
      <c r="H161" s="95">
        <f t="shared" si="18"/>
        <v>2337.3200000000002</v>
      </c>
      <c r="I161" s="95">
        <f t="shared" si="20"/>
        <v>246.67</v>
      </c>
      <c r="J161" s="96">
        <f t="shared" si="21"/>
        <v>2583.9900000000002</v>
      </c>
      <c r="K161" s="220"/>
    </row>
    <row r="162" spans="1:11" s="128" customFormat="1" x14ac:dyDescent="0.2">
      <c r="A162" s="8"/>
      <c r="B162" s="9"/>
      <c r="C162" s="100"/>
      <c r="D162" s="105"/>
      <c r="E162" s="104"/>
      <c r="F162" s="104"/>
      <c r="G162" s="212">
        <f t="shared" si="16"/>
        <v>0</v>
      </c>
      <c r="H162" s="95"/>
      <c r="I162" s="95"/>
      <c r="J162" s="96"/>
      <c r="K162" s="220"/>
    </row>
    <row r="163" spans="1:11" s="128" customFormat="1" x14ac:dyDescent="0.2">
      <c r="A163" s="6">
        <v>15</v>
      </c>
      <c r="B163" s="7" t="s">
        <v>196</v>
      </c>
      <c r="C163" s="100"/>
      <c r="D163" s="105"/>
      <c r="E163" s="104"/>
      <c r="F163" s="104"/>
      <c r="G163" s="212">
        <f t="shared" si="16"/>
        <v>0</v>
      </c>
      <c r="H163" s="95"/>
      <c r="I163" s="95"/>
      <c r="J163" s="96"/>
      <c r="K163" s="220"/>
    </row>
    <row r="164" spans="1:11" s="128" customFormat="1" x14ac:dyDescent="0.2">
      <c r="A164" s="6">
        <v>15.1</v>
      </c>
      <c r="B164" s="5" t="s">
        <v>185</v>
      </c>
      <c r="C164" s="100"/>
      <c r="D164" s="105"/>
      <c r="E164" s="104"/>
      <c r="F164" s="104"/>
      <c r="G164" s="212">
        <f t="shared" si="16"/>
        <v>0</v>
      </c>
      <c r="H164" s="95"/>
      <c r="I164" s="95"/>
      <c r="J164" s="96"/>
      <c r="K164" s="220"/>
    </row>
    <row r="165" spans="1:11" s="128" customFormat="1" x14ac:dyDescent="0.2">
      <c r="A165" s="8" t="s">
        <v>197</v>
      </c>
      <c r="B165" s="11" t="s">
        <v>64</v>
      </c>
      <c r="C165" s="100">
        <v>7.7</v>
      </c>
      <c r="D165" s="105" t="s">
        <v>22</v>
      </c>
      <c r="E165" s="104">
        <f>E160</f>
        <v>545.72</v>
      </c>
      <c r="F165" s="104">
        <f>F160</f>
        <v>55.17</v>
      </c>
      <c r="G165" s="212">
        <f t="shared" ref="G165:G228" si="24">+ROUND(E165+F165,2)</f>
        <v>600.89</v>
      </c>
      <c r="H165" s="95">
        <f t="shared" si="18"/>
        <v>4202.04</v>
      </c>
      <c r="I165" s="95">
        <f t="shared" si="20"/>
        <v>424.81</v>
      </c>
      <c r="J165" s="96">
        <f t="shared" si="21"/>
        <v>4626.8500000000004</v>
      </c>
      <c r="K165" s="220"/>
    </row>
    <row r="166" spans="1:11" s="128" customFormat="1" x14ac:dyDescent="0.2">
      <c r="A166" s="8" t="s">
        <v>198</v>
      </c>
      <c r="B166" s="11" t="s">
        <v>66</v>
      </c>
      <c r="C166" s="100">
        <v>5.4</v>
      </c>
      <c r="D166" s="105" t="s">
        <v>22</v>
      </c>
      <c r="E166" s="104">
        <f>E161</f>
        <v>167.43</v>
      </c>
      <c r="F166" s="104">
        <f>F161</f>
        <v>17.669999999999998</v>
      </c>
      <c r="G166" s="212">
        <f t="shared" si="24"/>
        <v>185.1</v>
      </c>
      <c r="H166" s="95">
        <f t="shared" si="18"/>
        <v>904.12</v>
      </c>
      <c r="I166" s="95">
        <f t="shared" si="20"/>
        <v>95.42</v>
      </c>
      <c r="J166" s="96">
        <f t="shared" si="21"/>
        <v>999.54</v>
      </c>
      <c r="K166" s="220"/>
    </row>
    <row r="167" spans="1:11" s="128" customFormat="1" x14ac:dyDescent="0.2">
      <c r="A167" s="8"/>
      <c r="B167" s="9"/>
      <c r="C167" s="100"/>
      <c r="D167" s="105"/>
      <c r="E167" s="104"/>
      <c r="F167" s="104"/>
      <c r="G167" s="212">
        <f t="shared" si="24"/>
        <v>0</v>
      </c>
      <c r="H167" s="95"/>
      <c r="I167" s="95"/>
      <c r="J167" s="96"/>
      <c r="K167" s="220"/>
    </row>
    <row r="168" spans="1:11" s="128" customFormat="1" x14ac:dyDescent="0.2">
      <c r="A168" s="6">
        <v>16</v>
      </c>
      <c r="B168" s="7" t="s">
        <v>199</v>
      </c>
      <c r="C168" s="100"/>
      <c r="D168" s="105"/>
      <c r="E168" s="104"/>
      <c r="F168" s="104"/>
      <c r="G168" s="212">
        <f t="shared" si="24"/>
        <v>0</v>
      </c>
      <c r="H168" s="95"/>
      <c r="I168" s="95"/>
      <c r="J168" s="96"/>
      <c r="K168" s="220"/>
    </row>
    <row r="169" spans="1:11" s="128" customFormat="1" x14ac:dyDescent="0.2">
      <c r="A169" s="6"/>
      <c r="B169" s="7"/>
      <c r="C169" s="100"/>
      <c r="D169" s="105"/>
      <c r="E169" s="104"/>
      <c r="F169" s="104"/>
      <c r="G169" s="212">
        <f t="shared" si="24"/>
        <v>0</v>
      </c>
      <c r="H169" s="95"/>
      <c r="I169" s="95"/>
      <c r="J169" s="96"/>
      <c r="K169" s="220"/>
    </row>
    <row r="170" spans="1:11" s="128" customFormat="1" x14ac:dyDescent="0.2">
      <c r="A170" s="6">
        <v>16.100000000000001</v>
      </c>
      <c r="B170" s="7" t="s">
        <v>185</v>
      </c>
      <c r="C170" s="100"/>
      <c r="D170" s="105"/>
      <c r="E170" s="104"/>
      <c r="F170" s="104"/>
      <c r="G170" s="212">
        <f t="shared" si="24"/>
        <v>0</v>
      </c>
      <c r="H170" s="95"/>
      <c r="I170" s="95"/>
      <c r="J170" s="96"/>
      <c r="K170" s="220"/>
    </row>
    <row r="171" spans="1:11" s="128" customFormat="1" x14ac:dyDescent="0.2">
      <c r="A171" s="8" t="s">
        <v>200</v>
      </c>
      <c r="B171" s="9" t="s">
        <v>187</v>
      </c>
      <c r="C171" s="100">
        <v>105.23</v>
      </c>
      <c r="D171" s="105" t="s">
        <v>22</v>
      </c>
      <c r="E171" s="104">
        <f>E151</f>
        <v>377.57</v>
      </c>
      <c r="F171" s="104">
        <f>F151</f>
        <v>30.14</v>
      </c>
      <c r="G171" s="212">
        <f t="shared" si="24"/>
        <v>407.71</v>
      </c>
      <c r="H171" s="95">
        <f>ROUND(C171*E171,2)</f>
        <v>39731.69</v>
      </c>
      <c r="I171" s="95">
        <f>ROUND(C171*F171,2)</f>
        <v>3171.63</v>
      </c>
      <c r="J171" s="96">
        <f>H171+I171</f>
        <v>42903.32</v>
      </c>
      <c r="K171" s="220"/>
    </row>
    <row r="172" spans="1:11" s="128" customFormat="1" x14ac:dyDescent="0.2">
      <c r="A172" s="8" t="s">
        <v>201</v>
      </c>
      <c r="B172" s="9" t="s">
        <v>64</v>
      </c>
      <c r="C172" s="100">
        <v>12.75</v>
      </c>
      <c r="D172" s="105" t="s">
        <v>22</v>
      </c>
      <c r="E172" s="104">
        <f>E165</f>
        <v>545.72</v>
      </c>
      <c r="F172" s="104">
        <f>F165</f>
        <v>55.17</v>
      </c>
      <c r="G172" s="212">
        <f t="shared" si="24"/>
        <v>600.89</v>
      </c>
      <c r="H172" s="95">
        <f>ROUND(C172*E172,2)</f>
        <v>6957.93</v>
      </c>
      <c r="I172" s="95">
        <f>ROUND(C172*F172,2)</f>
        <v>703.42</v>
      </c>
      <c r="J172" s="96">
        <f>H172+I172</f>
        <v>7661.35</v>
      </c>
      <c r="K172" s="220"/>
    </row>
    <row r="173" spans="1:11" s="128" customFormat="1" x14ac:dyDescent="0.2">
      <c r="A173" s="8" t="s">
        <v>202</v>
      </c>
      <c r="B173" s="9" t="s">
        <v>195</v>
      </c>
      <c r="C173" s="100">
        <v>7.96</v>
      </c>
      <c r="D173" s="105" t="s">
        <v>30</v>
      </c>
      <c r="E173" s="104">
        <f>E166</f>
        <v>167.43</v>
      </c>
      <c r="F173" s="104">
        <f>F166</f>
        <v>17.669999999999998</v>
      </c>
      <c r="G173" s="212">
        <f t="shared" si="24"/>
        <v>185.1</v>
      </c>
      <c r="H173" s="95">
        <f>ROUND(C173*E173,2)</f>
        <v>1332.74</v>
      </c>
      <c r="I173" s="95">
        <f>ROUND(C173*F173,2)</f>
        <v>140.65</v>
      </c>
      <c r="J173" s="96">
        <f>H173+I173</f>
        <v>1473.39</v>
      </c>
      <c r="K173" s="220"/>
    </row>
    <row r="174" spans="1:11" s="128" customFormat="1" x14ac:dyDescent="0.2">
      <c r="A174" s="8"/>
      <c r="B174" s="9"/>
      <c r="C174" s="130"/>
      <c r="D174" s="131"/>
      <c r="E174" s="132"/>
      <c r="F174" s="132"/>
      <c r="G174" s="212">
        <f t="shared" si="24"/>
        <v>0</v>
      </c>
      <c r="H174" s="132"/>
      <c r="I174" s="132"/>
      <c r="J174" s="133"/>
      <c r="K174" s="220"/>
    </row>
    <row r="175" spans="1:11" s="128" customFormat="1" x14ac:dyDescent="0.2">
      <c r="A175" s="6">
        <v>17</v>
      </c>
      <c r="B175" s="7" t="s">
        <v>203</v>
      </c>
      <c r="C175" s="100"/>
      <c r="D175" s="105"/>
      <c r="E175" s="104"/>
      <c r="F175" s="104"/>
      <c r="G175" s="212">
        <f t="shared" si="24"/>
        <v>0</v>
      </c>
      <c r="H175" s="95"/>
      <c r="I175" s="95"/>
      <c r="J175" s="96"/>
      <c r="K175" s="220"/>
    </row>
    <row r="176" spans="1:11" s="128" customFormat="1" x14ac:dyDescent="0.2">
      <c r="A176" s="6">
        <v>17.100000000000001</v>
      </c>
      <c r="B176" s="7" t="s">
        <v>180</v>
      </c>
      <c r="C176" s="100"/>
      <c r="D176" s="105"/>
      <c r="E176" s="104"/>
      <c r="F176" s="104"/>
      <c r="G176" s="212">
        <f t="shared" si="24"/>
        <v>0</v>
      </c>
      <c r="H176" s="95"/>
      <c r="I176" s="95"/>
      <c r="J176" s="96"/>
      <c r="K176" s="220"/>
    </row>
    <row r="177" spans="1:11" s="128" customFormat="1" x14ac:dyDescent="0.2">
      <c r="A177" s="8" t="s">
        <v>204</v>
      </c>
      <c r="B177" s="9" t="s">
        <v>205</v>
      </c>
      <c r="C177" s="100">
        <v>46.31</v>
      </c>
      <c r="D177" s="105" t="s">
        <v>106</v>
      </c>
      <c r="E177" s="104">
        <f>'[1]Analisis de Costos'!G459</f>
        <v>15826.88</v>
      </c>
      <c r="F177" s="104">
        <f>'[1]Analisis de Costos'!H459</f>
        <v>2118.6</v>
      </c>
      <c r="G177" s="212">
        <f t="shared" si="24"/>
        <v>17945.48</v>
      </c>
      <c r="H177" s="95">
        <f t="shared" si="18"/>
        <v>732942.81</v>
      </c>
      <c r="I177" s="95">
        <f t="shared" si="20"/>
        <v>98112.37</v>
      </c>
      <c r="J177" s="96">
        <f t="shared" si="21"/>
        <v>831055.18</v>
      </c>
      <c r="K177" s="220"/>
    </row>
    <row r="178" spans="1:11" s="128" customFormat="1" x14ac:dyDescent="0.2">
      <c r="A178" s="6">
        <v>17.2</v>
      </c>
      <c r="B178" s="7" t="s">
        <v>185</v>
      </c>
      <c r="C178" s="100"/>
      <c r="D178" s="105"/>
      <c r="E178" s="104"/>
      <c r="F178" s="104"/>
      <c r="G178" s="212">
        <f t="shared" si="24"/>
        <v>0</v>
      </c>
      <c r="H178" s="95"/>
      <c r="I178" s="95"/>
      <c r="J178" s="96"/>
      <c r="K178" s="220"/>
    </row>
    <row r="179" spans="1:11" s="128" customFormat="1" x14ac:dyDescent="0.2">
      <c r="A179" s="8" t="s">
        <v>206</v>
      </c>
      <c r="B179" s="9" t="s">
        <v>187</v>
      </c>
      <c r="C179" s="100">
        <v>13.96</v>
      </c>
      <c r="D179" s="105" t="s">
        <v>22</v>
      </c>
      <c r="E179" s="104">
        <f t="shared" ref="E179:F181" si="25">E171</f>
        <v>377.57</v>
      </c>
      <c r="F179" s="104">
        <f t="shared" si="25"/>
        <v>30.14</v>
      </c>
      <c r="G179" s="212">
        <f t="shared" si="24"/>
        <v>407.71</v>
      </c>
      <c r="H179" s="95">
        <f t="shared" si="18"/>
        <v>5270.88</v>
      </c>
      <c r="I179" s="95">
        <f t="shared" si="20"/>
        <v>420.75</v>
      </c>
      <c r="J179" s="96">
        <f t="shared" si="21"/>
        <v>5691.63</v>
      </c>
      <c r="K179" s="220"/>
    </row>
    <row r="180" spans="1:11" s="128" customFormat="1" x14ac:dyDescent="0.2">
      <c r="A180" s="8" t="s">
        <v>207</v>
      </c>
      <c r="B180" s="9" t="s">
        <v>64</v>
      </c>
      <c r="C180" s="100">
        <v>3.36</v>
      </c>
      <c r="D180" s="105" t="s">
        <v>22</v>
      </c>
      <c r="E180" s="104">
        <f t="shared" si="25"/>
        <v>545.72</v>
      </c>
      <c r="F180" s="104">
        <f t="shared" si="25"/>
        <v>55.17</v>
      </c>
      <c r="G180" s="212">
        <f t="shared" si="24"/>
        <v>600.89</v>
      </c>
      <c r="H180" s="95">
        <f t="shared" si="18"/>
        <v>1833.62</v>
      </c>
      <c r="I180" s="95">
        <f t="shared" si="20"/>
        <v>185.37</v>
      </c>
      <c r="J180" s="96">
        <f t="shared" si="21"/>
        <v>2018.9899999999998</v>
      </c>
      <c r="K180" s="220"/>
    </row>
    <row r="181" spans="1:11" s="128" customFormat="1" x14ac:dyDescent="0.2">
      <c r="A181" s="8" t="s">
        <v>208</v>
      </c>
      <c r="B181" s="9" t="s">
        <v>195</v>
      </c>
      <c r="C181" s="100">
        <v>7.96</v>
      </c>
      <c r="D181" s="105" t="s">
        <v>30</v>
      </c>
      <c r="E181" s="104">
        <f t="shared" si="25"/>
        <v>167.43</v>
      </c>
      <c r="F181" s="104">
        <f t="shared" si="25"/>
        <v>17.669999999999998</v>
      </c>
      <c r="G181" s="212">
        <f t="shared" si="24"/>
        <v>185.1</v>
      </c>
      <c r="H181" s="95">
        <f t="shared" si="18"/>
        <v>1332.74</v>
      </c>
      <c r="I181" s="95">
        <f t="shared" si="20"/>
        <v>140.65</v>
      </c>
      <c r="J181" s="96">
        <f t="shared" si="21"/>
        <v>1473.39</v>
      </c>
      <c r="K181" s="220"/>
    </row>
    <row r="182" spans="1:11" s="128" customFormat="1" x14ac:dyDescent="0.2">
      <c r="A182" s="6">
        <v>17.3</v>
      </c>
      <c r="B182" s="7" t="s">
        <v>209</v>
      </c>
      <c r="C182" s="100"/>
      <c r="D182" s="105"/>
      <c r="E182" s="104"/>
      <c r="F182" s="104"/>
      <c r="G182" s="212">
        <f t="shared" si="24"/>
        <v>0</v>
      </c>
      <c r="H182" s="95"/>
      <c r="I182" s="95"/>
      <c r="J182" s="96"/>
      <c r="K182" s="220"/>
    </row>
    <row r="183" spans="1:11" s="128" customFormat="1" x14ac:dyDescent="0.2">
      <c r="A183" s="8" t="s">
        <v>210</v>
      </c>
      <c r="B183" s="9" t="s">
        <v>211</v>
      </c>
      <c r="C183" s="100">
        <v>2</v>
      </c>
      <c r="D183" s="105" t="s">
        <v>46</v>
      </c>
      <c r="E183" s="104">
        <v>565000</v>
      </c>
      <c r="F183" s="104">
        <f t="shared" ref="F183" si="26">E183*0.18</f>
        <v>101700</v>
      </c>
      <c r="G183" s="212">
        <f t="shared" si="24"/>
        <v>666700</v>
      </c>
      <c r="H183" s="95">
        <f t="shared" ref="H183:H240" si="27">ROUND(C183*E183,2)</f>
        <v>1130000</v>
      </c>
      <c r="I183" s="95">
        <f t="shared" si="20"/>
        <v>203400</v>
      </c>
      <c r="J183" s="96">
        <f t="shared" si="21"/>
        <v>1333400</v>
      </c>
      <c r="K183" s="220"/>
    </row>
    <row r="184" spans="1:11" s="128" customFormat="1" x14ac:dyDescent="0.2">
      <c r="A184" s="6" t="s">
        <v>212</v>
      </c>
      <c r="B184" s="7" t="s">
        <v>213</v>
      </c>
      <c r="C184" s="100"/>
      <c r="D184" s="105"/>
      <c r="E184" s="104"/>
      <c r="F184" s="104"/>
      <c r="G184" s="212">
        <f t="shared" si="24"/>
        <v>0</v>
      </c>
      <c r="H184" s="95"/>
      <c r="I184" s="95"/>
      <c r="J184" s="96"/>
      <c r="K184" s="220"/>
    </row>
    <row r="185" spans="1:11" s="128" customFormat="1" x14ac:dyDescent="0.2">
      <c r="A185" s="8" t="s">
        <v>204</v>
      </c>
      <c r="B185" s="9" t="s">
        <v>214</v>
      </c>
      <c r="C185" s="100">
        <v>98.43</v>
      </c>
      <c r="D185" s="105" t="s">
        <v>30</v>
      </c>
      <c r="E185" s="104">
        <f>'[1]Analisis de Costos'!G471</f>
        <v>23102.10393242626</v>
      </c>
      <c r="F185" s="104">
        <f>'[1]Analisis de Costos'!H471</f>
        <v>3576.38</v>
      </c>
      <c r="G185" s="212">
        <f t="shared" si="24"/>
        <v>26678.48</v>
      </c>
      <c r="H185" s="95">
        <f t="shared" si="27"/>
        <v>2273940.09</v>
      </c>
      <c r="I185" s="95">
        <f t="shared" si="20"/>
        <v>352023.08</v>
      </c>
      <c r="J185" s="96">
        <f t="shared" si="21"/>
        <v>2625963.17</v>
      </c>
      <c r="K185" s="220"/>
    </row>
    <row r="186" spans="1:11" s="128" customFormat="1" x14ac:dyDescent="0.2">
      <c r="A186" s="8" t="s">
        <v>215</v>
      </c>
      <c r="B186" s="9" t="s">
        <v>216</v>
      </c>
      <c r="C186" s="100">
        <v>1</v>
      </c>
      <c r="D186" s="105" t="s">
        <v>46</v>
      </c>
      <c r="E186" s="104">
        <f>'[1]Analisis de Costos'!G486</f>
        <v>53997.227450303995</v>
      </c>
      <c r="F186" s="104">
        <f>'[1]Analisis de Costos'!H486</f>
        <v>8761</v>
      </c>
      <c r="G186" s="212">
        <f t="shared" si="24"/>
        <v>62758.23</v>
      </c>
      <c r="H186" s="95">
        <f t="shared" si="27"/>
        <v>53997.23</v>
      </c>
      <c r="I186" s="95">
        <f t="shared" si="20"/>
        <v>8761</v>
      </c>
      <c r="J186" s="96">
        <f t="shared" si="21"/>
        <v>62758.23</v>
      </c>
      <c r="K186" s="220"/>
    </row>
    <row r="187" spans="1:11" s="128" customFormat="1" x14ac:dyDescent="0.2">
      <c r="A187" s="8" t="s">
        <v>217</v>
      </c>
      <c r="B187" s="9" t="s">
        <v>218</v>
      </c>
      <c r="C187" s="100">
        <v>2</v>
      </c>
      <c r="D187" s="105" t="s">
        <v>46</v>
      </c>
      <c r="E187" s="104">
        <f>E186</f>
        <v>53997.227450303995</v>
      </c>
      <c r="F187" s="104">
        <f>F186</f>
        <v>8761</v>
      </c>
      <c r="G187" s="212">
        <f t="shared" si="24"/>
        <v>62758.23</v>
      </c>
      <c r="H187" s="95">
        <f t="shared" si="27"/>
        <v>107994.45</v>
      </c>
      <c r="I187" s="95">
        <f t="shared" si="20"/>
        <v>17522</v>
      </c>
      <c r="J187" s="96">
        <f t="shared" si="21"/>
        <v>125516.45</v>
      </c>
      <c r="K187" s="220"/>
    </row>
    <row r="188" spans="1:11" s="128" customFormat="1" x14ac:dyDescent="0.2">
      <c r="A188" s="8" t="s">
        <v>219</v>
      </c>
      <c r="B188" s="9" t="s">
        <v>220</v>
      </c>
      <c r="C188" s="100">
        <v>1</v>
      </c>
      <c r="D188" s="105" t="s">
        <v>46</v>
      </c>
      <c r="E188" s="104">
        <f>'[1]Analisis de Costos'!G500</f>
        <v>51122.227450303995</v>
      </c>
      <c r="F188" s="104">
        <f>'[1]Analisis de Costos'!H500</f>
        <v>8536</v>
      </c>
      <c r="G188" s="212">
        <f t="shared" si="24"/>
        <v>59658.23</v>
      </c>
      <c r="H188" s="95">
        <f t="shared" si="27"/>
        <v>51122.23</v>
      </c>
      <c r="I188" s="95">
        <f t="shared" si="20"/>
        <v>8536</v>
      </c>
      <c r="J188" s="96">
        <f t="shared" si="21"/>
        <v>59658.23</v>
      </c>
      <c r="K188" s="220"/>
    </row>
    <row r="189" spans="1:11" s="128" customFormat="1" x14ac:dyDescent="0.2">
      <c r="A189" s="8" t="s">
        <v>221</v>
      </c>
      <c r="B189" s="9" t="s">
        <v>222</v>
      </c>
      <c r="C189" s="100">
        <v>4</v>
      </c>
      <c r="D189" s="105" t="s">
        <v>46</v>
      </c>
      <c r="E189" s="104">
        <f>'[1]Analisis de Costos'!G515</f>
        <v>1808.26</v>
      </c>
      <c r="F189" s="104">
        <f>'[1]Analisis de Costos'!H515</f>
        <v>117.01</v>
      </c>
      <c r="G189" s="212">
        <f t="shared" si="24"/>
        <v>1925.27</v>
      </c>
      <c r="H189" s="95">
        <f t="shared" si="27"/>
        <v>7233.04</v>
      </c>
      <c r="I189" s="95">
        <f t="shared" si="20"/>
        <v>468.04</v>
      </c>
      <c r="J189" s="96">
        <f t="shared" si="21"/>
        <v>7701.08</v>
      </c>
      <c r="K189" s="220"/>
    </row>
    <row r="190" spans="1:11" s="128" customFormat="1" x14ac:dyDescent="0.2">
      <c r="A190" s="8" t="s">
        <v>223</v>
      </c>
      <c r="B190" s="9" t="s">
        <v>224</v>
      </c>
      <c r="C190" s="100">
        <v>2</v>
      </c>
      <c r="D190" s="105" t="s">
        <v>46</v>
      </c>
      <c r="E190" s="104">
        <f>'[1]Analisis de Costos'!G526</f>
        <v>386880.44</v>
      </c>
      <c r="F190" s="104">
        <f>'[1]Analisis de Costos'!H526</f>
        <v>60863.48</v>
      </c>
      <c r="G190" s="212">
        <f t="shared" si="24"/>
        <v>447743.92</v>
      </c>
      <c r="H190" s="95">
        <f t="shared" si="27"/>
        <v>773760.88</v>
      </c>
      <c r="I190" s="95">
        <f t="shared" si="20"/>
        <v>121726.96</v>
      </c>
      <c r="J190" s="96">
        <f t="shared" si="21"/>
        <v>895487.84</v>
      </c>
      <c r="K190" s="220"/>
    </row>
    <row r="191" spans="1:11" s="128" customFormat="1" x14ac:dyDescent="0.2">
      <c r="A191" s="8" t="s">
        <v>225</v>
      </c>
      <c r="B191" s="9" t="s">
        <v>226</v>
      </c>
      <c r="C191" s="100">
        <v>2</v>
      </c>
      <c r="D191" s="105" t="s">
        <v>46</v>
      </c>
      <c r="E191" s="104">
        <f>'[1]Analisis de Costos'!G541</f>
        <v>23081.319999999996</v>
      </c>
      <c r="F191" s="104">
        <f>'[1]Analisis de Costos'!H541</f>
        <v>3113.69</v>
      </c>
      <c r="G191" s="212">
        <f t="shared" si="24"/>
        <v>26195.01</v>
      </c>
      <c r="H191" s="95">
        <f t="shared" si="27"/>
        <v>46162.64</v>
      </c>
      <c r="I191" s="95">
        <f t="shared" si="20"/>
        <v>6227.38</v>
      </c>
      <c r="J191" s="96">
        <f t="shared" si="21"/>
        <v>52390.02</v>
      </c>
      <c r="K191" s="220"/>
    </row>
    <row r="192" spans="1:11" s="128" customFormat="1" x14ac:dyDescent="0.2">
      <c r="A192" s="6" t="s">
        <v>227</v>
      </c>
      <c r="B192" s="7" t="s">
        <v>228</v>
      </c>
      <c r="C192" s="100"/>
      <c r="D192" s="105"/>
      <c r="E192" s="104"/>
      <c r="F192" s="104"/>
      <c r="G192" s="212">
        <f t="shared" si="24"/>
        <v>0</v>
      </c>
      <c r="H192" s="95"/>
      <c r="I192" s="95"/>
      <c r="J192" s="96"/>
      <c r="K192" s="220"/>
    </row>
    <row r="193" spans="1:11" s="128" customFormat="1" x14ac:dyDescent="0.2">
      <c r="A193" s="8" t="s">
        <v>229</v>
      </c>
      <c r="B193" s="9" t="s">
        <v>230</v>
      </c>
      <c r="C193" s="100">
        <v>177.17</v>
      </c>
      <c r="D193" s="105" t="s">
        <v>106</v>
      </c>
      <c r="E193" s="104">
        <f>'[1]Analisis de Costos'!G558</f>
        <v>1876.5</v>
      </c>
      <c r="F193" s="104">
        <f>'[1]Analisis de Costos'!H558</f>
        <v>211.77</v>
      </c>
      <c r="G193" s="212">
        <f t="shared" si="24"/>
        <v>2088.27</v>
      </c>
      <c r="H193" s="95">
        <f t="shared" si="27"/>
        <v>332459.51</v>
      </c>
      <c r="I193" s="95">
        <f t="shared" si="20"/>
        <v>37519.29</v>
      </c>
      <c r="J193" s="96">
        <f t="shared" si="21"/>
        <v>369978.8</v>
      </c>
      <c r="K193" s="220"/>
    </row>
    <row r="194" spans="1:11" s="128" customFormat="1" x14ac:dyDescent="0.2">
      <c r="A194" s="8" t="s">
        <v>231</v>
      </c>
      <c r="B194" s="9" t="s">
        <v>232</v>
      </c>
      <c r="C194" s="100">
        <v>18.98</v>
      </c>
      <c r="D194" s="105" t="s">
        <v>106</v>
      </c>
      <c r="E194" s="104">
        <f>E46</f>
        <v>683.35666666666668</v>
      </c>
      <c r="F194" s="104">
        <f>F46</f>
        <v>15.409358333333333</v>
      </c>
      <c r="G194" s="212">
        <f t="shared" si="24"/>
        <v>698.77</v>
      </c>
      <c r="H194" s="95">
        <f t="shared" si="27"/>
        <v>12970.11</v>
      </c>
      <c r="I194" s="95">
        <f t="shared" si="20"/>
        <v>292.47000000000003</v>
      </c>
      <c r="J194" s="96">
        <f t="shared" si="21"/>
        <v>13262.58</v>
      </c>
      <c r="K194" s="220"/>
    </row>
    <row r="195" spans="1:11" s="128" customFormat="1" x14ac:dyDescent="0.2">
      <c r="A195" s="8" t="s">
        <v>233</v>
      </c>
      <c r="B195" s="9" t="s">
        <v>32</v>
      </c>
      <c r="C195" s="100">
        <v>189.83</v>
      </c>
      <c r="D195" s="105" t="s">
        <v>106</v>
      </c>
      <c r="E195" s="104">
        <f>E373</f>
        <v>295</v>
      </c>
      <c r="F195" s="104"/>
      <c r="G195" s="212">
        <f t="shared" si="24"/>
        <v>295</v>
      </c>
      <c r="H195" s="95">
        <f t="shared" si="27"/>
        <v>55999.85</v>
      </c>
      <c r="I195" s="95">
        <f t="shared" ref="I195:I246" si="28">ROUND(C195*F195,2)</f>
        <v>0</v>
      </c>
      <c r="J195" s="96">
        <f t="shared" ref="J195:J246" si="29">H195+I195</f>
        <v>55999.85</v>
      </c>
      <c r="K195" s="220"/>
    </row>
    <row r="196" spans="1:11" s="128" customFormat="1" x14ac:dyDescent="0.2">
      <c r="A196" s="8"/>
      <c r="B196" s="9"/>
      <c r="C196" s="100"/>
      <c r="D196" s="105"/>
      <c r="E196" s="104"/>
      <c r="F196" s="104"/>
      <c r="G196" s="212">
        <f t="shared" si="24"/>
        <v>0</v>
      </c>
      <c r="H196" s="95"/>
      <c r="I196" s="95"/>
      <c r="J196" s="96"/>
      <c r="K196" s="220"/>
    </row>
    <row r="197" spans="1:11" s="128" customFormat="1" x14ac:dyDescent="0.2">
      <c r="A197" s="6">
        <v>18</v>
      </c>
      <c r="B197" s="7" t="s">
        <v>234</v>
      </c>
      <c r="C197" s="100"/>
      <c r="D197" s="105"/>
      <c r="E197" s="104"/>
      <c r="F197" s="104"/>
      <c r="G197" s="212">
        <f t="shared" si="24"/>
        <v>0</v>
      </c>
      <c r="H197" s="95"/>
      <c r="I197" s="95"/>
      <c r="J197" s="96"/>
      <c r="K197" s="220"/>
    </row>
    <row r="198" spans="1:11" s="128" customFormat="1" x14ac:dyDescent="0.2">
      <c r="A198" s="6">
        <v>18.100000000000001</v>
      </c>
      <c r="B198" s="5" t="s">
        <v>185</v>
      </c>
      <c r="C198" s="100"/>
      <c r="D198" s="105"/>
      <c r="E198" s="104"/>
      <c r="F198" s="104"/>
      <c r="G198" s="212">
        <f t="shared" si="24"/>
        <v>0</v>
      </c>
      <c r="H198" s="95"/>
      <c r="I198" s="95"/>
      <c r="J198" s="96"/>
      <c r="K198" s="220"/>
    </row>
    <row r="199" spans="1:11" s="128" customFormat="1" x14ac:dyDescent="0.2">
      <c r="A199" s="8" t="s">
        <v>235</v>
      </c>
      <c r="B199" s="11" t="s">
        <v>64</v>
      </c>
      <c r="C199" s="100">
        <v>194.2</v>
      </c>
      <c r="D199" s="105" t="s">
        <v>22</v>
      </c>
      <c r="E199" s="104">
        <f>E180</f>
        <v>545.72</v>
      </c>
      <c r="F199" s="104">
        <f>F180</f>
        <v>55.17</v>
      </c>
      <c r="G199" s="212">
        <f t="shared" si="24"/>
        <v>600.89</v>
      </c>
      <c r="H199" s="95">
        <f t="shared" si="27"/>
        <v>105978.82</v>
      </c>
      <c r="I199" s="95">
        <f t="shared" si="28"/>
        <v>10714.01</v>
      </c>
      <c r="J199" s="96">
        <f t="shared" si="29"/>
        <v>116692.83</v>
      </c>
      <c r="K199" s="220"/>
    </row>
    <row r="200" spans="1:11" s="128" customFormat="1" x14ac:dyDescent="0.2">
      <c r="A200" s="8" t="s">
        <v>236</v>
      </c>
      <c r="B200" s="11" t="s">
        <v>66</v>
      </c>
      <c r="C200" s="100">
        <v>167.8</v>
      </c>
      <c r="D200" s="105" t="s">
        <v>30</v>
      </c>
      <c r="E200" s="104">
        <f>E181</f>
        <v>167.43</v>
      </c>
      <c r="F200" s="104">
        <f>F181</f>
        <v>17.669999999999998</v>
      </c>
      <c r="G200" s="212">
        <f t="shared" si="24"/>
        <v>185.1</v>
      </c>
      <c r="H200" s="95">
        <f t="shared" si="27"/>
        <v>28094.75</v>
      </c>
      <c r="I200" s="95">
        <f t="shared" si="28"/>
        <v>2965.03</v>
      </c>
      <c r="J200" s="96">
        <f t="shared" si="29"/>
        <v>31059.78</v>
      </c>
      <c r="K200" s="220"/>
    </row>
    <row r="201" spans="1:11" s="128" customFormat="1" x14ac:dyDescent="0.2">
      <c r="A201" s="6">
        <v>18.2</v>
      </c>
      <c r="B201" s="7" t="s">
        <v>137</v>
      </c>
      <c r="C201" s="100"/>
      <c r="D201" s="105"/>
      <c r="E201" s="104"/>
      <c r="F201" s="104"/>
      <c r="G201" s="212">
        <f t="shared" si="24"/>
        <v>0</v>
      </c>
      <c r="H201" s="95"/>
      <c r="I201" s="95"/>
      <c r="J201" s="96"/>
      <c r="K201" s="220"/>
    </row>
    <row r="202" spans="1:11" s="128" customFormat="1" x14ac:dyDescent="0.2">
      <c r="A202" s="8" t="s">
        <v>237</v>
      </c>
      <c r="B202" s="9" t="s">
        <v>238</v>
      </c>
      <c r="C202" s="100">
        <v>96.5</v>
      </c>
      <c r="D202" s="105" t="s">
        <v>30</v>
      </c>
      <c r="E202" s="104">
        <f>'[1]Analisis de Costos'!G568</f>
        <v>8235.93</v>
      </c>
      <c r="F202" s="104">
        <f>'[1]Analisis de Costos'!H568</f>
        <v>1465.5200000000002</v>
      </c>
      <c r="G202" s="212">
        <f t="shared" si="24"/>
        <v>9701.4500000000007</v>
      </c>
      <c r="H202" s="95">
        <f t="shared" si="27"/>
        <v>794767.25</v>
      </c>
      <c r="I202" s="95">
        <f t="shared" si="28"/>
        <v>141422.68</v>
      </c>
      <c r="J202" s="96">
        <f t="shared" si="29"/>
        <v>936189.92999999993</v>
      </c>
      <c r="K202" s="220"/>
    </row>
    <row r="203" spans="1:11" s="128" customFormat="1" x14ac:dyDescent="0.2">
      <c r="A203" s="8" t="s">
        <v>239</v>
      </c>
      <c r="B203" s="9" t="s">
        <v>240</v>
      </c>
      <c r="C203" s="100">
        <v>67.099999999999994</v>
      </c>
      <c r="D203" s="105" t="s">
        <v>30</v>
      </c>
      <c r="E203" s="104">
        <f>'[1]Analisis de Costos'!G471</f>
        <v>23102.10393242626</v>
      </c>
      <c r="F203" s="104">
        <f>'[1]Analisis de Costos'!H471</f>
        <v>3576.38</v>
      </c>
      <c r="G203" s="212">
        <f t="shared" si="24"/>
        <v>26678.48</v>
      </c>
      <c r="H203" s="95">
        <f t="shared" si="27"/>
        <v>1550151.17</v>
      </c>
      <c r="I203" s="95">
        <f t="shared" si="28"/>
        <v>239975.1</v>
      </c>
      <c r="J203" s="96">
        <f t="shared" si="29"/>
        <v>1790126.27</v>
      </c>
      <c r="K203" s="220"/>
    </row>
    <row r="204" spans="1:11" s="128" customFormat="1" x14ac:dyDescent="0.2">
      <c r="A204" s="8" t="s">
        <v>241</v>
      </c>
      <c r="B204" s="9" t="s">
        <v>242</v>
      </c>
      <c r="C204" s="100">
        <v>2</v>
      </c>
      <c r="D204" s="105" t="s">
        <v>46</v>
      </c>
      <c r="E204" s="104">
        <f>'[1]Analisis de Costos'!G486</f>
        <v>53997.227450303995</v>
      </c>
      <c r="F204" s="104">
        <f>'[1]Analisis de Costos'!H486</f>
        <v>8761</v>
      </c>
      <c r="G204" s="212">
        <f t="shared" si="24"/>
        <v>62758.23</v>
      </c>
      <c r="H204" s="95">
        <f t="shared" si="27"/>
        <v>107994.45</v>
      </c>
      <c r="I204" s="95">
        <f t="shared" si="28"/>
        <v>17522</v>
      </c>
      <c r="J204" s="96">
        <f t="shared" si="29"/>
        <v>125516.45</v>
      </c>
      <c r="K204" s="220"/>
    </row>
    <row r="205" spans="1:11" s="128" customFormat="1" x14ac:dyDescent="0.2">
      <c r="A205" s="8" t="s">
        <v>243</v>
      </c>
      <c r="B205" s="9" t="s">
        <v>244</v>
      </c>
      <c r="C205" s="100">
        <v>1</v>
      </c>
      <c r="D205" s="105" t="s">
        <v>46</v>
      </c>
      <c r="E205" s="104">
        <f>'[1]Analisis de Costos'!G500</f>
        <v>51122.227450303995</v>
      </c>
      <c r="F205" s="104">
        <f>'[1]Analisis de Costos'!H500</f>
        <v>8536</v>
      </c>
      <c r="G205" s="212">
        <f t="shared" si="24"/>
        <v>59658.23</v>
      </c>
      <c r="H205" s="95">
        <f t="shared" si="27"/>
        <v>51122.23</v>
      </c>
      <c r="I205" s="95">
        <f t="shared" si="28"/>
        <v>8536</v>
      </c>
      <c r="J205" s="96">
        <f t="shared" si="29"/>
        <v>59658.23</v>
      </c>
      <c r="K205" s="220"/>
    </row>
    <row r="206" spans="1:11" s="128" customFormat="1" x14ac:dyDescent="0.2">
      <c r="A206" s="8" t="s">
        <v>245</v>
      </c>
      <c r="B206" s="9" t="s">
        <v>246</v>
      </c>
      <c r="C206" s="100">
        <v>1</v>
      </c>
      <c r="D206" s="105" t="s">
        <v>46</v>
      </c>
      <c r="E206" s="104">
        <f>'[1]Analisis de Costos'!G582</f>
        <v>25588.261136640001</v>
      </c>
      <c r="F206" s="104">
        <f>'[1]Analisis de Costos'!H582</f>
        <v>3939.89</v>
      </c>
      <c r="G206" s="212">
        <f t="shared" si="24"/>
        <v>29528.15</v>
      </c>
      <c r="H206" s="95">
        <f t="shared" si="27"/>
        <v>25588.26</v>
      </c>
      <c r="I206" s="95">
        <f t="shared" si="28"/>
        <v>3939.89</v>
      </c>
      <c r="J206" s="96">
        <f t="shared" si="29"/>
        <v>29528.149999999998</v>
      </c>
      <c r="K206" s="220"/>
    </row>
    <row r="207" spans="1:11" s="128" customFormat="1" x14ac:dyDescent="0.2">
      <c r="A207" s="8" t="s">
        <v>247</v>
      </c>
      <c r="B207" s="9" t="s">
        <v>248</v>
      </c>
      <c r="C207" s="100">
        <v>3</v>
      </c>
      <c r="D207" s="105" t="s">
        <v>46</v>
      </c>
      <c r="E207" s="104">
        <f>'[1]Analisis de Costos'!G515</f>
        <v>1808.26</v>
      </c>
      <c r="F207" s="104">
        <f>'[1]Analisis de Costos'!H515</f>
        <v>117.01</v>
      </c>
      <c r="G207" s="212">
        <f t="shared" si="24"/>
        <v>1925.27</v>
      </c>
      <c r="H207" s="95">
        <f t="shared" si="27"/>
        <v>5424.78</v>
      </c>
      <c r="I207" s="95">
        <f t="shared" si="28"/>
        <v>351.03</v>
      </c>
      <c r="J207" s="96">
        <f t="shared" si="29"/>
        <v>5775.8099999999995</v>
      </c>
      <c r="K207" s="220"/>
    </row>
    <row r="208" spans="1:11" s="128" customFormat="1" x14ac:dyDescent="0.2">
      <c r="A208" s="8" t="s">
        <v>249</v>
      </c>
      <c r="B208" s="9" t="s">
        <v>250</v>
      </c>
      <c r="C208" s="100">
        <v>2</v>
      </c>
      <c r="D208" s="105" t="s">
        <v>46</v>
      </c>
      <c r="E208" s="104">
        <f>'[1]Analisis de Costos'!G596</f>
        <v>14020.11</v>
      </c>
      <c r="F208" s="104">
        <f>'[1]Analisis de Costos'!H596</f>
        <v>2052.35</v>
      </c>
      <c r="G208" s="212">
        <f t="shared" si="24"/>
        <v>16072.46</v>
      </c>
      <c r="H208" s="95">
        <f t="shared" si="27"/>
        <v>28040.22</v>
      </c>
      <c r="I208" s="95">
        <f t="shared" si="28"/>
        <v>4104.7</v>
      </c>
      <c r="J208" s="96">
        <f t="shared" si="29"/>
        <v>32144.920000000002</v>
      </c>
      <c r="K208" s="220"/>
    </row>
    <row r="209" spans="1:11" s="128" customFormat="1" x14ac:dyDescent="0.2">
      <c r="A209" s="8" t="s">
        <v>251</v>
      </c>
      <c r="B209" s="9" t="s">
        <v>252</v>
      </c>
      <c r="C209" s="100">
        <v>2</v>
      </c>
      <c r="D209" s="105" t="s">
        <v>46</v>
      </c>
      <c r="E209" s="104">
        <f>'[1]Analisis de Costos'!G611</f>
        <v>14746.230000000001</v>
      </c>
      <c r="F209" s="104">
        <f>'[1]Analisis de Costos'!H611</f>
        <v>2087.36</v>
      </c>
      <c r="G209" s="212">
        <f t="shared" si="24"/>
        <v>16833.59</v>
      </c>
      <c r="H209" s="95">
        <f t="shared" si="27"/>
        <v>29492.46</v>
      </c>
      <c r="I209" s="95">
        <f t="shared" si="28"/>
        <v>4174.72</v>
      </c>
      <c r="J209" s="96">
        <f t="shared" si="29"/>
        <v>33667.18</v>
      </c>
      <c r="K209" s="220"/>
    </row>
    <row r="210" spans="1:11" s="128" customFormat="1" x14ac:dyDescent="0.2">
      <c r="A210" s="8" t="s">
        <v>253</v>
      </c>
      <c r="B210" s="9" t="s">
        <v>254</v>
      </c>
      <c r="C210" s="100">
        <v>2</v>
      </c>
      <c r="D210" s="105" t="s">
        <v>46</v>
      </c>
      <c r="E210" s="104">
        <f>'[1]Analisis de Costos'!G626</f>
        <v>12761.44</v>
      </c>
      <c r="F210" s="104">
        <f>'[1]Analisis de Costos'!H626</f>
        <v>1562.63</v>
      </c>
      <c r="G210" s="212">
        <f t="shared" si="24"/>
        <v>14324.07</v>
      </c>
      <c r="H210" s="95">
        <f t="shared" si="27"/>
        <v>25522.880000000001</v>
      </c>
      <c r="I210" s="95">
        <f t="shared" si="28"/>
        <v>3125.26</v>
      </c>
      <c r="J210" s="96">
        <f t="shared" si="29"/>
        <v>28648.14</v>
      </c>
      <c r="K210" s="220"/>
    </row>
    <row r="211" spans="1:11" s="128" customFormat="1" x14ac:dyDescent="0.2">
      <c r="A211" s="8" t="s">
        <v>255</v>
      </c>
      <c r="B211" s="9" t="s">
        <v>256</v>
      </c>
      <c r="C211" s="100">
        <v>12</v>
      </c>
      <c r="D211" s="105" t="s">
        <v>257</v>
      </c>
      <c r="E211" s="104">
        <f>'[1]Analisis de Costos'!G667</f>
        <v>8420</v>
      </c>
      <c r="F211" s="104">
        <f>'[1]Analisis de Costos'!H667</f>
        <v>313.2</v>
      </c>
      <c r="G211" s="212">
        <f t="shared" si="24"/>
        <v>8733.2000000000007</v>
      </c>
      <c r="H211" s="95">
        <f t="shared" si="27"/>
        <v>101040</v>
      </c>
      <c r="I211" s="95">
        <f t="shared" si="28"/>
        <v>3758.4</v>
      </c>
      <c r="J211" s="96">
        <f t="shared" si="29"/>
        <v>104798.39999999999</v>
      </c>
      <c r="K211" s="220"/>
    </row>
    <row r="212" spans="1:11" s="128" customFormat="1" x14ac:dyDescent="0.2">
      <c r="A212" s="6">
        <v>18.3</v>
      </c>
      <c r="B212" s="7" t="s">
        <v>228</v>
      </c>
      <c r="C212" s="100"/>
      <c r="D212" s="105"/>
      <c r="E212" s="104"/>
      <c r="F212" s="104"/>
      <c r="G212" s="212">
        <f t="shared" si="24"/>
        <v>0</v>
      </c>
      <c r="H212" s="95"/>
      <c r="I212" s="95"/>
      <c r="J212" s="96"/>
      <c r="K212" s="220"/>
    </row>
    <row r="213" spans="1:11" s="128" customFormat="1" x14ac:dyDescent="0.2">
      <c r="A213" s="8" t="s">
        <v>258</v>
      </c>
      <c r="B213" s="9" t="s">
        <v>259</v>
      </c>
      <c r="C213" s="100">
        <v>281.94</v>
      </c>
      <c r="D213" s="105" t="s">
        <v>106</v>
      </c>
      <c r="E213" s="104">
        <f>'[1]Analisis de Costos'!G167</f>
        <v>408.20285714285717</v>
      </c>
      <c r="F213" s="104">
        <f>'[1]Analisis de Costos'!H167</f>
        <v>53.39</v>
      </c>
      <c r="G213" s="212">
        <f t="shared" si="24"/>
        <v>461.59</v>
      </c>
      <c r="H213" s="95">
        <f t="shared" si="27"/>
        <v>115088.71</v>
      </c>
      <c r="I213" s="95">
        <f t="shared" si="28"/>
        <v>15052.78</v>
      </c>
      <c r="J213" s="96">
        <f t="shared" si="29"/>
        <v>130141.49</v>
      </c>
      <c r="K213" s="220"/>
    </row>
    <row r="214" spans="1:11" s="128" customFormat="1" x14ac:dyDescent="0.2">
      <c r="A214" s="8" t="s">
        <v>260</v>
      </c>
      <c r="B214" s="9" t="s">
        <v>232</v>
      </c>
      <c r="C214" s="100">
        <v>276.32</v>
      </c>
      <c r="D214" s="105" t="s">
        <v>106</v>
      </c>
      <c r="E214" s="104">
        <f>'[1]Analisis de Costos'!G177</f>
        <v>183.35666666666665</v>
      </c>
      <c r="F214" s="104">
        <f>'[1]Analisis de Costos'!H177</f>
        <v>15.409358333333333</v>
      </c>
      <c r="G214" s="212">
        <f t="shared" si="24"/>
        <v>198.77</v>
      </c>
      <c r="H214" s="95">
        <f t="shared" si="27"/>
        <v>50665.11</v>
      </c>
      <c r="I214" s="95">
        <f t="shared" si="28"/>
        <v>4257.91</v>
      </c>
      <c r="J214" s="96">
        <f t="shared" si="29"/>
        <v>54923.020000000004</v>
      </c>
      <c r="K214" s="220"/>
    </row>
    <row r="215" spans="1:11" s="128" customFormat="1" ht="24" x14ac:dyDescent="0.2">
      <c r="A215" s="8" t="s">
        <v>261</v>
      </c>
      <c r="B215" s="18" t="s">
        <v>32</v>
      </c>
      <c r="C215" s="100">
        <v>54.74</v>
      </c>
      <c r="D215" s="105" t="s">
        <v>106</v>
      </c>
      <c r="E215" s="104">
        <f>E373</f>
        <v>295</v>
      </c>
      <c r="F215" s="104">
        <f>F373</f>
        <v>53.1</v>
      </c>
      <c r="G215" s="212">
        <f t="shared" si="24"/>
        <v>348.1</v>
      </c>
      <c r="H215" s="95">
        <f t="shared" si="27"/>
        <v>16148.3</v>
      </c>
      <c r="I215" s="95">
        <f t="shared" si="28"/>
        <v>2906.69</v>
      </c>
      <c r="J215" s="96">
        <f t="shared" si="29"/>
        <v>19054.989999999998</v>
      </c>
      <c r="K215" s="220"/>
    </row>
    <row r="216" spans="1:11" s="128" customFormat="1" x14ac:dyDescent="0.2">
      <c r="A216" s="6" t="s">
        <v>262</v>
      </c>
      <c r="B216" s="19" t="s">
        <v>263</v>
      </c>
      <c r="C216" s="100"/>
      <c r="D216" s="105"/>
      <c r="E216" s="104"/>
      <c r="F216" s="104"/>
      <c r="G216" s="212">
        <f t="shared" si="24"/>
        <v>0</v>
      </c>
      <c r="H216" s="95"/>
      <c r="I216" s="95"/>
      <c r="J216" s="96"/>
      <c r="K216" s="220"/>
    </row>
    <row r="217" spans="1:11" s="128" customFormat="1" x14ac:dyDescent="0.2">
      <c r="A217" s="6" t="s">
        <v>264</v>
      </c>
      <c r="B217" s="27" t="s">
        <v>185</v>
      </c>
      <c r="C217" s="100"/>
      <c r="D217" s="105"/>
      <c r="E217" s="104"/>
      <c r="F217" s="104"/>
      <c r="G217" s="212">
        <f t="shared" si="24"/>
        <v>0</v>
      </c>
      <c r="H217" s="95"/>
      <c r="I217" s="95"/>
      <c r="J217" s="96"/>
      <c r="K217" s="220"/>
    </row>
    <row r="218" spans="1:11" s="128" customFormat="1" x14ac:dyDescent="0.2">
      <c r="A218" s="8" t="s">
        <v>265</v>
      </c>
      <c r="B218" s="28" t="s">
        <v>64</v>
      </c>
      <c r="C218" s="100">
        <v>1</v>
      </c>
      <c r="D218" s="105" t="s">
        <v>22</v>
      </c>
      <c r="E218" s="104">
        <f>E199</f>
        <v>545.72</v>
      </c>
      <c r="F218" s="104">
        <f>F199</f>
        <v>55.17</v>
      </c>
      <c r="G218" s="212">
        <f t="shared" si="24"/>
        <v>600.89</v>
      </c>
      <c r="H218" s="95">
        <f>ROUND(C218*E218,2)</f>
        <v>545.72</v>
      </c>
      <c r="I218" s="95">
        <f t="shared" si="28"/>
        <v>55.17</v>
      </c>
      <c r="J218" s="96">
        <f t="shared" si="29"/>
        <v>600.89</v>
      </c>
      <c r="K218" s="220"/>
    </row>
    <row r="219" spans="1:11" s="128" customFormat="1" x14ac:dyDescent="0.2">
      <c r="A219" s="8" t="s">
        <v>266</v>
      </c>
      <c r="B219" s="28" t="s">
        <v>66</v>
      </c>
      <c r="C219" s="100">
        <v>9.6</v>
      </c>
      <c r="D219" s="105" t="s">
        <v>30</v>
      </c>
      <c r="E219" s="104">
        <f>E200</f>
        <v>167.43</v>
      </c>
      <c r="F219" s="104">
        <f>F200</f>
        <v>17.669999999999998</v>
      </c>
      <c r="G219" s="212">
        <f t="shared" si="24"/>
        <v>185.1</v>
      </c>
      <c r="H219" s="95">
        <f>ROUND(C219*E219,2)</f>
        <v>1607.33</v>
      </c>
      <c r="I219" s="95">
        <f t="shared" si="28"/>
        <v>169.63</v>
      </c>
      <c r="J219" s="96">
        <f t="shared" si="29"/>
        <v>1776.96</v>
      </c>
      <c r="K219" s="220"/>
    </row>
    <row r="220" spans="1:11" s="128" customFormat="1" x14ac:dyDescent="0.2">
      <c r="A220" s="6" t="s">
        <v>267</v>
      </c>
      <c r="B220" s="27" t="s">
        <v>268</v>
      </c>
      <c r="C220" s="100"/>
      <c r="D220" s="105"/>
      <c r="E220" s="104"/>
      <c r="F220" s="104"/>
      <c r="G220" s="212">
        <f t="shared" si="24"/>
        <v>0</v>
      </c>
      <c r="H220" s="95"/>
      <c r="I220" s="95"/>
      <c r="J220" s="96"/>
      <c r="K220" s="220"/>
    </row>
    <row r="221" spans="1:11" s="128" customFormat="1" x14ac:dyDescent="0.2">
      <c r="A221" s="8" t="s">
        <v>269</v>
      </c>
      <c r="B221" s="28" t="s">
        <v>270</v>
      </c>
      <c r="C221" s="100">
        <v>4</v>
      </c>
      <c r="D221" s="105" t="s">
        <v>46</v>
      </c>
      <c r="E221" s="104">
        <f>'[1]Analisis de Costos'!G675</f>
        <v>3229.66</v>
      </c>
      <c r="F221" s="104">
        <f>'[1]Analisis de Costos'!H675</f>
        <v>455.33879999999994</v>
      </c>
      <c r="G221" s="212">
        <f t="shared" si="24"/>
        <v>3685</v>
      </c>
      <c r="H221" s="95">
        <f>ROUND(C221*E221,2)</f>
        <v>12918.64</v>
      </c>
      <c r="I221" s="95">
        <f t="shared" si="28"/>
        <v>1821.36</v>
      </c>
      <c r="J221" s="96">
        <f t="shared" si="29"/>
        <v>14740</v>
      </c>
      <c r="K221" s="220"/>
    </row>
    <row r="222" spans="1:11" s="128" customFormat="1" ht="36" x14ac:dyDescent="0.2">
      <c r="A222" s="8" t="s">
        <v>271</v>
      </c>
      <c r="B222" s="28" t="s">
        <v>272</v>
      </c>
      <c r="C222" s="100">
        <v>3.6</v>
      </c>
      <c r="D222" s="105" t="s">
        <v>30</v>
      </c>
      <c r="E222" s="104">
        <f>'[1]Analisis de Costos'!G667</f>
        <v>8420</v>
      </c>
      <c r="F222" s="104">
        <f>'[1]Analisis de Costos'!H667</f>
        <v>313.2</v>
      </c>
      <c r="G222" s="212">
        <f t="shared" si="24"/>
        <v>8733.2000000000007</v>
      </c>
      <c r="H222" s="95">
        <f>ROUND(C222*E222,2)</f>
        <v>30312</v>
      </c>
      <c r="I222" s="95">
        <f t="shared" si="28"/>
        <v>1127.52</v>
      </c>
      <c r="J222" s="96">
        <f t="shared" si="29"/>
        <v>31439.52</v>
      </c>
      <c r="K222" s="220"/>
    </row>
    <row r="223" spans="1:11" s="128" customFormat="1" x14ac:dyDescent="0.2">
      <c r="A223" s="8"/>
      <c r="B223" s="11"/>
      <c r="C223" s="100"/>
      <c r="D223" s="105"/>
      <c r="E223" s="104"/>
      <c r="F223" s="104"/>
      <c r="G223" s="212">
        <f t="shared" si="24"/>
        <v>0</v>
      </c>
      <c r="H223" s="95"/>
      <c r="I223" s="95"/>
      <c r="J223" s="96"/>
      <c r="K223" s="220"/>
    </row>
    <row r="224" spans="1:11" s="128" customFormat="1" x14ac:dyDescent="0.2">
      <c r="A224" s="6">
        <v>20</v>
      </c>
      <c r="B224" s="7" t="s">
        <v>273</v>
      </c>
      <c r="C224" s="100"/>
      <c r="D224" s="105"/>
      <c r="E224" s="104"/>
      <c r="F224" s="104"/>
      <c r="G224" s="212">
        <f t="shared" si="24"/>
        <v>0</v>
      </c>
      <c r="H224" s="95"/>
      <c r="I224" s="95"/>
      <c r="J224" s="96"/>
      <c r="K224" s="220"/>
    </row>
    <row r="225" spans="1:11" s="128" customFormat="1" x14ac:dyDescent="0.2">
      <c r="A225" s="6">
        <v>20.100000000000001</v>
      </c>
      <c r="B225" s="5" t="s">
        <v>185</v>
      </c>
      <c r="C225" s="100"/>
      <c r="D225" s="105"/>
      <c r="E225" s="104"/>
      <c r="F225" s="104"/>
      <c r="G225" s="212">
        <f t="shared" si="24"/>
        <v>0</v>
      </c>
      <c r="H225" s="95"/>
      <c r="I225" s="95"/>
      <c r="J225" s="96"/>
      <c r="K225" s="220"/>
    </row>
    <row r="226" spans="1:11" s="128" customFormat="1" x14ac:dyDescent="0.2">
      <c r="A226" s="8" t="s">
        <v>274</v>
      </c>
      <c r="B226" s="11" t="s">
        <v>275</v>
      </c>
      <c r="C226" s="100">
        <v>194.21</v>
      </c>
      <c r="D226" s="105" t="s">
        <v>22</v>
      </c>
      <c r="E226" s="104">
        <f>E218</f>
        <v>545.72</v>
      </c>
      <c r="F226" s="104">
        <f>F218</f>
        <v>55.17</v>
      </c>
      <c r="G226" s="212">
        <f t="shared" si="24"/>
        <v>600.89</v>
      </c>
      <c r="H226" s="95">
        <f t="shared" si="27"/>
        <v>105984.28</v>
      </c>
      <c r="I226" s="95">
        <f t="shared" si="28"/>
        <v>10714.57</v>
      </c>
      <c r="J226" s="96">
        <f t="shared" si="29"/>
        <v>116698.85</v>
      </c>
      <c r="K226" s="220"/>
    </row>
    <row r="227" spans="1:11" s="128" customFormat="1" x14ac:dyDescent="0.2">
      <c r="A227" s="8"/>
      <c r="B227" s="11"/>
      <c r="C227" s="100"/>
      <c r="D227" s="105"/>
      <c r="E227" s="104"/>
      <c r="F227" s="104"/>
      <c r="G227" s="212">
        <f t="shared" si="24"/>
        <v>0</v>
      </c>
      <c r="H227" s="95"/>
      <c r="I227" s="95"/>
      <c r="J227" s="96"/>
      <c r="K227" s="220"/>
    </row>
    <row r="228" spans="1:11" s="128" customFormat="1" x14ac:dyDescent="0.2">
      <c r="A228" s="8">
        <v>20.2</v>
      </c>
      <c r="B228" s="9" t="s">
        <v>276</v>
      </c>
      <c r="C228" s="100">
        <v>202.6</v>
      </c>
      <c r="D228" s="105" t="s">
        <v>30</v>
      </c>
      <c r="E228" s="104">
        <f>'[1]Analisis de Costos'!G641/202</f>
        <v>1779.8652299602843</v>
      </c>
      <c r="F228" s="104">
        <f>'[1]Analisis de Costos'!H641/202</f>
        <v>248.37574139285115</v>
      </c>
      <c r="G228" s="212">
        <f t="shared" si="24"/>
        <v>2028.24</v>
      </c>
      <c r="H228" s="95">
        <f t="shared" si="27"/>
        <v>360600.7</v>
      </c>
      <c r="I228" s="95">
        <f t="shared" si="28"/>
        <v>50320.93</v>
      </c>
      <c r="J228" s="96">
        <f t="shared" si="29"/>
        <v>410921.63</v>
      </c>
      <c r="K228" s="220"/>
    </row>
    <row r="229" spans="1:11" s="128" customFormat="1" x14ac:dyDescent="0.2">
      <c r="A229" s="8">
        <v>20.3</v>
      </c>
      <c r="B229" s="9" t="s">
        <v>277</v>
      </c>
      <c r="C229" s="100">
        <v>14</v>
      </c>
      <c r="D229" s="105" t="s">
        <v>46</v>
      </c>
      <c r="E229" s="104">
        <f>E208</f>
        <v>14020.11</v>
      </c>
      <c r="F229" s="104">
        <f>'[1]Analisis de Costos'!H682</f>
        <v>35.308800000000005</v>
      </c>
      <c r="G229" s="212">
        <f t="shared" ref="G229:G292" si="30">+ROUND(E229+F229,2)</f>
        <v>14055.42</v>
      </c>
      <c r="H229" s="95">
        <f t="shared" si="27"/>
        <v>196281.54</v>
      </c>
      <c r="I229" s="95">
        <f t="shared" si="28"/>
        <v>494.32</v>
      </c>
      <c r="J229" s="96">
        <f t="shared" si="29"/>
        <v>196775.86000000002</v>
      </c>
      <c r="K229" s="220"/>
    </row>
    <row r="230" spans="1:11" s="128" customFormat="1" x14ac:dyDescent="0.2">
      <c r="A230" s="8">
        <v>20.399999999999999</v>
      </c>
      <c r="B230" s="9" t="s">
        <v>278</v>
      </c>
      <c r="C230" s="100">
        <v>2</v>
      </c>
      <c r="D230" s="105" t="s">
        <v>46</v>
      </c>
      <c r="E230" s="104">
        <f>E209</f>
        <v>14746.230000000001</v>
      </c>
      <c r="F230" s="104">
        <f>'[1]Analisis de Costos'!H689</f>
        <v>55.17</v>
      </c>
      <c r="G230" s="212">
        <f t="shared" si="30"/>
        <v>14801.4</v>
      </c>
      <c r="H230" s="95">
        <f t="shared" si="27"/>
        <v>29492.46</v>
      </c>
      <c r="I230" s="95">
        <f t="shared" si="28"/>
        <v>110.34</v>
      </c>
      <c r="J230" s="96">
        <f t="shared" si="29"/>
        <v>29602.799999999999</v>
      </c>
      <c r="K230" s="220"/>
    </row>
    <row r="231" spans="1:11" s="128" customFormat="1" x14ac:dyDescent="0.2">
      <c r="A231" s="8">
        <v>20.5</v>
      </c>
      <c r="B231" s="9" t="s">
        <v>279</v>
      </c>
      <c r="C231" s="100">
        <v>1</v>
      </c>
      <c r="D231" s="105" t="s">
        <v>46</v>
      </c>
      <c r="E231" s="104">
        <v>20000</v>
      </c>
      <c r="F231" s="104">
        <f>E231*0.18</f>
        <v>3600</v>
      </c>
      <c r="G231" s="212">
        <f t="shared" si="30"/>
        <v>23600</v>
      </c>
      <c r="H231" s="95">
        <f t="shared" si="27"/>
        <v>20000</v>
      </c>
      <c r="I231" s="95">
        <f t="shared" si="28"/>
        <v>3600</v>
      </c>
      <c r="J231" s="96">
        <f t="shared" si="29"/>
        <v>23600</v>
      </c>
      <c r="K231" s="220"/>
    </row>
    <row r="232" spans="1:11" s="128" customFormat="1" x14ac:dyDescent="0.2">
      <c r="A232" s="8"/>
      <c r="B232" s="9"/>
      <c r="C232" s="100"/>
      <c r="D232" s="105"/>
      <c r="E232" s="104"/>
      <c r="F232" s="104"/>
      <c r="G232" s="212">
        <f t="shared" si="30"/>
        <v>0</v>
      </c>
      <c r="H232" s="95"/>
      <c r="I232" s="95"/>
      <c r="J232" s="96"/>
      <c r="K232" s="220"/>
    </row>
    <row r="233" spans="1:11" s="128" customFormat="1" x14ac:dyDescent="0.2">
      <c r="A233" s="6">
        <v>21</v>
      </c>
      <c r="B233" s="7" t="s">
        <v>280</v>
      </c>
      <c r="C233" s="100"/>
      <c r="D233" s="105"/>
      <c r="E233" s="104"/>
      <c r="F233" s="104"/>
      <c r="G233" s="212">
        <f t="shared" si="30"/>
        <v>0</v>
      </c>
      <c r="H233" s="95"/>
      <c r="I233" s="95"/>
      <c r="J233" s="96"/>
      <c r="K233" s="220"/>
    </row>
    <row r="234" spans="1:11" s="128" customFormat="1" x14ac:dyDescent="0.2">
      <c r="A234" s="8">
        <v>21.1</v>
      </c>
      <c r="B234" s="9" t="s">
        <v>281</v>
      </c>
      <c r="C234" s="100">
        <v>95.52</v>
      </c>
      <c r="D234" s="105" t="s">
        <v>22</v>
      </c>
      <c r="E234" s="104">
        <f>'[1]Analisis de Costos'!G696</f>
        <v>948.11800000000005</v>
      </c>
      <c r="F234" s="104">
        <f>'[1]Analisis de Costos'!H696</f>
        <v>170.08199999999999</v>
      </c>
      <c r="G234" s="212">
        <f t="shared" si="30"/>
        <v>1118.2</v>
      </c>
      <c r="H234" s="95">
        <f t="shared" si="27"/>
        <v>90564.23</v>
      </c>
      <c r="I234" s="95">
        <f t="shared" si="28"/>
        <v>16246.23</v>
      </c>
      <c r="J234" s="96">
        <f t="shared" si="29"/>
        <v>106810.45999999999</v>
      </c>
      <c r="K234" s="220"/>
    </row>
    <row r="235" spans="1:11" s="128" customFormat="1" x14ac:dyDescent="0.2">
      <c r="A235" s="8">
        <v>21.2</v>
      </c>
      <c r="B235" s="9" t="s">
        <v>66</v>
      </c>
      <c r="C235" s="100">
        <v>81.7</v>
      </c>
      <c r="D235" s="105" t="s">
        <v>30</v>
      </c>
      <c r="E235" s="104">
        <f>E219</f>
        <v>167.43</v>
      </c>
      <c r="F235" s="104">
        <f>F219</f>
        <v>17.669999999999998</v>
      </c>
      <c r="G235" s="212">
        <f t="shared" si="30"/>
        <v>185.1</v>
      </c>
      <c r="H235" s="95">
        <f t="shared" si="27"/>
        <v>13679.03</v>
      </c>
      <c r="I235" s="95">
        <f t="shared" si="28"/>
        <v>1443.64</v>
      </c>
      <c r="J235" s="96">
        <f t="shared" si="29"/>
        <v>15122.67</v>
      </c>
      <c r="K235" s="220"/>
    </row>
    <row r="236" spans="1:11" s="128" customFormat="1" x14ac:dyDescent="0.2">
      <c r="A236" s="8">
        <v>21.3</v>
      </c>
      <c r="B236" s="9" t="s">
        <v>282</v>
      </c>
      <c r="C236" s="100">
        <v>318.31</v>
      </c>
      <c r="D236" s="105" t="s">
        <v>22</v>
      </c>
      <c r="E236" s="104">
        <f>'[1]Analisis de Costos'!G706</f>
        <v>238.76</v>
      </c>
      <c r="F236" s="104">
        <f>'[1]Analisis de Costos'!H706</f>
        <v>29.14</v>
      </c>
      <c r="G236" s="212">
        <f t="shared" si="30"/>
        <v>267.89999999999998</v>
      </c>
      <c r="H236" s="95">
        <f t="shared" si="27"/>
        <v>75999.7</v>
      </c>
      <c r="I236" s="95">
        <f t="shared" si="28"/>
        <v>9275.5499999999993</v>
      </c>
      <c r="J236" s="96">
        <f t="shared" si="29"/>
        <v>85275.25</v>
      </c>
      <c r="K236" s="220"/>
    </row>
    <row r="237" spans="1:11" s="128" customFormat="1" x14ac:dyDescent="0.2">
      <c r="A237" s="8">
        <v>21.4</v>
      </c>
      <c r="B237" s="9" t="s">
        <v>283</v>
      </c>
      <c r="C237" s="100">
        <v>1</v>
      </c>
      <c r="D237" s="105" t="s">
        <v>46</v>
      </c>
      <c r="E237" s="104">
        <f>8000</f>
        <v>8000</v>
      </c>
      <c r="F237" s="104">
        <f>E237*0.18</f>
        <v>1440</v>
      </c>
      <c r="G237" s="212">
        <f t="shared" si="30"/>
        <v>9440</v>
      </c>
      <c r="H237" s="95">
        <f t="shared" si="27"/>
        <v>8000</v>
      </c>
      <c r="I237" s="95">
        <f t="shared" si="28"/>
        <v>1440</v>
      </c>
      <c r="J237" s="96">
        <f t="shared" si="29"/>
        <v>9440</v>
      </c>
      <c r="K237" s="220"/>
    </row>
    <row r="238" spans="1:11" s="128" customFormat="1" x14ac:dyDescent="0.2">
      <c r="A238" s="8"/>
      <c r="B238" s="9"/>
      <c r="C238" s="100"/>
      <c r="D238" s="105"/>
      <c r="E238" s="104"/>
      <c r="F238" s="104"/>
      <c r="G238" s="212">
        <f t="shared" si="30"/>
        <v>0</v>
      </c>
      <c r="H238" s="95"/>
      <c r="I238" s="95"/>
      <c r="J238" s="96"/>
      <c r="K238" s="220"/>
    </row>
    <row r="239" spans="1:11" s="128" customFormat="1" x14ac:dyDescent="0.2">
      <c r="A239" s="6" t="s">
        <v>284</v>
      </c>
      <c r="B239" s="7" t="s">
        <v>285</v>
      </c>
      <c r="C239" s="100"/>
      <c r="D239" s="105"/>
      <c r="E239" s="104"/>
      <c r="F239" s="104"/>
      <c r="G239" s="212">
        <f t="shared" si="30"/>
        <v>0</v>
      </c>
      <c r="H239" s="95"/>
      <c r="I239" s="95"/>
      <c r="J239" s="96"/>
      <c r="K239" s="220"/>
    </row>
    <row r="240" spans="1:11" s="128" customFormat="1" x14ac:dyDescent="0.2">
      <c r="A240" s="8" t="s">
        <v>286</v>
      </c>
      <c r="B240" s="9" t="s">
        <v>287</v>
      </c>
      <c r="C240" s="100">
        <v>1072.5999999999999</v>
      </c>
      <c r="D240" s="105" t="s">
        <v>30</v>
      </c>
      <c r="E240" s="104">
        <f>'[1]Analisis de Costos'!G718</f>
        <v>407.57208237986271</v>
      </c>
      <c r="F240" s="104">
        <f>'[1]Analisis de Costos'!H718</f>
        <v>56.338672768878716</v>
      </c>
      <c r="G240" s="212">
        <f t="shared" si="30"/>
        <v>463.91</v>
      </c>
      <c r="H240" s="95">
        <f t="shared" si="27"/>
        <v>437161.82</v>
      </c>
      <c r="I240" s="95">
        <f t="shared" si="28"/>
        <v>60428.86</v>
      </c>
      <c r="J240" s="96">
        <f t="shared" si="29"/>
        <v>497590.68</v>
      </c>
      <c r="K240" s="220"/>
    </row>
    <row r="241" spans="1:11" s="128" customFormat="1" x14ac:dyDescent="0.2">
      <c r="A241" s="8"/>
      <c r="B241" s="29"/>
      <c r="C241" s="100"/>
      <c r="D241" s="105"/>
      <c r="E241" s="104"/>
      <c r="F241" s="104"/>
      <c r="G241" s="212">
        <f t="shared" si="30"/>
        <v>0</v>
      </c>
      <c r="H241" s="95"/>
      <c r="I241" s="95"/>
      <c r="J241" s="96"/>
      <c r="K241" s="220"/>
    </row>
    <row r="242" spans="1:11" s="128" customFormat="1" x14ac:dyDescent="0.2">
      <c r="A242" s="6">
        <v>23</v>
      </c>
      <c r="B242" s="5" t="s">
        <v>288</v>
      </c>
      <c r="C242" s="100"/>
      <c r="D242" s="105"/>
      <c r="E242" s="104"/>
      <c r="F242" s="104"/>
      <c r="G242" s="212">
        <f t="shared" si="30"/>
        <v>0</v>
      </c>
      <c r="H242" s="95"/>
      <c r="I242" s="95"/>
      <c r="J242" s="96"/>
      <c r="K242" s="220"/>
    </row>
    <row r="243" spans="1:11" s="128" customFormat="1" x14ac:dyDescent="0.2">
      <c r="A243" s="6">
        <v>23.1</v>
      </c>
      <c r="B243" s="7" t="s">
        <v>180</v>
      </c>
      <c r="C243" s="100"/>
      <c r="D243" s="105"/>
      <c r="E243" s="104"/>
      <c r="F243" s="104"/>
      <c r="G243" s="212">
        <f t="shared" si="30"/>
        <v>0</v>
      </c>
      <c r="H243" s="95"/>
      <c r="I243" s="95"/>
      <c r="J243" s="96"/>
      <c r="K243" s="220"/>
    </row>
    <row r="244" spans="1:11" s="128" customFormat="1" x14ac:dyDescent="0.2">
      <c r="A244" s="8" t="s">
        <v>289</v>
      </c>
      <c r="B244" s="9" t="s">
        <v>290</v>
      </c>
      <c r="C244" s="100">
        <v>16.78</v>
      </c>
      <c r="D244" s="105" t="s">
        <v>106</v>
      </c>
      <c r="E244" s="104">
        <f>'[1]Analisis de Costos'!G728</f>
        <v>18194.600000000002</v>
      </c>
      <c r="F244" s="104">
        <f>'[1]Analisis de Costos'!H728</f>
        <v>2993.42</v>
      </c>
      <c r="G244" s="212">
        <f t="shared" si="30"/>
        <v>21188.02</v>
      </c>
      <c r="H244" s="95">
        <f t="shared" ref="H244:H306" si="31">ROUND(C244*E244,2)</f>
        <v>305305.39</v>
      </c>
      <c r="I244" s="95">
        <f t="shared" si="28"/>
        <v>50229.59</v>
      </c>
      <c r="J244" s="96">
        <f t="shared" si="29"/>
        <v>355534.98</v>
      </c>
      <c r="K244" s="220"/>
    </row>
    <row r="245" spans="1:11" s="128" customFormat="1" x14ac:dyDescent="0.2">
      <c r="A245" s="6">
        <v>23.2</v>
      </c>
      <c r="B245" s="7" t="s">
        <v>291</v>
      </c>
      <c r="C245" s="100"/>
      <c r="D245" s="105"/>
      <c r="E245" s="104"/>
      <c r="F245" s="104"/>
      <c r="G245" s="212">
        <f t="shared" si="30"/>
        <v>0</v>
      </c>
      <c r="H245" s="95"/>
      <c r="I245" s="95"/>
      <c r="J245" s="96"/>
      <c r="K245" s="220"/>
    </row>
    <row r="246" spans="1:11" s="128" customFormat="1" x14ac:dyDescent="0.2">
      <c r="A246" s="8" t="s">
        <v>292</v>
      </c>
      <c r="B246" s="9" t="s">
        <v>293</v>
      </c>
      <c r="C246" s="100">
        <v>15.84</v>
      </c>
      <c r="D246" s="105" t="s">
        <v>22</v>
      </c>
      <c r="E246" s="104">
        <f>'[1]Analisis de Costos'!G740</f>
        <v>942.14</v>
      </c>
      <c r="F246" s="104">
        <f>'[1]Analisis de Costos'!H740</f>
        <v>106.38</v>
      </c>
      <c r="G246" s="212">
        <f t="shared" si="30"/>
        <v>1048.52</v>
      </c>
      <c r="H246" s="95">
        <f t="shared" si="31"/>
        <v>14923.5</v>
      </c>
      <c r="I246" s="95">
        <f t="shared" si="28"/>
        <v>1685.06</v>
      </c>
      <c r="J246" s="96">
        <f t="shared" si="29"/>
        <v>16608.560000000001</v>
      </c>
      <c r="K246" s="220"/>
    </row>
    <row r="247" spans="1:11" s="128" customFormat="1" x14ac:dyDescent="0.2">
      <c r="A247" s="6">
        <v>23.3</v>
      </c>
      <c r="B247" s="7" t="s">
        <v>185</v>
      </c>
      <c r="C247" s="100"/>
      <c r="D247" s="105"/>
      <c r="E247" s="104"/>
      <c r="F247" s="104"/>
      <c r="G247" s="212">
        <f t="shared" si="30"/>
        <v>0</v>
      </c>
      <c r="H247" s="95"/>
      <c r="I247" s="95"/>
      <c r="J247" s="96"/>
      <c r="K247" s="220"/>
    </row>
    <row r="248" spans="1:11" s="128" customFormat="1" x14ac:dyDescent="0.2">
      <c r="A248" s="8" t="s">
        <v>294</v>
      </c>
      <c r="B248" s="9" t="s">
        <v>295</v>
      </c>
      <c r="C248" s="100">
        <v>307.45</v>
      </c>
      <c r="D248" s="105" t="s">
        <v>22</v>
      </c>
      <c r="E248" s="104">
        <f>'[1]Analisis de Costos'!G754</f>
        <v>606.8599999999999</v>
      </c>
      <c r="F248" s="104">
        <f>'[1]Analisis de Costos'!H754</f>
        <v>48.480000000000004</v>
      </c>
      <c r="G248" s="212">
        <f t="shared" si="30"/>
        <v>655.34</v>
      </c>
      <c r="H248" s="95">
        <f t="shared" si="31"/>
        <v>186579.11</v>
      </c>
      <c r="I248" s="95">
        <f t="shared" ref="I248:I311" si="32">ROUND(C248*F248,2)</f>
        <v>14905.18</v>
      </c>
      <c r="J248" s="96">
        <f t="shared" ref="J248:J311" si="33">H248+I248</f>
        <v>201484.28999999998</v>
      </c>
      <c r="K248" s="220"/>
    </row>
    <row r="249" spans="1:11" s="128" customFormat="1" x14ac:dyDescent="0.2">
      <c r="A249" s="8" t="s">
        <v>296</v>
      </c>
      <c r="B249" s="9" t="s">
        <v>297</v>
      </c>
      <c r="C249" s="100">
        <v>114.64</v>
      </c>
      <c r="D249" s="105" t="s">
        <v>22</v>
      </c>
      <c r="E249" s="104">
        <f>'[1]Analisis de Costos'!G219</f>
        <v>545.72</v>
      </c>
      <c r="F249" s="104">
        <f>F226</f>
        <v>55.17</v>
      </c>
      <c r="G249" s="212">
        <f t="shared" si="30"/>
        <v>600.89</v>
      </c>
      <c r="H249" s="95">
        <f t="shared" si="31"/>
        <v>62561.34</v>
      </c>
      <c r="I249" s="95">
        <f t="shared" si="32"/>
        <v>6324.69</v>
      </c>
      <c r="J249" s="96">
        <f t="shared" si="33"/>
        <v>68886.03</v>
      </c>
      <c r="K249" s="220"/>
    </row>
    <row r="250" spans="1:11" s="128" customFormat="1" x14ac:dyDescent="0.2">
      <c r="A250" s="8" t="s">
        <v>298</v>
      </c>
      <c r="B250" s="9" t="s">
        <v>66</v>
      </c>
      <c r="C250" s="100">
        <v>159.91999999999999</v>
      </c>
      <c r="D250" s="105" t="s">
        <v>30</v>
      </c>
      <c r="E250" s="104">
        <f>E235</f>
        <v>167.43</v>
      </c>
      <c r="F250" s="104">
        <f>F235</f>
        <v>17.669999999999998</v>
      </c>
      <c r="G250" s="212">
        <f t="shared" si="30"/>
        <v>185.1</v>
      </c>
      <c r="H250" s="95">
        <f t="shared" si="31"/>
        <v>26775.41</v>
      </c>
      <c r="I250" s="95">
        <f t="shared" si="32"/>
        <v>2825.79</v>
      </c>
      <c r="J250" s="96">
        <f t="shared" si="33"/>
        <v>29601.200000000001</v>
      </c>
      <c r="K250" s="220"/>
    </row>
    <row r="251" spans="1:11" s="128" customFormat="1" x14ac:dyDescent="0.2">
      <c r="A251" s="8" t="s">
        <v>299</v>
      </c>
      <c r="B251" s="9" t="s">
        <v>187</v>
      </c>
      <c r="C251" s="100">
        <v>21.51</v>
      </c>
      <c r="D251" s="105" t="s">
        <v>22</v>
      </c>
      <c r="E251" s="104">
        <f>'[1]Analisis de Costos'!G435</f>
        <v>377.57</v>
      </c>
      <c r="F251" s="104">
        <f>'[1]Analisis de Costos'!H435</f>
        <v>30.14</v>
      </c>
      <c r="G251" s="212">
        <f t="shared" si="30"/>
        <v>407.71</v>
      </c>
      <c r="H251" s="95">
        <f t="shared" si="31"/>
        <v>8121.53</v>
      </c>
      <c r="I251" s="95">
        <f t="shared" si="32"/>
        <v>648.30999999999995</v>
      </c>
      <c r="J251" s="96">
        <f t="shared" si="33"/>
        <v>8769.84</v>
      </c>
      <c r="K251" s="220"/>
    </row>
    <row r="252" spans="1:11" s="128" customFormat="1" x14ac:dyDescent="0.2">
      <c r="A252" s="8" t="s">
        <v>300</v>
      </c>
      <c r="B252" s="9" t="s">
        <v>64</v>
      </c>
      <c r="C252" s="100">
        <v>5.45</v>
      </c>
      <c r="D252" s="105" t="s">
        <v>22</v>
      </c>
      <c r="E252" s="104">
        <f>E249</f>
        <v>545.72</v>
      </c>
      <c r="F252" s="104">
        <f>F249</f>
        <v>55.17</v>
      </c>
      <c r="G252" s="212">
        <f t="shared" si="30"/>
        <v>600.89</v>
      </c>
      <c r="H252" s="95">
        <f t="shared" si="31"/>
        <v>2974.17</v>
      </c>
      <c r="I252" s="95">
        <f t="shared" si="32"/>
        <v>300.68</v>
      </c>
      <c r="J252" s="96">
        <f t="shared" si="33"/>
        <v>3274.85</v>
      </c>
      <c r="K252" s="220"/>
    </row>
    <row r="253" spans="1:11" s="128" customFormat="1" x14ac:dyDescent="0.2">
      <c r="A253" s="8" t="s">
        <v>301</v>
      </c>
      <c r="B253" s="9" t="s">
        <v>302</v>
      </c>
      <c r="C253" s="100">
        <v>21.51</v>
      </c>
      <c r="D253" s="105" t="s">
        <v>22</v>
      </c>
      <c r="E253" s="104">
        <f>'[1]Analisis de Costos'!G765</f>
        <v>6303.0450000000001</v>
      </c>
      <c r="F253" s="104">
        <f>'[1]Analisis de Costos'!H765</f>
        <v>1103.6654999999998</v>
      </c>
      <c r="G253" s="212">
        <f t="shared" si="30"/>
        <v>7406.71</v>
      </c>
      <c r="H253" s="95">
        <f t="shared" si="31"/>
        <v>135578.5</v>
      </c>
      <c r="I253" s="95">
        <f t="shared" si="32"/>
        <v>23739.84</v>
      </c>
      <c r="J253" s="96">
        <f t="shared" si="33"/>
        <v>159318.34</v>
      </c>
      <c r="K253" s="220"/>
    </row>
    <row r="254" spans="1:11" s="128" customFormat="1" x14ac:dyDescent="0.2">
      <c r="A254" s="8" t="s">
        <v>303</v>
      </c>
      <c r="B254" s="9" t="s">
        <v>304</v>
      </c>
      <c r="C254" s="100">
        <v>110.62</v>
      </c>
      <c r="D254" s="105" t="s">
        <v>22</v>
      </c>
      <c r="E254" s="104">
        <f>'[1]Analisis de Costos'!G775</f>
        <v>1257.54</v>
      </c>
      <c r="F254" s="104">
        <f>'[1]Analisis de Costos'!H775</f>
        <v>166.75</v>
      </c>
      <c r="G254" s="212">
        <f t="shared" si="30"/>
        <v>1424.29</v>
      </c>
      <c r="H254" s="95">
        <f t="shared" si="31"/>
        <v>139109.07</v>
      </c>
      <c r="I254" s="95">
        <f t="shared" si="32"/>
        <v>18445.89</v>
      </c>
      <c r="J254" s="96">
        <f t="shared" si="33"/>
        <v>157554.96000000002</v>
      </c>
      <c r="K254" s="220"/>
    </row>
    <row r="255" spans="1:11" s="128" customFormat="1" x14ac:dyDescent="0.2">
      <c r="A255" s="8" t="s">
        <v>305</v>
      </c>
      <c r="B255" s="9" t="s">
        <v>282</v>
      </c>
      <c r="C255" s="100">
        <v>845.31</v>
      </c>
      <c r="D255" s="105" t="s">
        <v>22</v>
      </c>
      <c r="E255" s="104">
        <f>'[1]Analisis de Costos'!G706</f>
        <v>238.76</v>
      </c>
      <c r="F255" s="104">
        <f>'[1]Analisis de Costos'!H706</f>
        <v>29.14</v>
      </c>
      <c r="G255" s="212">
        <f t="shared" si="30"/>
        <v>267.89999999999998</v>
      </c>
      <c r="H255" s="95">
        <f t="shared" si="31"/>
        <v>201826.22</v>
      </c>
      <c r="I255" s="95">
        <f t="shared" si="32"/>
        <v>24632.33</v>
      </c>
      <c r="J255" s="96">
        <f t="shared" si="33"/>
        <v>226458.55</v>
      </c>
      <c r="K255" s="220"/>
    </row>
    <row r="256" spans="1:11" s="128" customFormat="1" x14ac:dyDescent="0.2">
      <c r="A256" s="8" t="s">
        <v>306</v>
      </c>
      <c r="B256" s="9" t="s">
        <v>187</v>
      </c>
      <c r="C256" s="100">
        <v>329.3</v>
      </c>
      <c r="D256" s="105" t="s">
        <v>22</v>
      </c>
      <c r="E256" s="104">
        <f>'[1]Analisis de Costos'!G435</f>
        <v>377.57</v>
      </c>
      <c r="F256" s="104">
        <f>'[1]Analisis de Costos'!H435</f>
        <v>30.14</v>
      </c>
      <c r="G256" s="212">
        <f t="shared" si="30"/>
        <v>407.71</v>
      </c>
      <c r="H256" s="95">
        <f t="shared" si="31"/>
        <v>124333.8</v>
      </c>
      <c r="I256" s="95">
        <f t="shared" si="32"/>
        <v>9925.1</v>
      </c>
      <c r="J256" s="96">
        <f t="shared" si="33"/>
        <v>134258.9</v>
      </c>
      <c r="K256" s="220"/>
    </row>
    <row r="257" spans="1:11" s="128" customFormat="1" x14ac:dyDescent="0.2">
      <c r="A257" s="8" t="s">
        <v>307</v>
      </c>
      <c r="B257" s="9" t="s">
        <v>308</v>
      </c>
      <c r="C257" s="100">
        <v>208.56</v>
      </c>
      <c r="D257" s="105" t="s">
        <v>22</v>
      </c>
      <c r="E257" s="104">
        <f>'[1]Analisis de Costos'!G790</f>
        <v>524.93000000000006</v>
      </c>
      <c r="F257" s="104">
        <f>'[1]Analisis de Costos'!H790</f>
        <v>31.580000000000002</v>
      </c>
      <c r="G257" s="212">
        <f t="shared" si="30"/>
        <v>556.51</v>
      </c>
      <c r="H257" s="95">
        <f t="shared" si="31"/>
        <v>109479.4</v>
      </c>
      <c r="I257" s="95">
        <f t="shared" si="32"/>
        <v>6586.32</v>
      </c>
      <c r="J257" s="96">
        <f t="shared" si="33"/>
        <v>116065.72</v>
      </c>
      <c r="K257" s="220"/>
    </row>
    <row r="258" spans="1:11" s="128" customFormat="1" x14ac:dyDescent="0.2">
      <c r="A258" s="8" t="s">
        <v>309</v>
      </c>
      <c r="B258" s="9" t="s">
        <v>310</v>
      </c>
      <c r="C258" s="100">
        <v>9.4600000000000009</v>
      </c>
      <c r="D258" s="105" t="s">
        <v>22</v>
      </c>
      <c r="E258" s="104">
        <f>+'[1]Analisis de Costos'!G801</f>
        <v>56.935962310242537</v>
      </c>
      <c r="F258" s="104">
        <f>+'[1]Analisis de Costos'!H801</f>
        <v>0</v>
      </c>
      <c r="G258" s="212">
        <f t="shared" si="30"/>
        <v>56.94</v>
      </c>
      <c r="H258" s="95">
        <f t="shared" si="31"/>
        <v>538.61</v>
      </c>
      <c r="I258" s="95">
        <f t="shared" si="32"/>
        <v>0</v>
      </c>
      <c r="J258" s="96">
        <f t="shared" si="33"/>
        <v>538.61</v>
      </c>
      <c r="K258" s="220"/>
    </row>
    <row r="259" spans="1:11" x14ac:dyDescent="0.2">
      <c r="A259" s="6">
        <v>23.4</v>
      </c>
      <c r="B259" s="7" t="s">
        <v>311</v>
      </c>
      <c r="C259" s="100"/>
      <c r="D259" s="105"/>
      <c r="E259" s="104"/>
      <c r="F259" s="104"/>
      <c r="G259" s="212">
        <f t="shared" si="30"/>
        <v>0</v>
      </c>
      <c r="H259" s="134"/>
      <c r="I259" s="95"/>
      <c r="J259" s="96"/>
    </row>
    <row r="260" spans="1:11" x14ac:dyDescent="0.2">
      <c r="A260" s="8" t="s">
        <v>312</v>
      </c>
      <c r="B260" s="9" t="s">
        <v>313</v>
      </c>
      <c r="C260" s="100">
        <v>0.75</v>
      </c>
      <c r="D260" s="105" t="s">
        <v>106</v>
      </c>
      <c r="E260" s="104">
        <f>'[1]Analisis de Costos'!G809</f>
        <v>32054.16</v>
      </c>
      <c r="F260" s="104">
        <f>'[1]Analisis de Costos'!H809</f>
        <v>3310.22</v>
      </c>
      <c r="G260" s="212">
        <f t="shared" si="30"/>
        <v>35364.379999999997</v>
      </c>
      <c r="H260" s="134">
        <f t="shared" si="31"/>
        <v>24040.62</v>
      </c>
      <c r="I260" s="95">
        <f t="shared" si="32"/>
        <v>2482.67</v>
      </c>
      <c r="J260" s="96">
        <f t="shared" si="33"/>
        <v>26523.29</v>
      </c>
    </row>
    <row r="261" spans="1:11" x14ac:dyDescent="0.2">
      <c r="A261" s="8" t="s">
        <v>314</v>
      </c>
      <c r="B261" s="9" t="s">
        <v>315</v>
      </c>
      <c r="C261" s="100">
        <v>3.1</v>
      </c>
      <c r="D261" s="105" t="s">
        <v>46</v>
      </c>
      <c r="E261" s="104">
        <f>'[1]Analisis de Costos'!G821</f>
        <v>444.63</v>
      </c>
      <c r="F261" s="104">
        <f>'[1]Analisis de Costos'!H821</f>
        <v>11.06</v>
      </c>
      <c r="G261" s="212">
        <f t="shared" si="30"/>
        <v>455.69</v>
      </c>
      <c r="H261" s="134">
        <f t="shared" si="31"/>
        <v>1378.35</v>
      </c>
      <c r="I261" s="95">
        <f t="shared" si="32"/>
        <v>34.29</v>
      </c>
      <c r="J261" s="96">
        <f t="shared" si="33"/>
        <v>1412.6399999999999</v>
      </c>
    </row>
    <row r="262" spans="1:11" x14ac:dyDescent="0.2">
      <c r="A262" s="8" t="s">
        <v>316</v>
      </c>
      <c r="B262" s="9" t="s">
        <v>317</v>
      </c>
      <c r="C262" s="100">
        <v>8.85</v>
      </c>
      <c r="D262" s="105" t="s">
        <v>22</v>
      </c>
      <c r="E262" s="104">
        <f>'[1]Analisis de Costos'!G219</f>
        <v>545.72</v>
      </c>
      <c r="F262" s="104">
        <f>'[1]Analisis de Costos'!H219</f>
        <v>55.17</v>
      </c>
      <c r="G262" s="212">
        <f t="shared" si="30"/>
        <v>600.89</v>
      </c>
      <c r="H262" s="134">
        <f t="shared" si="31"/>
        <v>4829.62</v>
      </c>
      <c r="I262" s="95">
        <f t="shared" si="32"/>
        <v>488.25</v>
      </c>
      <c r="J262" s="96">
        <f t="shared" si="33"/>
        <v>5317.87</v>
      </c>
    </row>
    <row r="263" spans="1:11" x14ac:dyDescent="0.2">
      <c r="A263" s="8" t="s">
        <v>318</v>
      </c>
      <c r="B263" s="9" t="s">
        <v>187</v>
      </c>
      <c r="C263" s="100">
        <v>14.21</v>
      </c>
      <c r="D263" s="105" t="s">
        <v>22</v>
      </c>
      <c r="E263" s="104">
        <f>'[1]Analisis de Costos'!G435</f>
        <v>377.57</v>
      </c>
      <c r="F263" s="104">
        <f>'[1]Analisis de Costos'!H435</f>
        <v>30.14</v>
      </c>
      <c r="G263" s="212">
        <f t="shared" si="30"/>
        <v>407.71</v>
      </c>
      <c r="H263" s="134">
        <f t="shared" si="31"/>
        <v>5365.27</v>
      </c>
      <c r="I263" s="95">
        <f t="shared" si="32"/>
        <v>428.29</v>
      </c>
      <c r="J263" s="96">
        <f t="shared" si="33"/>
        <v>5793.56</v>
      </c>
    </row>
    <row r="264" spans="1:11" x14ac:dyDescent="0.2">
      <c r="A264" s="8" t="s">
        <v>319</v>
      </c>
      <c r="B264" s="9" t="s">
        <v>66</v>
      </c>
      <c r="C264" s="100">
        <v>31.82</v>
      </c>
      <c r="D264" s="105" t="s">
        <v>30</v>
      </c>
      <c r="E264" s="104">
        <f>'[1]Analisis de Costos'!G230</f>
        <v>167.43</v>
      </c>
      <c r="F264" s="104">
        <f>F250</f>
        <v>17.669999999999998</v>
      </c>
      <c r="G264" s="212">
        <f t="shared" si="30"/>
        <v>185.1</v>
      </c>
      <c r="H264" s="134">
        <f t="shared" si="31"/>
        <v>5327.62</v>
      </c>
      <c r="I264" s="95">
        <f t="shared" si="32"/>
        <v>562.26</v>
      </c>
      <c r="J264" s="96">
        <f t="shared" si="33"/>
        <v>5889.88</v>
      </c>
    </row>
    <row r="265" spans="1:11" x14ac:dyDescent="0.2">
      <c r="A265" s="8" t="s">
        <v>320</v>
      </c>
      <c r="B265" s="9" t="s">
        <v>321</v>
      </c>
      <c r="C265" s="100">
        <v>11.32</v>
      </c>
      <c r="D265" s="105" t="s">
        <v>30</v>
      </c>
      <c r="E265" s="104">
        <f>E228</f>
        <v>1779.8652299602843</v>
      </c>
      <c r="F265" s="104">
        <f>F228</f>
        <v>248.37574139285115</v>
      </c>
      <c r="G265" s="212">
        <f t="shared" si="30"/>
        <v>2028.24</v>
      </c>
      <c r="H265" s="134">
        <f t="shared" si="31"/>
        <v>20148.07</v>
      </c>
      <c r="I265" s="95">
        <f t="shared" si="32"/>
        <v>2811.61</v>
      </c>
      <c r="J265" s="96">
        <f t="shared" si="33"/>
        <v>22959.68</v>
      </c>
    </row>
    <row r="266" spans="1:11" x14ac:dyDescent="0.2">
      <c r="A266" s="6">
        <v>23.5</v>
      </c>
      <c r="B266" s="7" t="s">
        <v>311</v>
      </c>
      <c r="C266" s="100"/>
      <c r="D266" s="105"/>
      <c r="E266" s="104"/>
      <c r="F266" s="104"/>
      <c r="G266" s="212">
        <f t="shared" si="30"/>
        <v>0</v>
      </c>
      <c r="H266" s="134"/>
      <c r="I266" s="95"/>
      <c r="J266" s="96"/>
    </row>
    <row r="267" spans="1:11" x14ac:dyDescent="0.2">
      <c r="A267" s="8" t="s">
        <v>322</v>
      </c>
      <c r="B267" s="9" t="s">
        <v>313</v>
      </c>
      <c r="C267" s="100">
        <v>0.28000000000000003</v>
      </c>
      <c r="D267" s="105" t="s">
        <v>106</v>
      </c>
      <c r="E267" s="104">
        <f t="shared" ref="E267:F272" si="34">E260</f>
        <v>32054.16</v>
      </c>
      <c r="F267" s="104">
        <f t="shared" si="34"/>
        <v>3310.22</v>
      </c>
      <c r="G267" s="212">
        <f t="shared" si="30"/>
        <v>35364.379999999997</v>
      </c>
      <c r="H267" s="134">
        <f t="shared" si="31"/>
        <v>8975.16</v>
      </c>
      <c r="I267" s="95">
        <f t="shared" si="32"/>
        <v>926.86</v>
      </c>
      <c r="J267" s="96">
        <f t="shared" si="33"/>
        <v>9902.02</v>
      </c>
    </row>
    <row r="268" spans="1:11" x14ac:dyDescent="0.2">
      <c r="A268" s="8" t="s">
        <v>323</v>
      </c>
      <c r="B268" s="9" t="s">
        <v>315</v>
      </c>
      <c r="C268" s="100">
        <v>0.18</v>
      </c>
      <c r="D268" s="105" t="s">
        <v>46</v>
      </c>
      <c r="E268" s="104">
        <f t="shared" si="34"/>
        <v>444.63</v>
      </c>
      <c r="F268" s="104">
        <f t="shared" si="34"/>
        <v>11.06</v>
      </c>
      <c r="G268" s="212">
        <f t="shared" si="30"/>
        <v>455.69</v>
      </c>
      <c r="H268" s="134">
        <f t="shared" si="31"/>
        <v>80.03</v>
      </c>
      <c r="I268" s="95">
        <f t="shared" si="32"/>
        <v>1.99</v>
      </c>
      <c r="J268" s="96">
        <f t="shared" si="33"/>
        <v>82.02</v>
      </c>
    </row>
    <row r="269" spans="1:11" x14ac:dyDescent="0.2">
      <c r="A269" s="8" t="s">
        <v>324</v>
      </c>
      <c r="B269" s="9" t="s">
        <v>317</v>
      </c>
      <c r="C269" s="100">
        <v>1.58</v>
      </c>
      <c r="D269" s="105" t="s">
        <v>46</v>
      </c>
      <c r="E269" s="104">
        <f t="shared" si="34"/>
        <v>545.72</v>
      </c>
      <c r="F269" s="104">
        <f t="shared" si="34"/>
        <v>55.17</v>
      </c>
      <c r="G269" s="212">
        <f t="shared" si="30"/>
        <v>600.89</v>
      </c>
      <c r="H269" s="134">
        <f t="shared" si="31"/>
        <v>862.24</v>
      </c>
      <c r="I269" s="95">
        <f t="shared" si="32"/>
        <v>87.17</v>
      </c>
      <c r="J269" s="96">
        <f t="shared" si="33"/>
        <v>949.41</v>
      </c>
    </row>
    <row r="270" spans="1:11" x14ac:dyDescent="0.2">
      <c r="A270" s="8" t="s">
        <v>325</v>
      </c>
      <c r="B270" s="18" t="s">
        <v>187</v>
      </c>
      <c r="C270" s="100">
        <v>0.18</v>
      </c>
      <c r="D270" s="105" t="s">
        <v>22</v>
      </c>
      <c r="E270" s="104">
        <f t="shared" si="34"/>
        <v>377.57</v>
      </c>
      <c r="F270" s="104">
        <f t="shared" si="34"/>
        <v>30.14</v>
      </c>
      <c r="G270" s="212">
        <f t="shared" si="30"/>
        <v>407.71</v>
      </c>
      <c r="H270" s="134">
        <f t="shared" si="31"/>
        <v>67.959999999999994</v>
      </c>
      <c r="I270" s="95">
        <f t="shared" si="32"/>
        <v>5.43</v>
      </c>
      <c r="J270" s="96">
        <f t="shared" si="33"/>
        <v>73.389999999999986</v>
      </c>
    </row>
    <row r="271" spans="1:11" x14ac:dyDescent="0.2">
      <c r="A271" s="8" t="s">
        <v>326</v>
      </c>
      <c r="B271" s="18" t="s">
        <v>66</v>
      </c>
      <c r="C271" s="100">
        <v>8.49</v>
      </c>
      <c r="D271" s="105" t="s">
        <v>30</v>
      </c>
      <c r="E271" s="104">
        <f t="shared" si="34"/>
        <v>167.43</v>
      </c>
      <c r="F271" s="104">
        <f t="shared" si="34"/>
        <v>17.669999999999998</v>
      </c>
      <c r="G271" s="212">
        <f t="shared" si="30"/>
        <v>185.1</v>
      </c>
      <c r="H271" s="134">
        <f t="shared" si="31"/>
        <v>1421.48</v>
      </c>
      <c r="I271" s="95">
        <f t="shared" si="32"/>
        <v>150.02000000000001</v>
      </c>
      <c r="J271" s="96">
        <f t="shared" si="33"/>
        <v>1571.5</v>
      </c>
    </row>
    <row r="272" spans="1:11" x14ac:dyDescent="0.2">
      <c r="A272" s="8" t="s">
        <v>327</v>
      </c>
      <c r="B272" s="18" t="s">
        <v>321</v>
      </c>
      <c r="C272" s="100">
        <v>4.68</v>
      </c>
      <c r="D272" s="105" t="s">
        <v>30</v>
      </c>
      <c r="E272" s="104">
        <f t="shared" si="34"/>
        <v>1779.8652299602843</v>
      </c>
      <c r="F272" s="104">
        <f t="shared" si="34"/>
        <v>248.37574139285115</v>
      </c>
      <c r="G272" s="212">
        <f t="shared" si="30"/>
        <v>2028.24</v>
      </c>
      <c r="H272" s="134">
        <f t="shared" si="31"/>
        <v>8329.77</v>
      </c>
      <c r="I272" s="95">
        <f t="shared" si="32"/>
        <v>1162.4000000000001</v>
      </c>
      <c r="J272" s="96">
        <f t="shared" si="33"/>
        <v>9492.17</v>
      </c>
    </row>
    <row r="273" spans="1:10" x14ac:dyDescent="0.2">
      <c r="A273" s="6">
        <v>23.6</v>
      </c>
      <c r="B273" s="19" t="s">
        <v>328</v>
      </c>
      <c r="C273" s="100"/>
      <c r="D273" s="105"/>
      <c r="E273" s="104"/>
      <c r="F273" s="104"/>
      <c r="G273" s="212">
        <f t="shared" si="30"/>
        <v>0</v>
      </c>
      <c r="H273" s="134"/>
      <c r="I273" s="95"/>
      <c r="J273" s="96"/>
    </row>
    <row r="274" spans="1:10" x14ac:dyDescent="0.2">
      <c r="A274" s="8" t="s">
        <v>329</v>
      </c>
      <c r="B274" s="18" t="s">
        <v>330</v>
      </c>
      <c r="C274" s="100">
        <v>1</v>
      </c>
      <c r="D274" s="105" t="s">
        <v>46</v>
      </c>
      <c r="E274" s="104">
        <f>'[1]Analisis de Costos'!G650</f>
        <v>33998.105084745766</v>
      </c>
      <c r="F274" s="104">
        <f>'[1]Analisis de Costos'!H650</f>
        <v>4607.6589152542374</v>
      </c>
      <c r="G274" s="212">
        <f t="shared" si="30"/>
        <v>38605.760000000002</v>
      </c>
      <c r="H274" s="134">
        <f t="shared" si="31"/>
        <v>33998.11</v>
      </c>
      <c r="I274" s="95">
        <f t="shared" si="32"/>
        <v>4607.66</v>
      </c>
      <c r="J274" s="96">
        <f t="shared" si="33"/>
        <v>38605.770000000004</v>
      </c>
    </row>
    <row r="275" spans="1:10" x14ac:dyDescent="0.2">
      <c r="A275" s="8" t="s">
        <v>331</v>
      </c>
      <c r="B275" s="18" t="s">
        <v>332</v>
      </c>
      <c r="C275" s="100">
        <v>5</v>
      </c>
      <c r="D275" s="105" t="s">
        <v>46</v>
      </c>
      <c r="E275" s="104">
        <f>'[2]MATERIALES E INSUMOS'!$E$1314</f>
        <v>5800.85</v>
      </c>
      <c r="F275" s="104">
        <f>E275*0.18</f>
        <v>1044.153</v>
      </c>
      <c r="G275" s="212">
        <f t="shared" si="30"/>
        <v>6845</v>
      </c>
      <c r="H275" s="134">
        <f t="shared" si="31"/>
        <v>29004.25</v>
      </c>
      <c r="I275" s="95">
        <f t="shared" si="32"/>
        <v>5220.7700000000004</v>
      </c>
      <c r="J275" s="96">
        <f t="shared" si="33"/>
        <v>34225.020000000004</v>
      </c>
    </row>
    <row r="276" spans="1:10" x14ac:dyDescent="0.2">
      <c r="A276" s="6">
        <v>23.7</v>
      </c>
      <c r="B276" s="19" t="s">
        <v>333</v>
      </c>
      <c r="C276" s="100"/>
      <c r="D276" s="105"/>
      <c r="E276" s="104"/>
      <c r="F276" s="104"/>
      <c r="G276" s="212">
        <f t="shared" si="30"/>
        <v>0</v>
      </c>
      <c r="H276" s="134"/>
      <c r="I276" s="95"/>
      <c r="J276" s="96"/>
    </row>
    <row r="277" spans="1:10" x14ac:dyDescent="0.2">
      <c r="A277" s="8" t="s">
        <v>334</v>
      </c>
      <c r="B277" s="18" t="s">
        <v>335</v>
      </c>
      <c r="C277" s="100">
        <v>81.78</v>
      </c>
      <c r="D277" s="105" t="s">
        <v>79</v>
      </c>
      <c r="E277" s="104">
        <v>550</v>
      </c>
      <c r="F277" s="104">
        <f>E277*0.18</f>
        <v>99</v>
      </c>
      <c r="G277" s="212">
        <f t="shared" si="30"/>
        <v>649</v>
      </c>
      <c r="H277" s="134">
        <f t="shared" si="31"/>
        <v>44979</v>
      </c>
      <c r="I277" s="95">
        <f t="shared" si="32"/>
        <v>8096.22</v>
      </c>
      <c r="J277" s="96">
        <f t="shared" si="33"/>
        <v>53075.22</v>
      </c>
    </row>
    <row r="278" spans="1:10" x14ac:dyDescent="0.2">
      <c r="A278" s="6">
        <v>23.8</v>
      </c>
      <c r="B278" s="19" t="s">
        <v>336</v>
      </c>
      <c r="C278" s="100">
        <v>1</v>
      </c>
      <c r="D278" s="105" t="s">
        <v>46</v>
      </c>
      <c r="E278" s="104">
        <v>18000</v>
      </c>
      <c r="F278" s="104">
        <f>E278*0.18</f>
        <v>3240</v>
      </c>
      <c r="G278" s="212">
        <f t="shared" si="30"/>
        <v>21240</v>
      </c>
      <c r="H278" s="134">
        <f t="shared" si="31"/>
        <v>18000</v>
      </c>
      <c r="I278" s="95">
        <f t="shared" si="32"/>
        <v>3240</v>
      </c>
      <c r="J278" s="96">
        <f t="shared" si="33"/>
        <v>21240</v>
      </c>
    </row>
    <row r="279" spans="1:10" x14ac:dyDescent="0.2">
      <c r="A279" s="6">
        <v>23.9</v>
      </c>
      <c r="B279" s="19" t="s">
        <v>337</v>
      </c>
      <c r="C279" s="100">
        <v>4</v>
      </c>
      <c r="D279" s="105" t="s">
        <v>46</v>
      </c>
      <c r="E279" s="104">
        <v>2950</v>
      </c>
      <c r="F279" s="104">
        <f>E279*0.18</f>
        <v>531</v>
      </c>
      <c r="G279" s="212">
        <f t="shared" si="30"/>
        <v>3481</v>
      </c>
      <c r="H279" s="134">
        <f t="shared" si="31"/>
        <v>11800</v>
      </c>
      <c r="I279" s="95">
        <f t="shared" si="32"/>
        <v>2124</v>
      </c>
      <c r="J279" s="96">
        <f t="shared" si="33"/>
        <v>13924</v>
      </c>
    </row>
    <row r="280" spans="1:10" ht="24" x14ac:dyDescent="0.2">
      <c r="A280" s="6">
        <v>23.1</v>
      </c>
      <c r="B280" s="19" t="s">
        <v>338</v>
      </c>
      <c r="C280" s="100">
        <v>2</v>
      </c>
      <c r="D280" s="105" t="s">
        <v>46</v>
      </c>
      <c r="E280" s="104">
        <f>(220000+220000*0.07+220000*0.09)/1.18</f>
        <v>216271.18644067796</v>
      </c>
      <c r="F280" s="104">
        <f>E280*0.18</f>
        <v>38928.813559322029</v>
      </c>
      <c r="G280" s="212">
        <f t="shared" si="30"/>
        <v>255200</v>
      </c>
      <c r="H280" s="134">
        <f t="shared" si="31"/>
        <v>432542.37</v>
      </c>
      <c r="I280" s="95">
        <f t="shared" si="32"/>
        <v>77857.63</v>
      </c>
      <c r="J280" s="96">
        <f t="shared" si="33"/>
        <v>510400</v>
      </c>
    </row>
    <row r="281" spans="1:10" ht="24" x14ac:dyDescent="0.2">
      <c r="A281" s="6">
        <v>23.11</v>
      </c>
      <c r="B281" s="19" t="s">
        <v>339</v>
      </c>
      <c r="C281" s="100">
        <v>2</v>
      </c>
      <c r="D281" s="105" t="s">
        <v>46</v>
      </c>
      <c r="E281" s="104">
        <f>(200000+200000*0.07+200000*0.09)/1.18</f>
        <v>196610.16949152545</v>
      </c>
      <c r="F281" s="104">
        <f>E281*0.18</f>
        <v>35389.830508474581</v>
      </c>
      <c r="G281" s="212">
        <f t="shared" si="30"/>
        <v>232000</v>
      </c>
      <c r="H281" s="134">
        <f t="shared" si="31"/>
        <v>393220.34</v>
      </c>
      <c r="I281" s="95">
        <f t="shared" si="32"/>
        <v>70779.66</v>
      </c>
      <c r="J281" s="96">
        <f t="shared" si="33"/>
        <v>464000</v>
      </c>
    </row>
    <row r="282" spans="1:10" x14ac:dyDescent="0.2">
      <c r="A282" s="6">
        <v>23.12</v>
      </c>
      <c r="B282" s="19" t="s">
        <v>340</v>
      </c>
      <c r="C282" s="100">
        <v>1</v>
      </c>
      <c r="D282" s="105" t="s">
        <v>46</v>
      </c>
      <c r="E282" s="104">
        <f>'[1]Analisis de Costos'!G831</f>
        <v>27192.5995</v>
      </c>
      <c r="F282" s="104">
        <f>'[1]Analisis de Costos'!H831</f>
        <v>2939.59051</v>
      </c>
      <c r="G282" s="212">
        <f t="shared" si="30"/>
        <v>30132.19</v>
      </c>
      <c r="H282" s="134">
        <f t="shared" si="31"/>
        <v>27192.6</v>
      </c>
      <c r="I282" s="95">
        <f t="shared" si="32"/>
        <v>2939.59</v>
      </c>
      <c r="J282" s="96">
        <f t="shared" si="33"/>
        <v>30132.19</v>
      </c>
    </row>
    <row r="283" spans="1:10" ht="24" x14ac:dyDescent="0.2">
      <c r="A283" s="6">
        <v>23.14</v>
      </c>
      <c r="B283" s="19" t="s">
        <v>341</v>
      </c>
      <c r="C283" s="100"/>
      <c r="D283" s="105"/>
      <c r="E283" s="95"/>
      <c r="F283" s="95"/>
      <c r="G283" s="212">
        <f t="shared" si="30"/>
        <v>0</v>
      </c>
      <c r="H283" s="134"/>
      <c r="I283" s="95"/>
      <c r="J283" s="96"/>
    </row>
    <row r="284" spans="1:10" x14ac:dyDescent="0.2">
      <c r="A284" s="8" t="s">
        <v>342</v>
      </c>
      <c r="B284" s="9" t="s">
        <v>343</v>
      </c>
      <c r="C284" s="100">
        <v>1</v>
      </c>
      <c r="D284" s="105" t="s">
        <v>46</v>
      </c>
      <c r="E284" s="104">
        <f>'[2]MATERIALES E INSUMOS'!$E$484</f>
        <v>6949.15</v>
      </c>
      <c r="F284" s="104">
        <f>E284*0.18</f>
        <v>1250.847</v>
      </c>
      <c r="G284" s="212">
        <f t="shared" si="30"/>
        <v>8200</v>
      </c>
      <c r="H284" s="134">
        <f t="shared" si="31"/>
        <v>6949.15</v>
      </c>
      <c r="I284" s="95">
        <f t="shared" si="32"/>
        <v>1250.8499999999999</v>
      </c>
      <c r="J284" s="96">
        <f t="shared" si="33"/>
        <v>8200</v>
      </c>
    </row>
    <row r="285" spans="1:10" x14ac:dyDescent="0.2">
      <c r="A285" s="8" t="s">
        <v>344</v>
      </c>
      <c r="B285" s="9" t="s">
        <v>345</v>
      </c>
      <c r="C285" s="100">
        <v>36</v>
      </c>
      <c r="D285" s="105" t="s">
        <v>46</v>
      </c>
      <c r="E285" s="104">
        <v>250</v>
      </c>
      <c r="F285" s="104">
        <f t="shared" ref="F285:F299" si="35">E285*0.18</f>
        <v>45</v>
      </c>
      <c r="G285" s="212">
        <f t="shared" si="30"/>
        <v>295</v>
      </c>
      <c r="H285" s="134">
        <f t="shared" si="31"/>
        <v>9000</v>
      </c>
      <c r="I285" s="95">
        <f t="shared" si="32"/>
        <v>1620</v>
      </c>
      <c r="J285" s="96">
        <f t="shared" si="33"/>
        <v>10620</v>
      </c>
    </row>
    <row r="286" spans="1:10" x14ac:dyDescent="0.2">
      <c r="A286" s="8" t="s">
        <v>346</v>
      </c>
      <c r="B286" s="9" t="s">
        <v>347</v>
      </c>
      <c r="C286" s="100">
        <v>6</v>
      </c>
      <c r="D286" s="105" t="s">
        <v>46</v>
      </c>
      <c r="E286" s="104">
        <v>2840</v>
      </c>
      <c r="F286" s="104">
        <f t="shared" si="35"/>
        <v>511.2</v>
      </c>
      <c r="G286" s="212">
        <f t="shared" si="30"/>
        <v>3351.2</v>
      </c>
      <c r="H286" s="134">
        <f t="shared" si="31"/>
        <v>17040</v>
      </c>
      <c r="I286" s="95">
        <f t="shared" si="32"/>
        <v>3067.2</v>
      </c>
      <c r="J286" s="96">
        <f t="shared" si="33"/>
        <v>20107.2</v>
      </c>
    </row>
    <row r="287" spans="1:10" x14ac:dyDescent="0.2">
      <c r="A287" s="8" t="s">
        <v>348</v>
      </c>
      <c r="B287" s="9" t="s">
        <v>349</v>
      </c>
      <c r="C287" s="135">
        <v>1</v>
      </c>
      <c r="D287" s="105" t="s">
        <v>46</v>
      </c>
      <c r="E287" s="136">
        <v>3430</v>
      </c>
      <c r="F287" s="104">
        <f t="shared" si="35"/>
        <v>617.4</v>
      </c>
      <c r="G287" s="212">
        <f t="shared" si="30"/>
        <v>4047.4</v>
      </c>
      <c r="H287" s="134">
        <f t="shared" si="31"/>
        <v>3430</v>
      </c>
      <c r="I287" s="95">
        <f t="shared" si="32"/>
        <v>617.4</v>
      </c>
      <c r="J287" s="96">
        <f t="shared" si="33"/>
        <v>4047.4</v>
      </c>
    </row>
    <row r="288" spans="1:10" x14ac:dyDescent="0.2">
      <c r="A288" s="8" t="s">
        <v>350</v>
      </c>
      <c r="B288" s="9" t="s">
        <v>351</v>
      </c>
      <c r="C288" s="135">
        <v>6</v>
      </c>
      <c r="D288" s="105" t="s">
        <v>46</v>
      </c>
      <c r="E288" s="136">
        <v>1138</v>
      </c>
      <c r="F288" s="104">
        <f t="shared" si="35"/>
        <v>204.84</v>
      </c>
      <c r="G288" s="212">
        <f t="shared" si="30"/>
        <v>1342.84</v>
      </c>
      <c r="H288" s="134">
        <f t="shared" si="31"/>
        <v>6828</v>
      </c>
      <c r="I288" s="95">
        <f t="shared" si="32"/>
        <v>1229.04</v>
      </c>
      <c r="J288" s="96">
        <f t="shared" si="33"/>
        <v>8057.04</v>
      </c>
    </row>
    <row r="289" spans="1:10" x14ac:dyDescent="0.2">
      <c r="A289" s="8" t="s">
        <v>352</v>
      </c>
      <c r="B289" s="9" t="s">
        <v>353</v>
      </c>
      <c r="C289" s="100">
        <v>3</v>
      </c>
      <c r="D289" s="137" t="s">
        <v>46</v>
      </c>
      <c r="E289" s="104">
        <v>508</v>
      </c>
      <c r="F289" s="136">
        <f t="shared" si="35"/>
        <v>91.44</v>
      </c>
      <c r="G289" s="212">
        <f t="shared" si="30"/>
        <v>599.44000000000005</v>
      </c>
      <c r="H289" s="134">
        <f t="shared" si="31"/>
        <v>1524</v>
      </c>
      <c r="I289" s="138">
        <f t="shared" si="32"/>
        <v>274.32</v>
      </c>
      <c r="J289" s="96">
        <f t="shared" si="33"/>
        <v>1798.32</v>
      </c>
    </row>
    <row r="290" spans="1:10" x14ac:dyDescent="0.2">
      <c r="A290" s="8" t="s">
        <v>354</v>
      </c>
      <c r="B290" s="9" t="s">
        <v>355</v>
      </c>
      <c r="C290" s="100">
        <v>8</v>
      </c>
      <c r="D290" s="137" t="s">
        <v>46</v>
      </c>
      <c r="E290" s="104">
        <v>3190</v>
      </c>
      <c r="F290" s="136">
        <f t="shared" si="35"/>
        <v>574.19999999999993</v>
      </c>
      <c r="G290" s="212">
        <f t="shared" si="30"/>
        <v>3764.2</v>
      </c>
      <c r="H290" s="134">
        <f t="shared" si="31"/>
        <v>25520</v>
      </c>
      <c r="I290" s="138">
        <f t="shared" si="32"/>
        <v>4593.6000000000004</v>
      </c>
      <c r="J290" s="96">
        <f t="shared" si="33"/>
        <v>30113.599999999999</v>
      </c>
    </row>
    <row r="291" spans="1:10" x14ac:dyDescent="0.2">
      <c r="A291" s="8" t="s">
        <v>356</v>
      </c>
      <c r="B291" s="9" t="s">
        <v>357</v>
      </c>
      <c r="C291" s="100">
        <v>7</v>
      </c>
      <c r="D291" s="137" t="s">
        <v>46</v>
      </c>
      <c r="E291" s="104">
        <v>2340</v>
      </c>
      <c r="F291" s="136">
        <f t="shared" si="35"/>
        <v>421.2</v>
      </c>
      <c r="G291" s="212">
        <f t="shared" si="30"/>
        <v>2761.2</v>
      </c>
      <c r="H291" s="134">
        <f t="shared" si="31"/>
        <v>16380</v>
      </c>
      <c r="I291" s="138">
        <f t="shared" si="32"/>
        <v>2948.4</v>
      </c>
      <c r="J291" s="96">
        <f t="shared" si="33"/>
        <v>19328.400000000001</v>
      </c>
    </row>
    <row r="292" spans="1:10" x14ac:dyDescent="0.2">
      <c r="A292" s="8" t="s">
        <v>358</v>
      </c>
      <c r="B292" s="9" t="s">
        <v>359</v>
      </c>
      <c r="C292" s="100">
        <v>5</v>
      </c>
      <c r="D292" s="137" t="s">
        <v>46</v>
      </c>
      <c r="E292" s="104">
        <v>2500</v>
      </c>
      <c r="F292" s="136">
        <f t="shared" si="35"/>
        <v>450</v>
      </c>
      <c r="G292" s="212">
        <f t="shared" si="30"/>
        <v>2950</v>
      </c>
      <c r="H292" s="134">
        <f t="shared" si="31"/>
        <v>12500</v>
      </c>
      <c r="I292" s="138">
        <f t="shared" si="32"/>
        <v>2250</v>
      </c>
      <c r="J292" s="96">
        <f t="shared" si="33"/>
        <v>14750</v>
      </c>
    </row>
    <row r="293" spans="1:10" x14ac:dyDescent="0.2">
      <c r="A293" s="8" t="s">
        <v>360</v>
      </c>
      <c r="B293" s="9" t="s">
        <v>361</v>
      </c>
      <c r="C293" s="100">
        <v>40</v>
      </c>
      <c r="D293" s="137" t="s">
        <v>362</v>
      </c>
      <c r="E293" s="104">
        <v>40.729999999999997</v>
      </c>
      <c r="F293" s="136">
        <f t="shared" si="35"/>
        <v>7.3313999999999995</v>
      </c>
      <c r="G293" s="212">
        <f t="shared" ref="G293:G356" si="36">+ROUND(E293+F293,2)</f>
        <v>48.06</v>
      </c>
      <c r="H293" s="134">
        <f t="shared" si="31"/>
        <v>1629.2</v>
      </c>
      <c r="I293" s="138">
        <f t="shared" si="32"/>
        <v>293.26</v>
      </c>
      <c r="J293" s="96">
        <f t="shared" si="33"/>
        <v>1922.46</v>
      </c>
    </row>
    <row r="294" spans="1:10" x14ac:dyDescent="0.2">
      <c r="A294" s="8" t="s">
        <v>363</v>
      </c>
      <c r="B294" s="9" t="s">
        <v>364</v>
      </c>
      <c r="C294" s="100">
        <v>16</v>
      </c>
      <c r="D294" s="105" t="s">
        <v>46</v>
      </c>
      <c r="E294" s="104">
        <v>650</v>
      </c>
      <c r="F294" s="104">
        <f t="shared" si="35"/>
        <v>117</v>
      </c>
      <c r="G294" s="212">
        <f t="shared" si="36"/>
        <v>767</v>
      </c>
      <c r="H294" s="95">
        <f t="shared" si="31"/>
        <v>10400</v>
      </c>
      <c r="I294" s="95">
        <f t="shared" si="32"/>
        <v>1872</v>
      </c>
      <c r="J294" s="96">
        <f t="shared" si="33"/>
        <v>12272</v>
      </c>
    </row>
    <row r="295" spans="1:10" x14ac:dyDescent="0.2">
      <c r="A295" s="8" t="s">
        <v>365</v>
      </c>
      <c r="B295" s="9" t="s">
        <v>366</v>
      </c>
      <c r="C295" s="100">
        <v>1</v>
      </c>
      <c r="D295" s="137" t="s">
        <v>46</v>
      </c>
      <c r="E295" s="104">
        <v>53000</v>
      </c>
      <c r="F295" s="136">
        <f t="shared" si="35"/>
        <v>9540</v>
      </c>
      <c r="G295" s="212">
        <f t="shared" si="36"/>
        <v>62540</v>
      </c>
      <c r="H295" s="134">
        <f t="shared" si="31"/>
        <v>53000</v>
      </c>
      <c r="I295" s="138">
        <f t="shared" si="32"/>
        <v>9540</v>
      </c>
      <c r="J295" s="96">
        <f t="shared" si="33"/>
        <v>62540</v>
      </c>
    </row>
    <row r="296" spans="1:10" x14ac:dyDescent="0.2">
      <c r="A296" s="8" t="s">
        <v>367</v>
      </c>
      <c r="B296" s="9" t="s">
        <v>368</v>
      </c>
      <c r="C296" s="100">
        <v>8</v>
      </c>
      <c r="D296" s="137" t="s">
        <v>46</v>
      </c>
      <c r="E296" s="104">
        <v>80</v>
      </c>
      <c r="F296" s="136">
        <f t="shared" si="35"/>
        <v>14.399999999999999</v>
      </c>
      <c r="G296" s="212">
        <f t="shared" si="36"/>
        <v>94.4</v>
      </c>
      <c r="H296" s="134">
        <f t="shared" si="31"/>
        <v>640</v>
      </c>
      <c r="I296" s="138">
        <f t="shared" si="32"/>
        <v>115.2</v>
      </c>
      <c r="J296" s="96">
        <f t="shared" si="33"/>
        <v>755.2</v>
      </c>
    </row>
    <row r="297" spans="1:10" x14ac:dyDescent="0.2">
      <c r="A297" s="8" t="s">
        <v>369</v>
      </c>
      <c r="B297" s="9" t="s">
        <v>370</v>
      </c>
      <c r="C297" s="100">
        <v>2</v>
      </c>
      <c r="D297" s="137" t="s">
        <v>46</v>
      </c>
      <c r="E297" s="104">
        <v>3830</v>
      </c>
      <c r="F297" s="136">
        <f t="shared" si="35"/>
        <v>689.4</v>
      </c>
      <c r="G297" s="212">
        <f t="shared" si="36"/>
        <v>4519.3999999999996</v>
      </c>
      <c r="H297" s="134">
        <f t="shared" si="31"/>
        <v>7660</v>
      </c>
      <c r="I297" s="138">
        <f t="shared" si="32"/>
        <v>1378.8</v>
      </c>
      <c r="J297" s="96">
        <f t="shared" si="33"/>
        <v>9038.7999999999993</v>
      </c>
    </row>
    <row r="298" spans="1:10" x14ac:dyDescent="0.2">
      <c r="A298" s="8" t="s">
        <v>371</v>
      </c>
      <c r="B298" s="9" t="s">
        <v>372</v>
      </c>
      <c r="C298" s="100">
        <v>5</v>
      </c>
      <c r="D298" s="137" t="s">
        <v>373</v>
      </c>
      <c r="E298" s="104">
        <v>2000</v>
      </c>
      <c r="F298" s="136">
        <f t="shared" si="35"/>
        <v>360</v>
      </c>
      <c r="G298" s="212">
        <f t="shared" si="36"/>
        <v>2360</v>
      </c>
      <c r="H298" s="134">
        <f t="shared" si="31"/>
        <v>10000</v>
      </c>
      <c r="I298" s="138">
        <f t="shared" si="32"/>
        <v>1800</v>
      </c>
      <c r="J298" s="96">
        <f t="shared" si="33"/>
        <v>11800</v>
      </c>
    </row>
    <row r="299" spans="1:10" x14ac:dyDescent="0.2">
      <c r="A299" s="8" t="s">
        <v>374</v>
      </c>
      <c r="B299" s="9" t="s">
        <v>375</v>
      </c>
      <c r="C299" s="100">
        <v>4</v>
      </c>
      <c r="D299" s="137" t="s">
        <v>46</v>
      </c>
      <c r="E299" s="104">
        <v>875</v>
      </c>
      <c r="F299" s="136">
        <f t="shared" si="35"/>
        <v>157.5</v>
      </c>
      <c r="G299" s="212">
        <f t="shared" si="36"/>
        <v>1032.5</v>
      </c>
      <c r="H299" s="134">
        <f t="shared" si="31"/>
        <v>3500</v>
      </c>
      <c r="I299" s="138">
        <f t="shared" si="32"/>
        <v>630</v>
      </c>
      <c r="J299" s="96">
        <f t="shared" si="33"/>
        <v>4130</v>
      </c>
    </row>
    <row r="300" spans="1:10" x14ac:dyDescent="0.2">
      <c r="A300" s="8" t="s">
        <v>376</v>
      </c>
      <c r="B300" s="9" t="s">
        <v>377</v>
      </c>
      <c r="C300" s="100">
        <v>1</v>
      </c>
      <c r="D300" s="137" t="s">
        <v>46</v>
      </c>
      <c r="E300" s="104">
        <v>40000</v>
      </c>
      <c r="F300" s="136">
        <v>0</v>
      </c>
      <c r="G300" s="212">
        <f t="shared" si="36"/>
        <v>40000</v>
      </c>
      <c r="H300" s="134">
        <f t="shared" si="31"/>
        <v>40000</v>
      </c>
      <c r="I300" s="138">
        <f t="shared" si="32"/>
        <v>0</v>
      </c>
      <c r="J300" s="96">
        <f t="shared" si="33"/>
        <v>40000</v>
      </c>
    </row>
    <row r="301" spans="1:10" x14ac:dyDescent="0.2">
      <c r="A301" s="8" t="s">
        <v>378</v>
      </c>
      <c r="B301" s="9" t="s">
        <v>379</v>
      </c>
      <c r="C301" s="100">
        <v>1</v>
      </c>
      <c r="D301" s="137" t="s">
        <v>46</v>
      </c>
      <c r="E301" s="104">
        <v>65000</v>
      </c>
      <c r="F301" s="136">
        <f>E301*0.18</f>
        <v>11700</v>
      </c>
      <c r="G301" s="212">
        <f t="shared" si="36"/>
        <v>76700</v>
      </c>
      <c r="H301" s="134">
        <f t="shared" si="31"/>
        <v>65000</v>
      </c>
      <c r="I301" s="138">
        <f t="shared" si="32"/>
        <v>11700</v>
      </c>
      <c r="J301" s="96">
        <f t="shared" si="33"/>
        <v>76700</v>
      </c>
    </row>
    <row r="302" spans="1:10" x14ac:dyDescent="0.2">
      <c r="A302" s="6">
        <v>23.15</v>
      </c>
      <c r="B302" s="7" t="s">
        <v>380</v>
      </c>
      <c r="C302" s="100"/>
      <c r="D302" s="137"/>
      <c r="E302" s="95"/>
      <c r="F302" s="138"/>
      <c r="G302" s="212">
        <f t="shared" si="36"/>
        <v>0</v>
      </c>
      <c r="H302" s="134"/>
      <c r="I302" s="138"/>
      <c r="J302" s="96"/>
    </row>
    <row r="303" spans="1:10" x14ac:dyDescent="0.2">
      <c r="A303" s="8" t="s">
        <v>381</v>
      </c>
      <c r="B303" s="9" t="s">
        <v>382</v>
      </c>
      <c r="C303" s="100">
        <v>12.2</v>
      </c>
      <c r="D303" s="137" t="s">
        <v>30</v>
      </c>
      <c r="E303" s="95">
        <f>'[1]Analisis de Costos'!G844</f>
        <v>1076.48</v>
      </c>
      <c r="F303" s="138">
        <f>'[1]Analisis de Costos'!H844</f>
        <v>83.990000000000009</v>
      </c>
      <c r="G303" s="212">
        <f t="shared" si="36"/>
        <v>1160.47</v>
      </c>
      <c r="H303" s="134">
        <f t="shared" si="31"/>
        <v>13133.06</v>
      </c>
      <c r="I303" s="138">
        <f t="shared" si="32"/>
        <v>1024.68</v>
      </c>
      <c r="J303" s="96">
        <f t="shared" si="33"/>
        <v>14157.74</v>
      </c>
    </row>
    <row r="304" spans="1:10" x14ac:dyDescent="0.2">
      <c r="A304" s="8" t="s">
        <v>383</v>
      </c>
      <c r="B304" s="9" t="s">
        <v>384</v>
      </c>
      <c r="C304" s="100">
        <v>6</v>
      </c>
      <c r="D304" s="137" t="s">
        <v>46</v>
      </c>
      <c r="E304" s="95">
        <f>'[1]Analisis de Costos'!G858</f>
        <v>192.64</v>
      </c>
      <c r="F304" s="138">
        <f>'[1]Analisis de Costos'!H858</f>
        <v>30.11</v>
      </c>
      <c r="G304" s="212">
        <f t="shared" si="36"/>
        <v>222.75</v>
      </c>
      <c r="H304" s="134">
        <f t="shared" si="31"/>
        <v>1155.8399999999999</v>
      </c>
      <c r="I304" s="138">
        <f t="shared" si="32"/>
        <v>180.66</v>
      </c>
      <c r="J304" s="96">
        <f t="shared" si="33"/>
        <v>1336.5</v>
      </c>
    </row>
    <row r="305" spans="1:10" x14ac:dyDescent="0.2">
      <c r="A305" s="8" t="s">
        <v>385</v>
      </c>
      <c r="B305" s="9" t="s">
        <v>386</v>
      </c>
      <c r="C305" s="100">
        <v>2</v>
      </c>
      <c r="D305" s="137" t="s">
        <v>46</v>
      </c>
      <c r="E305" s="95">
        <f>'[1]Analisis de Costos'!G869</f>
        <v>213.10000000000002</v>
      </c>
      <c r="F305" s="138">
        <f>'[1]Analisis de Costos'!H869</f>
        <v>33.799999999999997</v>
      </c>
      <c r="G305" s="212">
        <f t="shared" si="36"/>
        <v>246.9</v>
      </c>
      <c r="H305" s="134">
        <f t="shared" si="31"/>
        <v>426.2</v>
      </c>
      <c r="I305" s="138">
        <f t="shared" si="32"/>
        <v>67.599999999999994</v>
      </c>
      <c r="J305" s="96">
        <f t="shared" si="33"/>
        <v>493.79999999999995</v>
      </c>
    </row>
    <row r="306" spans="1:10" x14ac:dyDescent="0.2">
      <c r="A306" s="8" t="s">
        <v>387</v>
      </c>
      <c r="B306" s="30" t="s">
        <v>388</v>
      </c>
      <c r="C306" s="135">
        <v>2</v>
      </c>
      <c r="D306" s="105" t="s">
        <v>46</v>
      </c>
      <c r="E306" s="95">
        <f>'[1]Analisis de Costos'!G880</f>
        <v>23606.45</v>
      </c>
      <c r="F306" s="138">
        <f>'[1]Analisis de Costos'!H880</f>
        <v>3583.16</v>
      </c>
      <c r="G306" s="212">
        <f t="shared" si="36"/>
        <v>27189.61</v>
      </c>
      <c r="H306" s="134">
        <f t="shared" si="31"/>
        <v>47212.9</v>
      </c>
      <c r="I306" s="138">
        <f t="shared" si="32"/>
        <v>7166.32</v>
      </c>
      <c r="J306" s="96">
        <f t="shared" si="33"/>
        <v>54379.22</v>
      </c>
    </row>
    <row r="307" spans="1:10" x14ac:dyDescent="0.2">
      <c r="A307" s="6">
        <v>23.16</v>
      </c>
      <c r="B307" s="7" t="s">
        <v>389</v>
      </c>
      <c r="C307" s="135"/>
      <c r="D307" s="105"/>
      <c r="E307" s="95"/>
      <c r="F307" s="95"/>
      <c r="G307" s="212">
        <f t="shared" si="36"/>
        <v>0</v>
      </c>
      <c r="H307" s="134"/>
      <c r="I307" s="95"/>
      <c r="J307" s="96"/>
    </row>
    <row r="308" spans="1:10" x14ac:dyDescent="0.2">
      <c r="A308" s="8" t="s">
        <v>390</v>
      </c>
      <c r="B308" s="9" t="s">
        <v>391</v>
      </c>
      <c r="C308" s="135">
        <v>1</v>
      </c>
      <c r="D308" s="105" t="s">
        <v>46</v>
      </c>
      <c r="E308" s="95">
        <f>'[1]Analisis de Costos'!G895</f>
        <v>9424.19</v>
      </c>
      <c r="F308" s="95">
        <f>'[1]Analisis de Costos'!H895</f>
        <v>755.24</v>
      </c>
      <c r="G308" s="212">
        <f t="shared" si="36"/>
        <v>10179.43</v>
      </c>
      <c r="H308" s="134">
        <f t="shared" ref="H308:H361" si="37">ROUND(C308*E308,2)</f>
        <v>9424.19</v>
      </c>
      <c r="I308" s="95">
        <f t="shared" si="32"/>
        <v>755.24</v>
      </c>
      <c r="J308" s="96">
        <f t="shared" si="33"/>
        <v>10179.43</v>
      </c>
    </row>
    <row r="309" spans="1:10" x14ac:dyDescent="0.2">
      <c r="A309" s="8" t="s">
        <v>392</v>
      </c>
      <c r="B309" s="9" t="s">
        <v>393</v>
      </c>
      <c r="C309" s="135">
        <v>1</v>
      </c>
      <c r="D309" s="105" t="s">
        <v>46</v>
      </c>
      <c r="E309" s="95">
        <f>'[1]Analisis de Costos'!G917</f>
        <v>9757.5800000000017</v>
      </c>
      <c r="F309" s="95">
        <f>'[1]Analisis de Costos'!H917</f>
        <v>1118.79</v>
      </c>
      <c r="G309" s="212">
        <f t="shared" si="36"/>
        <v>10876.37</v>
      </c>
      <c r="H309" s="134">
        <f t="shared" si="37"/>
        <v>9757.58</v>
      </c>
      <c r="I309" s="95">
        <f t="shared" si="32"/>
        <v>1118.79</v>
      </c>
      <c r="J309" s="96">
        <f t="shared" si="33"/>
        <v>10876.369999999999</v>
      </c>
    </row>
    <row r="310" spans="1:10" x14ac:dyDescent="0.2">
      <c r="A310" s="8" t="s">
        <v>394</v>
      </c>
      <c r="B310" s="9" t="s">
        <v>395</v>
      </c>
      <c r="C310" s="100">
        <v>1</v>
      </c>
      <c r="D310" s="105" t="s">
        <v>46</v>
      </c>
      <c r="E310" s="95">
        <f>'[1]Analisis de Costos'!G937</f>
        <v>7772.2300000000005</v>
      </c>
      <c r="F310" s="95">
        <f>'[1]Analisis de Costos'!H937</f>
        <v>570.85</v>
      </c>
      <c r="G310" s="212">
        <f t="shared" si="36"/>
        <v>8343.08</v>
      </c>
      <c r="H310" s="134">
        <f t="shared" si="37"/>
        <v>7772.23</v>
      </c>
      <c r="I310" s="95">
        <f t="shared" si="32"/>
        <v>570.85</v>
      </c>
      <c r="J310" s="96">
        <f t="shared" si="33"/>
        <v>8343.08</v>
      </c>
    </row>
    <row r="311" spans="1:10" x14ac:dyDescent="0.2">
      <c r="A311" s="8" t="s">
        <v>396</v>
      </c>
      <c r="B311" s="9" t="s">
        <v>397</v>
      </c>
      <c r="C311" s="100">
        <v>1</v>
      </c>
      <c r="D311" s="105" t="s">
        <v>46</v>
      </c>
      <c r="E311" s="95">
        <f>'[1]Analisis de Costos'!G953</f>
        <v>9610.4699999999993</v>
      </c>
      <c r="F311" s="95">
        <f>'[1]Analisis de Costos'!H953</f>
        <v>836.85</v>
      </c>
      <c r="G311" s="212">
        <f t="shared" si="36"/>
        <v>10447.32</v>
      </c>
      <c r="H311" s="134">
        <f t="shared" si="37"/>
        <v>9610.4699999999993</v>
      </c>
      <c r="I311" s="95">
        <f t="shared" si="32"/>
        <v>836.85</v>
      </c>
      <c r="J311" s="96">
        <f t="shared" si="33"/>
        <v>10447.32</v>
      </c>
    </row>
    <row r="312" spans="1:10" x14ac:dyDescent="0.2">
      <c r="A312" s="8" t="s">
        <v>398</v>
      </c>
      <c r="B312" s="9" t="s">
        <v>399</v>
      </c>
      <c r="C312" s="100">
        <v>1</v>
      </c>
      <c r="D312" s="105" t="s">
        <v>46</v>
      </c>
      <c r="E312" s="95">
        <f>'[1]Analisis de Costos'!G967</f>
        <v>3356.6099999999997</v>
      </c>
      <c r="F312" s="95">
        <f>'[1]Analisis de Costos'!H967</f>
        <v>174.87</v>
      </c>
      <c r="G312" s="212">
        <f t="shared" si="36"/>
        <v>3531.48</v>
      </c>
      <c r="H312" s="134">
        <f t="shared" si="37"/>
        <v>3356.61</v>
      </c>
      <c r="I312" s="95">
        <f t="shared" ref="I312:I361" si="38">ROUND(C312*F312,2)</f>
        <v>174.87</v>
      </c>
      <c r="J312" s="96">
        <f t="shared" ref="J312:J361" si="39">H312+I312</f>
        <v>3531.48</v>
      </c>
    </row>
    <row r="313" spans="1:10" x14ac:dyDescent="0.2">
      <c r="A313" s="8" t="s">
        <v>400</v>
      </c>
      <c r="B313" s="9" t="s">
        <v>401</v>
      </c>
      <c r="C313" s="100">
        <v>1</v>
      </c>
      <c r="D313" s="105" t="s">
        <v>46</v>
      </c>
      <c r="E313" s="95">
        <f>'[1]Analisis de Costos'!G980</f>
        <v>17264.34</v>
      </c>
      <c r="F313" s="95">
        <f>'[1]Analisis de Costos'!H980</f>
        <v>2166.4899999999998</v>
      </c>
      <c r="G313" s="212">
        <f t="shared" si="36"/>
        <v>19430.830000000002</v>
      </c>
      <c r="H313" s="134">
        <f t="shared" si="37"/>
        <v>17264.34</v>
      </c>
      <c r="I313" s="95">
        <f t="shared" si="38"/>
        <v>2166.4899999999998</v>
      </c>
      <c r="J313" s="96">
        <f t="shared" si="39"/>
        <v>19430.830000000002</v>
      </c>
    </row>
    <row r="314" spans="1:10" x14ac:dyDescent="0.2">
      <c r="A314" s="8" t="s">
        <v>402</v>
      </c>
      <c r="B314" s="9" t="s">
        <v>403</v>
      </c>
      <c r="C314" s="100">
        <v>1</v>
      </c>
      <c r="D314" s="105" t="s">
        <v>46</v>
      </c>
      <c r="E314" s="95">
        <f>'[1]Analisis de Costos'!G1004</f>
        <v>10539.66</v>
      </c>
      <c r="F314" s="95">
        <f>'[1]Analisis de Costos'!H1004</f>
        <v>1575</v>
      </c>
      <c r="G314" s="212">
        <f t="shared" si="36"/>
        <v>12114.66</v>
      </c>
      <c r="H314" s="134">
        <f t="shared" si="37"/>
        <v>10539.66</v>
      </c>
      <c r="I314" s="95">
        <f t="shared" si="38"/>
        <v>1575</v>
      </c>
      <c r="J314" s="96">
        <f t="shared" si="39"/>
        <v>12114.66</v>
      </c>
    </row>
    <row r="315" spans="1:10" x14ac:dyDescent="0.2">
      <c r="A315" s="8" t="s">
        <v>404</v>
      </c>
      <c r="B315" s="11" t="s">
        <v>405</v>
      </c>
      <c r="C315" s="100">
        <v>11.58</v>
      </c>
      <c r="D315" s="105" t="s">
        <v>30</v>
      </c>
      <c r="E315" s="95">
        <f>'[1]Analisis de Costos'!G1016</f>
        <v>652.17000000000007</v>
      </c>
      <c r="F315" s="95">
        <f>'[1]Analisis de Costos'!H1016</f>
        <v>49.180000000000007</v>
      </c>
      <c r="G315" s="212">
        <f t="shared" si="36"/>
        <v>701.35</v>
      </c>
      <c r="H315" s="134">
        <f t="shared" si="37"/>
        <v>7552.13</v>
      </c>
      <c r="I315" s="95">
        <f t="shared" si="38"/>
        <v>569.5</v>
      </c>
      <c r="J315" s="96">
        <f t="shared" si="39"/>
        <v>8121.63</v>
      </c>
    </row>
    <row r="316" spans="1:10" x14ac:dyDescent="0.2">
      <c r="A316" s="8" t="s">
        <v>406</v>
      </c>
      <c r="B316" s="11" t="s">
        <v>407</v>
      </c>
      <c r="C316" s="100">
        <v>28.95</v>
      </c>
      <c r="D316" s="105" t="s">
        <v>30</v>
      </c>
      <c r="E316" s="95">
        <f>'[1]Analisis de Costos'!G1026</f>
        <v>851.07999999999993</v>
      </c>
      <c r="F316" s="95">
        <f>'[1]Analisis de Costos'!H1026</f>
        <v>67.84</v>
      </c>
      <c r="G316" s="212">
        <f t="shared" si="36"/>
        <v>918.92</v>
      </c>
      <c r="H316" s="134">
        <f t="shared" si="37"/>
        <v>24638.77</v>
      </c>
      <c r="I316" s="95">
        <f t="shared" si="38"/>
        <v>1963.97</v>
      </c>
      <c r="J316" s="96">
        <f t="shared" si="39"/>
        <v>26602.74</v>
      </c>
    </row>
    <row r="317" spans="1:10" x14ac:dyDescent="0.2">
      <c r="A317" s="8" t="s">
        <v>408</v>
      </c>
      <c r="B317" s="11" t="s">
        <v>409</v>
      </c>
      <c r="C317" s="100">
        <v>144.75</v>
      </c>
      <c r="D317" s="105" t="s">
        <v>30</v>
      </c>
      <c r="E317" s="95">
        <f>'[1]Analisis de Costos'!G1037</f>
        <v>898.26</v>
      </c>
      <c r="F317" s="95">
        <f>'[1]Analisis de Costos'!H1037</f>
        <v>90.570000000000007</v>
      </c>
      <c r="G317" s="212">
        <f t="shared" si="36"/>
        <v>988.83</v>
      </c>
      <c r="H317" s="134">
        <f t="shared" si="37"/>
        <v>130023.14</v>
      </c>
      <c r="I317" s="95">
        <f t="shared" si="38"/>
        <v>13110.01</v>
      </c>
      <c r="J317" s="96">
        <f t="shared" si="39"/>
        <v>143133.15</v>
      </c>
    </row>
    <row r="318" spans="1:10" x14ac:dyDescent="0.2">
      <c r="A318" s="8" t="s">
        <v>410</v>
      </c>
      <c r="B318" s="9" t="s">
        <v>411</v>
      </c>
      <c r="C318" s="100">
        <v>2</v>
      </c>
      <c r="D318" s="105" t="s">
        <v>46</v>
      </c>
      <c r="E318" s="95">
        <f>'[1]Analisis de Costos'!G1051</f>
        <v>6702.8499999999995</v>
      </c>
      <c r="F318" s="95">
        <f>'[1]Analisis de Costos'!H1051</f>
        <v>703.46</v>
      </c>
      <c r="G318" s="212">
        <f t="shared" si="36"/>
        <v>7406.31</v>
      </c>
      <c r="H318" s="134">
        <f t="shared" si="37"/>
        <v>13405.7</v>
      </c>
      <c r="I318" s="95">
        <f t="shared" si="38"/>
        <v>1406.92</v>
      </c>
      <c r="J318" s="96">
        <f t="shared" si="39"/>
        <v>14812.62</v>
      </c>
    </row>
    <row r="319" spans="1:10" x14ac:dyDescent="0.2">
      <c r="A319" s="8" t="s">
        <v>412</v>
      </c>
      <c r="B319" s="11" t="s">
        <v>413</v>
      </c>
      <c r="C319" s="100">
        <v>1</v>
      </c>
      <c r="D319" s="105" t="s">
        <v>46</v>
      </c>
      <c r="E319" s="95">
        <f>'[1]Analisis de Costos'!G1065</f>
        <v>78465.84</v>
      </c>
      <c r="F319" s="95">
        <f>'[1]Analisis de Costos'!H1065</f>
        <v>7407.47</v>
      </c>
      <c r="G319" s="212">
        <f t="shared" si="36"/>
        <v>85873.31</v>
      </c>
      <c r="H319" s="134">
        <f t="shared" si="37"/>
        <v>78465.84</v>
      </c>
      <c r="I319" s="95">
        <f t="shared" si="38"/>
        <v>7407.47</v>
      </c>
      <c r="J319" s="96">
        <f t="shared" si="39"/>
        <v>85873.31</v>
      </c>
    </row>
    <row r="320" spans="1:10" x14ac:dyDescent="0.2">
      <c r="A320" s="8" t="s">
        <v>414</v>
      </c>
      <c r="B320" s="11" t="s">
        <v>415</v>
      </c>
      <c r="C320" s="100">
        <v>1</v>
      </c>
      <c r="D320" s="105" t="s">
        <v>46</v>
      </c>
      <c r="E320" s="95">
        <f>'[1]Analisis de Costos'!G1078</f>
        <v>10646.91</v>
      </c>
      <c r="F320" s="95">
        <f>'[1]Analisis de Costos'!H1078</f>
        <v>905.23</v>
      </c>
      <c r="G320" s="212">
        <f t="shared" si="36"/>
        <v>11552.14</v>
      </c>
      <c r="H320" s="134">
        <f t="shared" si="37"/>
        <v>10646.91</v>
      </c>
      <c r="I320" s="95">
        <f t="shared" si="38"/>
        <v>905.23</v>
      </c>
      <c r="J320" s="96">
        <f t="shared" si="39"/>
        <v>11552.14</v>
      </c>
    </row>
    <row r="321" spans="1:10" x14ac:dyDescent="0.2">
      <c r="A321" s="8" t="s">
        <v>416</v>
      </c>
      <c r="B321" s="9" t="s">
        <v>417</v>
      </c>
      <c r="C321" s="100">
        <v>1</v>
      </c>
      <c r="D321" s="105" t="s">
        <v>46</v>
      </c>
      <c r="E321" s="95">
        <f>'[1]Analisis de Costos'!G1092</f>
        <v>75950.459999999992</v>
      </c>
      <c r="F321" s="95">
        <f>'[1]Analisis de Costos'!H1092</f>
        <v>11715</v>
      </c>
      <c r="G321" s="212">
        <f t="shared" si="36"/>
        <v>87665.46</v>
      </c>
      <c r="H321" s="134">
        <f t="shared" si="37"/>
        <v>75950.460000000006</v>
      </c>
      <c r="I321" s="95">
        <f t="shared" si="38"/>
        <v>11715</v>
      </c>
      <c r="J321" s="96">
        <f t="shared" si="39"/>
        <v>87665.46</v>
      </c>
    </row>
    <row r="322" spans="1:10" x14ac:dyDescent="0.2">
      <c r="A322" s="6">
        <v>23.17</v>
      </c>
      <c r="B322" s="7" t="s">
        <v>418</v>
      </c>
      <c r="C322" s="100"/>
      <c r="D322" s="105"/>
      <c r="E322" s="95"/>
      <c r="F322" s="95"/>
      <c r="G322" s="212">
        <f t="shared" si="36"/>
        <v>0</v>
      </c>
      <c r="H322" s="134"/>
      <c r="I322" s="95"/>
      <c r="J322" s="96"/>
    </row>
    <row r="323" spans="1:10" x14ac:dyDescent="0.2">
      <c r="A323" s="8" t="s">
        <v>419</v>
      </c>
      <c r="B323" s="11" t="s">
        <v>420</v>
      </c>
      <c r="C323" s="100">
        <v>2</v>
      </c>
      <c r="D323" s="105" t="s">
        <v>46</v>
      </c>
      <c r="E323" s="95">
        <f>'[2]MATERIALES E INSUMOS'!$E$1158</f>
        <v>1838.14</v>
      </c>
      <c r="F323" s="95">
        <f>E323*0.18</f>
        <v>330.86520000000002</v>
      </c>
      <c r="G323" s="212">
        <f t="shared" si="36"/>
        <v>2169.0100000000002</v>
      </c>
      <c r="H323" s="134">
        <f t="shared" si="37"/>
        <v>3676.28</v>
      </c>
      <c r="I323" s="95">
        <f t="shared" si="38"/>
        <v>661.73</v>
      </c>
      <c r="J323" s="96">
        <f t="shared" si="39"/>
        <v>4338.01</v>
      </c>
    </row>
    <row r="324" spans="1:10" x14ac:dyDescent="0.2">
      <c r="A324" s="8" t="s">
        <v>421</v>
      </c>
      <c r="B324" s="9" t="s">
        <v>422</v>
      </c>
      <c r="C324" s="100">
        <v>1</v>
      </c>
      <c r="D324" s="105" t="s">
        <v>46</v>
      </c>
      <c r="E324" s="95">
        <f>'[2]MATERIALES E INSUMOS'!$E$1154</f>
        <v>685.59</v>
      </c>
      <c r="F324" s="95">
        <f t="shared" ref="F324" si="40">E324*0.18</f>
        <v>123.4062</v>
      </c>
      <c r="G324" s="212">
        <f t="shared" si="36"/>
        <v>809</v>
      </c>
      <c r="H324" s="134">
        <f t="shared" si="37"/>
        <v>685.59</v>
      </c>
      <c r="I324" s="95">
        <f t="shared" si="38"/>
        <v>123.41</v>
      </c>
      <c r="J324" s="96">
        <f t="shared" si="39"/>
        <v>809</v>
      </c>
    </row>
    <row r="325" spans="1:10" x14ac:dyDescent="0.2">
      <c r="A325" s="8" t="s">
        <v>423</v>
      </c>
      <c r="B325" s="9" t="s">
        <v>424</v>
      </c>
      <c r="C325" s="100">
        <v>12</v>
      </c>
      <c r="D325" s="105" t="s">
        <v>46</v>
      </c>
      <c r="E325" s="95">
        <f>'[1]Analisis de Costos'!G1106</f>
        <v>1135.9000000000001</v>
      </c>
      <c r="F325" s="95">
        <f>'[1]Analisis de Costos'!H1106</f>
        <v>114.62</v>
      </c>
      <c r="G325" s="212">
        <f t="shared" si="36"/>
        <v>1250.52</v>
      </c>
      <c r="H325" s="134">
        <f t="shared" si="37"/>
        <v>13630.8</v>
      </c>
      <c r="I325" s="95">
        <f t="shared" si="38"/>
        <v>1375.44</v>
      </c>
      <c r="J325" s="96">
        <f t="shared" si="39"/>
        <v>15006.24</v>
      </c>
    </row>
    <row r="326" spans="1:10" x14ac:dyDescent="0.2">
      <c r="A326" s="8" t="s">
        <v>425</v>
      </c>
      <c r="B326" s="9" t="s">
        <v>426</v>
      </c>
      <c r="C326" s="100">
        <v>8</v>
      </c>
      <c r="D326" s="105" t="s">
        <v>46</v>
      </c>
      <c r="E326" s="95">
        <f>'[1]Analisis de Costos'!G1121</f>
        <v>1219.27</v>
      </c>
      <c r="F326" s="95">
        <f>'[1]Analisis de Costos'!H1121</f>
        <v>129.63000000000002</v>
      </c>
      <c r="G326" s="212">
        <f t="shared" si="36"/>
        <v>1348.9</v>
      </c>
      <c r="H326" s="134">
        <f t="shared" si="37"/>
        <v>9754.16</v>
      </c>
      <c r="I326" s="95">
        <f t="shared" si="38"/>
        <v>1037.04</v>
      </c>
      <c r="J326" s="96">
        <f t="shared" si="39"/>
        <v>10791.2</v>
      </c>
    </row>
    <row r="327" spans="1:10" x14ac:dyDescent="0.2">
      <c r="A327" s="8" t="s">
        <v>427</v>
      </c>
      <c r="B327" s="11" t="s">
        <v>428</v>
      </c>
      <c r="C327" s="100">
        <v>9</v>
      </c>
      <c r="D327" s="105" t="s">
        <v>46</v>
      </c>
      <c r="E327" s="95">
        <f>'[1]Analisis de Costos'!G1137</f>
        <v>1427.0700000000002</v>
      </c>
      <c r="F327" s="95">
        <f>'[1]Analisis de Costos'!H1137</f>
        <v>167.14000000000001</v>
      </c>
      <c r="G327" s="212">
        <f t="shared" si="36"/>
        <v>1594.21</v>
      </c>
      <c r="H327" s="134">
        <f t="shared" si="37"/>
        <v>12843.63</v>
      </c>
      <c r="I327" s="95">
        <f t="shared" si="38"/>
        <v>1504.26</v>
      </c>
      <c r="J327" s="96">
        <f t="shared" si="39"/>
        <v>14347.89</v>
      </c>
    </row>
    <row r="328" spans="1:10" x14ac:dyDescent="0.2">
      <c r="A328" s="8" t="s">
        <v>429</v>
      </c>
      <c r="B328" s="9" t="s">
        <v>430</v>
      </c>
      <c r="C328" s="100">
        <v>1</v>
      </c>
      <c r="D328" s="105" t="s">
        <v>46</v>
      </c>
      <c r="E328" s="95">
        <f>'[1]Analisis de Costos'!G1153</f>
        <v>3980.2000000000003</v>
      </c>
      <c r="F328" s="95">
        <f>'[1]Analisis de Costos'!H1153</f>
        <v>446.82000000000005</v>
      </c>
      <c r="G328" s="212">
        <f t="shared" si="36"/>
        <v>4427.0200000000004</v>
      </c>
      <c r="H328" s="134">
        <f t="shared" si="37"/>
        <v>3980.2</v>
      </c>
      <c r="I328" s="95">
        <f t="shared" si="38"/>
        <v>446.82</v>
      </c>
      <c r="J328" s="96">
        <f t="shared" si="39"/>
        <v>4427.0199999999995</v>
      </c>
    </row>
    <row r="329" spans="1:10" x14ac:dyDescent="0.2">
      <c r="A329" s="8" t="s">
        <v>431</v>
      </c>
      <c r="B329" s="9" t="s">
        <v>432</v>
      </c>
      <c r="C329" s="100">
        <v>12</v>
      </c>
      <c r="D329" s="105" t="s">
        <v>46</v>
      </c>
      <c r="E329" s="95">
        <f>'[1]Analisis de Costos'!G1170</f>
        <v>5877.33</v>
      </c>
      <c r="F329" s="95">
        <f>'[1]Analisis de Costos'!H1170</f>
        <v>1058.1300000000001</v>
      </c>
      <c r="G329" s="212">
        <f t="shared" si="36"/>
        <v>6935.46</v>
      </c>
      <c r="H329" s="134">
        <f t="shared" si="37"/>
        <v>70527.960000000006</v>
      </c>
      <c r="I329" s="95">
        <f t="shared" si="38"/>
        <v>12697.56</v>
      </c>
      <c r="J329" s="96">
        <f t="shared" si="39"/>
        <v>83225.52</v>
      </c>
    </row>
    <row r="330" spans="1:10" x14ac:dyDescent="0.2">
      <c r="A330" s="8" t="s">
        <v>433</v>
      </c>
      <c r="B330" s="9" t="s">
        <v>434</v>
      </c>
      <c r="C330" s="100">
        <v>1</v>
      </c>
      <c r="D330" s="105" t="s">
        <v>46</v>
      </c>
      <c r="E330" s="95">
        <f>SUM(H323:H329)*0.2</f>
        <v>23019.724000000002</v>
      </c>
      <c r="F330" s="95">
        <f>E330*0.18</f>
        <v>4143.5503200000003</v>
      </c>
      <c r="G330" s="212">
        <f t="shared" si="36"/>
        <v>27163.27</v>
      </c>
      <c r="H330" s="134">
        <f t="shared" si="37"/>
        <v>23019.72</v>
      </c>
      <c r="I330" s="95">
        <f t="shared" si="38"/>
        <v>4143.55</v>
      </c>
      <c r="J330" s="96">
        <f t="shared" si="39"/>
        <v>27163.27</v>
      </c>
    </row>
    <row r="331" spans="1:10" x14ac:dyDescent="0.2">
      <c r="A331" s="6">
        <v>23.18</v>
      </c>
      <c r="B331" s="7" t="s">
        <v>435</v>
      </c>
      <c r="C331" s="100"/>
      <c r="D331" s="105"/>
      <c r="E331" s="95"/>
      <c r="F331" s="95"/>
      <c r="G331" s="212">
        <f t="shared" si="36"/>
        <v>0</v>
      </c>
      <c r="H331" s="134"/>
      <c r="I331" s="95"/>
      <c r="J331" s="96"/>
    </row>
    <row r="332" spans="1:10" x14ac:dyDescent="0.2">
      <c r="A332" s="8" t="s">
        <v>436</v>
      </c>
      <c r="B332" s="9" t="s">
        <v>437</v>
      </c>
      <c r="C332" s="100">
        <v>5.81</v>
      </c>
      <c r="D332" s="105" t="s">
        <v>30</v>
      </c>
      <c r="E332" s="95">
        <v>4800</v>
      </c>
      <c r="F332" s="95">
        <f>E332*0.18</f>
        <v>864</v>
      </c>
      <c r="G332" s="212">
        <f t="shared" si="36"/>
        <v>5664</v>
      </c>
      <c r="H332" s="134">
        <f t="shared" si="37"/>
        <v>27888</v>
      </c>
      <c r="I332" s="95">
        <f t="shared" si="38"/>
        <v>5019.84</v>
      </c>
      <c r="J332" s="96">
        <f t="shared" si="39"/>
        <v>32907.839999999997</v>
      </c>
    </row>
    <row r="333" spans="1:10" x14ac:dyDescent="0.2">
      <c r="A333" s="8" t="s">
        <v>438</v>
      </c>
      <c r="B333" s="9" t="s">
        <v>439</v>
      </c>
      <c r="C333" s="100">
        <v>5.81</v>
      </c>
      <c r="D333" s="105" t="s">
        <v>30</v>
      </c>
      <c r="E333" s="95">
        <v>4800</v>
      </c>
      <c r="F333" s="95">
        <f>E333*0.18</f>
        <v>864</v>
      </c>
      <c r="G333" s="212">
        <f t="shared" si="36"/>
        <v>5664</v>
      </c>
      <c r="H333" s="134">
        <f t="shared" si="37"/>
        <v>27888</v>
      </c>
      <c r="I333" s="95">
        <f t="shared" si="38"/>
        <v>5019.84</v>
      </c>
      <c r="J333" s="96">
        <f t="shared" si="39"/>
        <v>32907.839999999997</v>
      </c>
    </row>
    <row r="334" spans="1:10" x14ac:dyDescent="0.2">
      <c r="A334" s="8" t="s">
        <v>440</v>
      </c>
      <c r="B334" s="9" t="s">
        <v>441</v>
      </c>
      <c r="C334" s="100">
        <v>4.3600000000000003</v>
      </c>
      <c r="D334" s="105" t="s">
        <v>22</v>
      </c>
      <c r="E334" s="95">
        <v>4200</v>
      </c>
      <c r="F334" s="95">
        <f>E334*0.18</f>
        <v>756</v>
      </c>
      <c r="G334" s="212">
        <f t="shared" si="36"/>
        <v>4956</v>
      </c>
      <c r="H334" s="134">
        <f t="shared" si="37"/>
        <v>18312</v>
      </c>
      <c r="I334" s="95">
        <f t="shared" si="38"/>
        <v>3296.16</v>
      </c>
      <c r="J334" s="96">
        <f t="shared" si="39"/>
        <v>21608.16</v>
      </c>
    </row>
    <row r="335" spans="1:10" x14ac:dyDescent="0.2">
      <c r="A335" s="6">
        <v>23.19</v>
      </c>
      <c r="B335" s="7" t="s">
        <v>442</v>
      </c>
      <c r="C335" s="100"/>
      <c r="D335" s="105"/>
      <c r="E335" s="95"/>
      <c r="F335" s="95"/>
      <c r="G335" s="212">
        <f t="shared" si="36"/>
        <v>0</v>
      </c>
      <c r="H335" s="134"/>
      <c r="I335" s="95"/>
      <c r="J335" s="139"/>
    </row>
    <row r="336" spans="1:10" x14ac:dyDescent="0.2">
      <c r="A336" s="8" t="s">
        <v>443</v>
      </c>
      <c r="B336" s="9" t="s">
        <v>444</v>
      </c>
      <c r="C336" s="100">
        <v>1</v>
      </c>
      <c r="D336" s="105" t="s">
        <v>46</v>
      </c>
      <c r="E336" s="95">
        <f>1940.4*0.9*57</f>
        <v>99542.52</v>
      </c>
      <c r="F336" s="95">
        <f>E336*0.18</f>
        <v>17917.653600000001</v>
      </c>
      <c r="G336" s="212">
        <f t="shared" si="36"/>
        <v>117460.17</v>
      </c>
      <c r="H336" s="134">
        <f t="shared" si="37"/>
        <v>99542.52</v>
      </c>
      <c r="I336" s="95">
        <f t="shared" si="38"/>
        <v>17917.650000000001</v>
      </c>
      <c r="J336" s="139">
        <f t="shared" si="39"/>
        <v>117460.17000000001</v>
      </c>
    </row>
    <row r="337" spans="1:10" x14ac:dyDescent="0.2">
      <c r="A337" s="8" t="s">
        <v>445</v>
      </c>
      <c r="B337" s="9" t="s">
        <v>446</v>
      </c>
      <c r="C337" s="100">
        <v>1</v>
      </c>
      <c r="D337" s="105" t="s">
        <v>46</v>
      </c>
      <c r="E337" s="95">
        <f>6147.75*0.9*57</f>
        <v>315379.57500000001</v>
      </c>
      <c r="F337" s="95">
        <f>E337*0.18</f>
        <v>56768.323499999999</v>
      </c>
      <c r="G337" s="212">
        <f t="shared" si="36"/>
        <v>372147.9</v>
      </c>
      <c r="H337" s="134">
        <f t="shared" si="37"/>
        <v>315379.58</v>
      </c>
      <c r="I337" s="95">
        <f t="shared" si="38"/>
        <v>56768.32</v>
      </c>
      <c r="J337" s="139">
        <f t="shared" si="39"/>
        <v>372147.9</v>
      </c>
    </row>
    <row r="338" spans="1:10" x14ac:dyDescent="0.2">
      <c r="A338" s="8" t="s">
        <v>447</v>
      </c>
      <c r="B338" s="9" t="s">
        <v>448</v>
      </c>
      <c r="C338" s="100">
        <v>1</v>
      </c>
      <c r="D338" s="105" t="s">
        <v>46</v>
      </c>
      <c r="E338" s="95">
        <f>438.9*57</f>
        <v>25017.3</v>
      </c>
      <c r="F338" s="95">
        <f>E338*0.18</f>
        <v>4503.1139999999996</v>
      </c>
      <c r="G338" s="212">
        <f t="shared" si="36"/>
        <v>29520.41</v>
      </c>
      <c r="H338" s="134">
        <f t="shared" si="37"/>
        <v>25017.3</v>
      </c>
      <c r="I338" s="95">
        <f t="shared" si="38"/>
        <v>4503.1099999999997</v>
      </c>
      <c r="J338" s="139">
        <f t="shared" si="39"/>
        <v>29520.41</v>
      </c>
    </row>
    <row r="339" spans="1:10" x14ac:dyDescent="0.2">
      <c r="A339" s="8" t="s">
        <v>449</v>
      </c>
      <c r="B339" s="9" t="s">
        <v>450</v>
      </c>
      <c r="C339" s="100">
        <v>2</v>
      </c>
      <c r="D339" s="137" t="s">
        <v>46</v>
      </c>
      <c r="E339" s="104">
        <f>745.45*57</f>
        <v>42490.65</v>
      </c>
      <c r="F339" s="136">
        <f t="shared" ref="F339:F343" si="41">E339*0.18</f>
        <v>7648.317</v>
      </c>
      <c r="G339" s="212">
        <f t="shared" si="36"/>
        <v>50138.97</v>
      </c>
      <c r="H339" s="134">
        <f t="shared" si="37"/>
        <v>84981.3</v>
      </c>
      <c r="I339" s="138">
        <f t="shared" si="38"/>
        <v>15296.63</v>
      </c>
      <c r="J339" s="96">
        <f t="shared" si="39"/>
        <v>100277.93000000001</v>
      </c>
    </row>
    <row r="340" spans="1:10" x14ac:dyDescent="0.2">
      <c r="A340" s="8" t="s">
        <v>451</v>
      </c>
      <c r="B340" s="9" t="s">
        <v>452</v>
      </c>
      <c r="C340" s="100">
        <v>2</v>
      </c>
      <c r="D340" s="105" t="s">
        <v>46</v>
      </c>
      <c r="E340" s="95">
        <f>2.35*57</f>
        <v>133.95000000000002</v>
      </c>
      <c r="F340" s="95">
        <f t="shared" si="41"/>
        <v>24.111000000000001</v>
      </c>
      <c r="G340" s="212">
        <f t="shared" si="36"/>
        <v>158.06</v>
      </c>
      <c r="H340" s="134">
        <f t="shared" si="37"/>
        <v>267.89999999999998</v>
      </c>
      <c r="I340" s="95">
        <f t="shared" si="38"/>
        <v>48.22</v>
      </c>
      <c r="J340" s="139">
        <f t="shared" si="39"/>
        <v>316.12</v>
      </c>
    </row>
    <row r="341" spans="1:10" x14ac:dyDescent="0.2">
      <c r="A341" s="8" t="s">
        <v>453</v>
      </c>
      <c r="B341" s="9" t="s">
        <v>454</v>
      </c>
      <c r="C341" s="100">
        <v>12</v>
      </c>
      <c r="D341" s="105" t="s">
        <v>46</v>
      </c>
      <c r="E341" s="95">
        <f>65*1.7*57/1.18</f>
        <v>5337.7118644067796</v>
      </c>
      <c r="F341" s="95">
        <f t="shared" si="41"/>
        <v>960.78813559322032</v>
      </c>
      <c r="G341" s="212">
        <f t="shared" si="36"/>
        <v>6298.5</v>
      </c>
      <c r="H341" s="134">
        <f t="shared" si="37"/>
        <v>64052.54</v>
      </c>
      <c r="I341" s="95">
        <f t="shared" si="38"/>
        <v>11529.46</v>
      </c>
      <c r="J341" s="139">
        <f t="shared" si="39"/>
        <v>75582</v>
      </c>
    </row>
    <row r="342" spans="1:10" x14ac:dyDescent="0.2">
      <c r="A342" s="8" t="s">
        <v>455</v>
      </c>
      <c r="B342" s="9" t="s">
        <v>456</v>
      </c>
      <c r="C342" s="100">
        <v>2</v>
      </c>
      <c r="D342" s="105" t="s">
        <v>46</v>
      </c>
      <c r="E342" s="95">
        <f>16.95*57</f>
        <v>966.15</v>
      </c>
      <c r="F342" s="95">
        <f t="shared" si="41"/>
        <v>173.90699999999998</v>
      </c>
      <c r="G342" s="212">
        <f t="shared" si="36"/>
        <v>1140.06</v>
      </c>
      <c r="H342" s="134">
        <f t="shared" si="37"/>
        <v>1932.3</v>
      </c>
      <c r="I342" s="95">
        <f t="shared" si="38"/>
        <v>347.81</v>
      </c>
      <c r="J342" s="139">
        <f t="shared" si="39"/>
        <v>2280.11</v>
      </c>
    </row>
    <row r="343" spans="1:10" x14ac:dyDescent="0.2">
      <c r="A343" s="8" t="s">
        <v>457</v>
      </c>
      <c r="B343" s="9" t="s">
        <v>458</v>
      </c>
      <c r="C343" s="100">
        <v>1</v>
      </c>
      <c r="D343" s="105" t="s">
        <v>46</v>
      </c>
      <c r="E343" s="95">
        <f>152.41*57</f>
        <v>8687.369999999999</v>
      </c>
      <c r="F343" s="95">
        <f t="shared" si="41"/>
        <v>1563.7265999999997</v>
      </c>
      <c r="G343" s="212">
        <f t="shared" si="36"/>
        <v>10251.1</v>
      </c>
      <c r="H343" s="134">
        <f t="shared" si="37"/>
        <v>8687.3700000000008</v>
      </c>
      <c r="I343" s="95">
        <f t="shared" si="38"/>
        <v>1563.73</v>
      </c>
      <c r="J343" s="139">
        <f t="shared" si="39"/>
        <v>10251.1</v>
      </c>
    </row>
    <row r="344" spans="1:10" x14ac:dyDescent="0.2">
      <c r="A344" s="6">
        <v>23.2</v>
      </c>
      <c r="B344" s="7" t="s">
        <v>459</v>
      </c>
      <c r="C344" s="100"/>
      <c r="D344" s="105"/>
      <c r="E344" s="95"/>
      <c r="F344" s="95"/>
      <c r="G344" s="212">
        <f t="shared" si="36"/>
        <v>0</v>
      </c>
      <c r="H344" s="134"/>
      <c r="I344" s="95"/>
      <c r="J344" s="139"/>
    </row>
    <row r="345" spans="1:10" x14ac:dyDescent="0.2">
      <c r="A345" s="8" t="s">
        <v>460</v>
      </c>
      <c r="B345" s="9" t="s">
        <v>461</v>
      </c>
      <c r="C345" s="100">
        <v>3</v>
      </c>
      <c r="D345" s="105" t="s">
        <v>46</v>
      </c>
      <c r="E345" s="95">
        <v>2700</v>
      </c>
      <c r="F345" s="95">
        <f>E345*0.18</f>
        <v>486</v>
      </c>
      <c r="G345" s="212">
        <f t="shared" si="36"/>
        <v>3186</v>
      </c>
      <c r="H345" s="134">
        <f t="shared" si="37"/>
        <v>8100</v>
      </c>
      <c r="I345" s="95">
        <f t="shared" si="38"/>
        <v>1458</v>
      </c>
      <c r="J345" s="139">
        <f t="shared" si="39"/>
        <v>9558</v>
      </c>
    </row>
    <row r="346" spans="1:10" x14ac:dyDescent="0.2">
      <c r="A346" s="8" t="s">
        <v>462</v>
      </c>
      <c r="B346" s="9" t="s">
        <v>463</v>
      </c>
      <c r="C346" s="100">
        <v>1</v>
      </c>
      <c r="D346" s="105" t="s">
        <v>46</v>
      </c>
      <c r="E346" s="95">
        <v>8500</v>
      </c>
      <c r="F346" s="95">
        <f>E346*0.18</f>
        <v>1530</v>
      </c>
      <c r="G346" s="212">
        <f t="shared" si="36"/>
        <v>10030</v>
      </c>
      <c r="H346" s="134">
        <f t="shared" si="37"/>
        <v>8500</v>
      </c>
      <c r="I346" s="95">
        <f t="shared" si="38"/>
        <v>1530</v>
      </c>
      <c r="J346" s="139">
        <f t="shared" si="39"/>
        <v>10030</v>
      </c>
    </row>
    <row r="347" spans="1:10" x14ac:dyDescent="0.2">
      <c r="A347" s="8" t="s">
        <v>464</v>
      </c>
      <c r="B347" s="9" t="s">
        <v>465</v>
      </c>
      <c r="C347" s="100">
        <v>1</v>
      </c>
      <c r="D347" s="105" t="s">
        <v>46</v>
      </c>
      <c r="E347" s="95">
        <v>7000</v>
      </c>
      <c r="F347" s="95">
        <f>E347*0.18</f>
        <v>1260</v>
      </c>
      <c r="G347" s="212">
        <f t="shared" si="36"/>
        <v>8260</v>
      </c>
      <c r="H347" s="134">
        <f t="shared" si="37"/>
        <v>7000</v>
      </c>
      <c r="I347" s="95">
        <f t="shared" si="38"/>
        <v>1260</v>
      </c>
      <c r="J347" s="139">
        <f t="shared" si="39"/>
        <v>8260</v>
      </c>
    </row>
    <row r="348" spans="1:10" x14ac:dyDescent="0.2">
      <c r="A348" s="6">
        <v>23.21</v>
      </c>
      <c r="B348" s="7" t="s">
        <v>466</v>
      </c>
      <c r="C348" s="100"/>
      <c r="D348" s="105"/>
      <c r="E348" s="95"/>
      <c r="F348" s="95"/>
      <c r="G348" s="212">
        <f t="shared" si="36"/>
        <v>0</v>
      </c>
      <c r="H348" s="134"/>
      <c r="I348" s="95"/>
      <c r="J348" s="139"/>
    </row>
    <row r="349" spans="1:10" x14ac:dyDescent="0.2">
      <c r="A349" s="8" t="s">
        <v>467</v>
      </c>
      <c r="B349" s="9" t="s">
        <v>468</v>
      </c>
      <c r="C349" s="100">
        <v>2</v>
      </c>
      <c r="D349" s="105" t="s">
        <v>46</v>
      </c>
      <c r="E349" s="95">
        <v>1000</v>
      </c>
      <c r="F349" s="95">
        <f t="shared" ref="F349:F361" si="42">E349*0.18</f>
        <v>180</v>
      </c>
      <c r="G349" s="212">
        <f t="shared" si="36"/>
        <v>1180</v>
      </c>
      <c r="H349" s="134">
        <f t="shared" si="37"/>
        <v>2000</v>
      </c>
      <c r="I349" s="95">
        <f t="shared" si="38"/>
        <v>360</v>
      </c>
      <c r="J349" s="96">
        <f t="shared" si="39"/>
        <v>2360</v>
      </c>
    </row>
    <row r="350" spans="1:10" x14ac:dyDescent="0.2">
      <c r="A350" s="8" t="s">
        <v>469</v>
      </c>
      <c r="B350" s="9" t="s">
        <v>470</v>
      </c>
      <c r="C350" s="100">
        <v>4</v>
      </c>
      <c r="D350" s="105" t="s">
        <v>46</v>
      </c>
      <c r="E350" s="95">
        <v>320</v>
      </c>
      <c r="F350" s="95">
        <f t="shared" si="42"/>
        <v>57.599999999999994</v>
      </c>
      <c r="G350" s="212">
        <f t="shared" si="36"/>
        <v>377.6</v>
      </c>
      <c r="H350" s="134">
        <f t="shared" si="37"/>
        <v>1280</v>
      </c>
      <c r="I350" s="95">
        <f t="shared" si="38"/>
        <v>230.4</v>
      </c>
      <c r="J350" s="96">
        <f t="shared" si="39"/>
        <v>1510.4</v>
      </c>
    </row>
    <row r="351" spans="1:10" x14ac:dyDescent="0.2">
      <c r="A351" s="8" t="s">
        <v>471</v>
      </c>
      <c r="B351" s="9" t="s">
        <v>472</v>
      </c>
      <c r="C351" s="100">
        <v>4</v>
      </c>
      <c r="D351" s="105" t="s">
        <v>46</v>
      </c>
      <c r="E351" s="95">
        <f>'[2]MATERIALES E INSUMOS'!$E$379</f>
        <v>291.04000000000002</v>
      </c>
      <c r="F351" s="95">
        <f t="shared" si="42"/>
        <v>52.3872</v>
      </c>
      <c r="G351" s="212">
        <f t="shared" si="36"/>
        <v>343.43</v>
      </c>
      <c r="H351" s="134">
        <f t="shared" si="37"/>
        <v>1164.1600000000001</v>
      </c>
      <c r="I351" s="95">
        <f t="shared" si="38"/>
        <v>209.55</v>
      </c>
      <c r="J351" s="96">
        <f t="shared" si="39"/>
        <v>1373.71</v>
      </c>
    </row>
    <row r="352" spans="1:10" x14ac:dyDescent="0.2">
      <c r="A352" s="8" t="s">
        <v>473</v>
      </c>
      <c r="B352" s="9" t="s">
        <v>474</v>
      </c>
      <c r="C352" s="100">
        <v>2</v>
      </c>
      <c r="D352" s="105" t="s">
        <v>46</v>
      </c>
      <c r="E352" s="95">
        <v>700</v>
      </c>
      <c r="F352" s="95">
        <f t="shared" si="42"/>
        <v>126</v>
      </c>
      <c r="G352" s="212">
        <f t="shared" si="36"/>
        <v>826</v>
      </c>
      <c r="H352" s="134">
        <f t="shared" si="37"/>
        <v>1400</v>
      </c>
      <c r="I352" s="95">
        <f t="shared" si="38"/>
        <v>252</v>
      </c>
      <c r="J352" s="96">
        <f t="shared" si="39"/>
        <v>1652</v>
      </c>
    </row>
    <row r="353" spans="1:10" x14ac:dyDescent="0.2">
      <c r="A353" s="8" t="s">
        <v>475</v>
      </c>
      <c r="B353" s="9" t="s">
        <v>476</v>
      </c>
      <c r="C353" s="100">
        <v>2</v>
      </c>
      <c r="D353" s="105" t="s">
        <v>46</v>
      </c>
      <c r="E353" s="95">
        <v>450</v>
      </c>
      <c r="F353" s="95">
        <f t="shared" si="42"/>
        <v>81</v>
      </c>
      <c r="G353" s="212">
        <f t="shared" si="36"/>
        <v>531</v>
      </c>
      <c r="H353" s="134">
        <f t="shared" si="37"/>
        <v>900</v>
      </c>
      <c r="I353" s="95">
        <f t="shared" si="38"/>
        <v>162</v>
      </c>
      <c r="J353" s="96">
        <f t="shared" si="39"/>
        <v>1062</v>
      </c>
    </row>
    <row r="354" spans="1:10" x14ac:dyDescent="0.2">
      <c r="A354" s="8" t="s">
        <v>477</v>
      </c>
      <c r="B354" s="9" t="s">
        <v>478</v>
      </c>
      <c r="C354" s="100">
        <v>2</v>
      </c>
      <c r="D354" s="105" t="s">
        <v>46</v>
      </c>
      <c r="E354" s="95">
        <v>975</v>
      </c>
      <c r="F354" s="95">
        <f t="shared" si="42"/>
        <v>175.5</v>
      </c>
      <c r="G354" s="212">
        <f t="shared" si="36"/>
        <v>1150.5</v>
      </c>
      <c r="H354" s="134">
        <f t="shared" si="37"/>
        <v>1950</v>
      </c>
      <c r="I354" s="95">
        <f t="shared" si="38"/>
        <v>351</v>
      </c>
      <c r="J354" s="96">
        <f t="shared" si="39"/>
        <v>2301</v>
      </c>
    </row>
    <row r="355" spans="1:10" x14ac:dyDescent="0.2">
      <c r="A355" s="8" t="s">
        <v>479</v>
      </c>
      <c r="B355" s="9" t="s">
        <v>480</v>
      </c>
      <c r="C355" s="100">
        <v>260</v>
      </c>
      <c r="D355" s="105" t="s">
        <v>373</v>
      </c>
      <c r="E355" s="95">
        <v>130</v>
      </c>
      <c r="F355" s="95">
        <f t="shared" si="42"/>
        <v>23.4</v>
      </c>
      <c r="G355" s="212">
        <f t="shared" si="36"/>
        <v>153.4</v>
      </c>
      <c r="H355" s="134">
        <f t="shared" si="37"/>
        <v>33800</v>
      </c>
      <c r="I355" s="95">
        <f t="shared" si="38"/>
        <v>6084</v>
      </c>
      <c r="J355" s="96">
        <f t="shared" si="39"/>
        <v>39884</v>
      </c>
    </row>
    <row r="356" spans="1:10" x14ac:dyDescent="0.2">
      <c r="A356" s="8" t="s">
        <v>481</v>
      </c>
      <c r="B356" s="9" t="s">
        <v>482</v>
      </c>
      <c r="C356" s="100">
        <v>2</v>
      </c>
      <c r="D356" s="105" t="s">
        <v>46</v>
      </c>
      <c r="E356" s="95">
        <f>'[2]MATERIALES E INSUMOS'!$E$229</f>
        <v>258.47000000000003</v>
      </c>
      <c r="F356" s="95">
        <f t="shared" si="42"/>
        <v>46.524600000000007</v>
      </c>
      <c r="G356" s="212">
        <f t="shared" si="36"/>
        <v>304.99</v>
      </c>
      <c r="H356" s="134">
        <f t="shared" si="37"/>
        <v>516.94000000000005</v>
      </c>
      <c r="I356" s="95">
        <f t="shared" si="38"/>
        <v>93.05</v>
      </c>
      <c r="J356" s="96">
        <f t="shared" si="39"/>
        <v>609.99</v>
      </c>
    </row>
    <row r="357" spans="1:10" x14ac:dyDescent="0.2">
      <c r="A357" s="8" t="s">
        <v>483</v>
      </c>
      <c r="B357" s="9" t="s">
        <v>484</v>
      </c>
      <c r="C357" s="100">
        <v>2</v>
      </c>
      <c r="D357" s="105" t="s">
        <v>46</v>
      </c>
      <c r="E357" s="95">
        <f>150</f>
        <v>150</v>
      </c>
      <c r="F357" s="95">
        <f t="shared" si="42"/>
        <v>27</v>
      </c>
      <c r="G357" s="212">
        <f t="shared" ref="G357:G420" si="43">+ROUND(E357+F357,2)</f>
        <v>177</v>
      </c>
      <c r="H357" s="134">
        <f t="shared" si="37"/>
        <v>300</v>
      </c>
      <c r="I357" s="95">
        <f t="shared" si="38"/>
        <v>54</v>
      </c>
      <c r="J357" s="96">
        <f t="shared" si="39"/>
        <v>354</v>
      </c>
    </row>
    <row r="358" spans="1:10" x14ac:dyDescent="0.2">
      <c r="A358" s="8" t="s">
        <v>485</v>
      </c>
      <c r="B358" s="9" t="s">
        <v>486</v>
      </c>
      <c r="C358" s="100">
        <v>1</v>
      </c>
      <c r="D358" s="105" t="s">
        <v>487</v>
      </c>
      <c r="E358" s="95">
        <v>1000</v>
      </c>
      <c r="F358" s="95">
        <f t="shared" si="42"/>
        <v>180</v>
      </c>
      <c r="G358" s="212">
        <f t="shared" si="43"/>
        <v>1180</v>
      </c>
      <c r="H358" s="134">
        <f t="shared" si="37"/>
        <v>1000</v>
      </c>
      <c r="I358" s="95">
        <f t="shared" si="38"/>
        <v>180</v>
      </c>
      <c r="J358" s="96">
        <f t="shared" si="39"/>
        <v>1180</v>
      </c>
    </row>
    <row r="359" spans="1:10" x14ac:dyDescent="0.2">
      <c r="A359" s="8" t="s">
        <v>488</v>
      </c>
      <c r="B359" s="9" t="s">
        <v>489</v>
      </c>
      <c r="C359" s="100">
        <v>2</v>
      </c>
      <c r="D359" s="105" t="s">
        <v>46</v>
      </c>
      <c r="E359" s="95">
        <v>850</v>
      </c>
      <c r="F359" s="95">
        <f t="shared" si="42"/>
        <v>153</v>
      </c>
      <c r="G359" s="212">
        <f t="shared" si="43"/>
        <v>1003</v>
      </c>
      <c r="H359" s="134">
        <f t="shared" si="37"/>
        <v>1700</v>
      </c>
      <c r="I359" s="95">
        <f t="shared" si="38"/>
        <v>306</v>
      </c>
      <c r="J359" s="96">
        <f t="shared" si="39"/>
        <v>2006</v>
      </c>
    </row>
    <row r="360" spans="1:10" x14ac:dyDescent="0.2">
      <c r="A360" s="8" t="s">
        <v>490</v>
      </c>
      <c r="B360" s="9" t="s">
        <v>491</v>
      </c>
      <c r="C360" s="100">
        <v>2</v>
      </c>
      <c r="D360" s="105" t="s">
        <v>46</v>
      </c>
      <c r="E360" s="95">
        <v>1300</v>
      </c>
      <c r="F360" s="95">
        <f t="shared" si="42"/>
        <v>234</v>
      </c>
      <c r="G360" s="212">
        <f t="shared" si="43"/>
        <v>1534</v>
      </c>
      <c r="H360" s="134">
        <f t="shared" si="37"/>
        <v>2600</v>
      </c>
      <c r="I360" s="95">
        <f t="shared" si="38"/>
        <v>468</v>
      </c>
      <c r="J360" s="96">
        <f t="shared" si="39"/>
        <v>3068</v>
      </c>
    </row>
    <row r="361" spans="1:10" x14ac:dyDescent="0.2">
      <c r="A361" s="8" t="s">
        <v>492</v>
      </c>
      <c r="B361" s="9" t="s">
        <v>493</v>
      </c>
      <c r="C361" s="100">
        <v>2</v>
      </c>
      <c r="D361" s="105" t="s">
        <v>46</v>
      </c>
      <c r="E361" s="95">
        <v>1450</v>
      </c>
      <c r="F361" s="95">
        <f t="shared" si="42"/>
        <v>261</v>
      </c>
      <c r="G361" s="212">
        <f t="shared" si="43"/>
        <v>1711</v>
      </c>
      <c r="H361" s="134">
        <f t="shared" si="37"/>
        <v>2900</v>
      </c>
      <c r="I361" s="95">
        <f t="shared" si="38"/>
        <v>522</v>
      </c>
      <c r="J361" s="96">
        <f t="shared" si="39"/>
        <v>3422</v>
      </c>
    </row>
    <row r="362" spans="1:10" x14ac:dyDescent="0.2">
      <c r="A362" s="8"/>
      <c r="B362" s="9"/>
      <c r="C362" s="100"/>
      <c r="D362" s="105"/>
      <c r="E362" s="95"/>
      <c r="F362" s="95"/>
      <c r="G362" s="212">
        <f t="shared" si="43"/>
        <v>0</v>
      </c>
      <c r="H362" s="134"/>
      <c r="I362" s="95"/>
      <c r="J362" s="96"/>
    </row>
    <row r="363" spans="1:10" x14ac:dyDescent="0.2">
      <c r="A363" s="6" t="s">
        <v>494</v>
      </c>
      <c r="B363" s="5" t="s">
        <v>495</v>
      </c>
      <c r="C363" s="100">
        <v>1</v>
      </c>
      <c r="D363" s="105" t="s">
        <v>496</v>
      </c>
      <c r="E363" s="95">
        <v>250000</v>
      </c>
      <c r="F363" s="95">
        <f>E363*0.18</f>
        <v>45000</v>
      </c>
      <c r="G363" s="212">
        <f t="shared" si="43"/>
        <v>295000</v>
      </c>
      <c r="H363" s="134">
        <f t="shared" ref="H363:H365" si="44">ROUND(C363*E363,2)</f>
        <v>250000</v>
      </c>
      <c r="I363" s="95">
        <f t="shared" ref="I363:I423" si="45">ROUND(C363*F363,2)</f>
        <v>45000</v>
      </c>
      <c r="J363" s="96">
        <f t="shared" ref="J363:J424" si="46">H363+I363</f>
        <v>295000</v>
      </c>
    </row>
    <row r="364" spans="1:10" x14ac:dyDescent="0.2">
      <c r="A364" s="6" t="s">
        <v>497</v>
      </c>
      <c r="B364" s="5" t="s">
        <v>498</v>
      </c>
      <c r="C364" s="100">
        <v>1</v>
      </c>
      <c r="D364" s="105" t="s">
        <v>46</v>
      </c>
      <c r="E364" s="95">
        <f>'[1]Analisis de Costos'!G1188</f>
        <v>74684.570000000007</v>
      </c>
      <c r="F364" s="95">
        <f>'[1]Analisis de Costos'!H1188</f>
        <v>13443.23</v>
      </c>
      <c r="G364" s="212">
        <f t="shared" si="43"/>
        <v>88127.8</v>
      </c>
      <c r="H364" s="134">
        <f t="shared" si="44"/>
        <v>74684.570000000007</v>
      </c>
      <c r="I364" s="95">
        <f t="shared" si="45"/>
        <v>13443.23</v>
      </c>
      <c r="J364" s="96">
        <f t="shared" si="46"/>
        <v>88127.8</v>
      </c>
    </row>
    <row r="365" spans="1:10" x14ac:dyDescent="0.2">
      <c r="A365" s="6" t="s">
        <v>499</v>
      </c>
      <c r="B365" s="5" t="s">
        <v>500</v>
      </c>
      <c r="C365" s="100"/>
      <c r="D365" s="140" t="s">
        <v>22</v>
      </c>
      <c r="E365" s="95">
        <f>'[1]Analisis de Costos'!G1197</f>
        <v>241.7</v>
      </c>
      <c r="F365" s="95">
        <f>'[1]Analisis de Costos'!H1197</f>
        <v>30.92</v>
      </c>
      <c r="G365" s="212">
        <f t="shared" si="43"/>
        <v>272.62</v>
      </c>
      <c r="H365" s="134">
        <f t="shared" si="44"/>
        <v>0</v>
      </c>
      <c r="I365" s="95">
        <f t="shared" si="45"/>
        <v>0</v>
      </c>
      <c r="J365" s="96">
        <f t="shared" si="46"/>
        <v>0</v>
      </c>
    </row>
    <row r="366" spans="1:10" x14ac:dyDescent="0.2">
      <c r="A366" s="13"/>
      <c r="B366" s="14" t="s">
        <v>501</v>
      </c>
      <c r="C366" s="108"/>
      <c r="D366" s="109"/>
      <c r="E366" s="110"/>
      <c r="F366" s="110"/>
      <c r="G366" s="212">
        <f t="shared" si="43"/>
        <v>0</v>
      </c>
      <c r="H366" s="111">
        <f>SUM(H36:H365)</f>
        <v>69853073.699999988</v>
      </c>
      <c r="I366" s="111">
        <f>SUM(I36:I365)</f>
        <v>11995784.769999998</v>
      </c>
      <c r="J366" s="112">
        <f t="shared" si="46"/>
        <v>81848858.469999984</v>
      </c>
    </row>
    <row r="367" spans="1:10" x14ac:dyDescent="0.2">
      <c r="A367" s="8"/>
      <c r="B367" s="29"/>
      <c r="C367" s="141"/>
      <c r="D367" s="103"/>
      <c r="E367" s="104"/>
      <c r="F367" s="104"/>
      <c r="G367" s="212">
        <f t="shared" si="43"/>
        <v>0</v>
      </c>
      <c r="H367" s="134"/>
      <c r="I367" s="95"/>
      <c r="J367" s="96"/>
    </row>
    <row r="368" spans="1:10" x14ac:dyDescent="0.2">
      <c r="A368" s="4" t="s">
        <v>502</v>
      </c>
      <c r="B368" s="5" t="s">
        <v>503</v>
      </c>
      <c r="C368" s="141"/>
      <c r="D368" s="101"/>
      <c r="E368" s="142"/>
      <c r="F368" s="142"/>
      <c r="G368" s="212">
        <f t="shared" si="43"/>
        <v>0</v>
      </c>
      <c r="H368" s="95"/>
      <c r="I368" s="95"/>
      <c r="J368" s="96"/>
    </row>
    <row r="369" spans="1:10" x14ac:dyDescent="0.2">
      <c r="A369" s="4"/>
      <c r="B369" s="5"/>
      <c r="C369" s="141"/>
      <c r="D369" s="101"/>
      <c r="E369" s="95"/>
      <c r="F369" s="95"/>
      <c r="G369" s="212">
        <f t="shared" si="43"/>
        <v>0</v>
      </c>
      <c r="H369" s="95"/>
      <c r="I369" s="95"/>
      <c r="J369" s="96"/>
    </row>
    <row r="370" spans="1:10" x14ac:dyDescent="0.2">
      <c r="A370" s="6">
        <v>1</v>
      </c>
      <c r="B370" s="5" t="s">
        <v>504</v>
      </c>
      <c r="C370" s="141"/>
      <c r="D370" s="101"/>
      <c r="E370" s="95"/>
      <c r="F370" s="95"/>
      <c r="G370" s="212">
        <f t="shared" si="43"/>
        <v>0</v>
      </c>
      <c r="H370" s="95"/>
      <c r="I370" s="95"/>
      <c r="J370" s="96"/>
    </row>
    <row r="371" spans="1:10" x14ac:dyDescent="0.2">
      <c r="A371" s="8">
        <v>1.1000000000000001</v>
      </c>
      <c r="B371" s="9" t="s">
        <v>505</v>
      </c>
      <c r="C371" s="100">
        <v>176.4</v>
      </c>
      <c r="D371" s="101" t="s">
        <v>106</v>
      </c>
      <c r="E371" s="95">
        <f>E46</f>
        <v>683.35666666666668</v>
      </c>
      <c r="F371" s="95">
        <f>F46</f>
        <v>15.409358333333333</v>
      </c>
      <c r="G371" s="212">
        <f t="shared" si="43"/>
        <v>698.77</v>
      </c>
      <c r="H371" s="95">
        <f t="shared" ref="H371:H378" si="47">ROUND(C371*E371,2)</f>
        <v>120544.12</v>
      </c>
      <c r="I371" s="95">
        <f t="shared" si="45"/>
        <v>2718.21</v>
      </c>
      <c r="J371" s="96">
        <f t="shared" si="46"/>
        <v>123262.33</v>
      </c>
    </row>
    <row r="372" spans="1:10" x14ac:dyDescent="0.2">
      <c r="A372" s="8">
        <v>1.2</v>
      </c>
      <c r="B372" s="9" t="s">
        <v>506</v>
      </c>
      <c r="C372" s="100">
        <v>276.49</v>
      </c>
      <c r="D372" s="101" t="s">
        <v>106</v>
      </c>
      <c r="E372" s="95">
        <f>E371</f>
        <v>683.35666666666668</v>
      </c>
      <c r="F372" s="95">
        <f>F371</f>
        <v>15.409358333333333</v>
      </c>
      <c r="G372" s="212">
        <f t="shared" si="43"/>
        <v>698.77</v>
      </c>
      <c r="H372" s="95">
        <f t="shared" si="47"/>
        <v>188941.28</v>
      </c>
      <c r="I372" s="95">
        <f t="shared" si="45"/>
        <v>4260.53</v>
      </c>
      <c r="J372" s="96">
        <f t="shared" si="46"/>
        <v>193201.81</v>
      </c>
    </row>
    <row r="373" spans="1:10" x14ac:dyDescent="0.2">
      <c r="A373" s="8">
        <v>1.3</v>
      </c>
      <c r="B373" s="9" t="s">
        <v>32</v>
      </c>
      <c r="C373" s="100">
        <v>458.61</v>
      </c>
      <c r="D373" s="101" t="s">
        <v>106</v>
      </c>
      <c r="E373" s="95">
        <f>E24</f>
        <v>295</v>
      </c>
      <c r="F373" s="95">
        <f>F24</f>
        <v>53.1</v>
      </c>
      <c r="G373" s="212">
        <f t="shared" si="43"/>
        <v>348.1</v>
      </c>
      <c r="H373" s="95">
        <f t="shared" si="47"/>
        <v>135289.95000000001</v>
      </c>
      <c r="I373" s="95">
        <f t="shared" si="45"/>
        <v>24352.19</v>
      </c>
      <c r="J373" s="96">
        <f t="shared" si="46"/>
        <v>159642.14000000001</v>
      </c>
    </row>
    <row r="374" spans="1:10" x14ac:dyDescent="0.2">
      <c r="A374" s="8"/>
      <c r="B374" s="9"/>
      <c r="C374" s="100"/>
      <c r="D374" s="101"/>
      <c r="E374" s="95"/>
      <c r="F374" s="95"/>
      <c r="G374" s="212">
        <f t="shared" si="43"/>
        <v>0</v>
      </c>
      <c r="H374" s="95"/>
      <c r="I374" s="95"/>
      <c r="J374" s="96"/>
    </row>
    <row r="375" spans="1:10" x14ac:dyDescent="0.2">
      <c r="A375" s="6">
        <v>2</v>
      </c>
      <c r="B375" s="5" t="s">
        <v>507</v>
      </c>
      <c r="C375" s="100"/>
      <c r="D375" s="101"/>
      <c r="E375" s="95"/>
      <c r="F375" s="95"/>
      <c r="G375" s="212">
        <f t="shared" si="43"/>
        <v>0</v>
      </c>
      <c r="H375" s="95"/>
      <c r="I375" s="95"/>
      <c r="J375" s="96"/>
    </row>
    <row r="376" spans="1:10" x14ac:dyDescent="0.2">
      <c r="A376" s="8">
        <v>2.1</v>
      </c>
      <c r="B376" s="11" t="s">
        <v>508</v>
      </c>
      <c r="C376" s="100">
        <v>0.74</v>
      </c>
      <c r="D376" s="101" t="s">
        <v>106</v>
      </c>
      <c r="E376" s="95">
        <f>'[1]Analisis de Costos'!G1207</f>
        <v>27109.309999999998</v>
      </c>
      <c r="F376" s="95">
        <f>'[1]Analisis de Costos'!H1207</f>
        <v>4577.42</v>
      </c>
      <c r="G376" s="212">
        <f t="shared" si="43"/>
        <v>31686.73</v>
      </c>
      <c r="H376" s="95">
        <f t="shared" si="47"/>
        <v>20060.89</v>
      </c>
      <c r="I376" s="95">
        <f t="shared" si="45"/>
        <v>3387.29</v>
      </c>
      <c r="J376" s="96">
        <f t="shared" si="46"/>
        <v>23448.18</v>
      </c>
    </row>
    <row r="377" spans="1:10" x14ac:dyDescent="0.2">
      <c r="A377" s="8">
        <v>2.2000000000000002</v>
      </c>
      <c r="B377" s="11" t="s">
        <v>509</v>
      </c>
      <c r="C377" s="100">
        <v>3.5</v>
      </c>
      <c r="D377" s="101" t="s">
        <v>106</v>
      </c>
      <c r="E377" s="95">
        <f>'[1]Analisis de Costos'!G1219</f>
        <v>27459.309999999998</v>
      </c>
      <c r="F377" s="95">
        <f>'[1]Analisis de Costos'!H1219</f>
        <v>4577.42</v>
      </c>
      <c r="G377" s="212">
        <f t="shared" si="43"/>
        <v>32036.73</v>
      </c>
      <c r="H377" s="95">
        <f t="shared" si="47"/>
        <v>96107.59</v>
      </c>
      <c r="I377" s="95">
        <f t="shared" si="45"/>
        <v>16020.97</v>
      </c>
      <c r="J377" s="96">
        <f t="shared" si="46"/>
        <v>112128.56</v>
      </c>
    </row>
    <row r="378" spans="1:10" x14ac:dyDescent="0.2">
      <c r="A378" s="8">
        <v>2.2999999999999998</v>
      </c>
      <c r="B378" s="11" t="s">
        <v>510</v>
      </c>
      <c r="C378" s="100">
        <v>60.77</v>
      </c>
      <c r="D378" s="101" t="s">
        <v>106</v>
      </c>
      <c r="E378" s="95">
        <f>'[1]Analisis de Costos'!G1231</f>
        <v>22757.81</v>
      </c>
      <c r="F378" s="95">
        <f>'[1]Analisis de Costos'!H1231</f>
        <v>3734.42</v>
      </c>
      <c r="G378" s="212">
        <f t="shared" si="43"/>
        <v>26492.23</v>
      </c>
      <c r="H378" s="95">
        <f t="shared" si="47"/>
        <v>1382992.11</v>
      </c>
      <c r="I378" s="95">
        <f t="shared" si="45"/>
        <v>226940.7</v>
      </c>
      <c r="J378" s="96">
        <f t="shared" si="46"/>
        <v>1609932.81</v>
      </c>
    </row>
    <row r="379" spans="1:10" x14ac:dyDescent="0.2">
      <c r="A379" s="8"/>
      <c r="B379" s="11"/>
      <c r="C379" s="100"/>
      <c r="D379" s="101"/>
      <c r="E379" s="95"/>
      <c r="F379" s="95"/>
      <c r="G379" s="212">
        <f t="shared" si="43"/>
        <v>0</v>
      </c>
      <c r="H379" s="95"/>
      <c r="I379" s="95"/>
      <c r="J379" s="96"/>
    </row>
    <row r="380" spans="1:10" x14ac:dyDescent="0.2">
      <c r="A380" s="6">
        <v>3</v>
      </c>
      <c r="B380" s="5" t="s">
        <v>511</v>
      </c>
      <c r="C380" s="100"/>
      <c r="D380" s="101"/>
      <c r="E380" s="95"/>
      <c r="F380" s="95"/>
      <c r="G380" s="212">
        <f t="shared" si="43"/>
        <v>0</v>
      </c>
      <c r="H380" s="95"/>
      <c r="I380" s="95"/>
      <c r="J380" s="96"/>
    </row>
    <row r="381" spans="1:10" x14ac:dyDescent="0.2">
      <c r="A381" s="8">
        <v>3.1</v>
      </c>
      <c r="B381" s="11" t="s">
        <v>512</v>
      </c>
      <c r="C381" s="100">
        <v>42.15</v>
      </c>
      <c r="D381" s="101" t="s">
        <v>30</v>
      </c>
      <c r="E381" s="95">
        <f>'[1]Analisis de Costos'!G1243</f>
        <v>4028.03</v>
      </c>
      <c r="F381" s="95">
        <f>'[1]Analisis de Costos'!H1243</f>
        <v>713.18999999999994</v>
      </c>
      <c r="G381" s="212">
        <f t="shared" si="43"/>
        <v>4741.22</v>
      </c>
      <c r="H381" s="95">
        <f t="shared" ref="H381:H423" si="48">ROUND(C381*E381,2)</f>
        <v>169781.46</v>
      </c>
      <c r="I381" s="95">
        <f t="shared" si="45"/>
        <v>30060.959999999999</v>
      </c>
      <c r="J381" s="139">
        <f t="shared" si="46"/>
        <v>199842.41999999998</v>
      </c>
    </row>
    <row r="382" spans="1:10" x14ac:dyDescent="0.2">
      <c r="A382" s="8">
        <v>3.2</v>
      </c>
      <c r="B382" s="11" t="s">
        <v>513</v>
      </c>
      <c r="C382" s="100">
        <v>9</v>
      </c>
      <c r="D382" s="101" t="s">
        <v>30</v>
      </c>
      <c r="E382" s="95">
        <f>'[1]Analisis de Costos'!G471</f>
        <v>23102.10393242626</v>
      </c>
      <c r="F382" s="95">
        <f>'[1]Analisis de Costos'!H471</f>
        <v>3576.38</v>
      </c>
      <c r="G382" s="212">
        <f t="shared" si="43"/>
        <v>26678.48</v>
      </c>
      <c r="H382" s="95">
        <f t="shared" si="48"/>
        <v>207918.94</v>
      </c>
      <c r="I382" s="95">
        <f t="shared" si="45"/>
        <v>32187.42</v>
      </c>
      <c r="J382" s="139">
        <f t="shared" si="46"/>
        <v>240106.36</v>
      </c>
    </row>
    <row r="383" spans="1:10" x14ac:dyDescent="0.2">
      <c r="A383" s="8">
        <v>3.3</v>
      </c>
      <c r="B383" s="11" t="s">
        <v>514</v>
      </c>
      <c r="C383" s="100">
        <v>39.799999999999997</v>
      </c>
      <c r="D383" s="101" t="s">
        <v>30</v>
      </c>
      <c r="E383" s="95">
        <f>E382</f>
        <v>23102.10393242626</v>
      </c>
      <c r="F383" s="95">
        <f>F382</f>
        <v>3576.38</v>
      </c>
      <c r="G383" s="212">
        <f t="shared" si="43"/>
        <v>26678.48</v>
      </c>
      <c r="H383" s="95">
        <f t="shared" si="48"/>
        <v>919463.74</v>
      </c>
      <c r="I383" s="95">
        <f t="shared" si="45"/>
        <v>142339.92000000001</v>
      </c>
      <c r="J383" s="139">
        <f t="shared" si="46"/>
        <v>1061803.6599999999</v>
      </c>
    </row>
    <row r="384" spans="1:10" x14ac:dyDescent="0.2">
      <c r="A384" s="8">
        <v>3.4</v>
      </c>
      <c r="B384" s="11" t="s">
        <v>515</v>
      </c>
      <c r="C384" s="100">
        <v>7.4</v>
      </c>
      <c r="D384" s="101" t="s">
        <v>30</v>
      </c>
      <c r="E384" s="95">
        <f>'[1]Analisis de Costos'!G1257</f>
        <v>24376.381159917113</v>
      </c>
      <c r="F384" s="95">
        <f>'[1]Analisis de Costos'!H1257</f>
        <v>3596.9500000000003</v>
      </c>
      <c r="G384" s="212">
        <f t="shared" si="43"/>
        <v>27973.33</v>
      </c>
      <c r="H384" s="95">
        <f t="shared" si="48"/>
        <v>180385.22</v>
      </c>
      <c r="I384" s="95">
        <f t="shared" si="45"/>
        <v>26617.43</v>
      </c>
      <c r="J384" s="139">
        <f t="shared" si="46"/>
        <v>207002.65</v>
      </c>
    </row>
    <row r="385" spans="1:10" x14ac:dyDescent="0.2">
      <c r="A385" s="8">
        <v>3.5</v>
      </c>
      <c r="B385" s="11" t="s">
        <v>516</v>
      </c>
      <c r="C385" s="100">
        <v>34.4</v>
      </c>
      <c r="D385" s="101" t="s">
        <v>30</v>
      </c>
      <c r="E385" s="95">
        <f>E384</f>
        <v>24376.381159917113</v>
      </c>
      <c r="F385" s="95">
        <f>F384</f>
        <v>3596.9500000000003</v>
      </c>
      <c r="G385" s="212">
        <f t="shared" si="43"/>
        <v>27973.33</v>
      </c>
      <c r="H385" s="95">
        <f t="shared" si="48"/>
        <v>838547.51</v>
      </c>
      <c r="I385" s="95">
        <f t="shared" si="45"/>
        <v>123735.08</v>
      </c>
      <c r="J385" s="139">
        <f t="shared" si="46"/>
        <v>962282.59</v>
      </c>
    </row>
    <row r="386" spans="1:10" x14ac:dyDescent="0.2">
      <c r="A386" s="8">
        <v>3.6</v>
      </c>
      <c r="B386" s="9" t="s">
        <v>216</v>
      </c>
      <c r="C386" s="100">
        <v>2</v>
      </c>
      <c r="D386" s="137" t="s">
        <v>46</v>
      </c>
      <c r="E386" s="104">
        <f>'[1]Analisis de Costos'!G486</f>
        <v>53997.227450303995</v>
      </c>
      <c r="F386" s="136">
        <f>'[1]Analisis de Costos'!H486</f>
        <v>8761</v>
      </c>
      <c r="G386" s="212">
        <f t="shared" si="43"/>
        <v>62758.23</v>
      </c>
      <c r="H386" s="134">
        <f t="shared" si="48"/>
        <v>107994.45</v>
      </c>
      <c r="I386" s="138">
        <f t="shared" si="45"/>
        <v>17522</v>
      </c>
      <c r="J386" s="96">
        <f t="shared" si="46"/>
        <v>125516.45</v>
      </c>
    </row>
    <row r="387" spans="1:10" x14ac:dyDescent="0.2">
      <c r="A387" s="8">
        <v>3.7</v>
      </c>
      <c r="B387" s="11" t="s">
        <v>517</v>
      </c>
      <c r="C387" s="100">
        <v>3</v>
      </c>
      <c r="D387" s="101" t="s">
        <v>46</v>
      </c>
      <c r="E387" s="95">
        <f>'[1]Analisis de Costos'!G1272</f>
        <v>51643.044470182402</v>
      </c>
      <c r="F387" s="95">
        <f>'[1]Analisis de Costos'!H1272</f>
        <v>8420.9500000000007</v>
      </c>
      <c r="G387" s="212">
        <f t="shared" si="43"/>
        <v>60063.99</v>
      </c>
      <c r="H387" s="95">
        <f t="shared" si="48"/>
        <v>154929.13</v>
      </c>
      <c r="I387" s="95">
        <f t="shared" si="45"/>
        <v>25262.85</v>
      </c>
      <c r="J387" s="139">
        <f t="shared" si="46"/>
        <v>180191.98</v>
      </c>
    </row>
    <row r="388" spans="1:10" x14ac:dyDescent="0.2">
      <c r="A388" s="8">
        <v>3.8</v>
      </c>
      <c r="B388" s="11" t="s">
        <v>244</v>
      </c>
      <c r="C388" s="100">
        <v>2</v>
      </c>
      <c r="D388" s="101" t="s">
        <v>46</v>
      </c>
      <c r="E388" s="95">
        <f>'[1]Analisis de Costos'!G500</f>
        <v>51122.227450303995</v>
      </c>
      <c r="F388" s="95">
        <f>'[1]Analisis de Costos'!H500</f>
        <v>8536</v>
      </c>
      <c r="G388" s="212">
        <f t="shared" si="43"/>
        <v>59658.23</v>
      </c>
      <c r="H388" s="95">
        <f t="shared" si="48"/>
        <v>102244.45</v>
      </c>
      <c r="I388" s="95">
        <f t="shared" si="45"/>
        <v>17072</v>
      </c>
      <c r="J388" s="139">
        <f t="shared" si="46"/>
        <v>119316.45</v>
      </c>
    </row>
    <row r="389" spans="1:10" x14ac:dyDescent="0.2">
      <c r="A389" s="8">
        <v>3.9</v>
      </c>
      <c r="B389" s="11" t="s">
        <v>518</v>
      </c>
      <c r="C389" s="100">
        <v>1</v>
      </c>
      <c r="D389" s="101" t="s">
        <v>46</v>
      </c>
      <c r="E389" s="95">
        <f>'[1]Analisis de Costos'!G1287</f>
        <v>51643.044470182402</v>
      </c>
      <c r="F389" s="95">
        <f>'[1]Analisis de Costos'!H1287</f>
        <v>8420.9500000000007</v>
      </c>
      <c r="G389" s="212">
        <f t="shared" si="43"/>
        <v>60063.99</v>
      </c>
      <c r="H389" s="95">
        <f t="shared" si="48"/>
        <v>51643.040000000001</v>
      </c>
      <c r="I389" s="95">
        <f t="shared" si="45"/>
        <v>8420.9500000000007</v>
      </c>
      <c r="J389" s="139">
        <f t="shared" si="46"/>
        <v>60063.990000000005</v>
      </c>
    </row>
    <row r="390" spans="1:10" x14ac:dyDescent="0.2">
      <c r="A390" s="8">
        <v>3.1</v>
      </c>
      <c r="B390" s="11" t="s">
        <v>519</v>
      </c>
      <c r="C390" s="100">
        <v>1</v>
      </c>
      <c r="D390" s="101" t="s">
        <v>46</v>
      </c>
      <c r="E390" s="95">
        <f>'[1]Analisis de Costos'!G1302</f>
        <v>23072.227450303999</v>
      </c>
      <c r="F390" s="95">
        <f>'[1]Analisis de Costos'!H1302</f>
        <v>3278.2</v>
      </c>
      <c r="G390" s="212">
        <f t="shared" si="43"/>
        <v>26350.43</v>
      </c>
      <c r="H390" s="95">
        <f t="shared" si="48"/>
        <v>23072.23</v>
      </c>
      <c r="I390" s="95">
        <f t="shared" si="45"/>
        <v>3278.2</v>
      </c>
      <c r="J390" s="139">
        <f t="shared" si="46"/>
        <v>26350.43</v>
      </c>
    </row>
    <row r="391" spans="1:10" x14ac:dyDescent="0.2">
      <c r="A391" s="8">
        <v>3.11</v>
      </c>
      <c r="B391" s="11" t="s">
        <v>520</v>
      </c>
      <c r="C391" s="100">
        <v>2</v>
      </c>
      <c r="D391" s="101" t="s">
        <v>46</v>
      </c>
      <c r="E391" s="95">
        <f>'[1]Analisis de Costos'!G1317</f>
        <v>20743.044470182398</v>
      </c>
      <c r="F391" s="95">
        <f>'[1]Analisis de Costos'!H1317</f>
        <v>1548</v>
      </c>
      <c r="G391" s="212">
        <f t="shared" si="43"/>
        <v>22291.040000000001</v>
      </c>
      <c r="H391" s="95">
        <f t="shared" si="48"/>
        <v>41486.089999999997</v>
      </c>
      <c r="I391" s="95">
        <f t="shared" si="45"/>
        <v>3096</v>
      </c>
      <c r="J391" s="96">
        <f t="shared" si="46"/>
        <v>44582.09</v>
      </c>
    </row>
    <row r="392" spans="1:10" x14ac:dyDescent="0.2">
      <c r="A392" s="8">
        <v>3.12</v>
      </c>
      <c r="B392" s="11" t="s">
        <v>521</v>
      </c>
      <c r="C392" s="100">
        <v>1</v>
      </c>
      <c r="D392" s="101" t="s">
        <v>46</v>
      </c>
      <c r="E392" s="95">
        <f>'[1]Analisis de Costos'!G582</f>
        <v>25588.261136640001</v>
      </c>
      <c r="F392" s="95">
        <f>'[1]Analisis de Costos'!H582</f>
        <v>3939.89</v>
      </c>
      <c r="G392" s="212">
        <f t="shared" si="43"/>
        <v>29528.15</v>
      </c>
      <c r="H392" s="95">
        <f t="shared" si="48"/>
        <v>25588.26</v>
      </c>
      <c r="I392" s="95">
        <f t="shared" si="45"/>
        <v>3939.89</v>
      </c>
      <c r="J392" s="96">
        <f t="shared" si="46"/>
        <v>29528.149999999998</v>
      </c>
    </row>
    <row r="393" spans="1:10" x14ac:dyDescent="0.2">
      <c r="A393" s="8">
        <v>3.13</v>
      </c>
      <c r="B393" s="11" t="s">
        <v>522</v>
      </c>
      <c r="C393" s="100">
        <v>1</v>
      </c>
      <c r="D393" s="101" t="s">
        <v>46</v>
      </c>
      <c r="E393" s="95">
        <f>'[1]Analisis de Costos'!G1332</f>
        <v>13457.975557759999</v>
      </c>
      <c r="F393" s="95">
        <f>'[1]Analisis de Costos'!H1332</f>
        <v>450</v>
      </c>
      <c r="G393" s="212">
        <f t="shared" si="43"/>
        <v>13907.98</v>
      </c>
      <c r="H393" s="95">
        <f t="shared" si="48"/>
        <v>13457.98</v>
      </c>
      <c r="I393" s="95">
        <f t="shared" si="45"/>
        <v>450</v>
      </c>
      <c r="J393" s="96">
        <f t="shared" si="46"/>
        <v>13907.98</v>
      </c>
    </row>
    <row r="394" spans="1:10" x14ac:dyDescent="0.2">
      <c r="A394" s="8">
        <v>3.14</v>
      </c>
      <c r="B394" s="11" t="s">
        <v>523</v>
      </c>
      <c r="C394" s="100">
        <v>4</v>
      </c>
      <c r="D394" s="101" t="s">
        <v>46</v>
      </c>
      <c r="E394" s="95">
        <f>'[1]Analisis de Costos'!G1346</f>
        <v>35863.75294117647</v>
      </c>
      <c r="F394" s="95">
        <f>'[1]Analisis de Costos'!H1346</f>
        <v>6756.5605882352938</v>
      </c>
      <c r="G394" s="212">
        <f t="shared" si="43"/>
        <v>42620.31</v>
      </c>
      <c r="H394" s="95">
        <f t="shared" si="48"/>
        <v>143455.01</v>
      </c>
      <c r="I394" s="95">
        <f t="shared" si="45"/>
        <v>27026.240000000002</v>
      </c>
      <c r="J394" s="96">
        <f t="shared" si="46"/>
        <v>170481.25</v>
      </c>
    </row>
    <row r="395" spans="1:10" x14ac:dyDescent="0.2">
      <c r="A395" s="8">
        <v>3.15</v>
      </c>
      <c r="B395" s="11" t="s">
        <v>524</v>
      </c>
      <c r="C395" s="100">
        <v>4</v>
      </c>
      <c r="D395" s="101" t="s">
        <v>46</v>
      </c>
      <c r="E395" s="95">
        <f>'[1]Analisis de Costos'!G1357</f>
        <v>35863.75294117647</v>
      </c>
      <c r="F395" s="95">
        <f>'[1]Analisis de Costos'!H1357</f>
        <v>6756.5605882352938</v>
      </c>
      <c r="G395" s="212">
        <f t="shared" si="43"/>
        <v>42620.31</v>
      </c>
      <c r="H395" s="95">
        <f t="shared" si="48"/>
        <v>143455.01</v>
      </c>
      <c r="I395" s="95">
        <f t="shared" si="45"/>
        <v>27026.240000000002</v>
      </c>
      <c r="J395" s="96">
        <f t="shared" si="46"/>
        <v>170481.25</v>
      </c>
    </row>
    <row r="396" spans="1:10" x14ac:dyDescent="0.2">
      <c r="A396" s="8">
        <v>3.16</v>
      </c>
      <c r="B396" s="11" t="s">
        <v>525</v>
      </c>
      <c r="C396" s="100">
        <v>2</v>
      </c>
      <c r="D396" s="101" t="s">
        <v>46</v>
      </c>
      <c r="E396" s="95">
        <f>'[1]Analisis de Costos'!G526</f>
        <v>386880.44</v>
      </c>
      <c r="F396" s="95">
        <f>'[1]Analisis de Costos'!H526</f>
        <v>60863.48</v>
      </c>
      <c r="G396" s="212">
        <f t="shared" si="43"/>
        <v>447743.92</v>
      </c>
      <c r="H396" s="95">
        <f t="shared" si="48"/>
        <v>773760.88</v>
      </c>
      <c r="I396" s="95">
        <f t="shared" si="45"/>
        <v>121726.96</v>
      </c>
      <c r="J396" s="96">
        <f t="shared" si="46"/>
        <v>895487.84</v>
      </c>
    </row>
    <row r="397" spans="1:10" x14ac:dyDescent="0.2">
      <c r="A397" s="8">
        <v>3.17</v>
      </c>
      <c r="B397" s="11" t="s">
        <v>526</v>
      </c>
      <c r="C397" s="100">
        <v>2</v>
      </c>
      <c r="D397" s="101" t="s">
        <v>46</v>
      </c>
      <c r="E397" s="95">
        <f>'[1]Analisis de Costos'!G1368</f>
        <v>151164.21</v>
      </c>
      <c r="F397" s="95">
        <f>'[1]Analisis de Costos'!H1368</f>
        <v>24813</v>
      </c>
      <c r="G397" s="212">
        <f t="shared" si="43"/>
        <v>175977.21</v>
      </c>
      <c r="H397" s="95">
        <f t="shared" si="48"/>
        <v>302328.42</v>
      </c>
      <c r="I397" s="95">
        <f t="shared" si="45"/>
        <v>49626</v>
      </c>
      <c r="J397" s="96">
        <f t="shared" si="46"/>
        <v>351954.42</v>
      </c>
    </row>
    <row r="398" spans="1:10" x14ac:dyDescent="0.2">
      <c r="A398" s="8">
        <v>3.18</v>
      </c>
      <c r="B398" s="11" t="s">
        <v>527</v>
      </c>
      <c r="C398" s="100">
        <v>2</v>
      </c>
      <c r="D398" s="101" t="s">
        <v>46</v>
      </c>
      <c r="E398" s="95">
        <f>'[1]Analisis de Costos'!G1383</f>
        <v>33897.019999999997</v>
      </c>
      <c r="F398" s="95">
        <f>'[1]Analisis de Costos'!H1383</f>
        <v>3617.26</v>
      </c>
      <c r="G398" s="212">
        <f t="shared" si="43"/>
        <v>37514.28</v>
      </c>
      <c r="H398" s="95">
        <f t="shared" si="48"/>
        <v>67794.039999999994</v>
      </c>
      <c r="I398" s="95">
        <f t="shared" si="45"/>
        <v>7234.52</v>
      </c>
      <c r="J398" s="96">
        <f t="shared" si="46"/>
        <v>75028.56</v>
      </c>
    </row>
    <row r="399" spans="1:10" x14ac:dyDescent="0.2">
      <c r="A399" s="8">
        <v>3.19</v>
      </c>
      <c r="B399" s="11" t="s">
        <v>528</v>
      </c>
      <c r="C399" s="100">
        <v>2</v>
      </c>
      <c r="D399" s="101" t="s">
        <v>46</v>
      </c>
      <c r="E399" s="95">
        <f>'[1]Analisis de Costos'!G1398</f>
        <v>25852.77</v>
      </c>
      <c r="F399" s="95">
        <f>'[1]Analisis de Costos'!H1398</f>
        <v>3044.08</v>
      </c>
      <c r="G399" s="212">
        <f t="shared" si="43"/>
        <v>28896.85</v>
      </c>
      <c r="H399" s="95">
        <f t="shared" si="48"/>
        <v>51705.54</v>
      </c>
      <c r="I399" s="95">
        <f t="shared" si="45"/>
        <v>6088.16</v>
      </c>
      <c r="J399" s="96">
        <f t="shared" si="46"/>
        <v>57793.7</v>
      </c>
    </row>
    <row r="400" spans="1:10" x14ac:dyDescent="0.2">
      <c r="A400" s="8">
        <v>3.2</v>
      </c>
      <c r="B400" s="9" t="s">
        <v>529</v>
      </c>
      <c r="C400" s="100">
        <v>1</v>
      </c>
      <c r="D400" s="101" t="s">
        <v>46</v>
      </c>
      <c r="E400" s="95">
        <f>'[1]Analisis de Costos'!G1413</f>
        <v>25852.77</v>
      </c>
      <c r="F400" s="95">
        <f>'[1]Analisis de Costos'!H1413</f>
        <v>3044.08</v>
      </c>
      <c r="G400" s="212">
        <f t="shared" si="43"/>
        <v>28896.85</v>
      </c>
      <c r="H400" s="95">
        <f t="shared" si="48"/>
        <v>25852.77</v>
      </c>
      <c r="I400" s="95">
        <f t="shared" si="45"/>
        <v>3044.08</v>
      </c>
      <c r="J400" s="96">
        <f t="shared" si="46"/>
        <v>28896.85</v>
      </c>
    </row>
    <row r="401" spans="1:10" x14ac:dyDescent="0.2">
      <c r="A401" s="8">
        <v>3.21</v>
      </c>
      <c r="B401" s="11" t="s">
        <v>530</v>
      </c>
      <c r="C401" s="100">
        <v>1</v>
      </c>
      <c r="D401" s="101" t="s">
        <v>46</v>
      </c>
      <c r="E401" s="95">
        <v>7800</v>
      </c>
      <c r="F401" s="95">
        <f>E401*0.18</f>
        <v>1404</v>
      </c>
      <c r="G401" s="212">
        <f t="shared" si="43"/>
        <v>9204</v>
      </c>
      <c r="H401" s="95">
        <f t="shared" si="48"/>
        <v>7800</v>
      </c>
      <c r="I401" s="95">
        <f t="shared" si="45"/>
        <v>1404</v>
      </c>
      <c r="J401" s="96">
        <f t="shared" si="46"/>
        <v>9204</v>
      </c>
    </row>
    <row r="402" spans="1:10" x14ac:dyDescent="0.2">
      <c r="A402" s="8">
        <v>3.22</v>
      </c>
      <c r="B402" s="9" t="s">
        <v>531</v>
      </c>
      <c r="C402" s="100">
        <v>1</v>
      </c>
      <c r="D402" s="101" t="s">
        <v>46</v>
      </c>
      <c r="E402" s="95">
        <f>0.05*SUM(H381:H401)</f>
        <v>217633.20849999995</v>
      </c>
      <c r="F402" s="95"/>
      <c r="G402" s="212">
        <f t="shared" si="43"/>
        <v>217633.21</v>
      </c>
      <c r="H402" s="95">
        <f t="shared" si="48"/>
        <v>217633.21</v>
      </c>
      <c r="I402" s="95">
        <f t="shared" si="45"/>
        <v>0</v>
      </c>
      <c r="J402" s="96">
        <f t="shared" si="46"/>
        <v>217633.21</v>
      </c>
    </row>
    <row r="403" spans="1:10" x14ac:dyDescent="0.2">
      <c r="A403" s="4"/>
      <c r="B403" s="9"/>
      <c r="C403" s="100"/>
      <c r="D403" s="101"/>
      <c r="E403" s="95"/>
      <c r="F403" s="95"/>
      <c r="G403" s="212">
        <f t="shared" si="43"/>
        <v>0</v>
      </c>
      <c r="H403" s="95"/>
      <c r="I403" s="95"/>
      <c r="J403" s="96"/>
    </row>
    <row r="404" spans="1:10" x14ac:dyDescent="0.2">
      <c r="A404" s="6">
        <v>4</v>
      </c>
      <c r="B404" s="5" t="s">
        <v>532</v>
      </c>
      <c r="C404" s="100"/>
      <c r="D404" s="101"/>
      <c r="E404" s="95"/>
      <c r="F404" s="95"/>
      <c r="G404" s="212">
        <f t="shared" si="43"/>
        <v>0</v>
      </c>
      <c r="H404" s="95"/>
      <c r="I404" s="95"/>
      <c r="J404" s="96"/>
    </row>
    <row r="405" spans="1:10" x14ac:dyDescent="0.2">
      <c r="A405" s="8">
        <v>4.0999999999999996</v>
      </c>
      <c r="B405" s="11" t="s">
        <v>533</v>
      </c>
      <c r="C405" s="100">
        <v>133.26</v>
      </c>
      <c r="D405" s="101" t="s">
        <v>106</v>
      </c>
      <c r="E405" s="95">
        <f>E45</f>
        <v>408.20285714285717</v>
      </c>
      <c r="F405" s="95">
        <f>F45</f>
        <v>53.39</v>
      </c>
      <c r="G405" s="212">
        <f t="shared" si="43"/>
        <v>461.59</v>
      </c>
      <c r="H405" s="95">
        <f t="shared" si="48"/>
        <v>54397.11</v>
      </c>
      <c r="I405" s="95">
        <f t="shared" si="45"/>
        <v>7114.75</v>
      </c>
      <c r="J405" s="96">
        <f t="shared" si="46"/>
        <v>61511.86</v>
      </c>
    </row>
    <row r="406" spans="1:10" x14ac:dyDescent="0.2">
      <c r="A406" s="8">
        <v>4.2</v>
      </c>
      <c r="B406" s="11" t="s">
        <v>232</v>
      </c>
      <c r="C406" s="100">
        <v>105.77</v>
      </c>
      <c r="D406" s="101" t="s">
        <v>106</v>
      </c>
      <c r="E406" s="95">
        <f>E46</f>
        <v>683.35666666666668</v>
      </c>
      <c r="F406" s="95">
        <f>F46</f>
        <v>15.409358333333333</v>
      </c>
      <c r="G406" s="212">
        <f t="shared" si="43"/>
        <v>698.77</v>
      </c>
      <c r="H406" s="95">
        <f t="shared" si="48"/>
        <v>72278.63</v>
      </c>
      <c r="I406" s="95">
        <f t="shared" si="45"/>
        <v>1629.85</v>
      </c>
      <c r="J406" s="96">
        <f t="shared" si="46"/>
        <v>73908.48000000001</v>
      </c>
    </row>
    <row r="407" spans="1:10" x14ac:dyDescent="0.2">
      <c r="A407" s="8">
        <v>4.3</v>
      </c>
      <c r="B407" s="11" t="s">
        <v>32</v>
      </c>
      <c r="C407" s="100">
        <v>25.86</v>
      </c>
      <c r="D407" s="101" t="s">
        <v>106</v>
      </c>
      <c r="E407" s="95">
        <f>E373</f>
        <v>295</v>
      </c>
      <c r="F407" s="95">
        <f>F373</f>
        <v>53.1</v>
      </c>
      <c r="G407" s="212">
        <f t="shared" si="43"/>
        <v>348.1</v>
      </c>
      <c r="H407" s="95">
        <f t="shared" si="48"/>
        <v>7628.7</v>
      </c>
      <c r="I407" s="95">
        <f t="shared" si="45"/>
        <v>1373.17</v>
      </c>
      <c r="J407" s="96">
        <f t="shared" si="46"/>
        <v>9001.869999999999</v>
      </c>
    </row>
    <row r="408" spans="1:10" x14ac:dyDescent="0.2">
      <c r="A408" s="4"/>
      <c r="B408" s="31"/>
      <c r="C408" s="100"/>
      <c r="D408" s="101"/>
      <c r="E408" s="95"/>
      <c r="F408" s="95"/>
      <c r="G408" s="212">
        <f t="shared" si="43"/>
        <v>0</v>
      </c>
      <c r="H408" s="95"/>
      <c r="I408" s="95"/>
      <c r="J408" s="96"/>
    </row>
    <row r="409" spans="1:10" x14ac:dyDescent="0.2">
      <c r="A409" s="6">
        <v>5</v>
      </c>
      <c r="B409" s="5" t="s">
        <v>534</v>
      </c>
      <c r="C409" s="100"/>
      <c r="D409" s="101"/>
      <c r="E409" s="95"/>
      <c r="F409" s="95"/>
      <c r="G409" s="212">
        <f t="shared" si="43"/>
        <v>0</v>
      </c>
      <c r="H409" s="95"/>
      <c r="I409" s="95"/>
      <c r="J409" s="96"/>
    </row>
    <row r="410" spans="1:10" x14ac:dyDescent="0.2">
      <c r="A410" s="8">
        <v>5.0999999999999996</v>
      </c>
      <c r="B410" s="11" t="s">
        <v>535</v>
      </c>
      <c r="C410" s="100">
        <v>1</v>
      </c>
      <c r="D410" s="101" t="s">
        <v>46</v>
      </c>
      <c r="E410" s="95">
        <f>'[1]Analisis de Costos'!G1428</f>
        <v>95900</v>
      </c>
      <c r="F410" s="95">
        <f>'[1]Analisis de Costos'!H1428</f>
        <v>10458</v>
      </c>
      <c r="G410" s="212">
        <f t="shared" si="43"/>
        <v>106358</v>
      </c>
      <c r="H410" s="95">
        <f t="shared" si="48"/>
        <v>95900</v>
      </c>
      <c r="I410" s="95">
        <f t="shared" si="45"/>
        <v>10458</v>
      </c>
      <c r="J410" s="96">
        <f t="shared" si="46"/>
        <v>106358</v>
      </c>
    </row>
    <row r="411" spans="1:10" x14ac:dyDescent="0.2">
      <c r="A411" s="8">
        <v>5.2</v>
      </c>
      <c r="B411" s="11" t="s">
        <v>536</v>
      </c>
      <c r="C411" s="100">
        <v>1</v>
      </c>
      <c r="D411" s="101" t="s">
        <v>46</v>
      </c>
      <c r="E411" s="95">
        <f>'[1]Analisis de Costos'!G1438</f>
        <v>184800</v>
      </c>
      <c r="F411" s="95">
        <f>'[1]Analisis de Costos'!H1438</f>
        <v>19656</v>
      </c>
      <c r="G411" s="212">
        <f t="shared" si="43"/>
        <v>204456</v>
      </c>
      <c r="H411" s="95">
        <f t="shared" si="48"/>
        <v>184800</v>
      </c>
      <c r="I411" s="95">
        <f t="shared" si="45"/>
        <v>19656</v>
      </c>
      <c r="J411" s="96">
        <f t="shared" si="46"/>
        <v>204456</v>
      </c>
    </row>
    <row r="412" spans="1:10" x14ac:dyDescent="0.2">
      <c r="A412" s="4"/>
      <c r="B412" s="31"/>
      <c r="C412" s="100"/>
      <c r="D412" s="101"/>
      <c r="E412" s="95"/>
      <c r="F412" s="95"/>
      <c r="G412" s="212">
        <f t="shared" si="43"/>
        <v>0</v>
      </c>
      <c r="H412" s="95"/>
      <c r="I412" s="95"/>
      <c r="J412" s="96"/>
    </row>
    <row r="413" spans="1:10" x14ac:dyDescent="0.2">
      <c r="A413" s="8">
        <v>6</v>
      </c>
      <c r="B413" s="11" t="s">
        <v>537</v>
      </c>
      <c r="C413" s="100">
        <v>80.739999999999995</v>
      </c>
      <c r="D413" s="101" t="s">
        <v>22</v>
      </c>
      <c r="E413" s="95">
        <f>E234</f>
        <v>948.11800000000005</v>
      </c>
      <c r="F413" s="95">
        <f>F234</f>
        <v>170.08199999999999</v>
      </c>
      <c r="G413" s="212">
        <f t="shared" si="43"/>
        <v>1118.2</v>
      </c>
      <c r="H413" s="95">
        <f t="shared" si="48"/>
        <v>76551.05</v>
      </c>
      <c r="I413" s="95">
        <f t="shared" si="45"/>
        <v>13732.42</v>
      </c>
      <c r="J413" s="96">
        <f t="shared" si="46"/>
        <v>90283.47</v>
      </c>
    </row>
    <row r="414" spans="1:10" x14ac:dyDescent="0.2">
      <c r="A414" s="4"/>
      <c r="B414" s="31"/>
      <c r="C414" s="100"/>
      <c r="D414" s="101"/>
      <c r="E414" s="95"/>
      <c r="F414" s="95"/>
      <c r="G414" s="212">
        <f t="shared" si="43"/>
        <v>0</v>
      </c>
      <c r="H414" s="95"/>
      <c r="I414" s="95"/>
      <c r="J414" s="96"/>
    </row>
    <row r="415" spans="1:10" x14ac:dyDescent="0.2">
      <c r="A415" s="6">
        <v>7</v>
      </c>
      <c r="B415" s="5" t="s">
        <v>538</v>
      </c>
      <c r="C415" s="100"/>
      <c r="D415" s="101"/>
      <c r="E415" s="95"/>
      <c r="F415" s="95"/>
      <c r="G415" s="212">
        <f t="shared" si="43"/>
        <v>0</v>
      </c>
      <c r="H415" s="95"/>
      <c r="I415" s="95"/>
      <c r="J415" s="96"/>
    </row>
    <row r="416" spans="1:10" x14ac:dyDescent="0.2">
      <c r="A416" s="6">
        <v>7.1</v>
      </c>
      <c r="B416" s="5" t="s">
        <v>539</v>
      </c>
      <c r="C416" s="100"/>
      <c r="D416" s="101"/>
      <c r="E416" s="95"/>
      <c r="F416" s="95"/>
      <c r="G416" s="212">
        <f t="shared" si="43"/>
        <v>0</v>
      </c>
      <c r="H416" s="95"/>
      <c r="I416" s="95"/>
      <c r="J416" s="96"/>
    </row>
    <row r="417" spans="1:10" x14ac:dyDescent="0.2">
      <c r="A417" s="8" t="s">
        <v>102</v>
      </c>
      <c r="B417" s="11" t="s">
        <v>259</v>
      </c>
      <c r="C417" s="100">
        <v>65.72</v>
      </c>
      <c r="D417" s="101" t="s">
        <v>106</v>
      </c>
      <c r="E417" s="95">
        <f>E405</f>
        <v>408.20285714285717</v>
      </c>
      <c r="F417" s="95">
        <f>F405</f>
        <v>53.39</v>
      </c>
      <c r="G417" s="212">
        <f t="shared" si="43"/>
        <v>461.59</v>
      </c>
      <c r="H417" s="95">
        <f t="shared" si="48"/>
        <v>26827.09</v>
      </c>
      <c r="I417" s="95">
        <f t="shared" si="45"/>
        <v>3508.79</v>
      </c>
      <c r="J417" s="96">
        <f t="shared" si="46"/>
        <v>30335.88</v>
      </c>
    </row>
    <row r="418" spans="1:10" x14ac:dyDescent="0.2">
      <c r="A418" s="8" t="s">
        <v>103</v>
      </c>
      <c r="B418" s="11" t="s">
        <v>32</v>
      </c>
      <c r="C418" s="100">
        <v>78.86</v>
      </c>
      <c r="D418" s="101" t="s">
        <v>106</v>
      </c>
      <c r="E418" s="95">
        <f>E407</f>
        <v>295</v>
      </c>
      <c r="F418" s="95">
        <f>F407</f>
        <v>53.1</v>
      </c>
      <c r="G418" s="212">
        <f t="shared" si="43"/>
        <v>348.1</v>
      </c>
      <c r="H418" s="95">
        <f t="shared" si="48"/>
        <v>23263.7</v>
      </c>
      <c r="I418" s="95">
        <f t="shared" si="45"/>
        <v>4187.47</v>
      </c>
      <c r="J418" s="96">
        <f t="shared" si="46"/>
        <v>27451.170000000002</v>
      </c>
    </row>
    <row r="419" spans="1:10" x14ac:dyDescent="0.2">
      <c r="A419" s="8" t="s">
        <v>540</v>
      </c>
      <c r="B419" s="11" t="s">
        <v>541</v>
      </c>
      <c r="C419" s="100">
        <v>186</v>
      </c>
      <c r="D419" s="101" t="s">
        <v>22</v>
      </c>
      <c r="E419" s="95">
        <v>850</v>
      </c>
      <c r="F419" s="95"/>
      <c r="G419" s="212">
        <f t="shared" si="43"/>
        <v>850</v>
      </c>
      <c r="H419" s="95">
        <f t="shared" si="48"/>
        <v>158100</v>
      </c>
      <c r="I419" s="95">
        <f t="shared" si="45"/>
        <v>0</v>
      </c>
      <c r="J419" s="96">
        <f t="shared" si="46"/>
        <v>158100</v>
      </c>
    </row>
    <row r="420" spans="1:10" x14ac:dyDescent="0.2">
      <c r="A420" s="15"/>
      <c r="B420" s="143"/>
      <c r="C420" s="113"/>
      <c r="D420" s="114"/>
      <c r="E420" s="115"/>
      <c r="F420" s="115"/>
      <c r="G420" s="212">
        <f t="shared" si="43"/>
        <v>0</v>
      </c>
      <c r="H420" s="115"/>
      <c r="I420" s="115"/>
      <c r="J420" s="144"/>
    </row>
    <row r="421" spans="1:10" x14ac:dyDescent="0.2">
      <c r="A421" s="6">
        <v>8</v>
      </c>
      <c r="B421" s="5" t="s">
        <v>542</v>
      </c>
      <c r="C421" s="100">
        <v>430</v>
      </c>
      <c r="D421" s="101" t="s">
        <v>22</v>
      </c>
      <c r="E421" s="95">
        <f>176/1.18</f>
        <v>149.15254237288136</v>
      </c>
      <c r="F421" s="95">
        <f>E421*0.18</f>
        <v>26.847457627118644</v>
      </c>
      <c r="G421" s="212">
        <f t="shared" ref="G421:G484" si="49">+ROUND(E421+F421,2)</f>
        <v>176</v>
      </c>
      <c r="H421" s="95">
        <f t="shared" si="48"/>
        <v>64135.59</v>
      </c>
      <c r="I421" s="95">
        <f t="shared" si="45"/>
        <v>11544.41</v>
      </c>
      <c r="J421" s="96">
        <f t="shared" si="46"/>
        <v>75680</v>
      </c>
    </row>
    <row r="422" spans="1:10" x14ac:dyDescent="0.2">
      <c r="A422" s="6">
        <v>9</v>
      </c>
      <c r="B422" s="5" t="s">
        <v>543</v>
      </c>
      <c r="C422" s="100">
        <v>1</v>
      </c>
      <c r="D422" s="101" t="s">
        <v>46</v>
      </c>
      <c r="E422" s="95">
        <f>E237</f>
        <v>8000</v>
      </c>
      <c r="F422" s="95">
        <f>F237</f>
        <v>1440</v>
      </c>
      <c r="G422" s="212">
        <f t="shared" si="49"/>
        <v>9440</v>
      </c>
      <c r="H422" s="95">
        <f t="shared" si="48"/>
        <v>8000</v>
      </c>
      <c r="I422" s="95">
        <f t="shared" si="45"/>
        <v>1440</v>
      </c>
      <c r="J422" s="96">
        <f t="shared" si="46"/>
        <v>9440</v>
      </c>
    </row>
    <row r="423" spans="1:10" x14ac:dyDescent="0.2">
      <c r="A423" s="6">
        <v>10</v>
      </c>
      <c r="B423" s="5" t="s">
        <v>544</v>
      </c>
      <c r="C423" s="100">
        <v>1</v>
      </c>
      <c r="D423" s="101" t="s">
        <v>46</v>
      </c>
      <c r="E423" s="95">
        <v>35000</v>
      </c>
      <c r="F423" s="95">
        <v>0</v>
      </c>
      <c r="G423" s="212">
        <f t="shared" si="49"/>
        <v>35000</v>
      </c>
      <c r="H423" s="95">
        <f t="shared" si="48"/>
        <v>35000</v>
      </c>
      <c r="I423" s="95">
        <f t="shared" si="45"/>
        <v>0</v>
      </c>
      <c r="J423" s="96">
        <f t="shared" si="46"/>
        <v>35000</v>
      </c>
    </row>
    <row r="424" spans="1:10" x14ac:dyDescent="0.2">
      <c r="A424" s="13"/>
      <c r="B424" s="14" t="s">
        <v>545</v>
      </c>
      <c r="C424" s="108"/>
      <c r="D424" s="109"/>
      <c r="E424" s="110"/>
      <c r="F424" s="110"/>
      <c r="G424" s="212">
        <f t="shared" si="49"/>
        <v>0</v>
      </c>
      <c r="H424" s="111">
        <f>SUM(H371:H423)</f>
        <v>7321115.1900000004</v>
      </c>
      <c r="I424" s="111">
        <f>SUM(I371:I423)</f>
        <v>1029483.65</v>
      </c>
      <c r="J424" s="112">
        <f t="shared" si="46"/>
        <v>8350598.8400000008</v>
      </c>
    </row>
    <row r="425" spans="1:10" x14ac:dyDescent="0.2">
      <c r="A425" s="8"/>
      <c r="B425" s="11"/>
      <c r="C425" s="100"/>
      <c r="D425" s="101"/>
      <c r="E425" s="95"/>
      <c r="F425" s="95"/>
      <c r="G425" s="212">
        <f t="shared" si="49"/>
        <v>0</v>
      </c>
      <c r="H425" s="95"/>
      <c r="I425" s="95"/>
      <c r="J425" s="96"/>
    </row>
    <row r="426" spans="1:10" x14ac:dyDescent="0.2">
      <c r="A426" s="4" t="s">
        <v>546</v>
      </c>
      <c r="B426" s="5" t="s">
        <v>547</v>
      </c>
      <c r="C426" s="100"/>
      <c r="D426" s="101"/>
      <c r="E426" s="95"/>
      <c r="F426" s="95"/>
      <c r="G426" s="212">
        <f t="shared" si="49"/>
        <v>0</v>
      </c>
      <c r="H426" s="95"/>
      <c r="I426" s="95"/>
      <c r="J426" s="96"/>
    </row>
    <row r="427" spans="1:10" x14ac:dyDescent="0.2">
      <c r="A427" s="8">
        <v>1</v>
      </c>
      <c r="B427" s="11" t="s">
        <v>548</v>
      </c>
      <c r="C427" s="100">
        <v>1</v>
      </c>
      <c r="D427" s="101" t="s">
        <v>46</v>
      </c>
      <c r="E427" s="95">
        <f>'[2]MATERIALES E INSUMOS'!$E$1119</f>
        <v>102.9</v>
      </c>
      <c r="F427" s="95">
        <f>E427*0.18</f>
        <v>18.522000000000002</v>
      </c>
      <c r="G427" s="212">
        <f t="shared" si="49"/>
        <v>121.42</v>
      </c>
      <c r="H427" s="95">
        <f t="shared" ref="H427:H454" si="50">ROUND(C427*E427,2)</f>
        <v>102.9</v>
      </c>
      <c r="I427" s="95">
        <f t="shared" ref="I427:I489" si="51">ROUND(C427*F427,2)</f>
        <v>18.52</v>
      </c>
      <c r="J427" s="96">
        <f t="shared" ref="J427:J489" si="52">H427+I427</f>
        <v>121.42</v>
      </c>
    </row>
    <row r="428" spans="1:10" x14ac:dyDescent="0.2">
      <c r="A428" s="8">
        <f t="shared" ref="A428:A440" si="53">A427+1</f>
        <v>2</v>
      </c>
      <c r="B428" s="11" t="s">
        <v>549</v>
      </c>
      <c r="C428" s="100">
        <v>1</v>
      </c>
      <c r="D428" s="101" t="s">
        <v>46</v>
      </c>
      <c r="E428" s="95">
        <f>'[2]MATERIALES E INSUMOS'!$E$1144</f>
        <v>61.86</v>
      </c>
      <c r="F428" s="95">
        <f t="shared" ref="F428:F454" si="54">E428*0.18</f>
        <v>11.1348</v>
      </c>
      <c r="G428" s="212">
        <f t="shared" si="49"/>
        <v>72.989999999999995</v>
      </c>
      <c r="H428" s="95">
        <f t="shared" si="50"/>
        <v>61.86</v>
      </c>
      <c r="I428" s="95">
        <f t="shared" si="51"/>
        <v>11.13</v>
      </c>
      <c r="J428" s="96">
        <f t="shared" si="52"/>
        <v>72.989999999999995</v>
      </c>
    </row>
    <row r="429" spans="1:10" x14ac:dyDescent="0.2">
      <c r="A429" s="8">
        <f t="shared" si="53"/>
        <v>3</v>
      </c>
      <c r="B429" s="11" t="s">
        <v>550</v>
      </c>
      <c r="C429" s="100">
        <v>2</v>
      </c>
      <c r="D429" s="101" t="s">
        <v>46</v>
      </c>
      <c r="E429" s="95">
        <f>'[2]MATERIALES E INSUMOS'!$E$1123</f>
        <v>498.51</v>
      </c>
      <c r="F429" s="95">
        <f t="shared" si="54"/>
        <v>89.731799999999993</v>
      </c>
      <c r="G429" s="212">
        <f t="shared" si="49"/>
        <v>588.24</v>
      </c>
      <c r="H429" s="95">
        <f t="shared" si="50"/>
        <v>997.02</v>
      </c>
      <c r="I429" s="95">
        <f t="shared" si="51"/>
        <v>179.46</v>
      </c>
      <c r="J429" s="96">
        <f t="shared" si="52"/>
        <v>1176.48</v>
      </c>
    </row>
    <row r="430" spans="1:10" x14ac:dyDescent="0.2">
      <c r="A430" s="8">
        <f t="shared" si="53"/>
        <v>4</v>
      </c>
      <c r="B430" s="11" t="s">
        <v>551</v>
      </c>
      <c r="C430" s="100">
        <v>1</v>
      </c>
      <c r="D430" s="101" t="s">
        <v>46</v>
      </c>
      <c r="E430" s="95">
        <f>'[2]MATERIALES E INSUMOS'!$E$1149</f>
        <v>148.31</v>
      </c>
      <c r="F430" s="95">
        <f t="shared" si="54"/>
        <v>26.695799999999998</v>
      </c>
      <c r="G430" s="212">
        <f t="shared" si="49"/>
        <v>175.01</v>
      </c>
      <c r="H430" s="95">
        <f t="shared" si="50"/>
        <v>148.31</v>
      </c>
      <c r="I430" s="95">
        <f t="shared" si="51"/>
        <v>26.7</v>
      </c>
      <c r="J430" s="96">
        <f t="shared" si="52"/>
        <v>175.01</v>
      </c>
    </row>
    <row r="431" spans="1:10" x14ac:dyDescent="0.2">
      <c r="A431" s="8">
        <f t="shared" si="53"/>
        <v>5</v>
      </c>
      <c r="B431" s="11" t="s">
        <v>552</v>
      </c>
      <c r="C431" s="100">
        <v>250</v>
      </c>
      <c r="D431" s="101" t="s">
        <v>30</v>
      </c>
      <c r="E431" s="95">
        <f>('[2]MATERIALES E INSUMOS'!$E$719)/5.78</f>
        <v>32.989619377162633</v>
      </c>
      <c r="F431" s="95">
        <f t="shared" si="54"/>
        <v>5.9381314878892741</v>
      </c>
      <c r="G431" s="212">
        <f t="shared" si="49"/>
        <v>38.93</v>
      </c>
      <c r="H431" s="95">
        <f t="shared" si="50"/>
        <v>8247.4</v>
      </c>
      <c r="I431" s="95">
        <f t="shared" si="51"/>
        <v>1484.53</v>
      </c>
      <c r="J431" s="96">
        <f t="shared" si="52"/>
        <v>9731.93</v>
      </c>
    </row>
    <row r="432" spans="1:10" x14ac:dyDescent="0.2">
      <c r="A432" s="8">
        <f t="shared" si="53"/>
        <v>6</v>
      </c>
      <c r="B432" s="11" t="s">
        <v>553</v>
      </c>
      <c r="C432" s="100">
        <v>40</v>
      </c>
      <c r="D432" s="101" t="s">
        <v>373</v>
      </c>
      <c r="E432" s="95">
        <f>'[2]MATERIALES E INSUMOS'!$E$1116</f>
        <v>29.87</v>
      </c>
      <c r="F432" s="95">
        <f t="shared" si="54"/>
        <v>5.3765999999999998</v>
      </c>
      <c r="G432" s="212">
        <f t="shared" si="49"/>
        <v>35.25</v>
      </c>
      <c r="H432" s="95">
        <f t="shared" si="50"/>
        <v>1194.8</v>
      </c>
      <c r="I432" s="95">
        <f t="shared" si="51"/>
        <v>215.06</v>
      </c>
      <c r="J432" s="96">
        <f t="shared" si="52"/>
        <v>1409.86</v>
      </c>
    </row>
    <row r="433" spans="1:10" x14ac:dyDescent="0.2">
      <c r="A433" s="8">
        <f>A432+1</f>
        <v>7</v>
      </c>
      <c r="B433" s="9" t="s">
        <v>554</v>
      </c>
      <c r="C433" s="100">
        <v>4</v>
      </c>
      <c r="D433" s="137" t="s">
        <v>46</v>
      </c>
      <c r="E433" s="104">
        <f>'[2]MATERIALES E INSUMOS'!$E$1134</f>
        <v>12.7</v>
      </c>
      <c r="F433" s="136">
        <f t="shared" si="54"/>
        <v>2.2859999999999996</v>
      </c>
      <c r="G433" s="212">
        <f t="shared" si="49"/>
        <v>14.99</v>
      </c>
      <c r="H433" s="134">
        <f t="shared" si="50"/>
        <v>50.8</v>
      </c>
      <c r="I433" s="138">
        <f t="shared" si="51"/>
        <v>9.14</v>
      </c>
      <c r="J433" s="96">
        <f t="shared" si="52"/>
        <v>59.94</v>
      </c>
    </row>
    <row r="434" spans="1:10" x14ac:dyDescent="0.2">
      <c r="A434" s="8">
        <f t="shared" si="53"/>
        <v>8</v>
      </c>
      <c r="B434" s="11" t="s">
        <v>555</v>
      </c>
      <c r="C434" s="100">
        <v>4</v>
      </c>
      <c r="D434" s="101" t="s">
        <v>46</v>
      </c>
      <c r="E434" s="95">
        <f>'[2]MATERIALES E INSUMOS'!$E$1146</f>
        <v>40.68</v>
      </c>
      <c r="F434" s="95">
        <f t="shared" si="54"/>
        <v>7.3224</v>
      </c>
      <c r="G434" s="212">
        <f t="shared" si="49"/>
        <v>48</v>
      </c>
      <c r="H434" s="95">
        <f t="shared" si="50"/>
        <v>162.72</v>
      </c>
      <c r="I434" s="95">
        <f t="shared" si="51"/>
        <v>29.29</v>
      </c>
      <c r="J434" s="96">
        <f t="shared" si="52"/>
        <v>192.01</v>
      </c>
    </row>
    <row r="435" spans="1:10" x14ac:dyDescent="0.2">
      <c r="A435" s="8">
        <f t="shared" si="53"/>
        <v>9</v>
      </c>
      <c r="B435" s="11" t="s">
        <v>556</v>
      </c>
      <c r="C435" s="100">
        <v>1000</v>
      </c>
      <c r="D435" s="101" t="s">
        <v>373</v>
      </c>
      <c r="E435" s="95">
        <f>'[2]MATERIALES E INSUMOS'!$E$1044</f>
        <v>64.319999999999993</v>
      </c>
      <c r="F435" s="95">
        <f t="shared" si="54"/>
        <v>11.577599999999999</v>
      </c>
      <c r="G435" s="212">
        <f t="shared" si="49"/>
        <v>75.900000000000006</v>
      </c>
      <c r="H435" s="95">
        <f t="shared" si="50"/>
        <v>64320</v>
      </c>
      <c r="I435" s="95">
        <f t="shared" si="51"/>
        <v>11577.6</v>
      </c>
      <c r="J435" s="96">
        <f t="shared" si="52"/>
        <v>75897.600000000006</v>
      </c>
    </row>
    <row r="436" spans="1:10" x14ac:dyDescent="0.2">
      <c r="A436" s="8">
        <f t="shared" si="53"/>
        <v>10</v>
      </c>
      <c r="B436" s="11" t="s">
        <v>557</v>
      </c>
      <c r="C436" s="100">
        <v>3000</v>
      </c>
      <c r="D436" s="101" t="s">
        <v>373</v>
      </c>
      <c r="E436" s="95">
        <f>'[2]MATERIALES E INSUMOS'!$E$1046</f>
        <v>25.17</v>
      </c>
      <c r="F436" s="95">
        <f t="shared" si="54"/>
        <v>4.5305999999999997</v>
      </c>
      <c r="G436" s="212">
        <f t="shared" si="49"/>
        <v>29.7</v>
      </c>
      <c r="H436" s="95">
        <f t="shared" si="50"/>
        <v>75510</v>
      </c>
      <c r="I436" s="95">
        <f t="shared" si="51"/>
        <v>13591.8</v>
      </c>
      <c r="J436" s="96">
        <f t="shared" si="52"/>
        <v>89101.8</v>
      </c>
    </row>
    <row r="437" spans="1:10" x14ac:dyDescent="0.2">
      <c r="A437" s="8">
        <f t="shared" si="53"/>
        <v>11</v>
      </c>
      <c r="B437" s="11" t="s">
        <v>558</v>
      </c>
      <c r="C437" s="100">
        <v>500</v>
      </c>
      <c r="D437" s="101" t="s">
        <v>373</v>
      </c>
      <c r="E437" s="95">
        <f>'[2]MATERIALES E INSUMOS'!$E$1048</f>
        <v>9.42</v>
      </c>
      <c r="F437" s="95">
        <f t="shared" si="54"/>
        <v>1.6956</v>
      </c>
      <c r="G437" s="212">
        <f t="shared" si="49"/>
        <v>11.12</v>
      </c>
      <c r="H437" s="95">
        <f t="shared" si="50"/>
        <v>4710</v>
      </c>
      <c r="I437" s="95">
        <f t="shared" si="51"/>
        <v>847.8</v>
      </c>
      <c r="J437" s="96">
        <f t="shared" si="52"/>
        <v>5557.8</v>
      </c>
    </row>
    <row r="438" spans="1:10" x14ac:dyDescent="0.2">
      <c r="A438" s="8">
        <f t="shared" si="53"/>
        <v>12</v>
      </c>
      <c r="B438" s="11" t="s">
        <v>559</v>
      </c>
      <c r="C438" s="100">
        <v>11</v>
      </c>
      <c r="D438" s="101" t="s">
        <v>46</v>
      </c>
      <c r="E438" s="95">
        <v>11000</v>
      </c>
      <c r="F438" s="95">
        <f t="shared" si="54"/>
        <v>1980</v>
      </c>
      <c r="G438" s="212">
        <f t="shared" si="49"/>
        <v>12980</v>
      </c>
      <c r="H438" s="95">
        <f t="shared" si="50"/>
        <v>121000</v>
      </c>
      <c r="I438" s="95">
        <f t="shared" si="51"/>
        <v>21780</v>
      </c>
      <c r="J438" s="96">
        <f t="shared" si="52"/>
        <v>142780</v>
      </c>
    </row>
    <row r="439" spans="1:10" x14ac:dyDescent="0.2">
      <c r="A439" s="8">
        <f t="shared" si="53"/>
        <v>13</v>
      </c>
      <c r="B439" s="11" t="s">
        <v>560</v>
      </c>
      <c r="C439" s="100">
        <v>6</v>
      </c>
      <c r="D439" s="101" t="s">
        <v>46</v>
      </c>
      <c r="E439" s="95">
        <v>8000</v>
      </c>
      <c r="F439" s="95">
        <f t="shared" si="54"/>
        <v>1440</v>
      </c>
      <c r="G439" s="212">
        <f t="shared" si="49"/>
        <v>9440</v>
      </c>
      <c r="H439" s="95">
        <f t="shared" si="50"/>
        <v>48000</v>
      </c>
      <c r="I439" s="95">
        <f t="shared" si="51"/>
        <v>8640</v>
      </c>
      <c r="J439" s="96">
        <f t="shared" si="52"/>
        <v>56640</v>
      </c>
    </row>
    <row r="440" spans="1:10" x14ac:dyDescent="0.2">
      <c r="A440" s="8">
        <f t="shared" si="53"/>
        <v>14</v>
      </c>
      <c r="B440" s="11" t="s">
        <v>561</v>
      </c>
      <c r="C440" s="100">
        <v>1</v>
      </c>
      <c r="D440" s="101" t="s">
        <v>46</v>
      </c>
      <c r="E440" s="95">
        <v>35000</v>
      </c>
      <c r="F440" s="95">
        <f t="shared" si="54"/>
        <v>6300</v>
      </c>
      <c r="G440" s="212">
        <f t="shared" si="49"/>
        <v>41300</v>
      </c>
      <c r="H440" s="95">
        <f t="shared" si="50"/>
        <v>35000</v>
      </c>
      <c r="I440" s="95">
        <f t="shared" si="51"/>
        <v>6300</v>
      </c>
      <c r="J440" s="96">
        <f t="shared" si="52"/>
        <v>41300</v>
      </c>
    </row>
    <row r="441" spans="1:10" x14ac:dyDescent="0.2">
      <c r="A441" s="8">
        <v>15</v>
      </c>
      <c r="B441" s="11" t="s">
        <v>562</v>
      </c>
      <c r="C441" s="100">
        <v>10</v>
      </c>
      <c r="D441" s="101" t="s">
        <v>46</v>
      </c>
      <c r="E441" s="95">
        <f>'[1]Analisis de Costos'!G1448</f>
        <v>14196.919999999998</v>
      </c>
      <c r="F441" s="95">
        <f>'[1]Analisis de Costos'!H1448</f>
        <v>2253.0299999999997</v>
      </c>
      <c r="G441" s="212">
        <f t="shared" si="49"/>
        <v>16449.95</v>
      </c>
      <c r="H441" s="95">
        <f t="shared" si="50"/>
        <v>141969.20000000001</v>
      </c>
      <c r="I441" s="95">
        <f t="shared" si="51"/>
        <v>22530.3</v>
      </c>
      <c r="J441" s="96">
        <f t="shared" si="52"/>
        <v>164499.5</v>
      </c>
    </row>
    <row r="442" spans="1:10" x14ac:dyDescent="0.2">
      <c r="A442" s="8">
        <v>16</v>
      </c>
      <c r="B442" s="11" t="s">
        <v>563</v>
      </c>
      <c r="C442" s="100">
        <v>1</v>
      </c>
      <c r="D442" s="101" t="s">
        <v>46</v>
      </c>
      <c r="E442" s="95">
        <f>'[1]Analisis de Costos'!G1817</f>
        <v>5504.9539999999997</v>
      </c>
      <c r="F442" s="95">
        <f t="shared" si="54"/>
        <v>990.89171999999996</v>
      </c>
      <c r="G442" s="212">
        <f t="shared" si="49"/>
        <v>6495.85</v>
      </c>
      <c r="H442" s="95">
        <f t="shared" si="50"/>
        <v>5504.95</v>
      </c>
      <c r="I442" s="95">
        <f t="shared" si="51"/>
        <v>990.89</v>
      </c>
      <c r="J442" s="96">
        <f t="shared" si="52"/>
        <v>6495.84</v>
      </c>
    </row>
    <row r="443" spans="1:10" x14ac:dyDescent="0.2">
      <c r="A443" s="8">
        <v>17</v>
      </c>
      <c r="B443" s="11" t="s">
        <v>564</v>
      </c>
      <c r="C443" s="100">
        <v>21</v>
      </c>
      <c r="D443" s="101" t="s">
        <v>46</v>
      </c>
      <c r="E443" s="95">
        <v>4200</v>
      </c>
      <c r="F443" s="95">
        <f t="shared" si="54"/>
        <v>756</v>
      </c>
      <c r="G443" s="212">
        <f t="shared" si="49"/>
        <v>4956</v>
      </c>
      <c r="H443" s="95">
        <f t="shared" si="50"/>
        <v>88200</v>
      </c>
      <c r="I443" s="95">
        <f t="shared" si="51"/>
        <v>15876</v>
      </c>
      <c r="J443" s="96">
        <f t="shared" si="52"/>
        <v>104076</v>
      </c>
    </row>
    <row r="444" spans="1:10" x14ac:dyDescent="0.2">
      <c r="A444" s="8">
        <v>18</v>
      </c>
      <c r="B444" s="11" t="s">
        <v>565</v>
      </c>
      <c r="C444" s="100">
        <v>1</v>
      </c>
      <c r="D444" s="101" t="s">
        <v>46</v>
      </c>
      <c r="E444" s="95">
        <v>10000</v>
      </c>
      <c r="F444" s="95">
        <f t="shared" si="54"/>
        <v>1800</v>
      </c>
      <c r="G444" s="212">
        <f t="shared" si="49"/>
        <v>11800</v>
      </c>
      <c r="H444" s="95">
        <f t="shared" si="50"/>
        <v>10000</v>
      </c>
      <c r="I444" s="95">
        <f t="shared" si="51"/>
        <v>1800</v>
      </c>
      <c r="J444" s="96">
        <f t="shared" si="52"/>
        <v>11800</v>
      </c>
    </row>
    <row r="445" spans="1:10" x14ac:dyDescent="0.2">
      <c r="A445" s="8">
        <v>19</v>
      </c>
      <c r="B445" s="11" t="s">
        <v>566</v>
      </c>
      <c r="C445" s="100">
        <v>21</v>
      </c>
      <c r="D445" s="101" t="s">
        <v>46</v>
      </c>
      <c r="E445" s="95">
        <f>[3]Sheet1!H773</f>
        <v>2145.4500000000003</v>
      </c>
      <c r="F445" s="95">
        <f t="shared" si="54"/>
        <v>386.18100000000004</v>
      </c>
      <c r="G445" s="212">
        <f t="shared" si="49"/>
        <v>2531.63</v>
      </c>
      <c r="H445" s="95">
        <f t="shared" si="50"/>
        <v>45054.45</v>
      </c>
      <c r="I445" s="95">
        <f t="shared" si="51"/>
        <v>8109.8</v>
      </c>
      <c r="J445" s="96">
        <f t="shared" si="52"/>
        <v>53164.25</v>
      </c>
    </row>
    <row r="446" spans="1:10" x14ac:dyDescent="0.2">
      <c r="A446" s="8">
        <v>20</v>
      </c>
      <c r="B446" s="11" t="s">
        <v>567</v>
      </c>
      <c r="C446" s="100">
        <v>5</v>
      </c>
      <c r="D446" s="101" t="s">
        <v>46</v>
      </c>
      <c r="E446" s="95">
        <f>[3]Sheet1!H756</f>
        <v>2020.64</v>
      </c>
      <c r="F446" s="95">
        <f t="shared" si="54"/>
        <v>363.71519999999998</v>
      </c>
      <c r="G446" s="212">
        <f t="shared" si="49"/>
        <v>2384.36</v>
      </c>
      <c r="H446" s="95">
        <f t="shared" si="50"/>
        <v>10103.200000000001</v>
      </c>
      <c r="I446" s="95">
        <f t="shared" si="51"/>
        <v>1818.58</v>
      </c>
      <c r="J446" s="96">
        <f t="shared" si="52"/>
        <v>11921.78</v>
      </c>
    </row>
    <row r="447" spans="1:10" x14ac:dyDescent="0.2">
      <c r="A447" s="8">
        <v>21</v>
      </c>
      <c r="B447" s="11" t="s">
        <v>568</v>
      </c>
      <c r="C447" s="100">
        <v>22</v>
      </c>
      <c r="D447" s="101" t="s">
        <v>46</v>
      </c>
      <c r="E447" s="95">
        <f>[3]Sheet1!H739</f>
        <v>1726.2700000000002</v>
      </c>
      <c r="F447" s="95">
        <f t="shared" si="54"/>
        <v>310.72860000000003</v>
      </c>
      <c r="G447" s="212">
        <f t="shared" si="49"/>
        <v>2037</v>
      </c>
      <c r="H447" s="95">
        <f t="shared" si="50"/>
        <v>37977.94</v>
      </c>
      <c r="I447" s="95">
        <f t="shared" si="51"/>
        <v>6836.03</v>
      </c>
      <c r="J447" s="96">
        <f t="shared" si="52"/>
        <v>44813.97</v>
      </c>
    </row>
    <row r="448" spans="1:10" x14ac:dyDescent="0.2">
      <c r="A448" s="8">
        <v>22</v>
      </c>
      <c r="B448" s="11" t="s">
        <v>569</v>
      </c>
      <c r="C448" s="100">
        <v>6</v>
      </c>
      <c r="D448" s="101" t="s">
        <v>46</v>
      </c>
      <c r="E448" s="95">
        <f>'[1]Analisis de Costos'!G1551</f>
        <v>594.36860068259386</v>
      </c>
      <c r="F448" s="95">
        <f t="shared" si="54"/>
        <v>106.98634812286689</v>
      </c>
      <c r="G448" s="212">
        <f t="shared" si="49"/>
        <v>701.35</v>
      </c>
      <c r="H448" s="95">
        <f t="shared" si="50"/>
        <v>3566.21</v>
      </c>
      <c r="I448" s="95">
        <f t="shared" si="51"/>
        <v>641.91999999999996</v>
      </c>
      <c r="J448" s="96">
        <f t="shared" si="52"/>
        <v>4208.13</v>
      </c>
    </row>
    <row r="449" spans="1:10" x14ac:dyDescent="0.2">
      <c r="A449" s="8">
        <v>23</v>
      </c>
      <c r="B449" s="11" t="s">
        <v>570</v>
      </c>
      <c r="C449" s="100">
        <v>7</v>
      </c>
      <c r="D449" s="101" t="s">
        <v>46</v>
      </c>
      <c r="E449" s="95">
        <f>[3]Sheet1!H722</f>
        <v>1608.2199999999998</v>
      </c>
      <c r="F449" s="95">
        <f t="shared" si="54"/>
        <v>289.47959999999995</v>
      </c>
      <c r="G449" s="212">
        <f t="shared" si="49"/>
        <v>1897.7</v>
      </c>
      <c r="H449" s="95">
        <f t="shared" si="50"/>
        <v>11257.54</v>
      </c>
      <c r="I449" s="95">
        <f t="shared" si="51"/>
        <v>2026.36</v>
      </c>
      <c r="J449" s="96">
        <f t="shared" si="52"/>
        <v>13283.900000000001</v>
      </c>
    </row>
    <row r="450" spans="1:10" x14ac:dyDescent="0.2">
      <c r="A450" s="8">
        <v>24</v>
      </c>
      <c r="B450" s="11" t="s">
        <v>571</v>
      </c>
      <c r="C450" s="100">
        <v>11</v>
      </c>
      <c r="D450" s="101" t="s">
        <v>46</v>
      </c>
      <c r="E450" s="95">
        <f>13500</f>
        <v>13500</v>
      </c>
      <c r="F450" s="95">
        <f t="shared" si="54"/>
        <v>2430</v>
      </c>
      <c r="G450" s="212">
        <f t="shared" si="49"/>
        <v>15930</v>
      </c>
      <c r="H450" s="95">
        <f t="shared" si="50"/>
        <v>148500</v>
      </c>
      <c r="I450" s="95">
        <f t="shared" si="51"/>
        <v>26730</v>
      </c>
      <c r="J450" s="96">
        <f t="shared" si="52"/>
        <v>175230</v>
      </c>
    </row>
    <row r="451" spans="1:10" x14ac:dyDescent="0.2">
      <c r="A451" s="8">
        <v>25</v>
      </c>
      <c r="B451" s="11" t="s">
        <v>572</v>
      </c>
      <c r="C451" s="100">
        <v>11</v>
      </c>
      <c r="D451" s="101" t="s">
        <v>46</v>
      </c>
      <c r="E451" s="95">
        <v>1500</v>
      </c>
      <c r="F451" s="95">
        <f t="shared" si="54"/>
        <v>270</v>
      </c>
      <c r="G451" s="212">
        <f t="shared" si="49"/>
        <v>1770</v>
      </c>
      <c r="H451" s="95">
        <f t="shared" si="50"/>
        <v>16500</v>
      </c>
      <c r="I451" s="95">
        <f t="shared" si="51"/>
        <v>2970</v>
      </c>
      <c r="J451" s="96">
        <f t="shared" si="52"/>
        <v>19470</v>
      </c>
    </row>
    <row r="452" spans="1:10" x14ac:dyDescent="0.2">
      <c r="A452" s="8">
        <f>A451+1</f>
        <v>26</v>
      </c>
      <c r="B452" s="11" t="s">
        <v>573</v>
      </c>
      <c r="C452" s="100">
        <v>11</v>
      </c>
      <c r="D452" s="101" t="s">
        <v>46</v>
      </c>
      <c r="E452" s="95">
        <v>1500</v>
      </c>
      <c r="F452" s="95">
        <f t="shared" si="54"/>
        <v>270</v>
      </c>
      <c r="G452" s="212">
        <f t="shared" si="49"/>
        <v>1770</v>
      </c>
      <c r="H452" s="95">
        <f t="shared" si="50"/>
        <v>16500</v>
      </c>
      <c r="I452" s="95">
        <f t="shared" si="51"/>
        <v>2970</v>
      </c>
      <c r="J452" s="96">
        <f t="shared" si="52"/>
        <v>19470</v>
      </c>
    </row>
    <row r="453" spans="1:10" x14ac:dyDescent="0.2">
      <c r="A453" s="8">
        <v>27</v>
      </c>
      <c r="B453" s="11" t="s">
        <v>574</v>
      </c>
      <c r="C453" s="100">
        <v>87.5</v>
      </c>
      <c r="D453" s="101" t="s">
        <v>106</v>
      </c>
      <c r="E453" s="95">
        <f>E463*0.55</f>
        <v>315.17391304347831</v>
      </c>
      <c r="F453" s="95">
        <f t="shared" si="54"/>
        <v>56.731304347826097</v>
      </c>
      <c r="G453" s="212">
        <f t="shared" si="49"/>
        <v>371.91</v>
      </c>
      <c r="H453" s="95">
        <f t="shared" si="50"/>
        <v>27577.72</v>
      </c>
      <c r="I453" s="95">
        <f t="shared" si="51"/>
        <v>4963.99</v>
      </c>
      <c r="J453" s="96">
        <f t="shared" si="52"/>
        <v>32541.71</v>
      </c>
    </row>
    <row r="454" spans="1:10" x14ac:dyDescent="0.2">
      <c r="A454" s="8">
        <f>A453+1</f>
        <v>28</v>
      </c>
      <c r="B454" s="11" t="s">
        <v>575</v>
      </c>
      <c r="C454" s="100">
        <v>0.2</v>
      </c>
      <c r="D454" s="101" t="s">
        <v>46</v>
      </c>
      <c r="E454" s="95">
        <f>SUM(H427:H453)</f>
        <v>922217.01999999979</v>
      </c>
      <c r="F454" s="95">
        <f t="shared" si="54"/>
        <v>165999.06359999996</v>
      </c>
      <c r="G454" s="212">
        <f t="shared" si="49"/>
        <v>1088216.08</v>
      </c>
      <c r="H454" s="95">
        <f t="shared" si="50"/>
        <v>184443.4</v>
      </c>
      <c r="I454" s="95">
        <f t="shared" si="51"/>
        <v>33199.81</v>
      </c>
      <c r="J454" s="96">
        <f t="shared" si="52"/>
        <v>217643.21</v>
      </c>
    </row>
    <row r="455" spans="1:10" x14ac:dyDescent="0.2">
      <c r="A455" s="13"/>
      <c r="B455" s="14" t="s">
        <v>576</v>
      </c>
      <c r="C455" s="108"/>
      <c r="D455" s="109"/>
      <c r="E455" s="110"/>
      <c r="F455" s="110"/>
      <c r="G455" s="212">
        <f t="shared" si="49"/>
        <v>0</v>
      </c>
      <c r="H455" s="111">
        <f>SUM(H425:H454)</f>
        <v>1106660.4199999997</v>
      </c>
      <c r="I455" s="111">
        <f>SUM(I425:I454)</f>
        <v>196174.71</v>
      </c>
      <c r="J455" s="112">
        <f t="shared" si="52"/>
        <v>1302835.1299999997</v>
      </c>
    </row>
    <row r="456" spans="1:10" x14ac:dyDescent="0.2">
      <c r="A456" s="8"/>
      <c r="B456" s="11"/>
      <c r="C456" s="100"/>
      <c r="D456" s="101"/>
      <c r="E456" s="95"/>
      <c r="F456" s="95"/>
      <c r="G456" s="212">
        <f t="shared" si="49"/>
        <v>0</v>
      </c>
      <c r="H456" s="95"/>
      <c r="I456" s="95"/>
      <c r="J456" s="96"/>
    </row>
    <row r="457" spans="1:10" x14ac:dyDescent="0.2">
      <c r="A457" s="4" t="s">
        <v>577</v>
      </c>
      <c r="B457" s="5" t="s">
        <v>578</v>
      </c>
      <c r="C457" s="100"/>
      <c r="D457" s="101"/>
      <c r="E457" s="95"/>
      <c r="F457" s="95"/>
      <c r="G457" s="212">
        <f t="shared" si="49"/>
        <v>0</v>
      </c>
      <c r="H457" s="95"/>
      <c r="I457" s="95"/>
      <c r="J457" s="96"/>
    </row>
    <row r="458" spans="1:10" x14ac:dyDescent="0.2">
      <c r="A458" s="8"/>
      <c r="B458" s="29"/>
      <c r="C458" s="100"/>
      <c r="D458" s="101"/>
      <c r="E458" s="95"/>
      <c r="F458" s="95"/>
      <c r="G458" s="212">
        <f t="shared" si="49"/>
        <v>0</v>
      </c>
      <c r="H458" s="95"/>
      <c r="I458" s="95"/>
      <c r="J458" s="96"/>
    </row>
    <row r="459" spans="1:10" x14ac:dyDescent="0.2">
      <c r="A459" s="6">
        <v>1</v>
      </c>
      <c r="B459" s="5" t="s">
        <v>579</v>
      </c>
      <c r="C459" s="145"/>
      <c r="D459" s="146"/>
      <c r="E459" s="147"/>
      <c r="F459" s="147"/>
      <c r="G459" s="212">
        <f t="shared" si="49"/>
        <v>0</v>
      </c>
      <c r="H459" s="147"/>
      <c r="I459" s="95"/>
      <c r="J459" s="96"/>
    </row>
    <row r="460" spans="1:10" x14ac:dyDescent="0.2">
      <c r="A460" s="8">
        <v>1.1000000000000001</v>
      </c>
      <c r="B460" s="11" t="s">
        <v>580</v>
      </c>
      <c r="C460" s="100">
        <v>1</v>
      </c>
      <c r="D460" s="101" t="s">
        <v>46</v>
      </c>
      <c r="E460" s="95">
        <v>2000</v>
      </c>
      <c r="F460" s="95">
        <f>E460*0.1*0.18</f>
        <v>36</v>
      </c>
      <c r="G460" s="212">
        <f t="shared" si="49"/>
        <v>2036</v>
      </c>
      <c r="H460" s="95">
        <f>ROUND(C460*E460,2)</f>
        <v>2000</v>
      </c>
      <c r="I460" s="95">
        <f t="shared" si="51"/>
        <v>36</v>
      </c>
      <c r="J460" s="96">
        <f t="shared" si="52"/>
        <v>2036</v>
      </c>
    </row>
    <row r="461" spans="1:10" x14ac:dyDescent="0.2">
      <c r="A461" s="8"/>
      <c r="B461" s="32"/>
      <c r="C461" s="100"/>
      <c r="D461" s="101"/>
      <c r="E461" s="95"/>
      <c r="F461" s="95"/>
      <c r="G461" s="212">
        <f t="shared" si="49"/>
        <v>0</v>
      </c>
      <c r="H461" s="95"/>
      <c r="I461" s="95"/>
      <c r="J461" s="96"/>
    </row>
    <row r="462" spans="1:10" x14ac:dyDescent="0.2">
      <c r="A462" s="6" t="s">
        <v>581</v>
      </c>
      <c r="B462" s="5" t="s">
        <v>539</v>
      </c>
      <c r="C462" s="145"/>
      <c r="D462" s="146"/>
      <c r="E462" s="147"/>
      <c r="F462" s="147"/>
      <c r="G462" s="212">
        <f t="shared" si="49"/>
        <v>0</v>
      </c>
      <c r="H462" s="147"/>
      <c r="I462" s="95"/>
      <c r="J462" s="96"/>
    </row>
    <row r="463" spans="1:10" x14ac:dyDescent="0.2">
      <c r="A463" s="8" t="s">
        <v>582</v>
      </c>
      <c r="B463" s="11" t="s">
        <v>583</v>
      </c>
      <c r="C463" s="100"/>
      <c r="D463" s="101" t="s">
        <v>46</v>
      </c>
      <c r="E463" s="95">
        <f>'[1]Analisis de Costos'!G1462</f>
        <v>573.04347826086962</v>
      </c>
      <c r="F463" s="95">
        <f>'[1]Analisis de Costos'!H1462</f>
        <v>0</v>
      </c>
      <c r="G463" s="212">
        <f t="shared" si="49"/>
        <v>573.04</v>
      </c>
      <c r="H463" s="95">
        <f>ROUND(C463*E463,2)</f>
        <v>0</v>
      </c>
      <c r="I463" s="95">
        <f t="shared" si="51"/>
        <v>0</v>
      </c>
      <c r="J463" s="96">
        <f t="shared" si="52"/>
        <v>0</v>
      </c>
    </row>
    <row r="464" spans="1:10" x14ac:dyDescent="0.2">
      <c r="A464" s="8" t="s">
        <v>584</v>
      </c>
      <c r="B464" s="11" t="s">
        <v>585</v>
      </c>
      <c r="C464" s="100"/>
      <c r="D464" s="101" t="s">
        <v>46</v>
      </c>
      <c r="E464" s="95">
        <f>E214</f>
        <v>183.35666666666665</v>
      </c>
      <c r="F464" s="95">
        <f>F214</f>
        <v>15.409358333333333</v>
      </c>
      <c r="G464" s="212">
        <f t="shared" si="49"/>
        <v>198.77</v>
      </c>
      <c r="H464" s="95">
        <f>ROUND(C464*E464,2)</f>
        <v>0</v>
      </c>
      <c r="I464" s="95">
        <f t="shared" si="51"/>
        <v>0</v>
      </c>
      <c r="J464" s="96">
        <f t="shared" si="52"/>
        <v>0</v>
      </c>
    </row>
    <row r="465" spans="1:10" x14ac:dyDescent="0.2">
      <c r="A465" s="8"/>
      <c r="B465" s="32"/>
      <c r="C465" s="100"/>
      <c r="D465" s="101"/>
      <c r="E465" s="95"/>
      <c r="F465" s="95"/>
      <c r="G465" s="212">
        <f t="shared" si="49"/>
        <v>0</v>
      </c>
      <c r="H465" s="95"/>
      <c r="I465" s="95"/>
      <c r="J465" s="96"/>
    </row>
    <row r="466" spans="1:10" x14ac:dyDescent="0.2">
      <c r="A466" s="6">
        <v>3</v>
      </c>
      <c r="B466" s="5" t="s">
        <v>586</v>
      </c>
      <c r="C466" s="100"/>
      <c r="D466" s="101"/>
      <c r="E466" s="95"/>
      <c r="F466" s="95"/>
      <c r="G466" s="212">
        <f t="shared" si="49"/>
        <v>0</v>
      </c>
      <c r="H466" s="95"/>
      <c r="I466" s="95"/>
      <c r="J466" s="96"/>
    </row>
    <row r="467" spans="1:10" x14ac:dyDescent="0.2">
      <c r="A467" s="8">
        <v>3.1</v>
      </c>
      <c r="B467" s="11" t="s">
        <v>587</v>
      </c>
      <c r="C467" s="100">
        <v>0.47</v>
      </c>
      <c r="D467" s="101" t="s">
        <v>106</v>
      </c>
      <c r="E467" s="95">
        <f>'[1]Analisis de Costos'!G1468</f>
        <v>9434.43</v>
      </c>
      <c r="F467" s="95">
        <f>'[1]Analisis de Costos'!H1468</f>
        <v>1525.6000000000001</v>
      </c>
      <c r="G467" s="212">
        <f t="shared" si="49"/>
        <v>10960.03</v>
      </c>
      <c r="H467" s="95">
        <f>ROUND(C467*E467,2)</f>
        <v>4434.18</v>
      </c>
      <c r="I467" s="95">
        <f t="shared" si="51"/>
        <v>717.03</v>
      </c>
      <c r="J467" s="96">
        <f t="shared" si="52"/>
        <v>5151.21</v>
      </c>
    </row>
    <row r="468" spans="1:10" x14ac:dyDescent="0.2">
      <c r="A468" s="8">
        <v>3.2</v>
      </c>
      <c r="B468" s="11" t="s">
        <v>588</v>
      </c>
      <c r="C468" s="100">
        <v>0.14000000000000001</v>
      </c>
      <c r="D468" s="101" t="s">
        <v>106</v>
      </c>
      <c r="E468" s="95">
        <f>'[1]Analisis de Costos'!G1479</f>
        <v>30286.47</v>
      </c>
      <c r="F468" s="95">
        <f>'[1]Analisis de Costos'!H1479</f>
        <v>3544.5299999999997</v>
      </c>
      <c r="G468" s="212">
        <f t="shared" si="49"/>
        <v>33831</v>
      </c>
      <c r="H468" s="95">
        <f>ROUND(C468*E468,2)</f>
        <v>4240.1099999999997</v>
      </c>
      <c r="I468" s="95">
        <f t="shared" si="51"/>
        <v>496.23</v>
      </c>
      <c r="J468" s="96">
        <f t="shared" si="52"/>
        <v>4736.34</v>
      </c>
    </row>
    <row r="469" spans="1:10" x14ac:dyDescent="0.2">
      <c r="A469" s="8">
        <v>3.3</v>
      </c>
      <c r="B469" s="11" t="s">
        <v>589</v>
      </c>
      <c r="C469" s="100">
        <v>0.53</v>
      </c>
      <c r="D469" s="101" t="s">
        <v>106</v>
      </c>
      <c r="E469" s="95">
        <f>'[1]Analisis de Costos'!G1491</f>
        <v>12438.269999999999</v>
      </c>
      <c r="F469" s="95">
        <f>'[1]Analisis de Costos'!H1491</f>
        <v>1649.1100000000001</v>
      </c>
      <c r="G469" s="212">
        <f t="shared" si="49"/>
        <v>14087.38</v>
      </c>
      <c r="H469" s="95">
        <f>ROUND(C469*E469,2)</f>
        <v>6592.28</v>
      </c>
      <c r="I469" s="95">
        <f t="shared" si="51"/>
        <v>874.03</v>
      </c>
      <c r="J469" s="96">
        <f t="shared" si="52"/>
        <v>7466.3099999999995</v>
      </c>
    </row>
    <row r="470" spans="1:10" x14ac:dyDescent="0.2">
      <c r="A470" s="8"/>
      <c r="B470" s="11"/>
      <c r="C470" s="100"/>
      <c r="D470" s="101"/>
      <c r="E470" s="95"/>
      <c r="F470" s="95"/>
      <c r="G470" s="212">
        <f t="shared" si="49"/>
        <v>0</v>
      </c>
      <c r="H470" s="95"/>
      <c r="I470" s="95"/>
      <c r="J470" s="96"/>
    </row>
    <row r="471" spans="1:10" x14ac:dyDescent="0.2">
      <c r="A471" s="6">
        <v>4</v>
      </c>
      <c r="B471" s="5" t="s">
        <v>590</v>
      </c>
      <c r="C471" s="100"/>
      <c r="D471" s="101"/>
      <c r="E471" s="95"/>
      <c r="F471" s="95"/>
      <c r="G471" s="212">
        <f t="shared" si="49"/>
        <v>0</v>
      </c>
      <c r="H471" s="95"/>
      <c r="I471" s="95"/>
      <c r="J471" s="96"/>
    </row>
    <row r="472" spans="1:10" x14ac:dyDescent="0.2">
      <c r="A472" s="8">
        <v>4.0999999999999996</v>
      </c>
      <c r="B472" s="11" t="s">
        <v>591</v>
      </c>
      <c r="C472" s="100">
        <v>4</v>
      </c>
      <c r="D472" s="101" t="s">
        <v>22</v>
      </c>
      <c r="E472" s="95">
        <f>'[1]Analisis de Costos'!G1503</f>
        <v>1307.8200000000002</v>
      </c>
      <c r="F472" s="95">
        <f>'[1]Analisis de Costos'!H1503</f>
        <v>182.13</v>
      </c>
      <c r="G472" s="212">
        <f t="shared" si="49"/>
        <v>1489.95</v>
      </c>
      <c r="H472" s="95">
        <f t="shared" ref="H472:H508" si="55">ROUND(C472*E472,2)</f>
        <v>5231.28</v>
      </c>
      <c r="I472" s="95">
        <f t="shared" si="51"/>
        <v>728.52</v>
      </c>
      <c r="J472" s="96">
        <f t="shared" si="52"/>
        <v>5959.7999999999993</v>
      </c>
    </row>
    <row r="473" spans="1:10" x14ac:dyDescent="0.2">
      <c r="A473" s="8">
        <v>4.2</v>
      </c>
      <c r="B473" s="11" t="s">
        <v>592</v>
      </c>
      <c r="C473" s="100">
        <v>21.6</v>
      </c>
      <c r="D473" s="101" t="s">
        <v>22</v>
      </c>
      <c r="E473" s="95">
        <f>'[1]Analisis de Costos'!G1514</f>
        <v>1053.6299999999999</v>
      </c>
      <c r="F473" s="95">
        <f>'[1]Analisis de Costos'!H1514</f>
        <v>132.97000000000003</v>
      </c>
      <c r="G473" s="212">
        <f t="shared" si="49"/>
        <v>1186.5999999999999</v>
      </c>
      <c r="H473" s="95">
        <f t="shared" si="55"/>
        <v>22758.41</v>
      </c>
      <c r="I473" s="95">
        <f t="shared" si="51"/>
        <v>2872.15</v>
      </c>
      <c r="J473" s="96">
        <f t="shared" si="52"/>
        <v>25630.560000000001</v>
      </c>
    </row>
    <row r="474" spans="1:10" x14ac:dyDescent="0.2">
      <c r="A474" s="8"/>
      <c r="B474" s="11"/>
      <c r="C474" s="100"/>
      <c r="D474" s="101"/>
      <c r="E474" s="95"/>
      <c r="F474" s="95"/>
      <c r="G474" s="212">
        <f t="shared" si="49"/>
        <v>0</v>
      </c>
      <c r="H474" s="95"/>
      <c r="I474" s="95"/>
      <c r="J474" s="96"/>
    </row>
    <row r="475" spans="1:10" x14ac:dyDescent="0.2">
      <c r="A475" s="6">
        <v>5</v>
      </c>
      <c r="B475" s="5" t="s">
        <v>593</v>
      </c>
      <c r="C475" s="100"/>
      <c r="D475" s="101"/>
      <c r="E475" s="95"/>
      <c r="F475" s="95"/>
      <c r="G475" s="212">
        <f t="shared" si="49"/>
        <v>0</v>
      </c>
      <c r="H475" s="95"/>
      <c r="I475" s="95"/>
      <c r="J475" s="96"/>
    </row>
    <row r="476" spans="1:10" x14ac:dyDescent="0.2">
      <c r="A476" s="8">
        <f>A475+0.1</f>
        <v>5.0999999999999996</v>
      </c>
      <c r="B476" s="11" t="s">
        <v>187</v>
      </c>
      <c r="C476" s="100">
        <v>20.85</v>
      </c>
      <c r="D476" s="101" t="s">
        <v>22</v>
      </c>
      <c r="E476" s="95">
        <f>E151</f>
        <v>377.57</v>
      </c>
      <c r="F476" s="95">
        <f>F151</f>
        <v>30.14</v>
      </c>
      <c r="G476" s="212">
        <f t="shared" si="49"/>
        <v>407.71</v>
      </c>
      <c r="H476" s="95">
        <f t="shared" si="55"/>
        <v>7872.33</v>
      </c>
      <c r="I476" s="95">
        <f t="shared" si="51"/>
        <v>628.41999999999996</v>
      </c>
      <c r="J476" s="96">
        <f t="shared" si="52"/>
        <v>8500.75</v>
      </c>
    </row>
    <row r="477" spans="1:10" x14ac:dyDescent="0.2">
      <c r="A477" s="8">
        <f t="shared" ref="A477:A484" si="56">A476+0.1</f>
        <v>5.1999999999999993</v>
      </c>
      <c r="B477" s="11" t="s">
        <v>295</v>
      </c>
      <c r="C477" s="100">
        <v>21.61</v>
      </c>
      <c r="D477" s="101" t="s">
        <v>22</v>
      </c>
      <c r="E477" s="95">
        <f>E248</f>
        <v>606.8599999999999</v>
      </c>
      <c r="F477" s="95">
        <f>F248</f>
        <v>48.480000000000004</v>
      </c>
      <c r="G477" s="212">
        <f t="shared" si="49"/>
        <v>655.34</v>
      </c>
      <c r="H477" s="95">
        <f t="shared" si="55"/>
        <v>13114.24</v>
      </c>
      <c r="I477" s="95">
        <f t="shared" si="51"/>
        <v>1047.6500000000001</v>
      </c>
      <c r="J477" s="96">
        <f t="shared" si="52"/>
        <v>14161.89</v>
      </c>
    </row>
    <row r="478" spans="1:10" x14ac:dyDescent="0.2">
      <c r="A478" s="8">
        <f t="shared" si="56"/>
        <v>5.2999999999999989</v>
      </c>
      <c r="B478" s="11" t="s">
        <v>594</v>
      </c>
      <c r="C478" s="100">
        <v>4.84</v>
      </c>
      <c r="D478" s="101" t="s">
        <v>22</v>
      </c>
      <c r="E478" s="95">
        <f>E257</f>
        <v>524.93000000000006</v>
      </c>
      <c r="F478" s="95">
        <f>F257</f>
        <v>31.580000000000002</v>
      </c>
      <c r="G478" s="212">
        <f t="shared" si="49"/>
        <v>556.51</v>
      </c>
      <c r="H478" s="95">
        <f t="shared" si="55"/>
        <v>2540.66</v>
      </c>
      <c r="I478" s="95">
        <f t="shared" si="51"/>
        <v>152.85</v>
      </c>
      <c r="J478" s="96">
        <f t="shared" si="52"/>
        <v>2693.5099999999998</v>
      </c>
    </row>
    <row r="479" spans="1:10" x14ac:dyDescent="0.2">
      <c r="A479" s="8">
        <f t="shared" si="56"/>
        <v>5.3999999999999986</v>
      </c>
      <c r="B479" s="11" t="s">
        <v>595</v>
      </c>
      <c r="C479" s="100">
        <v>8.41</v>
      </c>
      <c r="D479" s="101" t="s">
        <v>22</v>
      </c>
      <c r="E479" s="95">
        <f>E180</f>
        <v>545.72</v>
      </c>
      <c r="F479" s="95">
        <f>F180</f>
        <v>55.17</v>
      </c>
      <c r="G479" s="212">
        <f t="shared" si="49"/>
        <v>600.89</v>
      </c>
      <c r="H479" s="95">
        <f t="shared" si="55"/>
        <v>4589.51</v>
      </c>
      <c r="I479" s="95">
        <f t="shared" si="51"/>
        <v>463.98</v>
      </c>
      <c r="J479" s="96">
        <f t="shared" si="52"/>
        <v>5053.49</v>
      </c>
    </row>
    <row r="480" spans="1:10" x14ac:dyDescent="0.2">
      <c r="A480" s="8">
        <f t="shared" si="56"/>
        <v>5.4999999999999982</v>
      </c>
      <c r="B480" s="9" t="s">
        <v>282</v>
      </c>
      <c r="C480" s="100">
        <v>49.33</v>
      </c>
      <c r="D480" s="101" t="s">
        <v>22</v>
      </c>
      <c r="E480" s="95">
        <f>E236</f>
        <v>238.76</v>
      </c>
      <c r="F480" s="95">
        <f>F236</f>
        <v>29.14</v>
      </c>
      <c r="G480" s="212">
        <f t="shared" si="49"/>
        <v>267.89999999999998</v>
      </c>
      <c r="H480" s="95">
        <f t="shared" si="55"/>
        <v>11778.03</v>
      </c>
      <c r="I480" s="95">
        <f t="shared" si="51"/>
        <v>1437.48</v>
      </c>
      <c r="J480" s="96">
        <f t="shared" si="52"/>
        <v>13215.51</v>
      </c>
    </row>
    <row r="481" spans="1:10" x14ac:dyDescent="0.2">
      <c r="A481" s="8">
        <f t="shared" si="56"/>
        <v>5.5999999999999979</v>
      </c>
      <c r="B481" s="11" t="s">
        <v>596</v>
      </c>
      <c r="C481" s="100">
        <v>4.97</v>
      </c>
      <c r="D481" s="101" t="s">
        <v>22</v>
      </c>
      <c r="E481" s="95">
        <f>'[1]Analisis de Costos'!G1528</f>
        <v>921.19</v>
      </c>
      <c r="F481" s="95">
        <f>'[1]Analisis de Costos'!H1528</f>
        <v>95.789999999999992</v>
      </c>
      <c r="G481" s="212">
        <f t="shared" si="49"/>
        <v>1016.98</v>
      </c>
      <c r="H481" s="95">
        <f t="shared" si="55"/>
        <v>4578.3100000000004</v>
      </c>
      <c r="I481" s="95">
        <f t="shared" si="51"/>
        <v>476.08</v>
      </c>
      <c r="J481" s="96">
        <f t="shared" si="52"/>
        <v>5054.3900000000003</v>
      </c>
    </row>
    <row r="482" spans="1:10" x14ac:dyDescent="0.2">
      <c r="A482" s="8">
        <f t="shared" si="56"/>
        <v>5.6999999999999975</v>
      </c>
      <c r="B482" s="11" t="s">
        <v>66</v>
      </c>
      <c r="C482" s="100">
        <v>38.1</v>
      </c>
      <c r="D482" s="101" t="s">
        <v>30</v>
      </c>
      <c r="E482" s="148">
        <f>E271</f>
        <v>167.43</v>
      </c>
      <c r="F482" s="148">
        <f>F271</f>
        <v>17.669999999999998</v>
      </c>
      <c r="G482" s="212">
        <f t="shared" si="49"/>
        <v>185.1</v>
      </c>
      <c r="H482" s="95">
        <f t="shared" si="55"/>
        <v>6379.08</v>
      </c>
      <c r="I482" s="95">
        <f t="shared" si="51"/>
        <v>673.23</v>
      </c>
      <c r="J482" s="96">
        <f t="shared" si="52"/>
        <v>7052.3099999999995</v>
      </c>
    </row>
    <row r="483" spans="1:10" x14ac:dyDescent="0.2">
      <c r="A483" s="8">
        <f t="shared" si="56"/>
        <v>5.7999999999999972</v>
      </c>
      <c r="B483" s="11" t="s">
        <v>310</v>
      </c>
      <c r="C483" s="100">
        <v>11.6</v>
      </c>
      <c r="D483" s="101" t="s">
        <v>30</v>
      </c>
      <c r="E483" s="95">
        <f>E258</f>
        <v>56.935962310242537</v>
      </c>
      <c r="F483" s="95">
        <f>F258</f>
        <v>0</v>
      </c>
      <c r="G483" s="212">
        <f t="shared" si="49"/>
        <v>56.94</v>
      </c>
      <c r="H483" s="95">
        <f t="shared" si="55"/>
        <v>660.46</v>
      </c>
      <c r="I483" s="95">
        <f t="shared" si="51"/>
        <v>0</v>
      </c>
      <c r="J483" s="96">
        <f t="shared" si="52"/>
        <v>660.46</v>
      </c>
    </row>
    <row r="484" spans="1:10" x14ac:dyDescent="0.2">
      <c r="A484" s="8">
        <f t="shared" si="56"/>
        <v>5.8999999999999968</v>
      </c>
      <c r="B484" s="11" t="s">
        <v>597</v>
      </c>
      <c r="C484" s="100">
        <v>11.6</v>
      </c>
      <c r="D484" s="101" t="s">
        <v>30</v>
      </c>
      <c r="E484" s="95">
        <f>'[1]Analisis de Costos'!G1541</f>
        <v>145.23999999999998</v>
      </c>
      <c r="F484" s="95">
        <f>'[1]Analisis de Costos'!H1541</f>
        <v>9.3699999999999992</v>
      </c>
      <c r="G484" s="212">
        <f t="shared" si="49"/>
        <v>154.61000000000001</v>
      </c>
      <c r="H484" s="95">
        <f t="shared" si="55"/>
        <v>1684.78</v>
      </c>
      <c r="I484" s="95">
        <f t="shared" si="51"/>
        <v>108.69</v>
      </c>
      <c r="J484" s="96">
        <f t="shared" si="52"/>
        <v>1793.47</v>
      </c>
    </row>
    <row r="485" spans="1:10" x14ac:dyDescent="0.2">
      <c r="A485" s="8"/>
      <c r="B485" s="29"/>
      <c r="C485" s="100"/>
      <c r="D485" s="101"/>
      <c r="E485" s="95"/>
      <c r="F485" s="95"/>
      <c r="G485" s="212">
        <f t="shared" ref="G485:G548" si="57">+ROUND(E485+F485,2)</f>
        <v>0</v>
      </c>
      <c r="H485" s="95"/>
      <c r="I485" s="95"/>
      <c r="J485" s="96"/>
    </row>
    <row r="486" spans="1:10" x14ac:dyDescent="0.2">
      <c r="A486" s="6">
        <v>6</v>
      </c>
      <c r="B486" s="5" t="s">
        <v>598</v>
      </c>
      <c r="C486" s="100"/>
      <c r="D486" s="101"/>
      <c r="E486" s="95"/>
      <c r="F486" s="95"/>
      <c r="G486" s="212">
        <f t="shared" si="57"/>
        <v>0</v>
      </c>
      <c r="H486" s="95"/>
      <c r="I486" s="95"/>
      <c r="J486" s="96"/>
    </row>
    <row r="487" spans="1:10" x14ac:dyDescent="0.2">
      <c r="A487" s="8">
        <f>A486+0.1</f>
        <v>6.1</v>
      </c>
      <c r="B487" s="11" t="s">
        <v>599</v>
      </c>
      <c r="C487" s="100">
        <v>1</v>
      </c>
      <c r="D487" s="101" t="s">
        <v>46</v>
      </c>
      <c r="E487" s="95">
        <f>E275</f>
        <v>5800.85</v>
      </c>
      <c r="F487" s="95">
        <f>F275</f>
        <v>1044.153</v>
      </c>
      <c r="G487" s="212">
        <f t="shared" si="57"/>
        <v>6845</v>
      </c>
      <c r="H487" s="95">
        <f t="shared" si="55"/>
        <v>5800.85</v>
      </c>
      <c r="I487" s="95">
        <f t="shared" si="51"/>
        <v>1044.1500000000001</v>
      </c>
      <c r="J487" s="96">
        <f t="shared" si="52"/>
        <v>6845</v>
      </c>
    </row>
    <row r="488" spans="1:10" x14ac:dyDescent="0.2">
      <c r="A488" s="8"/>
      <c r="B488" s="11"/>
      <c r="C488" s="100"/>
      <c r="D488" s="101"/>
      <c r="E488" s="95"/>
      <c r="F488" s="95"/>
      <c r="G488" s="212">
        <f t="shared" si="57"/>
        <v>0</v>
      </c>
      <c r="H488" s="95"/>
      <c r="I488" s="95"/>
      <c r="J488" s="96"/>
    </row>
    <row r="489" spans="1:10" x14ac:dyDescent="0.2">
      <c r="A489" s="8">
        <v>7</v>
      </c>
      <c r="B489" s="38" t="s">
        <v>600</v>
      </c>
      <c r="C489" s="100">
        <v>7.44</v>
      </c>
      <c r="D489" s="101" t="s">
        <v>22</v>
      </c>
      <c r="E489" s="95">
        <f>E234</f>
        <v>948.11800000000005</v>
      </c>
      <c r="F489" s="95">
        <f>F234</f>
        <v>170.08199999999999</v>
      </c>
      <c r="G489" s="212">
        <f t="shared" si="57"/>
        <v>1118.2</v>
      </c>
      <c r="H489" s="95">
        <f t="shared" si="55"/>
        <v>7054</v>
      </c>
      <c r="I489" s="95">
        <f t="shared" si="51"/>
        <v>1265.4100000000001</v>
      </c>
      <c r="J489" s="96">
        <f t="shared" si="52"/>
        <v>8319.41</v>
      </c>
    </row>
    <row r="490" spans="1:10" x14ac:dyDescent="0.2">
      <c r="A490" s="8"/>
      <c r="B490" s="29"/>
      <c r="C490" s="100"/>
      <c r="D490" s="101"/>
      <c r="E490" s="95"/>
      <c r="F490" s="95"/>
      <c r="G490" s="212">
        <f t="shared" si="57"/>
        <v>0</v>
      </c>
      <c r="H490" s="95"/>
      <c r="I490" s="95"/>
      <c r="J490" s="96"/>
    </row>
    <row r="491" spans="1:10" x14ac:dyDescent="0.2">
      <c r="A491" s="6">
        <v>8</v>
      </c>
      <c r="B491" s="5" t="s">
        <v>601</v>
      </c>
      <c r="C491" s="100"/>
      <c r="D491" s="101"/>
      <c r="E491" s="95"/>
      <c r="F491" s="95"/>
      <c r="G491" s="212">
        <f t="shared" si="57"/>
        <v>0</v>
      </c>
      <c r="H491" s="95"/>
      <c r="I491" s="95"/>
      <c r="J491" s="96"/>
    </row>
    <row r="492" spans="1:10" x14ac:dyDescent="0.2">
      <c r="A492" s="8">
        <f>A491+0.1</f>
        <v>8.1</v>
      </c>
      <c r="B492" s="11" t="s">
        <v>602</v>
      </c>
      <c r="C492" s="100">
        <v>1</v>
      </c>
      <c r="D492" s="101" t="s">
        <v>487</v>
      </c>
      <c r="E492" s="95">
        <f>1150/1.18</f>
        <v>974.57627118644075</v>
      </c>
      <c r="F492" s="95">
        <f>E492*0.18</f>
        <v>175.42372881355934</v>
      </c>
      <c r="G492" s="212">
        <f t="shared" si="57"/>
        <v>1150</v>
      </c>
      <c r="H492" s="95">
        <f t="shared" si="55"/>
        <v>974.58</v>
      </c>
      <c r="I492" s="95">
        <f t="shared" ref="I492:I552" si="58">ROUND(C492*F492,2)</f>
        <v>175.42</v>
      </c>
      <c r="J492" s="96">
        <f t="shared" ref="J492:J553" si="59">H492+I492</f>
        <v>1150</v>
      </c>
    </row>
    <row r="493" spans="1:10" x14ac:dyDescent="0.2">
      <c r="A493" s="8">
        <f>A492+0.1</f>
        <v>8.1999999999999993</v>
      </c>
      <c r="B493" s="33" t="s">
        <v>603</v>
      </c>
      <c r="C493" s="100">
        <v>3</v>
      </c>
      <c r="D493" s="101" t="s">
        <v>46</v>
      </c>
      <c r="E493" s="95">
        <f>'[1]Analisis de Costos'!G1551</f>
        <v>594.36860068259386</v>
      </c>
      <c r="F493" s="95">
        <f>'[1]Analisis de Costos'!H1551</f>
        <v>256.04778156996588</v>
      </c>
      <c r="G493" s="212">
        <f t="shared" si="57"/>
        <v>850.42</v>
      </c>
      <c r="H493" s="95">
        <f t="shared" si="55"/>
        <v>1783.11</v>
      </c>
      <c r="I493" s="95">
        <f t="shared" si="58"/>
        <v>768.14</v>
      </c>
      <c r="J493" s="96">
        <f t="shared" si="59"/>
        <v>2551.25</v>
      </c>
    </row>
    <row r="494" spans="1:10" x14ac:dyDescent="0.2">
      <c r="A494" s="8">
        <f>A493+0.1</f>
        <v>8.2999999999999989</v>
      </c>
      <c r="B494" s="11" t="s">
        <v>604</v>
      </c>
      <c r="C494" s="100">
        <v>3</v>
      </c>
      <c r="D494" s="101" t="s">
        <v>46</v>
      </c>
      <c r="E494" s="95">
        <f>'[1]Analisis de Costos'!G1121</f>
        <v>1219.27</v>
      </c>
      <c r="F494" s="95">
        <f>'[1]Analisis de Costos'!H1121</f>
        <v>129.63000000000002</v>
      </c>
      <c r="G494" s="212">
        <f t="shared" si="57"/>
        <v>1348.9</v>
      </c>
      <c r="H494" s="95">
        <f t="shared" si="55"/>
        <v>3657.81</v>
      </c>
      <c r="I494" s="95">
        <f t="shared" si="58"/>
        <v>388.89</v>
      </c>
      <c r="J494" s="96">
        <f t="shared" si="59"/>
        <v>4046.7</v>
      </c>
    </row>
    <row r="495" spans="1:10" x14ac:dyDescent="0.2">
      <c r="A495" s="8">
        <f>A494+0.1</f>
        <v>8.3999999999999986</v>
      </c>
      <c r="B495" s="11" t="s">
        <v>605</v>
      </c>
      <c r="C495" s="100">
        <v>2</v>
      </c>
      <c r="D495" s="101" t="s">
        <v>46</v>
      </c>
      <c r="E495" s="95">
        <f>'[1]Analisis de Costos'!G1153</f>
        <v>3980.2000000000003</v>
      </c>
      <c r="F495" s="95">
        <f>'[1]Analisis de Costos'!H1153</f>
        <v>446.82000000000005</v>
      </c>
      <c r="G495" s="212">
        <f t="shared" si="57"/>
        <v>4427.0200000000004</v>
      </c>
      <c r="H495" s="95">
        <f t="shared" si="55"/>
        <v>7960.4</v>
      </c>
      <c r="I495" s="95">
        <f t="shared" si="58"/>
        <v>893.64</v>
      </c>
      <c r="J495" s="96">
        <f t="shared" si="59"/>
        <v>8854.0399999999991</v>
      </c>
    </row>
    <row r="496" spans="1:10" x14ac:dyDescent="0.2">
      <c r="A496" s="8"/>
      <c r="B496" s="11"/>
      <c r="C496" s="100"/>
      <c r="D496" s="101"/>
      <c r="E496" s="95"/>
      <c r="F496" s="95"/>
      <c r="G496" s="212">
        <f t="shared" si="57"/>
        <v>0</v>
      </c>
      <c r="H496" s="95"/>
      <c r="I496" s="95"/>
      <c r="J496" s="96"/>
    </row>
    <row r="497" spans="1:10" x14ac:dyDescent="0.2">
      <c r="A497" s="6">
        <v>9</v>
      </c>
      <c r="B497" s="5" t="s">
        <v>606</v>
      </c>
      <c r="C497" s="100">
        <v>1</v>
      </c>
      <c r="D497" s="101" t="s">
        <v>46</v>
      </c>
      <c r="E497" s="95">
        <f>E237</f>
        <v>8000</v>
      </c>
      <c r="F497" s="95">
        <f>F237</f>
        <v>1440</v>
      </c>
      <c r="G497" s="212">
        <f t="shared" si="57"/>
        <v>9440</v>
      </c>
      <c r="H497" s="95">
        <f t="shared" si="55"/>
        <v>8000</v>
      </c>
      <c r="I497" s="95">
        <f t="shared" si="58"/>
        <v>1440</v>
      </c>
      <c r="J497" s="96">
        <f t="shared" si="59"/>
        <v>9440</v>
      </c>
    </row>
    <row r="498" spans="1:10" x14ac:dyDescent="0.2">
      <c r="A498" s="8"/>
      <c r="B498" s="11"/>
      <c r="C498" s="100"/>
      <c r="D498" s="101"/>
      <c r="E498" s="95"/>
      <c r="F498" s="95"/>
      <c r="G498" s="212">
        <f t="shared" si="57"/>
        <v>0</v>
      </c>
      <c r="H498" s="95"/>
      <c r="I498" s="95"/>
      <c r="J498" s="96"/>
    </row>
    <row r="499" spans="1:10" x14ac:dyDescent="0.2">
      <c r="A499" s="6">
        <v>10</v>
      </c>
      <c r="B499" s="34" t="s">
        <v>607</v>
      </c>
      <c r="C499" s="100"/>
      <c r="D499" s="101"/>
      <c r="E499" s="95"/>
      <c r="F499" s="95"/>
      <c r="G499" s="212">
        <f t="shared" si="57"/>
        <v>0</v>
      </c>
      <c r="H499" s="95"/>
      <c r="I499" s="95"/>
      <c r="J499" s="96"/>
    </row>
    <row r="500" spans="1:10" x14ac:dyDescent="0.2">
      <c r="A500" s="8">
        <f t="shared" ref="A500:A506" si="60">A499+0.1</f>
        <v>10.1</v>
      </c>
      <c r="B500" s="35" t="s">
        <v>608</v>
      </c>
      <c r="C500" s="100">
        <v>2</v>
      </c>
      <c r="D500" s="101" t="s">
        <v>46</v>
      </c>
      <c r="E500" s="95">
        <v>384000</v>
      </c>
      <c r="F500" s="95">
        <f>E500*0.18</f>
        <v>69120</v>
      </c>
      <c r="G500" s="212">
        <f t="shared" si="57"/>
        <v>453120</v>
      </c>
      <c r="H500" s="95">
        <f t="shared" si="55"/>
        <v>768000</v>
      </c>
      <c r="I500" s="95">
        <f t="shared" si="58"/>
        <v>138240</v>
      </c>
      <c r="J500" s="96">
        <f t="shared" si="59"/>
        <v>906240</v>
      </c>
    </row>
    <row r="501" spans="1:10" x14ac:dyDescent="0.2">
      <c r="A501" s="8">
        <f t="shared" si="60"/>
        <v>10.199999999999999</v>
      </c>
      <c r="B501" s="35" t="s">
        <v>609</v>
      </c>
      <c r="C501" s="100">
        <v>1</v>
      </c>
      <c r="D501" s="101" t="s">
        <v>46</v>
      </c>
      <c r="E501" s="95">
        <v>26000</v>
      </c>
      <c r="F501" s="95">
        <f t="shared" ref="F501:F505" si="61">E501*0.18</f>
        <v>4680</v>
      </c>
      <c r="G501" s="212">
        <f t="shared" si="57"/>
        <v>30680</v>
      </c>
      <c r="H501" s="95">
        <f t="shared" si="55"/>
        <v>26000</v>
      </c>
      <c r="I501" s="95">
        <f t="shared" si="58"/>
        <v>4680</v>
      </c>
      <c r="J501" s="96">
        <f t="shared" si="59"/>
        <v>30680</v>
      </c>
    </row>
    <row r="502" spans="1:10" x14ac:dyDescent="0.2">
      <c r="A502" s="8">
        <f t="shared" si="60"/>
        <v>10.299999999999999</v>
      </c>
      <c r="B502" s="35" t="s">
        <v>610</v>
      </c>
      <c r="C502" s="100">
        <v>1</v>
      </c>
      <c r="D502" s="101" t="s">
        <v>46</v>
      </c>
      <c r="E502" s="95">
        <v>6500</v>
      </c>
      <c r="F502" s="95">
        <f t="shared" si="61"/>
        <v>1170</v>
      </c>
      <c r="G502" s="212">
        <f t="shared" si="57"/>
        <v>7670</v>
      </c>
      <c r="H502" s="95">
        <f t="shared" si="55"/>
        <v>6500</v>
      </c>
      <c r="I502" s="95">
        <f t="shared" si="58"/>
        <v>1170</v>
      </c>
      <c r="J502" s="96">
        <f t="shared" si="59"/>
        <v>7670</v>
      </c>
    </row>
    <row r="503" spans="1:10" x14ac:dyDescent="0.2">
      <c r="A503" s="62">
        <f t="shared" si="60"/>
        <v>10.399999999999999</v>
      </c>
      <c r="B503" s="149" t="s">
        <v>611</v>
      </c>
      <c r="C503" s="120">
        <v>1</v>
      </c>
      <c r="D503" s="150" t="s">
        <v>46</v>
      </c>
      <c r="E503" s="123">
        <v>281253</v>
      </c>
      <c r="F503" s="123">
        <f t="shared" si="61"/>
        <v>50625.54</v>
      </c>
      <c r="G503" s="212">
        <f t="shared" si="57"/>
        <v>331878.53999999998</v>
      </c>
      <c r="H503" s="123">
        <f t="shared" si="55"/>
        <v>281253</v>
      </c>
      <c r="I503" s="123">
        <f t="shared" si="58"/>
        <v>50625.54</v>
      </c>
      <c r="J503" s="124">
        <f t="shared" si="59"/>
        <v>331878.53999999998</v>
      </c>
    </row>
    <row r="504" spans="1:10" x14ac:dyDescent="0.2">
      <c r="A504" s="8">
        <f>A503+0.1</f>
        <v>10.499999999999998</v>
      </c>
      <c r="B504" s="36" t="s">
        <v>612</v>
      </c>
      <c r="C504" s="100">
        <v>1</v>
      </c>
      <c r="D504" s="101" t="s">
        <v>487</v>
      </c>
      <c r="E504" s="95">
        <v>50000</v>
      </c>
      <c r="F504" s="95">
        <f t="shared" si="61"/>
        <v>9000</v>
      </c>
      <c r="G504" s="212">
        <f t="shared" si="57"/>
        <v>59000</v>
      </c>
      <c r="H504" s="95">
        <f t="shared" si="55"/>
        <v>50000</v>
      </c>
      <c r="I504" s="95">
        <f t="shared" si="58"/>
        <v>9000</v>
      </c>
      <c r="J504" s="96">
        <f t="shared" si="59"/>
        <v>59000</v>
      </c>
    </row>
    <row r="505" spans="1:10" x14ac:dyDescent="0.2">
      <c r="A505" s="8">
        <f>A504+0.1</f>
        <v>10.599999999999998</v>
      </c>
      <c r="B505" s="36" t="s">
        <v>613</v>
      </c>
      <c r="C505" s="100">
        <v>1</v>
      </c>
      <c r="D505" s="101" t="s">
        <v>46</v>
      </c>
      <c r="E505" s="95">
        <v>22000</v>
      </c>
      <c r="F505" s="95">
        <f t="shared" si="61"/>
        <v>3960</v>
      </c>
      <c r="G505" s="212">
        <f t="shared" si="57"/>
        <v>25960</v>
      </c>
      <c r="H505" s="95">
        <f t="shared" si="55"/>
        <v>22000</v>
      </c>
      <c r="I505" s="95">
        <f t="shared" si="58"/>
        <v>3960</v>
      </c>
      <c r="J505" s="96">
        <f t="shared" si="59"/>
        <v>25960</v>
      </c>
    </row>
    <row r="506" spans="1:10" x14ac:dyDescent="0.2">
      <c r="A506" s="8">
        <f t="shared" si="60"/>
        <v>10.699999999999998</v>
      </c>
      <c r="B506" s="36" t="s">
        <v>614</v>
      </c>
      <c r="C506" s="100">
        <v>1</v>
      </c>
      <c r="D506" s="101" t="s">
        <v>46</v>
      </c>
      <c r="E506" s="95">
        <f>0.1*SUM(H500:H505)</f>
        <v>115375.3</v>
      </c>
      <c r="F506" s="95"/>
      <c r="G506" s="212">
        <f t="shared" si="57"/>
        <v>115375.3</v>
      </c>
      <c r="H506" s="95">
        <f t="shared" si="55"/>
        <v>115375.3</v>
      </c>
      <c r="I506" s="95">
        <f t="shared" si="58"/>
        <v>0</v>
      </c>
      <c r="J506" s="96">
        <f t="shared" si="59"/>
        <v>115375.3</v>
      </c>
    </row>
    <row r="507" spans="1:10" x14ac:dyDescent="0.2">
      <c r="A507" s="8"/>
      <c r="B507" s="36"/>
      <c r="C507" s="100"/>
      <c r="D507" s="101"/>
      <c r="E507" s="95"/>
      <c r="F507" s="95"/>
      <c r="G507" s="212">
        <f t="shared" si="57"/>
        <v>0</v>
      </c>
      <c r="H507" s="95"/>
      <c r="I507" s="95"/>
      <c r="J507" s="96"/>
    </row>
    <row r="508" spans="1:10" x14ac:dyDescent="0.2">
      <c r="A508" s="8">
        <v>11</v>
      </c>
      <c r="B508" s="36" t="s">
        <v>615</v>
      </c>
      <c r="C508" s="100">
        <v>1</v>
      </c>
      <c r="D508" s="101" t="s">
        <v>46</v>
      </c>
      <c r="E508" s="95">
        <v>15000</v>
      </c>
      <c r="F508" s="95">
        <v>0</v>
      </c>
      <c r="G508" s="212">
        <f t="shared" si="57"/>
        <v>15000</v>
      </c>
      <c r="H508" s="95">
        <f t="shared" si="55"/>
        <v>15000</v>
      </c>
      <c r="I508" s="95">
        <f t="shared" si="58"/>
        <v>0</v>
      </c>
      <c r="J508" s="96">
        <f t="shared" si="59"/>
        <v>15000</v>
      </c>
    </row>
    <row r="509" spans="1:10" x14ac:dyDescent="0.2">
      <c r="A509" s="13"/>
      <c r="B509" s="14" t="s">
        <v>616</v>
      </c>
      <c r="C509" s="108"/>
      <c r="D509" s="109"/>
      <c r="E509" s="110"/>
      <c r="F509" s="110"/>
      <c r="G509" s="212">
        <f t="shared" si="57"/>
        <v>0</v>
      </c>
      <c r="H509" s="111">
        <f>SUM(H456:H508)</f>
        <v>1417812.7100000002</v>
      </c>
      <c r="I509" s="111">
        <f>SUM(I456:I508)</f>
        <v>224363.53</v>
      </c>
      <c r="J509" s="112">
        <f>SUM(J456:J508)</f>
        <v>1642176.24</v>
      </c>
    </row>
    <row r="510" spans="1:10" x14ac:dyDescent="0.2">
      <c r="A510" s="37"/>
      <c r="B510" s="11"/>
      <c r="C510" s="102"/>
      <c r="D510" s="151"/>
      <c r="E510" s="152"/>
      <c r="F510" s="152"/>
      <c r="G510" s="212">
        <f t="shared" si="57"/>
        <v>0</v>
      </c>
      <c r="H510" s="152"/>
      <c r="I510" s="95"/>
      <c r="J510" s="96"/>
    </row>
    <row r="511" spans="1:10" x14ac:dyDescent="0.2">
      <c r="A511" s="4" t="s">
        <v>617</v>
      </c>
      <c r="B511" s="5" t="s">
        <v>618</v>
      </c>
      <c r="C511" s="100"/>
      <c r="D511" s="101"/>
      <c r="E511" s="95"/>
      <c r="F511" s="95"/>
      <c r="G511" s="212">
        <f t="shared" si="57"/>
        <v>0</v>
      </c>
      <c r="H511" s="95"/>
      <c r="I511" s="95"/>
      <c r="J511" s="96"/>
    </row>
    <row r="512" spans="1:10" x14ac:dyDescent="0.2">
      <c r="A512" s="8"/>
      <c r="B512" s="29"/>
      <c r="C512" s="100"/>
      <c r="D512" s="101"/>
      <c r="E512" s="95"/>
      <c r="F512" s="95"/>
      <c r="G512" s="212">
        <f t="shared" si="57"/>
        <v>0</v>
      </c>
      <c r="H512" s="95"/>
      <c r="I512" s="95"/>
      <c r="J512" s="96"/>
    </row>
    <row r="513" spans="1:10" x14ac:dyDescent="0.2">
      <c r="A513" s="6">
        <v>1</v>
      </c>
      <c r="B513" s="5" t="s">
        <v>579</v>
      </c>
      <c r="C513" s="145"/>
      <c r="D513" s="146"/>
      <c r="E513" s="147"/>
      <c r="F513" s="147"/>
      <c r="G513" s="212">
        <f t="shared" si="57"/>
        <v>0</v>
      </c>
      <c r="H513" s="147"/>
      <c r="I513" s="95"/>
      <c r="J513" s="96"/>
    </row>
    <row r="514" spans="1:10" x14ac:dyDescent="0.2">
      <c r="A514" s="8">
        <v>1.1000000000000001</v>
      </c>
      <c r="B514" s="11" t="s">
        <v>580</v>
      </c>
      <c r="C514" s="100">
        <v>1</v>
      </c>
      <c r="D514" s="101" t="s">
        <v>46</v>
      </c>
      <c r="E514" s="95">
        <v>2000</v>
      </c>
      <c r="F514" s="95">
        <f>E514*0.1*0.18</f>
        <v>36</v>
      </c>
      <c r="G514" s="212">
        <f t="shared" si="57"/>
        <v>2036</v>
      </c>
      <c r="H514" s="95">
        <f>ROUND(C514*E514,2)</f>
        <v>2000</v>
      </c>
      <c r="I514" s="95">
        <f t="shared" si="58"/>
        <v>36</v>
      </c>
      <c r="J514" s="96">
        <f t="shared" si="59"/>
        <v>2036</v>
      </c>
    </row>
    <row r="515" spans="1:10" x14ac:dyDescent="0.2">
      <c r="A515" s="8"/>
      <c r="B515" s="32"/>
      <c r="C515" s="100"/>
      <c r="D515" s="101"/>
      <c r="E515" s="95"/>
      <c r="F515" s="95"/>
      <c r="G515" s="212">
        <f t="shared" si="57"/>
        <v>0</v>
      </c>
      <c r="H515" s="95"/>
      <c r="I515" s="95"/>
      <c r="J515" s="96"/>
    </row>
    <row r="516" spans="1:10" x14ac:dyDescent="0.2">
      <c r="A516" s="6">
        <v>1</v>
      </c>
      <c r="B516" s="5" t="s">
        <v>539</v>
      </c>
      <c r="C516" s="145"/>
      <c r="D516" s="146"/>
      <c r="E516" s="147"/>
      <c r="F516" s="147"/>
      <c r="G516" s="212">
        <f t="shared" si="57"/>
        <v>0</v>
      </c>
      <c r="H516" s="147"/>
      <c r="I516" s="95"/>
      <c r="J516" s="96"/>
    </row>
    <row r="517" spans="1:10" x14ac:dyDescent="0.2">
      <c r="A517" s="8" t="s">
        <v>619</v>
      </c>
      <c r="B517" s="11" t="s">
        <v>583</v>
      </c>
      <c r="C517" s="100">
        <v>6.7799999999999994</v>
      </c>
      <c r="D517" s="101" t="s">
        <v>106</v>
      </c>
      <c r="E517" s="95">
        <f>'[1]Analisis de Costos'!G1462</f>
        <v>573.04347826086962</v>
      </c>
      <c r="F517" s="95">
        <f>'[1]Analisis de Costos'!H1462</f>
        <v>0</v>
      </c>
      <c r="G517" s="212">
        <f t="shared" si="57"/>
        <v>573.04</v>
      </c>
      <c r="H517" s="95">
        <f>ROUND(C517*E517,2)</f>
        <v>3885.23</v>
      </c>
      <c r="I517" s="95">
        <f t="shared" si="58"/>
        <v>0</v>
      </c>
      <c r="J517" s="96">
        <f t="shared" si="59"/>
        <v>3885.23</v>
      </c>
    </row>
    <row r="518" spans="1:10" x14ac:dyDescent="0.2">
      <c r="A518" s="8" t="s">
        <v>620</v>
      </c>
      <c r="B518" s="11" t="s">
        <v>585</v>
      </c>
      <c r="C518" s="100">
        <v>3.7724499999999992</v>
      </c>
      <c r="D518" s="101" t="s">
        <v>106</v>
      </c>
      <c r="E518" s="95">
        <f>'[1]Analisis de Costos'!G22+E21</f>
        <v>751.19967750000001</v>
      </c>
      <c r="F518" s="95">
        <f>'[1]Analisis de Costos'!H22</f>
        <v>20.954183333333336</v>
      </c>
      <c r="G518" s="212">
        <f t="shared" si="57"/>
        <v>772.15</v>
      </c>
      <c r="H518" s="95">
        <f>ROUND(C518*E518,2)</f>
        <v>2833.86</v>
      </c>
      <c r="I518" s="95">
        <f t="shared" si="58"/>
        <v>79.05</v>
      </c>
      <c r="J518" s="96">
        <f t="shared" si="59"/>
        <v>2912.9100000000003</v>
      </c>
    </row>
    <row r="519" spans="1:10" x14ac:dyDescent="0.2">
      <c r="A519" s="8"/>
      <c r="B519" s="32"/>
      <c r="C519" s="100"/>
      <c r="D519" s="101"/>
      <c r="E519" s="95"/>
      <c r="F519" s="95"/>
      <c r="G519" s="212">
        <f t="shared" si="57"/>
        <v>0</v>
      </c>
      <c r="H519" s="95"/>
      <c r="I519" s="95"/>
      <c r="J519" s="96"/>
    </row>
    <row r="520" spans="1:10" x14ac:dyDescent="0.2">
      <c r="A520" s="6">
        <v>3</v>
      </c>
      <c r="B520" s="5" t="s">
        <v>621</v>
      </c>
      <c r="C520" s="100"/>
      <c r="D520" s="101"/>
      <c r="E520" s="95"/>
      <c r="F520" s="95"/>
      <c r="G520" s="212">
        <f t="shared" si="57"/>
        <v>0</v>
      </c>
      <c r="H520" s="95"/>
      <c r="I520" s="95"/>
      <c r="J520" s="96"/>
    </row>
    <row r="521" spans="1:10" x14ac:dyDescent="0.2">
      <c r="A521" s="8" t="s">
        <v>61</v>
      </c>
      <c r="B521" s="11" t="s">
        <v>622</v>
      </c>
      <c r="C521" s="100">
        <v>1.3499999999999999</v>
      </c>
      <c r="D521" s="101" t="s">
        <v>106</v>
      </c>
      <c r="E521" s="95">
        <f>'[1]Analisis de Costos'!G1558</f>
        <v>9054.8799999999992</v>
      </c>
      <c r="F521" s="95">
        <f>'[1]Analisis de Costos'!H1558</f>
        <v>1500.44</v>
      </c>
      <c r="G521" s="212">
        <f t="shared" si="57"/>
        <v>10555.32</v>
      </c>
      <c r="H521" s="95">
        <f t="shared" ref="H521:H524" si="62">ROUND(C521*E521,2)</f>
        <v>12224.09</v>
      </c>
      <c r="I521" s="95">
        <f t="shared" si="58"/>
        <v>2025.59</v>
      </c>
      <c r="J521" s="96">
        <f t="shared" si="59"/>
        <v>14249.68</v>
      </c>
    </row>
    <row r="522" spans="1:10" x14ac:dyDescent="0.2">
      <c r="A522" s="8" t="s">
        <v>623</v>
      </c>
      <c r="B522" s="11" t="s">
        <v>624</v>
      </c>
      <c r="C522" s="100">
        <v>0.3</v>
      </c>
      <c r="D522" s="101" t="s">
        <v>106</v>
      </c>
      <c r="E522" s="95">
        <f>'[1]Analisis de Costos'!G1570</f>
        <v>7468.1726400000007</v>
      </c>
      <c r="F522" s="95">
        <f>'[1]Analisis de Costos'!H1570</f>
        <v>1335.912315</v>
      </c>
      <c r="G522" s="212">
        <f t="shared" si="57"/>
        <v>8804.08</v>
      </c>
      <c r="H522" s="95">
        <f>ROUND(C522*E522,2)</f>
        <v>2240.4499999999998</v>
      </c>
      <c r="I522" s="95">
        <f t="shared" si="58"/>
        <v>400.77</v>
      </c>
      <c r="J522" s="96">
        <f t="shared" si="59"/>
        <v>2641.22</v>
      </c>
    </row>
    <row r="523" spans="1:10" x14ac:dyDescent="0.2">
      <c r="A523" s="8" t="s">
        <v>625</v>
      </c>
      <c r="B523" s="11" t="s">
        <v>588</v>
      </c>
      <c r="C523" s="100">
        <v>1.5959999999999999</v>
      </c>
      <c r="D523" s="101" t="s">
        <v>106</v>
      </c>
      <c r="E523" s="95">
        <f>'[1]Analisis de Costos'!G1479</f>
        <v>30286.47</v>
      </c>
      <c r="F523" s="95">
        <f>'[1]Analisis de Costos'!H1479</f>
        <v>3544.5299999999997</v>
      </c>
      <c r="G523" s="212">
        <f t="shared" si="57"/>
        <v>33831</v>
      </c>
      <c r="H523" s="95">
        <f t="shared" si="62"/>
        <v>48337.21</v>
      </c>
      <c r="I523" s="95">
        <f t="shared" si="58"/>
        <v>5657.07</v>
      </c>
      <c r="J523" s="96">
        <f t="shared" si="59"/>
        <v>53994.28</v>
      </c>
    </row>
    <row r="524" spans="1:10" x14ac:dyDescent="0.2">
      <c r="A524" s="8" t="s">
        <v>626</v>
      </c>
      <c r="B524" s="11" t="s">
        <v>589</v>
      </c>
      <c r="C524" s="100">
        <v>2.706</v>
      </c>
      <c r="D524" s="101" t="s">
        <v>106</v>
      </c>
      <c r="E524" s="95">
        <f>'[1]Analisis de Costos'!G1491</f>
        <v>12438.269999999999</v>
      </c>
      <c r="F524" s="95">
        <f>'[1]Analisis de Costos'!H1491</f>
        <v>1649.1100000000001</v>
      </c>
      <c r="G524" s="212">
        <f t="shared" si="57"/>
        <v>14087.38</v>
      </c>
      <c r="H524" s="95">
        <f t="shared" si="62"/>
        <v>33657.96</v>
      </c>
      <c r="I524" s="95">
        <f t="shared" si="58"/>
        <v>4462.49</v>
      </c>
      <c r="J524" s="96">
        <f t="shared" si="59"/>
        <v>38120.449999999997</v>
      </c>
    </row>
    <row r="525" spans="1:10" x14ac:dyDescent="0.2">
      <c r="A525" s="8"/>
      <c r="B525" s="11"/>
      <c r="C525" s="100"/>
      <c r="D525" s="101"/>
      <c r="E525" s="95"/>
      <c r="F525" s="95"/>
      <c r="G525" s="212">
        <f t="shared" si="57"/>
        <v>0</v>
      </c>
      <c r="H525" s="95"/>
      <c r="I525" s="95"/>
      <c r="J525" s="96"/>
    </row>
    <row r="526" spans="1:10" x14ac:dyDescent="0.2">
      <c r="A526" s="6">
        <v>4</v>
      </c>
      <c r="B526" s="5" t="s">
        <v>590</v>
      </c>
      <c r="C526" s="100"/>
      <c r="D526" s="101"/>
      <c r="E526" s="95"/>
      <c r="F526" s="95"/>
      <c r="G526" s="212">
        <f t="shared" si="57"/>
        <v>0</v>
      </c>
      <c r="H526" s="95"/>
      <c r="I526" s="95"/>
      <c r="J526" s="96"/>
    </row>
    <row r="527" spans="1:10" x14ac:dyDescent="0.2">
      <c r="A527" s="8" t="s">
        <v>69</v>
      </c>
      <c r="B527" s="11" t="s">
        <v>592</v>
      </c>
      <c r="C527" s="100">
        <v>30.509999999999998</v>
      </c>
      <c r="D527" s="101" t="s">
        <v>22</v>
      </c>
      <c r="E527" s="95">
        <f>E473</f>
        <v>1053.6299999999999</v>
      </c>
      <c r="F527" s="95">
        <f>F473</f>
        <v>132.97000000000003</v>
      </c>
      <c r="G527" s="212">
        <f t="shared" si="57"/>
        <v>1186.5999999999999</v>
      </c>
      <c r="H527" s="95">
        <f>ROUND(C527*E527,2)</f>
        <v>32146.25</v>
      </c>
      <c r="I527" s="95">
        <f t="shared" si="58"/>
        <v>4056.91</v>
      </c>
      <c r="J527" s="96">
        <f t="shared" si="59"/>
        <v>36203.160000000003</v>
      </c>
    </row>
    <row r="528" spans="1:10" x14ac:dyDescent="0.2">
      <c r="A528" s="8" t="s">
        <v>75</v>
      </c>
      <c r="B528" s="11" t="s">
        <v>591</v>
      </c>
      <c r="C528" s="100">
        <v>4.5</v>
      </c>
      <c r="D528" s="101" t="s">
        <v>22</v>
      </c>
      <c r="E528" s="95">
        <f>E472</f>
        <v>1307.8200000000002</v>
      </c>
      <c r="F528" s="95">
        <f>F472</f>
        <v>182.13</v>
      </c>
      <c r="G528" s="212">
        <f t="shared" si="57"/>
        <v>1489.95</v>
      </c>
      <c r="H528" s="95">
        <f t="shared" ref="H528:H552" si="63">ROUND(C528*E528,2)</f>
        <v>5885.19</v>
      </c>
      <c r="I528" s="95">
        <f t="shared" si="58"/>
        <v>819.59</v>
      </c>
      <c r="J528" s="96">
        <f t="shared" si="59"/>
        <v>6704.78</v>
      </c>
    </row>
    <row r="529" spans="1:10" x14ac:dyDescent="0.2">
      <c r="A529" s="8"/>
      <c r="B529" s="29"/>
      <c r="C529" s="100"/>
      <c r="D529" s="101"/>
      <c r="E529" s="95"/>
      <c r="F529" s="95"/>
      <c r="G529" s="212">
        <f t="shared" si="57"/>
        <v>0</v>
      </c>
      <c r="H529" s="95"/>
      <c r="I529" s="95"/>
      <c r="J529" s="96"/>
    </row>
    <row r="530" spans="1:10" x14ac:dyDescent="0.2">
      <c r="A530" s="6">
        <v>5</v>
      </c>
      <c r="B530" s="5" t="s">
        <v>593</v>
      </c>
      <c r="C530" s="100"/>
      <c r="D530" s="101"/>
      <c r="E530" s="95"/>
      <c r="F530" s="95"/>
      <c r="G530" s="212">
        <f t="shared" si="57"/>
        <v>0</v>
      </c>
      <c r="H530" s="95"/>
      <c r="I530" s="95"/>
      <c r="J530" s="96"/>
    </row>
    <row r="531" spans="1:10" x14ac:dyDescent="0.2">
      <c r="A531" s="8">
        <f>A530+0.1</f>
        <v>5.0999999999999996</v>
      </c>
      <c r="B531" s="11" t="s">
        <v>187</v>
      </c>
      <c r="C531" s="100">
        <v>30.509999999999998</v>
      </c>
      <c r="D531" s="101" t="s">
        <v>22</v>
      </c>
      <c r="E531" s="95">
        <f t="shared" ref="E531:F539" si="64">E476</f>
        <v>377.57</v>
      </c>
      <c r="F531" s="95">
        <f t="shared" si="64"/>
        <v>30.14</v>
      </c>
      <c r="G531" s="212">
        <f t="shared" si="57"/>
        <v>407.71</v>
      </c>
      <c r="H531" s="95">
        <f t="shared" si="63"/>
        <v>11519.66</v>
      </c>
      <c r="I531" s="95">
        <f t="shared" si="58"/>
        <v>919.57</v>
      </c>
      <c r="J531" s="96">
        <f t="shared" si="59"/>
        <v>12439.23</v>
      </c>
    </row>
    <row r="532" spans="1:10" x14ac:dyDescent="0.2">
      <c r="A532" s="8">
        <f>A531+0.1</f>
        <v>5.1999999999999993</v>
      </c>
      <c r="B532" s="9" t="s">
        <v>295</v>
      </c>
      <c r="C532" s="100">
        <v>30.509999999999998</v>
      </c>
      <c r="D532" s="101" t="s">
        <v>22</v>
      </c>
      <c r="E532" s="95">
        <f t="shared" si="64"/>
        <v>606.8599999999999</v>
      </c>
      <c r="F532" s="95">
        <f t="shared" si="64"/>
        <v>48.480000000000004</v>
      </c>
      <c r="G532" s="212">
        <f t="shared" si="57"/>
        <v>655.34</v>
      </c>
      <c r="H532" s="95">
        <f t="shared" si="63"/>
        <v>18515.3</v>
      </c>
      <c r="I532" s="95">
        <f t="shared" si="58"/>
        <v>1479.12</v>
      </c>
      <c r="J532" s="96">
        <f t="shared" si="59"/>
        <v>19994.419999999998</v>
      </c>
    </row>
    <row r="533" spans="1:10" x14ac:dyDescent="0.2">
      <c r="A533" s="8">
        <f>A532+0.1</f>
        <v>5.2999999999999989</v>
      </c>
      <c r="B533" s="11" t="s">
        <v>594</v>
      </c>
      <c r="C533" s="100">
        <v>18.04</v>
      </c>
      <c r="D533" s="101" t="s">
        <v>22</v>
      </c>
      <c r="E533" s="95">
        <f t="shared" si="64"/>
        <v>524.93000000000006</v>
      </c>
      <c r="F533" s="95">
        <f t="shared" si="64"/>
        <v>31.580000000000002</v>
      </c>
      <c r="G533" s="212">
        <f t="shared" si="57"/>
        <v>556.51</v>
      </c>
      <c r="H533" s="95">
        <f t="shared" si="63"/>
        <v>9469.74</v>
      </c>
      <c r="I533" s="95">
        <f t="shared" si="58"/>
        <v>569.70000000000005</v>
      </c>
      <c r="J533" s="96">
        <f t="shared" si="59"/>
        <v>10039.44</v>
      </c>
    </row>
    <row r="534" spans="1:10" x14ac:dyDescent="0.2">
      <c r="A534" s="8">
        <f t="shared" ref="A534:A539" si="65">A533+0.1</f>
        <v>5.3999999999999986</v>
      </c>
      <c r="B534" s="11" t="s">
        <v>595</v>
      </c>
      <c r="C534" s="100">
        <v>18.04</v>
      </c>
      <c r="D534" s="101" t="s">
        <v>22</v>
      </c>
      <c r="E534" s="95">
        <f t="shared" si="64"/>
        <v>545.72</v>
      </c>
      <c r="F534" s="95">
        <f t="shared" si="64"/>
        <v>55.17</v>
      </c>
      <c r="G534" s="212">
        <f t="shared" si="57"/>
        <v>600.89</v>
      </c>
      <c r="H534" s="95">
        <f t="shared" si="63"/>
        <v>9844.7900000000009</v>
      </c>
      <c r="I534" s="95">
        <f t="shared" si="58"/>
        <v>995.27</v>
      </c>
      <c r="J534" s="96">
        <f t="shared" si="59"/>
        <v>10840.060000000001</v>
      </c>
    </row>
    <row r="535" spans="1:10" x14ac:dyDescent="0.2">
      <c r="A535" s="8">
        <f t="shared" si="65"/>
        <v>5.4999999999999982</v>
      </c>
      <c r="B535" s="9" t="s">
        <v>282</v>
      </c>
      <c r="C535" s="100">
        <v>79.06</v>
      </c>
      <c r="D535" s="101" t="s">
        <v>22</v>
      </c>
      <c r="E535" s="95">
        <f t="shared" si="64"/>
        <v>238.76</v>
      </c>
      <c r="F535" s="95">
        <f t="shared" si="64"/>
        <v>29.14</v>
      </c>
      <c r="G535" s="212">
        <f t="shared" si="57"/>
        <v>267.89999999999998</v>
      </c>
      <c r="H535" s="95">
        <f t="shared" si="63"/>
        <v>18876.37</v>
      </c>
      <c r="I535" s="95">
        <f t="shared" si="58"/>
        <v>2303.81</v>
      </c>
      <c r="J535" s="96">
        <f t="shared" si="59"/>
        <v>21180.18</v>
      </c>
    </row>
    <row r="536" spans="1:10" x14ac:dyDescent="0.2">
      <c r="A536" s="8">
        <f t="shared" si="65"/>
        <v>5.5999999999999979</v>
      </c>
      <c r="B536" s="11" t="s">
        <v>596</v>
      </c>
      <c r="C536" s="100">
        <v>18.04</v>
      </c>
      <c r="D536" s="101" t="s">
        <v>22</v>
      </c>
      <c r="E536" s="95">
        <f t="shared" si="64"/>
        <v>921.19</v>
      </c>
      <c r="F536" s="95">
        <f t="shared" si="64"/>
        <v>95.789999999999992</v>
      </c>
      <c r="G536" s="212">
        <f t="shared" si="57"/>
        <v>1016.98</v>
      </c>
      <c r="H536" s="95">
        <f t="shared" si="63"/>
        <v>16618.27</v>
      </c>
      <c r="I536" s="95">
        <f t="shared" si="58"/>
        <v>1728.05</v>
      </c>
      <c r="J536" s="96">
        <f t="shared" si="59"/>
        <v>18346.32</v>
      </c>
    </row>
    <row r="537" spans="1:10" x14ac:dyDescent="0.2">
      <c r="A537" s="8">
        <f t="shared" si="65"/>
        <v>5.6999999999999975</v>
      </c>
      <c r="B537" s="9" t="s">
        <v>66</v>
      </c>
      <c r="C537" s="100">
        <v>38.1</v>
      </c>
      <c r="D537" s="137" t="s">
        <v>30</v>
      </c>
      <c r="E537" s="104">
        <f t="shared" si="64"/>
        <v>167.43</v>
      </c>
      <c r="F537" s="136">
        <f t="shared" si="64"/>
        <v>17.669999999999998</v>
      </c>
      <c r="G537" s="212">
        <f t="shared" si="57"/>
        <v>185.1</v>
      </c>
      <c r="H537" s="134">
        <f t="shared" si="63"/>
        <v>6379.08</v>
      </c>
      <c r="I537" s="138">
        <f t="shared" si="58"/>
        <v>673.23</v>
      </c>
      <c r="J537" s="96">
        <f t="shared" si="59"/>
        <v>7052.3099999999995</v>
      </c>
    </row>
    <row r="538" spans="1:10" x14ac:dyDescent="0.2">
      <c r="A538" s="8">
        <f t="shared" si="65"/>
        <v>5.7999999999999972</v>
      </c>
      <c r="B538" s="11" t="s">
        <v>310</v>
      </c>
      <c r="C538" s="100">
        <v>17</v>
      </c>
      <c r="D538" s="153" t="s">
        <v>30</v>
      </c>
      <c r="E538" s="95">
        <f t="shared" si="64"/>
        <v>56.935962310242537</v>
      </c>
      <c r="F538" s="95">
        <f t="shared" si="64"/>
        <v>0</v>
      </c>
      <c r="G538" s="212">
        <f t="shared" si="57"/>
        <v>56.94</v>
      </c>
      <c r="H538" s="138">
        <f t="shared" si="63"/>
        <v>967.91</v>
      </c>
      <c r="I538" s="95">
        <f t="shared" si="58"/>
        <v>0</v>
      </c>
      <c r="J538" s="96">
        <f t="shared" si="59"/>
        <v>967.91</v>
      </c>
    </row>
    <row r="539" spans="1:10" x14ac:dyDescent="0.2">
      <c r="A539" s="8">
        <f t="shared" si="65"/>
        <v>5.8999999999999968</v>
      </c>
      <c r="B539" s="11" t="s">
        <v>597</v>
      </c>
      <c r="C539" s="100">
        <v>17</v>
      </c>
      <c r="D539" s="153" t="s">
        <v>30</v>
      </c>
      <c r="E539" s="95">
        <f t="shared" si="64"/>
        <v>145.23999999999998</v>
      </c>
      <c r="F539" s="95">
        <f t="shared" si="64"/>
        <v>9.3699999999999992</v>
      </c>
      <c r="G539" s="212">
        <f t="shared" si="57"/>
        <v>154.61000000000001</v>
      </c>
      <c r="H539" s="138">
        <f t="shared" si="63"/>
        <v>2469.08</v>
      </c>
      <c r="I539" s="95">
        <f t="shared" si="58"/>
        <v>159.29</v>
      </c>
      <c r="J539" s="96">
        <f t="shared" si="59"/>
        <v>2628.37</v>
      </c>
    </row>
    <row r="540" spans="1:10" x14ac:dyDescent="0.2">
      <c r="A540" s="8"/>
      <c r="B540" s="29"/>
      <c r="C540" s="100"/>
      <c r="D540" s="101"/>
      <c r="E540" s="95"/>
      <c r="F540" s="95"/>
      <c r="G540" s="212">
        <f t="shared" si="57"/>
        <v>0</v>
      </c>
      <c r="H540" s="95"/>
      <c r="I540" s="95"/>
      <c r="J540" s="96"/>
    </row>
    <row r="541" spans="1:10" x14ac:dyDescent="0.2">
      <c r="A541" s="6">
        <v>6</v>
      </c>
      <c r="B541" s="5" t="s">
        <v>598</v>
      </c>
      <c r="C541" s="100"/>
      <c r="D541" s="101"/>
      <c r="E541" s="95"/>
      <c r="F541" s="95"/>
      <c r="G541" s="212">
        <f t="shared" si="57"/>
        <v>0</v>
      </c>
      <c r="H541" s="95"/>
      <c r="I541" s="95"/>
      <c r="J541" s="96"/>
    </row>
    <row r="542" spans="1:10" x14ac:dyDescent="0.2">
      <c r="A542" s="8">
        <f>A541+0.1</f>
        <v>6.1</v>
      </c>
      <c r="B542" s="11" t="s">
        <v>599</v>
      </c>
      <c r="C542" s="100">
        <v>1</v>
      </c>
      <c r="D542" s="101" t="s">
        <v>46</v>
      </c>
      <c r="E542" s="104">
        <f>E487</f>
        <v>5800.85</v>
      </c>
      <c r="F542" s="104">
        <f>F487</f>
        <v>1044.153</v>
      </c>
      <c r="G542" s="212">
        <f t="shared" si="57"/>
        <v>6845</v>
      </c>
      <c r="H542" s="95">
        <f t="shared" si="63"/>
        <v>5800.85</v>
      </c>
      <c r="I542" s="95">
        <f t="shared" si="58"/>
        <v>1044.1500000000001</v>
      </c>
      <c r="J542" s="96">
        <f t="shared" si="59"/>
        <v>6845</v>
      </c>
    </row>
    <row r="543" spans="1:10" x14ac:dyDescent="0.2">
      <c r="A543" s="8"/>
      <c r="B543" s="11"/>
      <c r="C543" s="100"/>
      <c r="D543" s="101"/>
      <c r="E543" s="95"/>
      <c r="F543" s="95"/>
      <c r="G543" s="212">
        <f t="shared" si="57"/>
        <v>0</v>
      </c>
      <c r="H543" s="95"/>
      <c r="I543" s="95"/>
      <c r="J543" s="96"/>
    </row>
    <row r="544" spans="1:10" x14ac:dyDescent="0.2">
      <c r="A544" s="8">
        <v>7</v>
      </c>
      <c r="B544" s="38" t="s">
        <v>600</v>
      </c>
      <c r="C544" s="100">
        <v>13.600000000000001</v>
      </c>
      <c r="D544" s="101" t="s">
        <v>22</v>
      </c>
      <c r="E544" s="95">
        <f>E489</f>
        <v>948.11800000000005</v>
      </c>
      <c r="F544" s="95">
        <f>F489</f>
        <v>170.08199999999999</v>
      </c>
      <c r="G544" s="212">
        <f t="shared" si="57"/>
        <v>1118.2</v>
      </c>
      <c r="H544" s="95">
        <f t="shared" si="63"/>
        <v>12894.4</v>
      </c>
      <c r="I544" s="95">
        <f t="shared" si="58"/>
        <v>2313.12</v>
      </c>
      <c r="J544" s="96">
        <f t="shared" si="59"/>
        <v>15207.52</v>
      </c>
    </row>
    <row r="545" spans="1:10" x14ac:dyDescent="0.2">
      <c r="A545" s="8"/>
      <c r="B545" s="29"/>
      <c r="C545" s="100"/>
      <c r="D545" s="101"/>
      <c r="E545" s="95"/>
      <c r="F545" s="95"/>
      <c r="G545" s="212">
        <f t="shared" si="57"/>
        <v>0</v>
      </c>
      <c r="H545" s="95"/>
      <c r="I545" s="95"/>
      <c r="J545" s="96"/>
    </row>
    <row r="546" spans="1:10" x14ac:dyDescent="0.2">
      <c r="A546" s="6">
        <v>8</v>
      </c>
      <c r="B546" s="5" t="s">
        <v>601</v>
      </c>
      <c r="C546" s="100"/>
      <c r="D546" s="101"/>
      <c r="E546" s="95"/>
      <c r="F546" s="95"/>
      <c r="G546" s="212">
        <f t="shared" si="57"/>
        <v>0</v>
      </c>
      <c r="H546" s="95"/>
      <c r="I546" s="95"/>
      <c r="J546" s="96"/>
    </row>
    <row r="547" spans="1:10" x14ac:dyDescent="0.2">
      <c r="A547" s="8">
        <f>A546+0.1</f>
        <v>8.1</v>
      </c>
      <c r="B547" s="11" t="s">
        <v>602</v>
      </c>
      <c r="C547" s="100">
        <v>1</v>
      </c>
      <c r="D547" s="101" t="s">
        <v>487</v>
      </c>
      <c r="E547" s="95">
        <f t="shared" ref="E547:F550" si="66">E492</f>
        <v>974.57627118644075</v>
      </c>
      <c r="F547" s="95">
        <f t="shared" si="66"/>
        <v>175.42372881355934</v>
      </c>
      <c r="G547" s="212">
        <f t="shared" si="57"/>
        <v>1150</v>
      </c>
      <c r="H547" s="95">
        <f t="shared" si="63"/>
        <v>974.58</v>
      </c>
      <c r="I547" s="95">
        <f t="shared" si="58"/>
        <v>175.42</v>
      </c>
      <c r="J547" s="96">
        <f t="shared" si="59"/>
        <v>1150</v>
      </c>
    </row>
    <row r="548" spans="1:10" x14ac:dyDescent="0.2">
      <c r="A548" s="8">
        <f>A547+0.1</f>
        <v>8.1999999999999993</v>
      </c>
      <c r="B548" s="33" t="s">
        <v>603</v>
      </c>
      <c r="C548" s="100">
        <v>1</v>
      </c>
      <c r="D548" s="101" t="s">
        <v>46</v>
      </c>
      <c r="E548" s="95">
        <f t="shared" si="66"/>
        <v>594.36860068259386</v>
      </c>
      <c r="F548" s="95">
        <f t="shared" si="66"/>
        <v>256.04778156996588</v>
      </c>
      <c r="G548" s="212">
        <f t="shared" si="57"/>
        <v>850.42</v>
      </c>
      <c r="H548" s="95">
        <f t="shared" si="63"/>
        <v>594.37</v>
      </c>
      <c r="I548" s="95">
        <f t="shared" si="58"/>
        <v>256.05</v>
      </c>
      <c r="J548" s="96">
        <f t="shared" si="59"/>
        <v>850.42000000000007</v>
      </c>
    </row>
    <row r="549" spans="1:10" x14ac:dyDescent="0.2">
      <c r="A549" s="8">
        <f>A548+0.1</f>
        <v>8.2999999999999989</v>
      </c>
      <c r="B549" s="11" t="s">
        <v>604</v>
      </c>
      <c r="C549" s="100">
        <v>1</v>
      </c>
      <c r="D549" s="101" t="s">
        <v>46</v>
      </c>
      <c r="E549" s="95">
        <f t="shared" si="66"/>
        <v>1219.27</v>
      </c>
      <c r="F549" s="95">
        <f t="shared" si="66"/>
        <v>129.63000000000002</v>
      </c>
      <c r="G549" s="212">
        <f t="shared" ref="G549:G612" si="67">+ROUND(E549+F549,2)</f>
        <v>1348.9</v>
      </c>
      <c r="H549" s="95">
        <f t="shared" si="63"/>
        <v>1219.27</v>
      </c>
      <c r="I549" s="95">
        <f t="shared" si="58"/>
        <v>129.63</v>
      </c>
      <c r="J549" s="96">
        <f t="shared" si="59"/>
        <v>1348.9</v>
      </c>
    </row>
    <row r="550" spans="1:10" x14ac:dyDescent="0.2">
      <c r="A550" s="8">
        <f>A549+0.1</f>
        <v>8.3999999999999986</v>
      </c>
      <c r="B550" s="11" t="s">
        <v>605</v>
      </c>
      <c r="C550" s="100">
        <v>1</v>
      </c>
      <c r="D550" s="101" t="s">
        <v>46</v>
      </c>
      <c r="E550" s="95">
        <f t="shared" si="66"/>
        <v>3980.2000000000003</v>
      </c>
      <c r="F550" s="95">
        <f t="shared" si="66"/>
        <v>446.82000000000005</v>
      </c>
      <c r="G550" s="212">
        <f t="shared" si="67"/>
        <v>4427.0200000000004</v>
      </c>
      <c r="H550" s="95">
        <f t="shared" si="63"/>
        <v>3980.2</v>
      </c>
      <c r="I550" s="95">
        <f t="shared" si="58"/>
        <v>446.82</v>
      </c>
      <c r="J550" s="96">
        <f t="shared" si="59"/>
        <v>4427.0199999999995</v>
      </c>
    </row>
    <row r="551" spans="1:10" x14ac:dyDescent="0.2">
      <c r="A551" s="8"/>
      <c r="B551" s="11"/>
      <c r="C551" s="100"/>
      <c r="D551" s="101"/>
      <c r="E551" s="95"/>
      <c r="F551" s="95"/>
      <c r="G551" s="212">
        <f t="shared" si="67"/>
        <v>0</v>
      </c>
      <c r="H551" s="95"/>
      <c r="I551" s="95"/>
      <c r="J551" s="96"/>
    </row>
    <row r="552" spans="1:10" x14ac:dyDescent="0.2">
      <c r="A552" s="6" t="s">
        <v>124</v>
      </c>
      <c r="B552" s="36" t="s">
        <v>615</v>
      </c>
      <c r="C552" s="100">
        <v>1</v>
      </c>
      <c r="D552" s="101" t="s">
        <v>46</v>
      </c>
      <c r="E552" s="95">
        <v>10000</v>
      </c>
      <c r="F552" s="95">
        <v>0</v>
      </c>
      <c r="G552" s="212">
        <f t="shared" si="67"/>
        <v>10000</v>
      </c>
      <c r="H552" s="95">
        <f t="shared" si="63"/>
        <v>10000</v>
      </c>
      <c r="I552" s="95">
        <f t="shared" si="58"/>
        <v>0</v>
      </c>
      <c r="J552" s="96">
        <f t="shared" si="59"/>
        <v>10000</v>
      </c>
    </row>
    <row r="553" spans="1:10" x14ac:dyDescent="0.2">
      <c r="A553" s="13"/>
      <c r="B553" s="14" t="s">
        <v>627</v>
      </c>
      <c r="C553" s="108"/>
      <c r="D553" s="109"/>
      <c r="E553" s="110"/>
      <c r="F553" s="110"/>
      <c r="G553" s="212">
        <f t="shared" si="67"/>
        <v>0</v>
      </c>
      <c r="H553" s="111">
        <f>SUM(H510:H552)</f>
        <v>273334.10999999993</v>
      </c>
      <c r="I553" s="111">
        <f>SUM(I510:I552)</f>
        <v>30730.699999999997</v>
      </c>
      <c r="J553" s="112">
        <f t="shared" si="59"/>
        <v>304064.80999999994</v>
      </c>
    </row>
    <row r="554" spans="1:10" x14ac:dyDescent="0.2">
      <c r="A554" s="8"/>
      <c r="B554" s="29"/>
      <c r="C554" s="100"/>
      <c r="D554" s="101"/>
      <c r="E554" s="95"/>
      <c r="F554" s="95"/>
      <c r="G554" s="212">
        <f t="shared" si="67"/>
        <v>0</v>
      </c>
      <c r="H554" s="147"/>
      <c r="I554" s="95"/>
      <c r="J554" s="96"/>
    </row>
    <row r="555" spans="1:10" x14ac:dyDescent="0.2">
      <c r="A555" s="39" t="s">
        <v>628</v>
      </c>
      <c r="B555" s="7" t="s">
        <v>629</v>
      </c>
      <c r="C555" s="102"/>
      <c r="D555" s="101"/>
      <c r="E555" s="154"/>
      <c r="F555" s="154"/>
      <c r="G555" s="212">
        <f t="shared" si="67"/>
        <v>0</v>
      </c>
      <c r="H555" s="155"/>
      <c r="I555" s="95"/>
      <c r="J555" s="96"/>
    </row>
    <row r="556" spans="1:10" x14ac:dyDescent="0.2">
      <c r="A556" s="40"/>
      <c r="B556" s="7"/>
      <c r="C556" s="102"/>
      <c r="D556" s="101"/>
      <c r="E556" s="154"/>
      <c r="F556" s="154"/>
      <c r="G556" s="212">
        <f t="shared" si="67"/>
        <v>0</v>
      </c>
      <c r="H556" s="155"/>
      <c r="I556" s="95"/>
      <c r="J556" s="96"/>
    </row>
    <row r="557" spans="1:10" x14ac:dyDescent="0.2">
      <c r="A557" s="41">
        <v>1</v>
      </c>
      <c r="B557" s="5" t="s">
        <v>630</v>
      </c>
      <c r="C557" s="100">
        <v>1</v>
      </c>
      <c r="D557" s="101" t="s">
        <v>46</v>
      </c>
      <c r="E557" s="95">
        <v>3000</v>
      </c>
      <c r="F557" s="95">
        <f>E557*0.1*0.18</f>
        <v>54</v>
      </c>
      <c r="G557" s="212">
        <f t="shared" si="67"/>
        <v>3054</v>
      </c>
      <c r="H557" s="155">
        <f>ROUND(C557*E557,2)</f>
        <v>3000</v>
      </c>
      <c r="I557" s="95">
        <f t="shared" ref="I557:I615" si="68">ROUND(C557*F557,2)</f>
        <v>54</v>
      </c>
      <c r="J557" s="96">
        <f t="shared" ref="J557:J615" si="69">H557+I557</f>
        <v>3054</v>
      </c>
    </row>
    <row r="558" spans="1:10" x14ac:dyDescent="0.2">
      <c r="A558" s="42"/>
      <c r="B558" s="43"/>
      <c r="C558" s="100"/>
      <c r="D558" s="151"/>
      <c r="E558" s="156"/>
      <c r="F558" s="156"/>
      <c r="G558" s="212">
        <f t="shared" si="67"/>
        <v>0</v>
      </c>
      <c r="H558" s="155"/>
      <c r="I558" s="95"/>
      <c r="J558" s="96"/>
    </row>
    <row r="559" spans="1:10" x14ac:dyDescent="0.2">
      <c r="A559" s="41">
        <v>2</v>
      </c>
      <c r="B559" s="44" t="s">
        <v>539</v>
      </c>
      <c r="C559" s="100"/>
      <c r="D559" s="151"/>
      <c r="E559" s="156"/>
      <c r="F559" s="156"/>
      <c r="G559" s="212">
        <f t="shared" si="67"/>
        <v>0</v>
      </c>
      <c r="H559" s="155"/>
      <c r="I559" s="95"/>
      <c r="J559" s="96"/>
    </row>
    <row r="560" spans="1:10" x14ac:dyDescent="0.2">
      <c r="A560" s="45">
        <v>2.1</v>
      </c>
      <c r="B560" s="43" t="s">
        <v>631</v>
      </c>
      <c r="C560" s="100">
        <v>14.68</v>
      </c>
      <c r="D560" s="101" t="s">
        <v>106</v>
      </c>
      <c r="E560" s="156">
        <f>E517</f>
        <v>573.04347826086962</v>
      </c>
      <c r="F560" s="156">
        <f>F517</f>
        <v>0</v>
      </c>
      <c r="G560" s="212">
        <f t="shared" si="67"/>
        <v>573.04</v>
      </c>
      <c r="H560" s="155">
        <f t="shared" ref="H560:H618" si="70">ROUND(C560*E560,2)</f>
        <v>8412.2800000000007</v>
      </c>
      <c r="I560" s="95">
        <f t="shared" si="68"/>
        <v>0</v>
      </c>
      <c r="J560" s="96">
        <f t="shared" si="69"/>
        <v>8412.2800000000007</v>
      </c>
    </row>
    <row r="561" spans="1:10" x14ac:dyDescent="0.2">
      <c r="A561" s="45">
        <v>2.2000000000000002</v>
      </c>
      <c r="B561" s="43" t="s">
        <v>632</v>
      </c>
      <c r="C561" s="100">
        <v>9.66</v>
      </c>
      <c r="D561" s="101" t="s">
        <v>106</v>
      </c>
      <c r="E561" s="156">
        <f>E518</f>
        <v>751.19967750000001</v>
      </c>
      <c r="F561" s="156">
        <f>F518</f>
        <v>20.954183333333336</v>
      </c>
      <c r="G561" s="212">
        <f t="shared" si="67"/>
        <v>772.15</v>
      </c>
      <c r="H561" s="155">
        <f t="shared" si="70"/>
        <v>7256.59</v>
      </c>
      <c r="I561" s="95">
        <f t="shared" si="68"/>
        <v>202.42</v>
      </c>
      <c r="J561" s="96">
        <f t="shared" si="69"/>
        <v>7459.01</v>
      </c>
    </row>
    <row r="562" spans="1:10" x14ac:dyDescent="0.2">
      <c r="A562" s="45">
        <v>2.2999999999999998</v>
      </c>
      <c r="B562" s="43" t="s">
        <v>633</v>
      </c>
      <c r="C562" s="100">
        <v>5.8</v>
      </c>
      <c r="D562" s="101" t="s">
        <v>106</v>
      </c>
      <c r="E562" s="156">
        <f>E418</f>
        <v>295</v>
      </c>
      <c r="F562" s="156">
        <f>F418</f>
        <v>53.1</v>
      </c>
      <c r="G562" s="212">
        <f t="shared" si="67"/>
        <v>348.1</v>
      </c>
      <c r="H562" s="155">
        <f t="shared" si="70"/>
        <v>1711</v>
      </c>
      <c r="I562" s="95">
        <f t="shared" si="68"/>
        <v>307.98</v>
      </c>
      <c r="J562" s="96">
        <f t="shared" si="69"/>
        <v>2018.98</v>
      </c>
    </row>
    <row r="563" spans="1:10" x14ac:dyDescent="0.2">
      <c r="A563" s="41">
        <v>3</v>
      </c>
      <c r="B563" s="44" t="s">
        <v>634</v>
      </c>
      <c r="C563" s="100"/>
      <c r="D563" s="151"/>
      <c r="E563" s="156"/>
      <c r="F563" s="156"/>
      <c r="G563" s="212">
        <f t="shared" si="67"/>
        <v>0</v>
      </c>
      <c r="H563" s="155"/>
      <c r="I563" s="95"/>
      <c r="J563" s="96"/>
    </row>
    <row r="564" spans="1:10" x14ac:dyDescent="0.2">
      <c r="A564" s="45">
        <v>3.1</v>
      </c>
      <c r="B564" s="43" t="s">
        <v>635</v>
      </c>
      <c r="C564" s="100">
        <v>4.26</v>
      </c>
      <c r="D564" s="101" t="s">
        <v>106</v>
      </c>
      <c r="E564" s="157">
        <f>'[1]Analisis de Costos'!G1577</f>
        <v>9532.17</v>
      </c>
      <c r="F564" s="157">
        <f>'[1]Analisis de Costos'!H1577</f>
        <v>1586.3500000000001</v>
      </c>
      <c r="G564" s="212">
        <f t="shared" si="67"/>
        <v>11118.52</v>
      </c>
      <c r="H564" s="155">
        <f t="shared" si="70"/>
        <v>40607.040000000001</v>
      </c>
      <c r="I564" s="95">
        <f t="shared" si="68"/>
        <v>6757.85</v>
      </c>
      <c r="J564" s="96">
        <f t="shared" si="69"/>
        <v>47364.89</v>
      </c>
    </row>
    <row r="565" spans="1:10" x14ac:dyDescent="0.2">
      <c r="A565" s="45">
        <f t="shared" ref="A565:A569" si="71">+A564+0.1</f>
        <v>3.2</v>
      </c>
      <c r="B565" s="43" t="s">
        <v>636</v>
      </c>
      <c r="C565" s="100">
        <v>1.1399999999999999</v>
      </c>
      <c r="D565" s="101" t="s">
        <v>106</v>
      </c>
      <c r="E565" s="157">
        <f>[3]Sheet1!H1344</f>
        <v>10555.33</v>
      </c>
      <c r="F565" s="157">
        <f>'[1]Analisis de Costos'!G1588</f>
        <v>25858.09</v>
      </c>
      <c r="G565" s="212">
        <f t="shared" si="67"/>
        <v>36413.42</v>
      </c>
      <c r="H565" s="157">
        <f>'[1]Analisis de Costos'!H1588</f>
        <v>3224.0499999999997</v>
      </c>
      <c r="I565" s="95">
        <f t="shared" si="68"/>
        <v>29478.22</v>
      </c>
      <c r="J565" s="96">
        <f t="shared" si="69"/>
        <v>32702.27</v>
      </c>
    </row>
    <row r="566" spans="1:10" x14ac:dyDescent="0.2">
      <c r="A566" s="45">
        <f t="shared" si="71"/>
        <v>3.3000000000000003</v>
      </c>
      <c r="B566" s="43" t="s">
        <v>637</v>
      </c>
      <c r="C566" s="100">
        <v>0.6</v>
      </c>
      <c r="D566" s="101" t="s">
        <v>106</v>
      </c>
      <c r="E566" s="157">
        <f>'[1]Analisis de Costos'!G1600</f>
        <v>25064.54</v>
      </c>
      <c r="F566" s="157">
        <f>'[1]Analisis de Costos'!H1600</f>
        <v>2703.2</v>
      </c>
      <c r="G566" s="212">
        <f t="shared" si="67"/>
        <v>27767.74</v>
      </c>
      <c r="H566" s="155">
        <f t="shared" si="70"/>
        <v>15038.72</v>
      </c>
      <c r="I566" s="95">
        <f t="shared" si="68"/>
        <v>1621.92</v>
      </c>
      <c r="J566" s="96">
        <f t="shared" si="69"/>
        <v>16660.64</v>
      </c>
    </row>
    <row r="567" spans="1:10" x14ac:dyDescent="0.2">
      <c r="A567" s="45">
        <f t="shared" si="71"/>
        <v>3.4000000000000004</v>
      </c>
      <c r="B567" s="43" t="s">
        <v>638</v>
      </c>
      <c r="C567" s="100">
        <v>0.55000000000000004</v>
      </c>
      <c r="D567" s="101" t="s">
        <v>106</v>
      </c>
      <c r="E567" s="157">
        <f>'[1]Analisis de Costos'!G1612</f>
        <v>27280.859999999997</v>
      </c>
      <c r="F567" s="157">
        <f>'[1]Analisis de Costos'!H1612</f>
        <v>2697.84</v>
      </c>
      <c r="G567" s="212">
        <f t="shared" si="67"/>
        <v>29978.7</v>
      </c>
      <c r="H567" s="155">
        <f t="shared" si="70"/>
        <v>15004.47</v>
      </c>
      <c r="I567" s="95">
        <f t="shared" si="68"/>
        <v>1483.81</v>
      </c>
      <c r="J567" s="96">
        <f t="shared" si="69"/>
        <v>16488.28</v>
      </c>
    </row>
    <row r="568" spans="1:10" x14ac:dyDescent="0.2">
      <c r="A568" s="45">
        <f t="shared" si="71"/>
        <v>3.5000000000000004</v>
      </c>
      <c r="B568" s="43" t="s">
        <v>639</v>
      </c>
      <c r="C568" s="100">
        <v>0.27</v>
      </c>
      <c r="D568" s="101" t="s">
        <v>106</v>
      </c>
      <c r="E568" s="157">
        <f>'[1]Analisis de Costos'!G1624</f>
        <v>30234.09</v>
      </c>
      <c r="F568" s="157">
        <f>'[1]Analisis de Costos'!H1624</f>
        <v>3229.41</v>
      </c>
      <c r="G568" s="212">
        <f t="shared" si="67"/>
        <v>33463.5</v>
      </c>
      <c r="H568" s="155">
        <f t="shared" si="70"/>
        <v>8163.2</v>
      </c>
      <c r="I568" s="95">
        <f t="shared" si="68"/>
        <v>871.94</v>
      </c>
      <c r="J568" s="96">
        <f t="shared" si="69"/>
        <v>9035.14</v>
      </c>
    </row>
    <row r="569" spans="1:10" x14ac:dyDescent="0.2">
      <c r="A569" s="45">
        <f t="shared" si="71"/>
        <v>3.6000000000000005</v>
      </c>
      <c r="B569" s="43" t="s">
        <v>640</v>
      </c>
      <c r="C569" s="100">
        <v>4.4000000000000004</v>
      </c>
      <c r="D569" s="101" t="s">
        <v>106</v>
      </c>
      <c r="E569" s="157">
        <f>'[1]Analisis de Costos'!G1636</f>
        <v>15374.35</v>
      </c>
      <c r="F569" s="157">
        <f>'[1]Analisis de Costos'!H1636</f>
        <v>2128.6600000000003</v>
      </c>
      <c r="G569" s="212">
        <f t="shared" si="67"/>
        <v>17503.009999999998</v>
      </c>
      <c r="H569" s="155">
        <f t="shared" si="70"/>
        <v>67647.14</v>
      </c>
      <c r="I569" s="95">
        <f t="shared" si="68"/>
        <v>9366.1</v>
      </c>
      <c r="J569" s="96">
        <f t="shared" si="69"/>
        <v>77013.240000000005</v>
      </c>
    </row>
    <row r="570" spans="1:10" x14ac:dyDescent="0.2">
      <c r="A570" s="45">
        <f>+A569+0.1</f>
        <v>3.7000000000000006</v>
      </c>
      <c r="B570" s="43" t="s">
        <v>641</v>
      </c>
      <c r="C570" s="100">
        <v>2.92</v>
      </c>
      <c r="D570" s="101" t="s">
        <v>106</v>
      </c>
      <c r="E570" s="157">
        <f>'[1]Analisis de Costos'!G1648</f>
        <v>9437.01</v>
      </c>
      <c r="F570" s="157">
        <f>'[1]Analisis de Costos'!H1648</f>
        <v>1467.95</v>
      </c>
      <c r="G570" s="212">
        <f t="shared" si="67"/>
        <v>10904.96</v>
      </c>
      <c r="H570" s="155">
        <f t="shared" si="70"/>
        <v>27556.07</v>
      </c>
      <c r="I570" s="95">
        <f t="shared" si="68"/>
        <v>4286.41</v>
      </c>
      <c r="J570" s="96">
        <f t="shared" si="69"/>
        <v>31842.48</v>
      </c>
    </row>
    <row r="571" spans="1:10" x14ac:dyDescent="0.2">
      <c r="A571" s="46"/>
      <c r="B571" s="43"/>
      <c r="C571" s="100"/>
      <c r="D571" s="151"/>
      <c r="E571" s="156"/>
      <c r="F571" s="156"/>
      <c r="G571" s="212">
        <f t="shared" si="67"/>
        <v>0</v>
      </c>
      <c r="H571" s="155"/>
      <c r="I571" s="95"/>
      <c r="J571" s="96"/>
    </row>
    <row r="572" spans="1:10" x14ac:dyDescent="0.2">
      <c r="A572" s="41">
        <v>4</v>
      </c>
      <c r="B572" s="44" t="s">
        <v>642</v>
      </c>
      <c r="C572" s="100"/>
      <c r="D572" s="151"/>
      <c r="E572" s="156"/>
      <c r="F572" s="156"/>
      <c r="G572" s="212">
        <f t="shared" si="67"/>
        <v>0</v>
      </c>
      <c r="H572" s="155"/>
      <c r="I572" s="95"/>
      <c r="J572" s="96"/>
    </row>
    <row r="573" spans="1:10" x14ac:dyDescent="0.2">
      <c r="A573" s="45">
        <v>4.0999999999999996</v>
      </c>
      <c r="B573" s="43" t="s">
        <v>643</v>
      </c>
      <c r="C573" s="100">
        <v>11.36</v>
      </c>
      <c r="D573" s="105" t="s">
        <v>22</v>
      </c>
      <c r="E573" s="157">
        <f>'[1]Analisis de Costos'!G1662</f>
        <v>1342.47</v>
      </c>
      <c r="F573" s="157">
        <f>'[1]Analisis de Costos'!H1662</f>
        <v>177.35999999999999</v>
      </c>
      <c r="G573" s="212">
        <f t="shared" si="67"/>
        <v>1519.83</v>
      </c>
      <c r="H573" s="155">
        <f>ROUND(C573*E573,2)</f>
        <v>15250.46</v>
      </c>
      <c r="I573" s="95">
        <f t="shared" si="68"/>
        <v>2014.81</v>
      </c>
      <c r="J573" s="96">
        <f t="shared" si="69"/>
        <v>17265.27</v>
      </c>
    </row>
    <row r="574" spans="1:10" x14ac:dyDescent="0.2">
      <c r="A574" s="45">
        <v>4.2</v>
      </c>
      <c r="B574" s="43" t="s">
        <v>644</v>
      </c>
      <c r="C574" s="100">
        <v>65.680000000000007</v>
      </c>
      <c r="D574" s="105" t="s">
        <v>22</v>
      </c>
      <c r="E574" s="157">
        <f>E573</f>
        <v>1342.47</v>
      </c>
      <c r="F574" s="157">
        <f>F573</f>
        <v>177.35999999999999</v>
      </c>
      <c r="G574" s="212">
        <f t="shared" si="67"/>
        <v>1519.83</v>
      </c>
      <c r="H574" s="155">
        <f>ROUND(C574*E574,2)</f>
        <v>88173.43</v>
      </c>
      <c r="I574" s="95">
        <f t="shared" si="68"/>
        <v>11649</v>
      </c>
      <c r="J574" s="96">
        <f t="shared" si="69"/>
        <v>99822.43</v>
      </c>
    </row>
    <row r="575" spans="1:10" x14ac:dyDescent="0.2">
      <c r="A575" s="45">
        <v>4.3</v>
      </c>
      <c r="B575" s="43" t="s">
        <v>645</v>
      </c>
      <c r="C575" s="100">
        <v>2.8</v>
      </c>
      <c r="D575" s="105" t="s">
        <v>22</v>
      </c>
      <c r="E575" s="157">
        <f>'[1]Analisis de Costos'!G1676</f>
        <v>1053.6299999999999</v>
      </c>
      <c r="F575" s="157">
        <f>'[1]Analisis de Costos'!H1676</f>
        <v>132.97000000000003</v>
      </c>
      <c r="G575" s="212">
        <f t="shared" si="67"/>
        <v>1186.5999999999999</v>
      </c>
      <c r="H575" s="155">
        <f t="shared" si="70"/>
        <v>2950.16</v>
      </c>
      <c r="I575" s="95">
        <f t="shared" si="68"/>
        <v>372.32</v>
      </c>
      <c r="J575" s="96">
        <f t="shared" si="69"/>
        <v>3322.48</v>
      </c>
    </row>
    <row r="576" spans="1:10" x14ac:dyDescent="0.2">
      <c r="A576" s="47"/>
      <c r="B576" s="43"/>
      <c r="C576" s="100"/>
      <c r="D576" s="151"/>
      <c r="E576" s="156"/>
      <c r="F576" s="156"/>
      <c r="G576" s="212">
        <f t="shared" si="67"/>
        <v>0</v>
      </c>
      <c r="H576" s="155"/>
      <c r="I576" s="95"/>
      <c r="J576" s="96"/>
    </row>
    <row r="577" spans="1:10" x14ac:dyDescent="0.2">
      <c r="A577" s="48">
        <v>5</v>
      </c>
      <c r="B577" s="44" t="s">
        <v>646</v>
      </c>
      <c r="C577" s="100"/>
      <c r="D577" s="151"/>
      <c r="E577" s="156"/>
      <c r="F577" s="156"/>
      <c r="G577" s="212">
        <f t="shared" si="67"/>
        <v>0</v>
      </c>
      <c r="H577" s="155"/>
      <c r="I577" s="95"/>
      <c r="J577" s="96"/>
    </row>
    <row r="578" spans="1:10" x14ac:dyDescent="0.2">
      <c r="A578" s="49">
        <v>5.0999999999999996</v>
      </c>
      <c r="B578" s="43" t="s">
        <v>647</v>
      </c>
      <c r="C578" s="100">
        <v>29.2</v>
      </c>
      <c r="D578" s="105" t="s">
        <v>22</v>
      </c>
      <c r="E578" s="157">
        <f>E257</f>
        <v>524.93000000000006</v>
      </c>
      <c r="F578" s="157">
        <f>F257</f>
        <v>31.580000000000002</v>
      </c>
      <c r="G578" s="212">
        <f t="shared" si="67"/>
        <v>556.51</v>
      </c>
      <c r="H578" s="155">
        <f t="shared" si="70"/>
        <v>15327.96</v>
      </c>
      <c r="I578" s="95">
        <f t="shared" si="68"/>
        <v>922.14</v>
      </c>
      <c r="J578" s="96">
        <f t="shared" si="69"/>
        <v>16250.099999999999</v>
      </c>
    </row>
    <row r="579" spans="1:10" x14ac:dyDescent="0.2">
      <c r="A579" s="49">
        <f>+A578+0.1</f>
        <v>5.1999999999999993</v>
      </c>
      <c r="B579" s="43" t="s">
        <v>648</v>
      </c>
      <c r="C579" s="100">
        <v>78.23</v>
      </c>
      <c r="D579" s="105" t="s">
        <v>22</v>
      </c>
      <c r="E579" s="157">
        <f>E151</f>
        <v>377.57</v>
      </c>
      <c r="F579" s="157">
        <f>F151</f>
        <v>30.14</v>
      </c>
      <c r="G579" s="212">
        <f t="shared" si="67"/>
        <v>407.71</v>
      </c>
      <c r="H579" s="155">
        <f t="shared" si="70"/>
        <v>29537.3</v>
      </c>
      <c r="I579" s="95">
        <f t="shared" si="68"/>
        <v>2357.85</v>
      </c>
      <c r="J579" s="96">
        <f t="shared" si="69"/>
        <v>31895.149999999998</v>
      </c>
    </row>
    <row r="580" spans="1:10" x14ac:dyDescent="0.2">
      <c r="A580" s="49">
        <f t="shared" ref="A580:A586" si="72">+A579+0.1</f>
        <v>5.2999999999999989</v>
      </c>
      <c r="B580" s="43" t="s">
        <v>649</v>
      </c>
      <c r="C580" s="100">
        <v>84.74</v>
      </c>
      <c r="D580" s="105" t="s">
        <v>22</v>
      </c>
      <c r="E580" s="157">
        <f>E248</f>
        <v>606.8599999999999</v>
      </c>
      <c r="F580" s="157">
        <f>F248</f>
        <v>48.480000000000004</v>
      </c>
      <c r="G580" s="212">
        <f t="shared" si="67"/>
        <v>655.34</v>
      </c>
      <c r="H580" s="155">
        <f t="shared" si="70"/>
        <v>51425.32</v>
      </c>
      <c r="I580" s="95">
        <f t="shared" si="68"/>
        <v>4108.2</v>
      </c>
      <c r="J580" s="96">
        <f t="shared" si="69"/>
        <v>55533.52</v>
      </c>
    </row>
    <row r="581" spans="1:10" x14ac:dyDescent="0.2">
      <c r="A581" s="49">
        <f t="shared" si="72"/>
        <v>5.3999999999999986</v>
      </c>
      <c r="B581" s="43" t="s">
        <v>650</v>
      </c>
      <c r="C581" s="100">
        <v>130.4</v>
      </c>
      <c r="D581" s="105" t="s">
        <v>30</v>
      </c>
      <c r="E581" s="157">
        <f>E56</f>
        <v>167.43</v>
      </c>
      <c r="F581" s="157">
        <f>F56</f>
        <v>17.669999999999998</v>
      </c>
      <c r="G581" s="212">
        <f t="shared" si="67"/>
        <v>185.1</v>
      </c>
      <c r="H581" s="155">
        <f t="shared" si="70"/>
        <v>21832.87</v>
      </c>
      <c r="I581" s="95">
        <f t="shared" si="68"/>
        <v>2304.17</v>
      </c>
      <c r="J581" s="96">
        <f t="shared" si="69"/>
        <v>24137.040000000001</v>
      </c>
    </row>
    <row r="582" spans="1:10" x14ac:dyDescent="0.2">
      <c r="A582" s="49">
        <f t="shared" si="72"/>
        <v>5.4999999999999982</v>
      </c>
      <c r="B582" s="43" t="s">
        <v>651</v>
      </c>
      <c r="C582" s="100">
        <v>24.1</v>
      </c>
      <c r="D582" s="158" t="s">
        <v>30</v>
      </c>
      <c r="E582" s="157">
        <f>E483</f>
        <v>56.935962310242537</v>
      </c>
      <c r="F582" s="157">
        <f>F483</f>
        <v>0</v>
      </c>
      <c r="G582" s="212">
        <f t="shared" si="67"/>
        <v>56.94</v>
      </c>
      <c r="H582" s="155">
        <f t="shared" si="70"/>
        <v>1372.16</v>
      </c>
      <c r="I582" s="95">
        <f t="shared" si="68"/>
        <v>0</v>
      </c>
      <c r="J582" s="96">
        <f t="shared" si="69"/>
        <v>1372.16</v>
      </c>
    </row>
    <row r="583" spans="1:10" x14ac:dyDescent="0.2">
      <c r="A583" s="49">
        <f t="shared" si="72"/>
        <v>5.5999999999999979</v>
      </c>
      <c r="B583" s="43" t="s">
        <v>652</v>
      </c>
      <c r="C583" s="100">
        <v>36.03</v>
      </c>
      <c r="D583" s="105" t="s">
        <v>22</v>
      </c>
      <c r="E583" s="157">
        <f>E534</f>
        <v>545.72</v>
      </c>
      <c r="F583" s="157">
        <f>F534</f>
        <v>55.17</v>
      </c>
      <c r="G583" s="212">
        <f t="shared" si="67"/>
        <v>600.89</v>
      </c>
      <c r="H583" s="155">
        <f t="shared" si="70"/>
        <v>19662.29</v>
      </c>
      <c r="I583" s="95">
        <f t="shared" si="68"/>
        <v>1987.78</v>
      </c>
      <c r="J583" s="96">
        <f t="shared" si="69"/>
        <v>21650.07</v>
      </c>
    </row>
    <row r="584" spans="1:10" x14ac:dyDescent="0.2">
      <c r="A584" s="49">
        <f t="shared" si="72"/>
        <v>5.6999999999999975</v>
      </c>
      <c r="B584" s="30" t="s">
        <v>653</v>
      </c>
      <c r="C584" s="100">
        <v>227.83</v>
      </c>
      <c r="D584" s="105" t="s">
        <v>22</v>
      </c>
      <c r="E584" s="157">
        <f>'[1]Analisis de Costos'!G1690</f>
        <v>163.30000000000001</v>
      </c>
      <c r="F584" s="157">
        <f>'[1]Analisis de Costos'!H1690</f>
        <v>19.7</v>
      </c>
      <c r="G584" s="212">
        <f t="shared" si="67"/>
        <v>183</v>
      </c>
      <c r="H584" s="155">
        <f t="shared" si="70"/>
        <v>37204.639999999999</v>
      </c>
      <c r="I584" s="95">
        <f t="shared" si="68"/>
        <v>4488.25</v>
      </c>
      <c r="J584" s="96">
        <f t="shared" si="69"/>
        <v>41692.89</v>
      </c>
    </row>
    <row r="585" spans="1:10" x14ac:dyDescent="0.2">
      <c r="A585" s="49">
        <f t="shared" si="72"/>
        <v>5.7999999999999972</v>
      </c>
      <c r="B585" s="30" t="s">
        <v>654</v>
      </c>
      <c r="C585" s="100">
        <v>227.83</v>
      </c>
      <c r="D585" s="105" t="s">
        <v>22</v>
      </c>
      <c r="E585" s="157">
        <f>'[1]Analisis de Costos'!G1700</f>
        <v>211.36</v>
      </c>
      <c r="F585" s="157">
        <f>'[1]Analisis de Costos'!H1700</f>
        <v>19.7</v>
      </c>
      <c r="G585" s="212">
        <f t="shared" si="67"/>
        <v>231.06</v>
      </c>
      <c r="H585" s="155">
        <f t="shared" si="70"/>
        <v>48154.15</v>
      </c>
      <c r="I585" s="95">
        <f t="shared" si="68"/>
        <v>4488.25</v>
      </c>
      <c r="J585" s="96">
        <f t="shared" si="69"/>
        <v>52642.400000000001</v>
      </c>
    </row>
    <row r="586" spans="1:10" x14ac:dyDescent="0.2">
      <c r="A586" s="49">
        <f t="shared" si="72"/>
        <v>5.8999999999999968</v>
      </c>
      <c r="B586" s="9" t="s">
        <v>655</v>
      </c>
      <c r="C586" s="100">
        <v>17.28</v>
      </c>
      <c r="D586" s="137" t="s">
        <v>22</v>
      </c>
      <c r="E586" s="104">
        <f>'[1]Analisis de Costos'!G1710</f>
        <v>1249.79</v>
      </c>
      <c r="F586" s="136">
        <f>'[1]Analisis de Costos'!H1710</f>
        <v>136.17999999999998</v>
      </c>
      <c r="G586" s="212">
        <f t="shared" si="67"/>
        <v>1385.97</v>
      </c>
      <c r="H586" s="134">
        <f t="shared" si="70"/>
        <v>21596.37</v>
      </c>
      <c r="I586" s="138">
        <f t="shared" si="68"/>
        <v>2353.19</v>
      </c>
      <c r="J586" s="96">
        <f t="shared" si="69"/>
        <v>23949.559999999998</v>
      </c>
    </row>
    <row r="587" spans="1:10" x14ac:dyDescent="0.2">
      <c r="A587" s="49">
        <v>5.0999999999999996</v>
      </c>
      <c r="B587" s="43" t="s">
        <v>656</v>
      </c>
      <c r="C587" s="100">
        <v>3.6</v>
      </c>
      <c r="D587" s="105" t="s">
        <v>22</v>
      </c>
      <c r="E587" s="118">
        <f>'[1]Analisis de Costos'!G1723</f>
        <v>1136.6299999999999</v>
      </c>
      <c r="F587" s="118">
        <f>'[1]Analisis de Costos'!H1723</f>
        <v>107.21</v>
      </c>
      <c r="G587" s="212">
        <f t="shared" si="67"/>
        <v>1243.8399999999999</v>
      </c>
      <c r="H587" s="155">
        <f t="shared" si="70"/>
        <v>4091.87</v>
      </c>
      <c r="I587" s="95">
        <f t="shared" si="68"/>
        <v>385.96</v>
      </c>
      <c r="J587" s="96">
        <f t="shared" si="69"/>
        <v>4477.83</v>
      </c>
    </row>
    <row r="588" spans="1:10" x14ac:dyDescent="0.2">
      <c r="A588" s="49">
        <v>5.1100000000000003</v>
      </c>
      <c r="B588" s="43" t="s">
        <v>657</v>
      </c>
      <c r="C588" s="100">
        <v>19.28</v>
      </c>
      <c r="D588" s="105" t="s">
        <v>22</v>
      </c>
      <c r="E588" s="157">
        <f>E234</f>
        <v>948.11800000000005</v>
      </c>
      <c r="F588" s="157">
        <f>F234</f>
        <v>170.08199999999999</v>
      </c>
      <c r="G588" s="212">
        <f t="shared" si="67"/>
        <v>1118.2</v>
      </c>
      <c r="H588" s="155">
        <f t="shared" si="70"/>
        <v>18279.72</v>
      </c>
      <c r="I588" s="95">
        <f t="shared" si="68"/>
        <v>3279.18</v>
      </c>
      <c r="J588" s="96">
        <f t="shared" si="69"/>
        <v>21558.9</v>
      </c>
    </row>
    <row r="589" spans="1:10" x14ac:dyDescent="0.2">
      <c r="A589" s="47"/>
      <c r="B589" s="43"/>
      <c r="C589" s="100"/>
      <c r="D589" s="151"/>
      <c r="E589" s="156"/>
      <c r="F589" s="156"/>
      <c r="G589" s="212">
        <f t="shared" si="67"/>
        <v>0</v>
      </c>
      <c r="H589" s="155"/>
      <c r="I589" s="95"/>
      <c r="J589" s="96"/>
    </row>
    <row r="590" spans="1:10" x14ac:dyDescent="0.2">
      <c r="A590" s="41">
        <v>6</v>
      </c>
      <c r="B590" s="50" t="s">
        <v>658</v>
      </c>
      <c r="C590" s="100"/>
      <c r="D590" s="151"/>
      <c r="E590" s="156"/>
      <c r="F590" s="156"/>
      <c r="G590" s="212">
        <f t="shared" si="67"/>
        <v>0</v>
      </c>
      <c r="H590" s="155"/>
      <c r="I590" s="95"/>
      <c r="J590" s="96"/>
    </row>
    <row r="591" spans="1:10" x14ac:dyDescent="0.2">
      <c r="A591" s="49">
        <v>6.1</v>
      </c>
      <c r="B591" s="43" t="s">
        <v>659</v>
      </c>
      <c r="C591" s="100">
        <v>1</v>
      </c>
      <c r="D591" s="101" t="s">
        <v>46</v>
      </c>
      <c r="E591" s="157">
        <f>E310</f>
        <v>7772.2300000000005</v>
      </c>
      <c r="F591" s="157">
        <f>F310</f>
        <v>570.85</v>
      </c>
      <c r="G591" s="212">
        <f t="shared" si="67"/>
        <v>8343.08</v>
      </c>
      <c r="H591" s="155">
        <f t="shared" si="70"/>
        <v>7772.23</v>
      </c>
      <c r="I591" s="95">
        <f t="shared" si="68"/>
        <v>570.85</v>
      </c>
      <c r="J591" s="96">
        <f t="shared" si="69"/>
        <v>8343.08</v>
      </c>
    </row>
    <row r="592" spans="1:10" x14ac:dyDescent="0.2">
      <c r="A592" s="49">
        <f t="shared" ref="A592:A599" si="73">+A591+0.1</f>
        <v>6.1999999999999993</v>
      </c>
      <c r="B592" s="43" t="s">
        <v>660</v>
      </c>
      <c r="C592" s="100">
        <v>1</v>
      </c>
      <c r="D592" s="101" t="s">
        <v>46</v>
      </c>
      <c r="E592" s="157">
        <f>E309</f>
        <v>9757.5800000000017</v>
      </c>
      <c r="F592" s="157">
        <f>F309</f>
        <v>1118.79</v>
      </c>
      <c r="G592" s="212">
        <f t="shared" si="67"/>
        <v>10876.37</v>
      </c>
      <c r="H592" s="155">
        <f t="shared" si="70"/>
        <v>9757.58</v>
      </c>
      <c r="I592" s="95">
        <f t="shared" si="68"/>
        <v>1118.79</v>
      </c>
      <c r="J592" s="96">
        <f t="shared" si="69"/>
        <v>10876.369999999999</v>
      </c>
    </row>
    <row r="593" spans="1:10" x14ac:dyDescent="0.2">
      <c r="A593" s="49">
        <f t="shared" si="73"/>
        <v>6.2999999999999989</v>
      </c>
      <c r="B593" s="43" t="s">
        <v>661</v>
      </c>
      <c r="C593" s="100">
        <v>1</v>
      </c>
      <c r="D593" s="101" t="s">
        <v>46</v>
      </c>
      <c r="E593" s="157">
        <f>E308</f>
        <v>9424.19</v>
      </c>
      <c r="F593" s="157">
        <f>F308</f>
        <v>755.24</v>
      </c>
      <c r="G593" s="212">
        <f t="shared" si="67"/>
        <v>10179.43</v>
      </c>
      <c r="H593" s="155">
        <f t="shared" si="70"/>
        <v>9424.19</v>
      </c>
      <c r="I593" s="95">
        <f t="shared" si="68"/>
        <v>755.24</v>
      </c>
      <c r="J593" s="96">
        <f t="shared" si="69"/>
        <v>10179.43</v>
      </c>
    </row>
    <row r="594" spans="1:10" x14ac:dyDescent="0.2">
      <c r="A594" s="49">
        <f t="shared" si="73"/>
        <v>6.3999999999999986</v>
      </c>
      <c r="B594" s="43" t="s">
        <v>662</v>
      </c>
      <c r="C594" s="100">
        <v>1</v>
      </c>
      <c r="D594" s="101" t="s">
        <v>46</v>
      </c>
      <c r="E594" s="157">
        <f>750</f>
        <v>750</v>
      </c>
      <c r="F594" s="157">
        <f>E594*0.18</f>
        <v>135</v>
      </c>
      <c r="G594" s="212">
        <f t="shared" si="67"/>
        <v>885</v>
      </c>
      <c r="H594" s="155">
        <f t="shared" si="70"/>
        <v>750</v>
      </c>
      <c r="I594" s="95">
        <f t="shared" si="68"/>
        <v>135</v>
      </c>
      <c r="J594" s="96">
        <f t="shared" si="69"/>
        <v>885</v>
      </c>
    </row>
    <row r="595" spans="1:10" x14ac:dyDescent="0.2">
      <c r="A595" s="49">
        <f t="shared" si="73"/>
        <v>6.4999999999999982</v>
      </c>
      <c r="B595" s="43" t="s">
        <v>663</v>
      </c>
      <c r="C595" s="100">
        <v>1</v>
      </c>
      <c r="D595" s="101" t="s">
        <v>46</v>
      </c>
      <c r="E595" s="157">
        <f>E311</f>
        <v>9610.4699999999993</v>
      </c>
      <c r="F595" s="157">
        <f>F311</f>
        <v>836.85</v>
      </c>
      <c r="G595" s="212">
        <f t="shared" si="67"/>
        <v>10447.32</v>
      </c>
      <c r="H595" s="155">
        <f t="shared" si="70"/>
        <v>9610.4699999999993</v>
      </c>
      <c r="I595" s="95">
        <f t="shared" si="68"/>
        <v>836.85</v>
      </c>
      <c r="J595" s="96">
        <f t="shared" si="69"/>
        <v>10447.32</v>
      </c>
    </row>
    <row r="596" spans="1:10" x14ac:dyDescent="0.2">
      <c r="A596" s="49">
        <f>+A595+0.1</f>
        <v>6.5999999999999979</v>
      </c>
      <c r="B596" s="43" t="s">
        <v>399</v>
      </c>
      <c r="C596" s="100">
        <v>1</v>
      </c>
      <c r="D596" s="101" t="s">
        <v>46</v>
      </c>
      <c r="E596" s="157">
        <f>E312</f>
        <v>3356.6099999999997</v>
      </c>
      <c r="F596" s="157">
        <f>F312</f>
        <v>174.87</v>
      </c>
      <c r="G596" s="212">
        <f t="shared" si="67"/>
        <v>3531.48</v>
      </c>
      <c r="H596" s="155">
        <f t="shared" si="70"/>
        <v>3356.61</v>
      </c>
      <c r="I596" s="95">
        <f t="shared" si="68"/>
        <v>174.87</v>
      </c>
      <c r="J596" s="96">
        <f t="shared" si="69"/>
        <v>3531.48</v>
      </c>
    </row>
    <row r="597" spans="1:10" x14ac:dyDescent="0.2">
      <c r="A597" s="49">
        <f t="shared" si="73"/>
        <v>6.6999999999999975</v>
      </c>
      <c r="B597" s="43" t="s">
        <v>664</v>
      </c>
      <c r="C597" s="100">
        <v>1</v>
      </c>
      <c r="D597" s="101" t="s">
        <v>46</v>
      </c>
      <c r="E597" s="157">
        <f>E596</f>
        <v>3356.6099999999997</v>
      </c>
      <c r="F597" s="157">
        <f>F596</f>
        <v>174.87</v>
      </c>
      <c r="G597" s="212">
        <f t="shared" si="67"/>
        <v>3531.48</v>
      </c>
      <c r="H597" s="155">
        <f t="shared" si="70"/>
        <v>3356.61</v>
      </c>
      <c r="I597" s="95">
        <f t="shared" si="68"/>
        <v>174.87</v>
      </c>
      <c r="J597" s="96">
        <f t="shared" si="69"/>
        <v>3531.48</v>
      </c>
    </row>
    <row r="598" spans="1:10" x14ac:dyDescent="0.2">
      <c r="A598" s="49">
        <f t="shared" si="73"/>
        <v>6.7999999999999972</v>
      </c>
      <c r="B598" s="43" t="s">
        <v>665</v>
      </c>
      <c r="C598" s="100">
        <v>1</v>
      </c>
      <c r="D598" s="101" t="s">
        <v>46</v>
      </c>
      <c r="E598" s="157">
        <f>E313</f>
        <v>17264.34</v>
      </c>
      <c r="F598" s="157">
        <f>F313</f>
        <v>2166.4899999999998</v>
      </c>
      <c r="G598" s="212">
        <f t="shared" si="67"/>
        <v>19430.830000000002</v>
      </c>
      <c r="H598" s="155">
        <f t="shared" si="70"/>
        <v>17264.34</v>
      </c>
      <c r="I598" s="95">
        <f t="shared" si="68"/>
        <v>2166.4899999999998</v>
      </c>
      <c r="J598" s="96">
        <f t="shared" si="69"/>
        <v>19430.830000000002</v>
      </c>
    </row>
    <row r="599" spans="1:10" x14ac:dyDescent="0.2">
      <c r="A599" s="49">
        <f t="shared" si="73"/>
        <v>6.8999999999999968</v>
      </c>
      <c r="B599" s="43" t="s">
        <v>666</v>
      </c>
      <c r="C599" s="100">
        <v>3</v>
      </c>
      <c r="D599" s="101" t="s">
        <v>46</v>
      </c>
      <c r="E599" s="157">
        <f>'[1]Analisis de Costos'!G1737</f>
        <v>27647.629999999997</v>
      </c>
      <c r="F599" s="157">
        <f>'[1]Analisis de Costos'!H1737</f>
        <v>3153.78</v>
      </c>
      <c r="G599" s="212">
        <f t="shared" si="67"/>
        <v>30801.41</v>
      </c>
      <c r="H599" s="155">
        <f t="shared" si="70"/>
        <v>82942.89</v>
      </c>
      <c r="I599" s="95">
        <f t="shared" si="68"/>
        <v>9461.34</v>
      </c>
      <c r="J599" s="96">
        <f t="shared" si="69"/>
        <v>92404.23</v>
      </c>
    </row>
    <row r="600" spans="1:10" x14ac:dyDescent="0.2">
      <c r="A600" s="49">
        <v>6.1</v>
      </c>
      <c r="B600" s="43" t="s">
        <v>667</v>
      </c>
      <c r="C600" s="100">
        <v>1</v>
      </c>
      <c r="D600" s="101" t="s">
        <v>46</v>
      </c>
      <c r="E600" s="157">
        <f>'[1]Analisis de Costos'!G1751</f>
        <v>10646.91</v>
      </c>
      <c r="F600" s="157">
        <f>'[1]Analisis de Costos'!H1751</f>
        <v>905.23</v>
      </c>
      <c r="G600" s="212">
        <f t="shared" si="67"/>
        <v>11552.14</v>
      </c>
      <c r="H600" s="155">
        <f t="shared" si="70"/>
        <v>10646.91</v>
      </c>
      <c r="I600" s="95">
        <f t="shared" si="68"/>
        <v>905.23</v>
      </c>
      <c r="J600" s="96">
        <f t="shared" si="69"/>
        <v>11552.14</v>
      </c>
    </row>
    <row r="601" spans="1:10" x14ac:dyDescent="0.2">
      <c r="A601" s="49">
        <v>6.11</v>
      </c>
      <c r="B601" s="43" t="s">
        <v>668</v>
      </c>
      <c r="C601" s="100">
        <v>1</v>
      </c>
      <c r="D601" s="101" t="s">
        <v>46</v>
      </c>
      <c r="E601" s="159">
        <f>'[1]Analisis de Costos'!G1765</f>
        <v>78465.84</v>
      </c>
      <c r="F601" s="159">
        <f>'[1]Analisis de Costos'!H1765</f>
        <v>7407.47</v>
      </c>
      <c r="G601" s="212">
        <f t="shared" si="67"/>
        <v>85873.31</v>
      </c>
      <c r="H601" s="155">
        <f t="shared" si="70"/>
        <v>78465.84</v>
      </c>
      <c r="I601" s="95">
        <f t="shared" si="68"/>
        <v>7407.47</v>
      </c>
      <c r="J601" s="96">
        <f t="shared" si="69"/>
        <v>85873.31</v>
      </c>
    </row>
    <row r="602" spans="1:10" x14ac:dyDescent="0.2">
      <c r="A602" s="49">
        <v>6.12</v>
      </c>
      <c r="B602" s="43" t="s">
        <v>669</v>
      </c>
      <c r="C602" s="100">
        <v>7.2</v>
      </c>
      <c r="D602" s="158" t="s">
        <v>30</v>
      </c>
      <c r="E602" s="156">
        <f>'[1]Analisis de Costos'!G1778</f>
        <v>610.15</v>
      </c>
      <c r="F602" s="156">
        <f>'[1]Analisis de Costos'!H1778</f>
        <v>43.4</v>
      </c>
      <c r="G602" s="212">
        <f t="shared" si="67"/>
        <v>653.54999999999995</v>
      </c>
      <c r="H602" s="155">
        <f t="shared" si="70"/>
        <v>4393.08</v>
      </c>
      <c r="I602" s="95">
        <f t="shared" si="68"/>
        <v>312.48</v>
      </c>
      <c r="J602" s="96">
        <f t="shared" si="69"/>
        <v>4705.5599999999995</v>
      </c>
    </row>
    <row r="603" spans="1:10" x14ac:dyDescent="0.2">
      <c r="A603" s="49">
        <v>6.13</v>
      </c>
      <c r="B603" s="43" t="s">
        <v>670</v>
      </c>
      <c r="C603" s="100">
        <v>9.75</v>
      </c>
      <c r="D603" s="158" t="s">
        <v>30</v>
      </c>
      <c r="E603" s="156">
        <f>'[1]Analisis de Costos'!G1792</f>
        <v>624.01</v>
      </c>
      <c r="F603" s="156">
        <f>'[1]Analisis de Costos'!H1792</f>
        <v>45.9</v>
      </c>
      <c r="G603" s="212">
        <f t="shared" si="67"/>
        <v>669.91</v>
      </c>
      <c r="H603" s="155">
        <f t="shared" si="70"/>
        <v>6084.1</v>
      </c>
      <c r="I603" s="95">
        <f t="shared" si="68"/>
        <v>447.53</v>
      </c>
      <c r="J603" s="96">
        <f t="shared" si="69"/>
        <v>6531.63</v>
      </c>
    </row>
    <row r="604" spans="1:10" x14ac:dyDescent="0.2">
      <c r="A604" s="49">
        <v>6.14</v>
      </c>
      <c r="B604" s="43" t="s">
        <v>671</v>
      </c>
      <c r="C604" s="100">
        <v>1</v>
      </c>
      <c r="D604" s="101" t="s">
        <v>46</v>
      </c>
      <c r="E604" s="160">
        <f>'[1]Analisis de Costos'!G1806</f>
        <v>9488.07</v>
      </c>
      <c r="F604" s="160">
        <f>'[1]Analisis de Costos'!H1806</f>
        <v>887.98</v>
      </c>
      <c r="G604" s="212">
        <f t="shared" si="67"/>
        <v>10376.049999999999</v>
      </c>
      <c r="H604" s="155">
        <f t="shared" si="70"/>
        <v>9488.07</v>
      </c>
      <c r="I604" s="95">
        <f t="shared" si="68"/>
        <v>887.98</v>
      </c>
      <c r="J604" s="96">
        <f t="shared" si="69"/>
        <v>10376.049999999999</v>
      </c>
    </row>
    <row r="605" spans="1:10" x14ac:dyDescent="0.2">
      <c r="A605" s="49">
        <v>6.15</v>
      </c>
      <c r="B605" s="43" t="s">
        <v>672</v>
      </c>
      <c r="C605" s="100">
        <v>1</v>
      </c>
      <c r="D605" s="101" t="s">
        <v>46</v>
      </c>
      <c r="E605" s="156">
        <f>SUM(H591:H604)*0.2</f>
        <v>50662.584000000003</v>
      </c>
      <c r="F605" s="156">
        <f>SUM(I591:I604)*0.2</f>
        <v>5070.9979999999996</v>
      </c>
      <c r="G605" s="212">
        <f t="shared" si="67"/>
        <v>55733.58</v>
      </c>
      <c r="H605" s="155">
        <f t="shared" si="70"/>
        <v>50662.58</v>
      </c>
      <c r="I605" s="95">
        <f t="shared" si="68"/>
        <v>5071</v>
      </c>
      <c r="J605" s="96">
        <f t="shared" si="69"/>
        <v>55733.58</v>
      </c>
    </row>
    <row r="606" spans="1:10" x14ac:dyDescent="0.2">
      <c r="A606" s="47"/>
      <c r="B606" s="43"/>
      <c r="C606" s="100"/>
      <c r="D606" s="151"/>
      <c r="E606" s="156"/>
      <c r="F606" s="156"/>
      <c r="G606" s="212">
        <f t="shared" si="67"/>
        <v>0</v>
      </c>
      <c r="H606" s="155"/>
      <c r="I606" s="95"/>
      <c r="J606" s="96"/>
    </row>
    <row r="607" spans="1:10" x14ac:dyDescent="0.2">
      <c r="A607" s="41">
        <v>7</v>
      </c>
      <c r="B607" s="44" t="s">
        <v>673</v>
      </c>
      <c r="C607" s="100"/>
      <c r="D607" s="151"/>
      <c r="E607" s="156"/>
      <c r="F607" s="156"/>
      <c r="G607" s="212">
        <f t="shared" si="67"/>
        <v>0</v>
      </c>
      <c r="H607" s="155"/>
      <c r="I607" s="95"/>
      <c r="J607" s="96"/>
    </row>
    <row r="608" spans="1:10" x14ac:dyDescent="0.2">
      <c r="A608" s="49">
        <v>7.1</v>
      </c>
      <c r="B608" s="43" t="s">
        <v>674</v>
      </c>
      <c r="C608" s="100">
        <v>1</v>
      </c>
      <c r="D608" s="101" t="s">
        <v>46</v>
      </c>
      <c r="E608" s="159">
        <f>'[1]Analisis de Costos'!G1817</f>
        <v>5504.9539999999997</v>
      </c>
      <c r="F608" s="159">
        <f>'[1]Analisis de Costos'!H1817</f>
        <v>363.95171999999997</v>
      </c>
      <c r="G608" s="212">
        <f t="shared" si="67"/>
        <v>5868.91</v>
      </c>
      <c r="H608" s="155">
        <f t="shared" si="70"/>
        <v>5504.95</v>
      </c>
      <c r="I608" s="95">
        <f t="shared" si="68"/>
        <v>363.95</v>
      </c>
      <c r="J608" s="96">
        <f t="shared" si="69"/>
        <v>5868.9</v>
      </c>
    </row>
    <row r="609" spans="1:10" x14ac:dyDescent="0.2">
      <c r="A609" s="49">
        <v>7.2</v>
      </c>
      <c r="B609" s="43" t="s">
        <v>675</v>
      </c>
      <c r="C609" s="100">
        <v>9</v>
      </c>
      <c r="D609" s="101" t="s">
        <v>46</v>
      </c>
      <c r="E609" s="95">
        <f>E325</f>
        <v>1135.9000000000001</v>
      </c>
      <c r="F609" s="95">
        <f>F325</f>
        <v>114.62</v>
      </c>
      <c r="G609" s="212">
        <f t="shared" si="67"/>
        <v>1250.52</v>
      </c>
      <c r="H609" s="155">
        <f t="shared" si="70"/>
        <v>10223.1</v>
      </c>
      <c r="I609" s="95">
        <f t="shared" si="68"/>
        <v>1031.58</v>
      </c>
      <c r="J609" s="96">
        <f t="shared" si="69"/>
        <v>11254.68</v>
      </c>
    </row>
    <row r="610" spans="1:10" x14ac:dyDescent="0.2">
      <c r="A610" s="49">
        <v>7.3</v>
      </c>
      <c r="B610" s="43" t="s">
        <v>676</v>
      </c>
      <c r="C610" s="100">
        <v>7</v>
      </c>
      <c r="D610" s="101" t="s">
        <v>46</v>
      </c>
      <c r="E610" s="159">
        <f>E327</f>
        <v>1427.0700000000002</v>
      </c>
      <c r="F610" s="159">
        <f>F327</f>
        <v>167.14000000000001</v>
      </c>
      <c r="G610" s="212">
        <f t="shared" si="67"/>
        <v>1594.21</v>
      </c>
      <c r="H610" s="155">
        <f t="shared" si="70"/>
        <v>9989.49</v>
      </c>
      <c r="I610" s="95">
        <f t="shared" si="68"/>
        <v>1169.98</v>
      </c>
      <c r="J610" s="96">
        <f t="shared" si="69"/>
        <v>11159.47</v>
      </c>
    </row>
    <row r="611" spans="1:10" x14ac:dyDescent="0.2">
      <c r="A611" s="49">
        <v>7.4</v>
      </c>
      <c r="B611" s="43" t="s">
        <v>677</v>
      </c>
      <c r="C611" s="100">
        <v>3</v>
      </c>
      <c r="D611" s="101" t="s">
        <v>46</v>
      </c>
      <c r="E611" s="95">
        <f>E326</f>
        <v>1219.27</v>
      </c>
      <c r="F611" s="95">
        <f>F326</f>
        <v>129.63000000000002</v>
      </c>
      <c r="G611" s="212">
        <f t="shared" si="67"/>
        <v>1348.9</v>
      </c>
      <c r="H611" s="155">
        <f t="shared" si="70"/>
        <v>3657.81</v>
      </c>
      <c r="I611" s="95">
        <f t="shared" si="68"/>
        <v>388.89</v>
      </c>
      <c r="J611" s="96">
        <f t="shared" si="69"/>
        <v>4046.7</v>
      </c>
    </row>
    <row r="612" spans="1:10" x14ac:dyDescent="0.2">
      <c r="A612" s="49">
        <v>7.5</v>
      </c>
      <c r="B612" s="43" t="s">
        <v>678</v>
      </c>
      <c r="C612" s="100">
        <v>2</v>
      </c>
      <c r="D612" s="101" t="s">
        <v>46</v>
      </c>
      <c r="E612" s="157">
        <f>[3]Sheet1!H1441</f>
        <v>1243.8399999999999</v>
      </c>
      <c r="F612" s="157">
        <f>[3]Sheet1!I1441</f>
        <v>0</v>
      </c>
      <c r="G612" s="212">
        <f t="shared" si="67"/>
        <v>1243.8399999999999</v>
      </c>
      <c r="H612" s="155">
        <f t="shared" si="70"/>
        <v>2487.6799999999998</v>
      </c>
      <c r="I612" s="95">
        <f t="shared" si="68"/>
        <v>0</v>
      </c>
      <c r="J612" s="96">
        <f t="shared" si="69"/>
        <v>2487.6799999999998</v>
      </c>
    </row>
    <row r="613" spans="1:10" x14ac:dyDescent="0.2">
      <c r="A613" s="47"/>
      <c r="B613" s="43"/>
      <c r="C613" s="100"/>
      <c r="D613" s="151"/>
      <c r="E613" s="156"/>
      <c r="F613" s="156"/>
      <c r="G613" s="212">
        <f t="shared" ref="G613:G676" si="74">+ROUND(E613+F613,2)</f>
        <v>0</v>
      </c>
      <c r="H613" s="155"/>
      <c r="I613" s="95"/>
      <c r="J613" s="96"/>
    </row>
    <row r="614" spans="1:10" x14ac:dyDescent="0.2">
      <c r="A614" s="41">
        <v>8</v>
      </c>
      <c r="B614" s="44" t="s">
        <v>598</v>
      </c>
      <c r="C614" s="100"/>
      <c r="D614" s="151"/>
      <c r="E614" s="156"/>
      <c r="F614" s="156"/>
      <c r="G614" s="212">
        <f t="shared" si="74"/>
        <v>0</v>
      </c>
      <c r="H614" s="155"/>
      <c r="I614" s="95"/>
      <c r="J614" s="96"/>
    </row>
    <row r="615" spans="1:10" x14ac:dyDescent="0.2">
      <c r="A615" s="49">
        <v>8.1</v>
      </c>
      <c r="B615" s="43" t="s">
        <v>679</v>
      </c>
      <c r="C615" s="100">
        <v>4</v>
      </c>
      <c r="D615" s="101" t="s">
        <v>46</v>
      </c>
      <c r="E615" s="104">
        <f>'[2]MATERIALES E INSUMOS'!$E$1314</f>
        <v>5800.85</v>
      </c>
      <c r="F615" s="104">
        <f>E615*0.18</f>
        <v>1044.153</v>
      </c>
      <c r="G615" s="212">
        <f t="shared" si="74"/>
        <v>6845</v>
      </c>
      <c r="H615" s="155">
        <f t="shared" si="70"/>
        <v>23203.4</v>
      </c>
      <c r="I615" s="95">
        <f t="shared" si="68"/>
        <v>4176.6099999999997</v>
      </c>
      <c r="J615" s="96">
        <f t="shared" si="69"/>
        <v>27380.010000000002</v>
      </c>
    </row>
    <row r="616" spans="1:10" x14ac:dyDescent="0.2">
      <c r="A616" s="47"/>
      <c r="B616" s="51" t="s">
        <v>680</v>
      </c>
      <c r="C616" s="100"/>
      <c r="D616" s="151"/>
      <c r="E616" s="156"/>
      <c r="F616" s="156"/>
      <c r="G616" s="212">
        <f t="shared" si="74"/>
        <v>0</v>
      </c>
      <c r="H616" s="155"/>
      <c r="I616" s="95"/>
      <c r="J616" s="96"/>
    </row>
    <row r="617" spans="1:10" x14ac:dyDescent="0.2">
      <c r="A617" s="41">
        <v>9</v>
      </c>
      <c r="B617" s="44" t="s">
        <v>681</v>
      </c>
      <c r="C617" s="100"/>
      <c r="D617" s="151"/>
      <c r="E617" s="156"/>
      <c r="F617" s="156"/>
      <c r="G617" s="212">
        <f t="shared" si="74"/>
        <v>0</v>
      </c>
      <c r="H617" s="155"/>
      <c r="I617" s="95"/>
      <c r="J617" s="96"/>
    </row>
    <row r="618" spans="1:10" x14ac:dyDescent="0.2">
      <c r="A618" s="49">
        <v>9.1</v>
      </c>
      <c r="B618" s="43" t="s">
        <v>682</v>
      </c>
      <c r="C618" s="100">
        <v>81.349999999999994</v>
      </c>
      <c r="D618" s="151" t="s">
        <v>79</v>
      </c>
      <c r="E618" s="104">
        <v>550</v>
      </c>
      <c r="F618" s="104">
        <f>E618*0.18</f>
        <v>99</v>
      </c>
      <c r="G618" s="212">
        <f t="shared" si="74"/>
        <v>649</v>
      </c>
      <c r="H618" s="155">
        <f t="shared" si="70"/>
        <v>44742.5</v>
      </c>
      <c r="I618" s="95">
        <f t="shared" ref="I618:I680" si="75">ROUND(C618*F618,2)</f>
        <v>8053.65</v>
      </c>
      <c r="J618" s="96">
        <f t="shared" ref="J618:J680" si="76">H618+I618</f>
        <v>52796.15</v>
      </c>
    </row>
    <row r="619" spans="1:10" x14ac:dyDescent="0.2">
      <c r="A619" s="13"/>
      <c r="B619" s="14" t="s">
        <v>683</v>
      </c>
      <c r="C619" s="108"/>
      <c r="D619" s="109"/>
      <c r="E619" s="110"/>
      <c r="F619" s="110"/>
      <c r="G619" s="212">
        <f t="shared" si="74"/>
        <v>0</v>
      </c>
      <c r="H619" s="111">
        <f>SUM(H557:H618)</f>
        <v>976263.68999999959</v>
      </c>
      <c r="I619" s="111">
        <f>SUM(I557:I618)</f>
        <v>140752.39999999997</v>
      </c>
      <c r="J619" s="112">
        <f t="shared" si="76"/>
        <v>1117016.0899999996</v>
      </c>
    </row>
    <row r="620" spans="1:10" x14ac:dyDescent="0.2">
      <c r="A620" s="47"/>
      <c r="B620" s="52"/>
      <c r="C620" s="102"/>
      <c r="D620" s="101"/>
      <c r="E620" s="134"/>
      <c r="F620" s="134"/>
      <c r="G620" s="212">
        <f t="shared" si="74"/>
        <v>0</v>
      </c>
      <c r="H620" s="41"/>
      <c r="I620" s="95"/>
      <c r="J620" s="96"/>
    </row>
    <row r="621" spans="1:10" x14ac:dyDescent="0.2">
      <c r="A621" s="53" t="s">
        <v>684</v>
      </c>
      <c r="B621" s="54" t="s">
        <v>685</v>
      </c>
      <c r="C621" s="161"/>
      <c r="D621" s="140"/>
      <c r="E621" s="162"/>
      <c r="F621" s="162"/>
      <c r="G621" s="212">
        <f t="shared" si="74"/>
        <v>0</v>
      </c>
      <c r="H621" s="162"/>
      <c r="I621" s="95"/>
      <c r="J621" s="96"/>
    </row>
    <row r="622" spans="1:10" x14ac:dyDescent="0.2">
      <c r="A622" s="37"/>
      <c r="B622" s="11"/>
      <c r="C622" s="102"/>
      <c r="D622" s="151"/>
      <c r="E622" s="152"/>
      <c r="F622" s="152"/>
      <c r="G622" s="212">
        <f t="shared" si="74"/>
        <v>0</v>
      </c>
      <c r="H622" s="152"/>
      <c r="I622" s="95"/>
      <c r="J622" s="96"/>
    </row>
    <row r="623" spans="1:10" x14ac:dyDescent="0.2">
      <c r="A623" s="55">
        <v>1</v>
      </c>
      <c r="B623" s="54" t="s">
        <v>686</v>
      </c>
      <c r="C623" s="161"/>
      <c r="D623" s="140"/>
      <c r="E623" s="162"/>
      <c r="F623" s="162"/>
      <c r="G623" s="212">
        <f t="shared" si="74"/>
        <v>0</v>
      </c>
      <c r="H623" s="162"/>
      <c r="I623" s="95"/>
      <c r="J623" s="96"/>
    </row>
    <row r="624" spans="1:10" x14ac:dyDescent="0.2">
      <c r="A624" s="55"/>
      <c r="B624" s="54"/>
      <c r="C624" s="161"/>
      <c r="D624" s="140"/>
      <c r="E624" s="162"/>
      <c r="F624" s="162"/>
      <c r="G624" s="212">
        <f t="shared" si="74"/>
        <v>0</v>
      </c>
      <c r="H624" s="162"/>
      <c r="I624" s="95"/>
      <c r="J624" s="96"/>
    </row>
    <row r="625" spans="1:10" x14ac:dyDescent="0.2">
      <c r="A625" s="56">
        <v>1.1000000000000001</v>
      </c>
      <c r="B625" s="19" t="s">
        <v>687</v>
      </c>
      <c r="C625" s="102"/>
      <c r="D625" s="163"/>
      <c r="E625" s="95"/>
      <c r="F625" s="95"/>
      <c r="G625" s="212">
        <f t="shared" si="74"/>
        <v>0</v>
      </c>
      <c r="H625" s="164"/>
      <c r="I625" s="95"/>
      <c r="J625" s="96"/>
    </row>
    <row r="626" spans="1:10" x14ac:dyDescent="0.2">
      <c r="A626" s="49" t="s">
        <v>20</v>
      </c>
      <c r="B626" s="18" t="s">
        <v>688</v>
      </c>
      <c r="C626" s="102">
        <v>71.38</v>
      </c>
      <c r="D626" s="140" t="s">
        <v>106</v>
      </c>
      <c r="E626" s="95">
        <f>E560</f>
        <v>573.04347826086962</v>
      </c>
      <c r="F626" s="95">
        <f>F560</f>
        <v>0</v>
      </c>
      <c r="G626" s="212">
        <f t="shared" si="74"/>
        <v>573.04</v>
      </c>
      <c r="H626" s="164">
        <f t="shared" ref="H626:H652" si="77">ROUND(C626*E626,2)</f>
        <v>40903.839999999997</v>
      </c>
      <c r="I626" s="95">
        <f t="shared" si="75"/>
        <v>0</v>
      </c>
      <c r="J626" s="96">
        <f t="shared" si="76"/>
        <v>40903.839999999997</v>
      </c>
    </row>
    <row r="627" spans="1:10" x14ac:dyDescent="0.2">
      <c r="A627" s="49" t="s">
        <v>23</v>
      </c>
      <c r="B627" s="18" t="s">
        <v>689</v>
      </c>
      <c r="C627" s="102">
        <v>35.479999999999997</v>
      </c>
      <c r="D627" s="140" t="s">
        <v>106</v>
      </c>
      <c r="E627" s="95">
        <f>E464</f>
        <v>183.35666666666665</v>
      </c>
      <c r="F627" s="95">
        <f>F464</f>
        <v>15.409358333333333</v>
      </c>
      <c r="G627" s="212">
        <f t="shared" si="74"/>
        <v>198.77</v>
      </c>
      <c r="H627" s="164">
        <f t="shared" si="77"/>
        <v>6505.49</v>
      </c>
      <c r="I627" s="95">
        <f t="shared" si="75"/>
        <v>546.72</v>
      </c>
      <c r="J627" s="96">
        <f t="shared" si="76"/>
        <v>7052.21</v>
      </c>
    </row>
    <row r="628" spans="1:10" x14ac:dyDescent="0.2">
      <c r="A628" s="49" t="s">
        <v>26</v>
      </c>
      <c r="B628" s="18" t="s">
        <v>690</v>
      </c>
      <c r="C628" s="102">
        <v>46.67</v>
      </c>
      <c r="D628" s="140" t="s">
        <v>106</v>
      </c>
      <c r="E628" s="95">
        <f>E24</f>
        <v>295</v>
      </c>
      <c r="F628" s="95">
        <f>F24</f>
        <v>53.1</v>
      </c>
      <c r="G628" s="212">
        <f t="shared" si="74"/>
        <v>348.1</v>
      </c>
      <c r="H628" s="164">
        <f t="shared" si="77"/>
        <v>13767.65</v>
      </c>
      <c r="I628" s="95">
        <f t="shared" si="75"/>
        <v>2478.1799999999998</v>
      </c>
      <c r="J628" s="96">
        <f t="shared" si="76"/>
        <v>16245.83</v>
      </c>
    </row>
    <row r="629" spans="1:10" x14ac:dyDescent="0.2">
      <c r="A629" s="49"/>
      <c r="B629" s="18"/>
      <c r="C629" s="102"/>
      <c r="D629" s="163"/>
      <c r="E629" s="95"/>
      <c r="F629" s="95"/>
      <c r="G629" s="212">
        <f t="shared" si="74"/>
        <v>0</v>
      </c>
      <c r="H629" s="164"/>
      <c r="I629" s="95"/>
      <c r="J629" s="96"/>
    </row>
    <row r="630" spans="1:10" x14ac:dyDescent="0.2">
      <c r="A630" s="56">
        <v>1.2</v>
      </c>
      <c r="B630" s="19" t="s">
        <v>691</v>
      </c>
      <c r="C630" s="102"/>
      <c r="D630" s="163"/>
      <c r="E630" s="95"/>
      <c r="F630" s="95"/>
      <c r="G630" s="212">
        <f t="shared" si="74"/>
        <v>0</v>
      </c>
      <c r="H630" s="164"/>
      <c r="I630" s="95"/>
      <c r="J630" s="96"/>
    </row>
    <row r="631" spans="1:10" ht="24" x14ac:dyDescent="0.2">
      <c r="A631" s="49" t="s">
        <v>34</v>
      </c>
      <c r="B631" s="18" t="s">
        <v>692</v>
      </c>
      <c r="C631" s="102">
        <v>16.670000000000002</v>
      </c>
      <c r="D631" s="140" t="s">
        <v>106</v>
      </c>
      <c r="E631" s="95">
        <f>'[1]Analisis de Costos'!G1828</f>
        <v>9613.41</v>
      </c>
      <c r="F631" s="95">
        <f>'[1]Analisis de Costos'!H1828</f>
        <v>1557.8300000000002</v>
      </c>
      <c r="G631" s="212">
        <f t="shared" si="74"/>
        <v>11171.24</v>
      </c>
      <c r="H631" s="164">
        <f t="shared" si="77"/>
        <v>160255.54</v>
      </c>
      <c r="I631" s="95">
        <f t="shared" si="75"/>
        <v>25969.03</v>
      </c>
      <c r="J631" s="96">
        <f t="shared" si="76"/>
        <v>186224.57</v>
      </c>
    </row>
    <row r="632" spans="1:10" ht="24" x14ac:dyDescent="0.2">
      <c r="A632" s="49" t="s">
        <v>36</v>
      </c>
      <c r="B632" s="18" t="s">
        <v>693</v>
      </c>
      <c r="C632" s="100">
        <v>4.26</v>
      </c>
      <c r="D632" s="137" t="s">
        <v>106</v>
      </c>
      <c r="E632" s="104">
        <f>'[1]Analisis de Costos'!G1839</f>
        <v>13142.029999999999</v>
      </c>
      <c r="F632" s="136">
        <f>'[1]Analisis de Costos'!H1839</f>
        <v>2236.0500000000002</v>
      </c>
      <c r="G632" s="212">
        <f t="shared" si="74"/>
        <v>15378.08</v>
      </c>
      <c r="H632" s="134">
        <f t="shared" si="77"/>
        <v>55985.05</v>
      </c>
      <c r="I632" s="138">
        <f t="shared" si="75"/>
        <v>9525.57</v>
      </c>
      <c r="J632" s="96">
        <f t="shared" si="76"/>
        <v>65510.62</v>
      </c>
    </row>
    <row r="633" spans="1:10" ht="24" x14ac:dyDescent="0.2">
      <c r="A633" s="49" t="s">
        <v>56</v>
      </c>
      <c r="B633" s="18" t="s">
        <v>694</v>
      </c>
      <c r="C633" s="102">
        <v>6.66</v>
      </c>
      <c r="D633" s="140" t="s">
        <v>106</v>
      </c>
      <c r="E633" s="95">
        <f>'[1]Analisis de Costos'!G1850</f>
        <v>29795.64</v>
      </c>
      <c r="F633" s="95">
        <f>'[1]Analisis de Costos'!H1850</f>
        <v>3205.0800000000004</v>
      </c>
      <c r="G633" s="212">
        <f t="shared" si="74"/>
        <v>33000.720000000001</v>
      </c>
      <c r="H633" s="164">
        <f t="shared" si="77"/>
        <v>198438.96</v>
      </c>
      <c r="I633" s="95">
        <f t="shared" si="75"/>
        <v>21345.83</v>
      </c>
      <c r="J633" s="96">
        <f t="shared" si="76"/>
        <v>219784.78999999998</v>
      </c>
    </row>
    <row r="634" spans="1:10" ht="24" x14ac:dyDescent="0.2">
      <c r="A634" s="49" t="s">
        <v>695</v>
      </c>
      <c r="B634" s="18" t="s">
        <v>696</v>
      </c>
      <c r="C634" s="102">
        <v>5</v>
      </c>
      <c r="D634" s="140" t="s">
        <v>106</v>
      </c>
      <c r="E634" s="95">
        <f>'[1]Analisis de Costos'!G1862</f>
        <v>26417.82</v>
      </c>
      <c r="F634" s="95">
        <f>'[1]Analisis de Costos'!H1862</f>
        <v>2592.96</v>
      </c>
      <c r="G634" s="212">
        <f t="shared" si="74"/>
        <v>29010.78</v>
      </c>
      <c r="H634" s="164">
        <f t="shared" si="77"/>
        <v>132089.1</v>
      </c>
      <c r="I634" s="95">
        <f t="shared" si="75"/>
        <v>12964.8</v>
      </c>
      <c r="J634" s="96">
        <f t="shared" si="76"/>
        <v>145053.9</v>
      </c>
    </row>
    <row r="635" spans="1:10" ht="24" x14ac:dyDescent="0.2">
      <c r="A635" s="49" t="s">
        <v>697</v>
      </c>
      <c r="B635" s="18" t="s">
        <v>698</v>
      </c>
      <c r="C635" s="102">
        <v>7.080000000000001</v>
      </c>
      <c r="D635" s="140" t="s">
        <v>106</v>
      </c>
      <c r="E635" s="95">
        <f>'[1]Analisis de Costos'!G1874</f>
        <v>24120.87</v>
      </c>
      <c r="F635" s="95">
        <f>'[1]Analisis de Costos'!H1874</f>
        <v>2179.5099999999998</v>
      </c>
      <c r="G635" s="212">
        <f t="shared" si="74"/>
        <v>26300.38</v>
      </c>
      <c r="H635" s="164">
        <f t="shared" si="77"/>
        <v>170775.76</v>
      </c>
      <c r="I635" s="95">
        <f t="shared" si="75"/>
        <v>15430.93</v>
      </c>
      <c r="J635" s="96">
        <f t="shared" si="76"/>
        <v>186206.69</v>
      </c>
    </row>
    <row r="636" spans="1:10" ht="24" x14ac:dyDescent="0.2">
      <c r="A636" s="57" t="s">
        <v>699</v>
      </c>
      <c r="B636" s="18" t="s">
        <v>700</v>
      </c>
      <c r="C636" s="102">
        <v>1.3230000000000002</v>
      </c>
      <c r="D636" s="140" t="s">
        <v>701</v>
      </c>
      <c r="E636" s="95">
        <f>'[1]Analisis de Costos'!G1886</f>
        <v>23114.420000000002</v>
      </c>
      <c r="F636" s="95">
        <f>'[1]Analisis de Costos'!H1886</f>
        <v>2904.3900000000003</v>
      </c>
      <c r="G636" s="212">
        <f t="shared" si="74"/>
        <v>26018.81</v>
      </c>
      <c r="H636" s="164">
        <f>ROUND(E636*C636,2)</f>
        <v>30580.38</v>
      </c>
      <c r="I636" s="95">
        <f t="shared" si="75"/>
        <v>3842.51</v>
      </c>
      <c r="J636" s="96">
        <f t="shared" si="76"/>
        <v>34422.89</v>
      </c>
    </row>
    <row r="637" spans="1:10" x14ac:dyDescent="0.2">
      <c r="A637" s="49"/>
      <c r="B637" s="18"/>
      <c r="C637" s="102"/>
      <c r="D637" s="163"/>
      <c r="E637" s="95"/>
      <c r="F637" s="95"/>
      <c r="G637" s="212">
        <f t="shared" si="74"/>
        <v>0</v>
      </c>
      <c r="H637" s="164"/>
      <c r="I637" s="95"/>
      <c r="J637" s="96"/>
    </row>
    <row r="638" spans="1:10" x14ac:dyDescent="0.2">
      <c r="A638" s="56">
        <v>1.3</v>
      </c>
      <c r="B638" s="7" t="s">
        <v>702</v>
      </c>
      <c r="C638" s="102"/>
      <c r="D638" s="163"/>
      <c r="E638" s="95"/>
      <c r="F638" s="95"/>
      <c r="G638" s="212">
        <f t="shared" si="74"/>
        <v>0</v>
      </c>
      <c r="H638" s="164"/>
      <c r="I638" s="95"/>
      <c r="J638" s="96"/>
    </row>
    <row r="639" spans="1:10" x14ac:dyDescent="0.2">
      <c r="A639" s="49" t="s">
        <v>703</v>
      </c>
      <c r="B639" s="9" t="s">
        <v>704</v>
      </c>
      <c r="C639" s="102">
        <v>65.92</v>
      </c>
      <c r="D639" s="140" t="s">
        <v>22</v>
      </c>
      <c r="E639" s="95">
        <f>E473</f>
        <v>1053.6299999999999</v>
      </c>
      <c r="F639" s="95">
        <f>F473</f>
        <v>132.97000000000003</v>
      </c>
      <c r="G639" s="212">
        <f t="shared" si="74"/>
        <v>1186.5999999999999</v>
      </c>
      <c r="H639" s="164">
        <f t="shared" si="77"/>
        <v>69455.289999999994</v>
      </c>
      <c r="I639" s="95">
        <f t="shared" si="75"/>
        <v>8765.3799999999992</v>
      </c>
      <c r="J639" s="96">
        <f t="shared" si="76"/>
        <v>78220.67</v>
      </c>
    </row>
    <row r="640" spans="1:10" x14ac:dyDescent="0.2">
      <c r="A640" s="49" t="s">
        <v>705</v>
      </c>
      <c r="B640" s="9" t="s">
        <v>706</v>
      </c>
      <c r="C640" s="102">
        <v>428.47999999999996</v>
      </c>
      <c r="D640" s="140" t="s">
        <v>22</v>
      </c>
      <c r="E640" s="95">
        <f>'[1]Analisis de Costos'!G1898</f>
        <v>1456.2400000000002</v>
      </c>
      <c r="F640" s="95">
        <f>'[1]Analisis de Costos'!H1898</f>
        <v>141.47999999999999</v>
      </c>
      <c r="G640" s="212">
        <f t="shared" si="74"/>
        <v>1597.72</v>
      </c>
      <c r="H640" s="164">
        <f t="shared" si="77"/>
        <v>623969.72</v>
      </c>
      <c r="I640" s="95">
        <f t="shared" si="75"/>
        <v>60621.35</v>
      </c>
      <c r="J640" s="96">
        <f t="shared" si="76"/>
        <v>684591.07</v>
      </c>
    </row>
    <row r="641" spans="1:10" x14ac:dyDescent="0.2">
      <c r="A641" s="49"/>
      <c r="B641" s="9"/>
      <c r="C641" s="102"/>
      <c r="D641" s="163"/>
      <c r="E641" s="95"/>
      <c r="F641" s="95"/>
      <c r="G641" s="212">
        <f t="shared" si="74"/>
        <v>0</v>
      </c>
      <c r="H641" s="164"/>
      <c r="I641" s="95"/>
      <c r="J641" s="96"/>
    </row>
    <row r="642" spans="1:10" x14ac:dyDescent="0.2">
      <c r="A642" s="56">
        <v>1.4</v>
      </c>
      <c r="B642" s="7" t="s">
        <v>593</v>
      </c>
      <c r="C642" s="102"/>
      <c r="D642" s="163"/>
      <c r="E642" s="95"/>
      <c r="F642" s="95"/>
      <c r="G642" s="212">
        <f t="shared" si="74"/>
        <v>0</v>
      </c>
      <c r="H642" s="164"/>
      <c r="I642" s="95"/>
      <c r="J642" s="96"/>
    </row>
    <row r="643" spans="1:10" x14ac:dyDescent="0.2">
      <c r="A643" s="49" t="s">
        <v>707</v>
      </c>
      <c r="B643" s="9" t="s">
        <v>708</v>
      </c>
      <c r="C643" s="102">
        <v>198.25</v>
      </c>
      <c r="D643" s="140" t="s">
        <v>22</v>
      </c>
      <c r="E643" s="95">
        <f>'[1]Analisis de Costos'!G1913</f>
        <v>524.93000000000006</v>
      </c>
      <c r="F643" s="95">
        <f>'[1]Analisis de Costos'!H1913</f>
        <v>31.580000000000002</v>
      </c>
      <c r="G643" s="212">
        <f t="shared" si="74"/>
        <v>556.51</v>
      </c>
      <c r="H643" s="164">
        <f t="shared" si="77"/>
        <v>104067.37</v>
      </c>
      <c r="I643" s="95">
        <f t="shared" si="75"/>
        <v>6260.74</v>
      </c>
      <c r="J643" s="96">
        <f t="shared" si="76"/>
        <v>110328.11</v>
      </c>
    </row>
    <row r="644" spans="1:10" x14ac:dyDescent="0.2">
      <c r="A644" s="49" t="s">
        <v>709</v>
      </c>
      <c r="B644" s="9" t="s">
        <v>195</v>
      </c>
      <c r="C644" s="102">
        <v>1196.5999999999999</v>
      </c>
      <c r="D644" s="163" t="s">
        <v>257</v>
      </c>
      <c r="E644" s="95">
        <f>E56</f>
        <v>167.43</v>
      </c>
      <c r="F644" s="95">
        <f>F56</f>
        <v>17.669999999999998</v>
      </c>
      <c r="G644" s="212">
        <f t="shared" si="74"/>
        <v>185.1</v>
      </c>
      <c r="H644" s="164">
        <f t="shared" si="77"/>
        <v>200346.74</v>
      </c>
      <c r="I644" s="95">
        <f t="shared" si="75"/>
        <v>21143.919999999998</v>
      </c>
      <c r="J644" s="96">
        <f t="shared" si="76"/>
        <v>221490.65999999997</v>
      </c>
    </row>
    <row r="645" spans="1:10" x14ac:dyDescent="0.2">
      <c r="A645" s="56"/>
      <c r="B645" s="7"/>
      <c r="C645" s="102"/>
      <c r="D645" s="163"/>
      <c r="E645" s="95"/>
      <c r="F645" s="95"/>
      <c r="G645" s="212">
        <f t="shared" si="74"/>
        <v>0</v>
      </c>
      <c r="H645" s="164"/>
      <c r="I645" s="95"/>
      <c r="J645" s="96"/>
    </row>
    <row r="646" spans="1:10" x14ac:dyDescent="0.2">
      <c r="A646" s="56">
        <v>1.5</v>
      </c>
      <c r="B646" s="7" t="s">
        <v>710</v>
      </c>
      <c r="C646" s="102"/>
      <c r="D646" s="163"/>
      <c r="E646" s="95"/>
      <c r="F646" s="95"/>
      <c r="G646" s="212">
        <f t="shared" si="74"/>
        <v>0</v>
      </c>
      <c r="H646" s="164"/>
      <c r="I646" s="95"/>
      <c r="J646" s="96"/>
    </row>
    <row r="647" spans="1:10" x14ac:dyDescent="0.2">
      <c r="A647" s="49" t="s">
        <v>711</v>
      </c>
      <c r="B647" s="58" t="s">
        <v>712</v>
      </c>
      <c r="C647" s="102">
        <v>198.25</v>
      </c>
      <c r="D647" s="140" t="s">
        <v>22</v>
      </c>
      <c r="E647" s="162">
        <f>E584</f>
        <v>163.30000000000001</v>
      </c>
      <c r="F647" s="162">
        <f>F584</f>
        <v>19.7</v>
      </c>
      <c r="G647" s="212">
        <f t="shared" si="74"/>
        <v>183</v>
      </c>
      <c r="H647" s="165">
        <f t="shared" si="77"/>
        <v>32374.23</v>
      </c>
      <c r="I647" s="95">
        <f t="shared" si="75"/>
        <v>3905.53</v>
      </c>
      <c r="J647" s="96">
        <f t="shared" si="76"/>
        <v>36279.760000000002</v>
      </c>
    </row>
    <row r="648" spans="1:10" x14ac:dyDescent="0.2">
      <c r="A648" s="49" t="s">
        <v>713</v>
      </c>
      <c r="B648" s="9" t="s">
        <v>714</v>
      </c>
      <c r="C648" s="102">
        <v>198.25</v>
      </c>
      <c r="D648" s="140" t="s">
        <v>22</v>
      </c>
      <c r="E648" s="162">
        <f>E585</f>
        <v>211.36</v>
      </c>
      <c r="F648" s="162">
        <f>F585</f>
        <v>19.7</v>
      </c>
      <c r="G648" s="212">
        <f t="shared" si="74"/>
        <v>231.06</v>
      </c>
      <c r="H648" s="164">
        <f t="shared" si="77"/>
        <v>41902.120000000003</v>
      </c>
      <c r="I648" s="95">
        <f t="shared" si="75"/>
        <v>3905.53</v>
      </c>
      <c r="J648" s="96">
        <f t="shared" si="76"/>
        <v>45807.65</v>
      </c>
    </row>
    <row r="649" spans="1:10" x14ac:dyDescent="0.2">
      <c r="A649" s="49"/>
      <c r="B649" s="9"/>
      <c r="C649" s="102"/>
      <c r="D649" s="163"/>
      <c r="E649" s="95"/>
      <c r="F649" s="95"/>
      <c r="G649" s="212">
        <f t="shared" si="74"/>
        <v>0</v>
      </c>
      <c r="H649" s="164"/>
      <c r="I649" s="95"/>
      <c r="J649" s="96"/>
    </row>
    <row r="650" spans="1:10" x14ac:dyDescent="0.2">
      <c r="A650" s="49">
        <v>1.6</v>
      </c>
      <c r="B650" s="9" t="s">
        <v>715</v>
      </c>
      <c r="C650" s="102">
        <v>185</v>
      </c>
      <c r="D650" s="163" t="s">
        <v>30</v>
      </c>
      <c r="E650" s="95">
        <f>'[1]Analisis de Costos'!G1924</f>
        <v>710.8528</v>
      </c>
      <c r="F650" s="95">
        <f>'[1]Analisis de Costos'!H1924</f>
        <v>58.999200000000009</v>
      </c>
      <c r="G650" s="212">
        <f t="shared" si="74"/>
        <v>769.85</v>
      </c>
      <c r="H650" s="164">
        <f t="shared" si="77"/>
        <v>131507.76999999999</v>
      </c>
      <c r="I650" s="95">
        <f t="shared" si="75"/>
        <v>10914.85</v>
      </c>
      <c r="J650" s="96">
        <f t="shared" si="76"/>
        <v>142422.62</v>
      </c>
    </row>
    <row r="651" spans="1:10" x14ac:dyDescent="0.2">
      <c r="A651" s="49"/>
      <c r="B651" s="9"/>
      <c r="C651" s="102"/>
      <c r="D651" s="163"/>
      <c r="E651" s="95"/>
      <c r="F651" s="95"/>
      <c r="G651" s="212">
        <f t="shared" si="74"/>
        <v>0</v>
      </c>
      <c r="H651" s="164"/>
      <c r="I651" s="95"/>
      <c r="J651" s="96"/>
    </row>
    <row r="652" spans="1:10" x14ac:dyDescent="0.2">
      <c r="A652" s="49" t="s">
        <v>716</v>
      </c>
      <c r="B652" s="9" t="s">
        <v>717</v>
      </c>
      <c r="C652" s="102">
        <v>1</v>
      </c>
      <c r="D652" s="163" t="s">
        <v>46</v>
      </c>
      <c r="E652" s="95">
        <f>E682</f>
        <v>67996.210169491533</v>
      </c>
      <c r="F652" s="95">
        <f>E652*0.18</f>
        <v>12239.317830508475</v>
      </c>
      <c r="G652" s="212">
        <f t="shared" si="74"/>
        <v>80235.53</v>
      </c>
      <c r="H652" s="164">
        <f t="shared" si="77"/>
        <v>67996.210000000006</v>
      </c>
      <c r="I652" s="95">
        <f t="shared" si="75"/>
        <v>12239.32</v>
      </c>
      <c r="J652" s="96">
        <f t="shared" si="76"/>
        <v>80235.53</v>
      </c>
    </row>
    <row r="653" spans="1:10" x14ac:dyDescent="0.2">
      <c r="A653" s="59"/>
      <c r="B653" s="60"/>
      <c r="C653" s="139"/>
      <c r="D653" s="140"/>
      <c r="E653" s="162"/>
      <c r="F653" s="162"/>
      <c r="G653" s="212">
        <f t="shared" si="74"/>
        <v>0</v>
      </c>
      <c r="H653" s="165"/>
      <c r="I653" s="95"/>
      <c r="J653" s="96"/>
    </row>
    <row r="654" spans="1:10" x14ac:dyDescent="0.2">
      <c r="A654" s="55" t="s">
        <v>581</v>
      </c>
      <c r="B654" s="54" t="s">
        <v>718</v>
      </c>
      <c r="C654" s="161"/>
      <c r="D654" s="140"/>
      <c r="E654" s="162"/>
      <c r="F654" s="162"/>
      <c r="G654" s="212">
        <f t="shared" si="74"/>
        <v>0</v>
      </c>
      <c r="H654" s="162"/>
      <c r="I654" s="95"/>
      <c r="J654" s="96"/>
    </row>
    <row r="655" spans="1:10" x14ac:dyDescent="0.2">
      <c r="A655" s="55"/>
      <c r="B655" s="54"/>
      <c r="C655" s="161"/>
      <c r="D655" s="140"/>
      <c r="E655" s="162"/>
      <c r="F655" s="162"/>
      <c r="G655" s="212">
        <f t="shared" si="74"/>
        <v>0</v>
      </c>
      <c r="H655" s="162"/>
      <c r="I655" s="95"/>
      <c r="J655" s="96"/>
    </row>
    <row r="656" spans="1:10" x14ac:dyDescent="0.2">
      <c r="A656" s="56" t="s">
        <v>719</v>
      </c>
      <c r="B656" s="7" t="s">
        <v>687</v>
      </c>
      <c r="C656" s="102"/>
      <c r="D656" s="163"/>
      <c r="E656" s="95"/>
      <c r="F656" s="95"/>
      <c r="G656" s="212">
        <f t="shared" si="74"/>
        <v>0</v>
      </c>
      <c r="H656" s="164"/>
      <c r="I656" s="95"/>
      <c r="J656" s="96"/>
    </row>
    <row r="657" spans="1:10" x14ac:dyDescent="0.2">
      <c r="A657" s="49" t="s">
        <v>720</v>
      </c>
      <c r="B657" s="9" t="s">
        <v>688</v>
      </c>
      <c r="C657" s="102">
        <v>53.180250000000001</v>
      </c>
      <c r="D657" s="140" t="s">
        <v>106</v>
      </c>
      <c r="E657" s="95">
        <f t="shared" ref="E657:F659" si="78">E626</f>
        <v>573.04347826086962</v>
      </c>
      <c r="F657" s="95">
        <f t="shared" si="78"/>
        <v>0</v>
      </c>
      <c r="G657" s="212">
        <f t="shared" si="74"/>
        <v>573.04</v>
      </c>
      <c r="H657" s="164">
        <f t="shared" ref="H657:H686" si="79">ROUND(C657*E657,2)</f>
        <v>30474.6</v>
      </c>
      <c r="I657" s="95">
        <f t="shared" si="75"/>
        <v>0</v>
      </c>
      <c r="J657" s="96">
        <f t="shared" si="76"/>
        <v>30474.6</v>
      </c>
    </row>
    <row r="658" spans="1:10" x14ac:dyDescent="0.2">
      <c r="A658" s="166" t="s">
        <v>721</v>
      </c>
      <c r="B658" s="127" t="s">
        <v>689</v>
      </c>
      <c r="C658" s="167">
        <v>26.418000000000003</v>
      </c>
      <c r="D658" s="168" t="s">
        <v>106</v>
      </c>
      <c r="E658" s="123">
        <f t="shared" si="78"/>
        <v>183.35666666666665</v>
      </c>
      <c r="F658" s="123">
        <f t="shared" si="78"/>
        <v>15.409358333333333</v>
      </c>
      <c r="G658" s="212">
        <f t="shared" si="74"/>
        <v>198.77</v>
      </c>
      <c r="H658" s="169">
        <f t="shared" si="79"/>
        <v>4843.92</v>
      </c>
      <c r="I658" s="123">
        <f t="shared" si="75"/>
        <v>407.08</v>
      </c>
      <c r="J658" s="124">
        <f t="shared" si="76"/>
        <v>5251</v>
      </c>
    </row>
    <row r="659" spans="1:10" x14ac:dyDescent="0.2">
      <c r="A659" s="49" t="s">
        <v>722</v>
      </c>
      <c r="B659" s="9" t="s">
        <v>690</v>
      </c>
      <c r="C659" s="102">
        <v>34.790925000000001</v>
      </c>
      <c r="D659" s="140" t="s">
        <v>106</v>
      </c>
      <c r="E659" s="95">
        <f t="shared" si="78"/>
        <v>295</v>
      </c>
      <c r="F659" s="95">
        <f t="shared" si="78"/>
        <v>53.1</v>
      </c>
      <c r="G659" s="212">
        <f t="shared" si="74"/>
        <v>348.1</v>
      </c>
      <c r="H659" s="164">
        <f t="shared" si="79"/>
        <v>10263.32</v>
      </c>
      <c r="I659" s="95">
        <f t="shared" si="75"/>
        <v>1847.4</v>
      </c>
      <c r="J659" s="96">
        <f t="shared" si="76"/>
        <v>12110.72</v>
      </c>
    </row>
    <row r="660" spans="1:10" x14ac:dyDescent="0.2">
      <c r="A660" s="49"/>
      <c r="B660" s="9"/>
      <c r="C660" s="102"/>
      <c r="D660" s="163"/>
      <c r="E660" s="95"/>
      <c r="F660" s="95"/>
      <c r="G660" s="212">
        <f t="shared" si="74"/>
        <v>0</v>
      </c>
      <c r="H660" s="164"/>
      <c r="I660" s="95"/>
      <c r="J660" s="96"/>
    </row>
    <row r="661" spans="1:10" x14ac:dyDescent="0.2">
      <c r="A661" s="56" t="s">
        <v>723</v>
      </c>
      <c r="B661" s="7" t="s">
        <v>691</v>
      </c>
      <c r="C661" s="102"/>
      <c r="D661" s="163"/>
      <c r="E661" s="95"/>
      <c r="F661" s="95"/>
      <c r="G661" s="212">
        <f t="shared" si="74"/>
        <v>0</v>
      </c>
      <c r="H661" s="164"/>
      <c r="I661" s="95"/>
      <c r="J661" s="96"/>
    </row>
    <row r="662" spans="1:10" x14ac:dyDescent="0.2">
      <c r="A662" s="49" t="s">
        <v>724</v>
      </c>
      <c r="B662" s="9" t="s">
        <v>692</v>
      </c>
      <c r="C662" s="102">
        <v>12.47625</v>
      </c>
      <c r="D662" s="140" t="s">
        <v>106</v>
      </c>
      <c r="E662" s="95">
        <f t="shared" ref="E662:F667" si="80">E631</f>
        <v>9613.41</v>
      </c>
      <c r="F662" s="95">
        <f t="shared" si="80"/>
        <v>1557.8300000000002</v>
      </c>
      <c r="G662" s="212">
        <f t="shared" si="74"/>
        <v>11171.24</v>
      </c>
      <c r="H662" s="164">
        <f t="shared" si="79"/>
        <v>119939.31</v>
      </c>
      <c r="I662" s="95">
        <f t="shared" si="75"/>
        <v>19435.88</v>
      </c>
      <c r="J662" s="96">
        <f t="shared" si="76"/>
        <v>139375.19</v>
      </c>
    </row>
    <row r="663" spans="1:10" x14ac:dyDescent="0.2">
      <c r="A663" s="49" t="s">
        <v>725</v>
      </c>
      <c r="B663" s="9" t="s">
        <v>693</v>
      </c>
      <c r="C663" s="102">
        <v>3.1199999999999997</v>
      </c>
      <c r="D663" s="140" t="s">
        <v>106</v>
      </c>
      <c r="E663" s="95">
        <f t="shared" si="80"/>
        <v>13142.029999999999</v>
      </c>
      <c r="F663" s="95">
        <f t="shared" si="80"/>
        <v>2236.0500000000002</v>
      </c>
      <c r="G663" s="212">
        <f t="shared" si="74"/>
        <v>15378.08</v>
      </c>
      <c r="H663" s="164">
        <f t="shared" si="79"/>
        <v>41003.129999999997</v>
      </c>
      <c r="I663" s="95">
        <f t="shared" si="75"/>
        <v>6976.48</v>
      </c>
      <c r="J663" s="96">
        <f t="shared" si="76"/>
        <v>47979.61</v>
      </c>
    </row>
    <row r="664" spans="1:10" x14ac:dyDescent="0.2">
      <c r="A664" s="49" t="s">
        <v>726</v>
      </c>
      <c r="B664" s="9" t="s">
        <v>694</v>
      </c>
      <c r="C664" s="102">
        <v>4.8639999999999999</v>
      </c>
      <c r="D664" s="140" t="s">
        <v>106</v>
      </c>
      <c r="E664" s="95">
        <f t="shared" si="80"/>
        <v>29795.64</v>
      </c>
      <c r="F664" s="95">
        <f t="shared" si="80"/>
        <v>3205.0800000000004</v>
      </c>
      <c r="G664" s="212">
        <f t="shared" si="74"/>
        <v>33000.720000000001</v>
      </c>
      <c r="H664" s="164">
        <f t="shared" si="79"/>
        <v>144925.99</v>
      </c>
      <c r="I664" s="95">
        <f t="shared" si="75"/>
        <v>15589.51</v>
      </c>
      <c r="J664" s="96">
        <f t="shared" si="76"/>
        <v>160515.5</v>
      </c>
    </row>
    <row r="665" spans="1:10" x14ac:dyDescent="0.2">
      <c r="A665" s="49" t="s">
        <v>727</v>
      </c>
      <c r="B665" s="9" t="s">
        <v>696</v>
      </c>
      <c r="C665" s="102">
        <v>3.7320000000000002</v>
      </c>
      <c r="D665" s="140" t="s">
        <v>106</v>
      </c>
      <c r="E665" s="95">
        <f t="shared" si="80"/>
        <v>26417.82</v>
      </c>
      <c r="F665" s="95">
        <f t="shared" si="80"/>
        <v>2592.96</v>
      </c>
      <c r="G665" s="212">
        <f t="shared" si="74"/>
        <v>29010.78</v>
      </c>
      <c r="H665" s="164">
        <f t="shared" si="79"/>
        <v>98591.3</v>
      </c>
      <c r="I665" s="95">
        <f t="shared" si="75"/>
        <v>9676.93</v>
      </c>
      <c r="J665" s="96">
        <f t="shared" si="76"/>
        <v>108268.23000000001</v>
      </c>
    </row>
    <row r="666" spans="1:10" x14ac:dyDescent="0.2">
      <c r="A666" s="49" t="s">
        <v>728</v>
      </c>
      <c r="B666" s="9" t="s">
        <v>698</v>
      </c>
      <c r="C666" s="102">
        <v>5.2800000000000011</v>
      </c>
      <c r="D666" s="140" t="s">
        <v>106</v>
      </c>
      <c r="E666" s="95">
        <f t="shared" si="80"/>
        <v>24120.87</v>
      </c>
      <c r="F666" s="95">
        <f t="shared" si="80"/>
        <v>2179.5099999999998</v>
      </c>
      <c r="G666" s="212">
        <f t="shared" si="74"/>
        <v>26300.38</v>
      </c>
      <c r="H666" s="164">
        <f t="shared" si="79"/>
        <v>127358.19</v>
      </c>
      <c r="I666" s="95">
        <f t="shared" si="75"/>
        <v>11507.81</v>
      </c>
      <c r="J666" s="96">
        <f t="shared" si="76"/>
        <v>138866</v>
      </c>
    </row>
    <row r="667" spans="1:10" ht="15" x14ac:dyDescent="0.2">
      <c r="A667" s="57" t="s">
        <v>699</v>
      </c>
      <c r="B667" s="9" t="s">
        <v>700</v>
      </c>
      <c r="C667" s="102">
        <v>1.3230000000000002</v>
      </c>
      <c r="D667" s="140" t="s">
        <v>701</v>
      </c>
      <c r="E667" s="95">
        <f t="shared" si="80"/>
        <v>23114.420000000002</v>
      </c>
      <c r="F667" s="95">
        <f t="shared" si="80"/>
        <v>2904.3900000000003</v>
      </c>
      <c r="G667" s="212">
        <f t="shared" si="74"/>
        <v>26018.81</v>
      </c>
      <c r="H667" s="164">
        <f>ROUND(E667*C667,2)</f>
        <v>30580.38</v>
      </c>
      <c r="I667" s="95">
        <f t="shared" si="75"/>
        <v>3842.51</v>
      </c>
      <c r="J667" s="96">
        <f t="shared" si="76"/>
        <v>34422.89</v>
      </c>
    </row>
    <row r="668" spans="1:10" x14ac:dyDescent="0.2">
      <c r="A668" s="49"/>
      <c r="B668" s="9"/>
      <c r="C668" s="102"/>
      <c r="D668" s="163"/>
      <c r="E668" s="95"/>
      <c r="F668" s="95"/>
      <c r="G668" s="212">
        <f t="shared" si="74"/>
        <v>0</v>
      </c>
      <c r="H668" s="164"/>
      <c r="I668" s="95"/>
      <c r="J668" s="96"/>
    </row>
    <row r="669" spans="1:10" x14ac:dyDescent="0.2">
      <c r="A669" s="56" t="s">
        <v>729</v>
      </c>
      <c r="B669" s="7" t="s">
        <v>702</v>
      </c>
      <c r="C669" s="102"/>
      <c r="D669" s="163"/>
      <c r="E669" s="95"/>
      <c r="F669" s="95"/>
      <c r="G669" s="212">
        <f t="shared" si="74"/>
        <v>0</v>
      </c>
      <c r="H669" s="164"/>
      <c r="I669" s="95"/>
      <c r="J669" s="96"/>
    </row>
    <row r="670" spans="1:10" x14ac:dyDescent="0.2">
      <c r="A670" s="49" t="s">
        <v>730</v>
      </c>
      <c r="B670" s="9" t="s">
        <v>704</v>
      </c>
      <c r="C670" s="102">
        <v>48.88</v>
      </c>
      <c r="D670" s="140" t="s">
        <v>22</v>
      </c>
      <c r="E670" s="95">
        <f>E639</f>
        <v>1053.6299999999999</v>
      </c>
      <c r="F670" s="95">
        <f>F639</f>
        <v>132.97000000000003</v>
      </c>
      <c r="G670" s="212">
        <f t="shared" si="74"/>
        <v>1186.5999999999999</v>
      </c>
      <c r="H670" s="164">
        <f t="shared" si="79"/>
        <v>51501.43</v>
      </c>
      <c r="I670" s="95">
        <f t="shared" si="75"/>
        <v>6499.57</v>
      </c>
      <c r="J670" s="96">
        <f t="shared" si="76"/>
        <v>58001</v>
      </c>
    </row>
    <row r="671" spans="1:10" x14ac:dyDescent="0.2">
      <c r="A671" s="49" t="s">
        <v>731</v>
      </c>
      <c r="B671" s="9" t="s">
        <v>706</v>
      </c>
      <c r="C671" s="102">
        <v>317.71999999999997</v>
      </c>
      <c r="D671" s="140" t="s">
        <v>22</v>
      </c>
      <c r="E671" s="95">
        <f>E640</f>
        <v>1456.2400000000002</v>
      </c>
      <c r="F671" s="95">
        <f>F640</f>
        <v>141.47999999999999</v>
      </c>
      <c r="G671" s="212">
        <f t="shared" si="74"/>
        <v>1597.72</v>
      </c>
      <c r="H671" s="164">
        <f t="shared" si="79"/>
        <v>462676.57</v>
      </c>
      <c r="I671" s="95">
        <f t="shared" si="75"/>
        <v>44951.03</v>
      </c>
      <c r="J671" s="96">
        <f t="shared" si="76"/>
        <v>507627.6</v>
      </c>
    </row>
    <row r="672" spans="1:10" x14ac:dyDescent="0.2">
      <c r="A672" s="49"/>
      <c r="B672" s="9"/>
      <c r="C672" s="100"/>
      <c r="D672" s="137"/>
      <c r="E672" s="104"/>
      <c r="F672" s="136"/>
      <c r="G672" s="212">
        <f t="shared" si="74"/>
        <v>0</v>
      </c>
      <c r="H672" s="134"/>
      <c r="I672" s="138"/>
      <c r="J672" s="96"/>
    </row>
    <row r="673" spans="1:10" x14ac:dyDescent="0.2">
      <c r="A673" s="56" t="s">
        <v>732</v>
      </c>
      <c r="B673" s="7" t="s">
        <v>593</v>
      </c>
      <c r="C673" s="102"/>
      <c r="D673" s="163"/>
      <c r="E673" s="95"/>
      <c r="F673" s="95"/>
      <c r="G673" s="212">
        <f t="shared" si="74"/>
        <v>0</v>
      </c>
      <c r="H673" s="164"/>
      <c r="I673" s="95"/>
      <c r="J673" s="96"/>
    </row>
    <row r="674" spans="1:10" x14ac:dyDescent="0.2">
      <c r="A674" s="49" t="s">
        <v>733</v>
      </c>
      <c r="B674" s="9" t="s">
        <v>708</v>
      </c>
      <c r="C674" s="102">
        <v>146.6</v>
      </c>
      <c r="D674" s="140" t="s">
        <v>22</v>
      </c>
      <c r="E674" s="95">
        <f>E643</f>
        <v>524.93000000000006</v>
      </c>
      <c r="F674" s="95">
        <f>F643</f>
        <v>31.580000000000002</v>
      </c>
      <c r="G674" s="212">
        <f t="shared" si="74"/>
        <v>556.51</v>
      </c>
      <c r="H674" s="164">
        <f t="shared" si="79"/>
        <v>76954.740000000005</v>
      </c>
      <c r="I674" s="95">
        <f t="shared" si="75"/>
        <v>4629.63</v>
      </c>
      <c r="J674" s="96">
        <f t="shared" si="76"/>
        <v>81584.37000000001</v>
      </c>
    </row>
    <row r="675" spans="1:10" x14ac:dyDescent="0.2">
      <c r="A675" s="49" t="s">
        <v>734</v>
      </c>
      <c r="B675" s="9" t="s">
        <v>195</v>
      </c>
      <c r="C675" s="102">
        <v>882.4</v>
      </c>
      <c r="D675" s="163" t="s">
        <v>22</v>
      </c>
      <c r="E675" s="95">
        <f>E644</f>
        <v>167.43</v>
      </c>
      <c r="F675" s="95">
        <f>F644</f>
        <v>17.669999999999998</v>
      </c>
      <c r="G675" s="212">
        <f t="shared" si="74"/>
        <v>185.1</v>
      </c>
      <c r="H675" s="164">
        <f t="shared" si="79"/>
        <v>147740.23000000001</v>
      </c>
      <c r="I675" s="95">
        <f t="shared" si="75"/>
        <v>15592.01</v>
      </c>
      <c r="J675" s="96">
        <f t="shared" si="76"/>
        <v>163332.24000000002</v>
      </c>
    </row>
    <row r="676" spans="1:10" x14ac:dyDescent="0.2">
      <c r="A676" s="56"/>
      <c r="B676" s="7"/>
      <c r="C676" s="102"/>
      <c r="D676" s="163"/>
      <c r="E676" s="95"/>
      <c r="F676" s="95"/>
      <c r="G676" s="212">
        <f t="shared" si="74"/>
        <v>0</v>
      </c>
      <c r="H676" s="164"/>
      <c r="I676" s="95"/>
      <c r="J676" s="96"/>
    </row>
    <row r="677" spans="1:10" x14ac:dyDescent="0.2">
      <c r="A677" s="56" t="s">
        <v>735</v>
      </c>
      <c r="B677" s="7" t="s">
        <v>710</v>
      </c>
      <c r="C677" s="102"/>
      <c r="D677" s="163"/>
      <c r="E677" s="95"/>
      <c r="F677" s="95"/>
      <c r="G677" s="212">
        <f t="shared" ref="G677:G692" si="81">+ROUND(E677+F677,2)</f>
        <v>0</v>
      </c>
      <c r="H677" s="164"/>
      <c r="I677" s="95"/>
      <c r="J677" s="96"/>
    </row>
    <row r="678" spans="1:10" x14ac:dyDescent="0.2">
      <c r="A678" s="49" t="s">
        <v>736</v>
      </c>
      <c r="B678" s="58" t="s">
        <v>712</v>
      </c>
      <c r="C678" s="102">
        <v>146.6</v>
      </c>
      <c r="D678" s="140" t="s">
        <v>22</v>
      </c>
      <c r="E678" s="162">
        <f>E647</f>
        <v>163.30000000000001</v>
      </c>
      <c r="F678" s="162">
        <f>F647</f>
        <v>19.7</v>
      </c>
      <c r="G678" s="212">
        <f t="shared" si="81"/>
        <v>183</v>
      </c>
      <c r="H678" s="165">
        <f t="shared" si="79"/>
        <v>23939.78</v>
      </c>
      <c r="I678" s="95">
        <f t="shared" si="75"/>
        <v>2888.02</v>
      </c>
      <c r="J678" s="96">
        <f t="shared" si="76"/>
        <v>26827.8</v>
      </c>
    </row>
    <row r="679" spans="1:10" x14ac:dyDescent="0.2">
      <c r="A679" s="49" t="s">
        <v>737</v>
      </c>
      <c r="B679" s="9" t="s">
        <v>714</v>
      </c>
      <c r="C679" s="102">
        <v>146.6</v>
      </c>
      <c r="D679" s="140" t="s">
        <v>22</v>
      </c>
      <c r="E679" s="162">
        <f>E648</f>
        <v>211.36</v>
      </c>
      <c r="F679" s="162">
        <f>F648</f>
        <v>19.7</v>
      </c>
      <c r="G679" s="212">
        <f t="shared" si="81"/>
        <v>231.06</v>
      </c>
      <c r="H679" s="164">
        <f t="shared" si="79"/>
        <v>30985.38</v>
      </c>
      <c r="I679" s="95">
        <f t="shared" si="75"/>
        <v>2888.02</v>
      </c>
      <c r="J679" s="96">
        <f t="shared" si="76"/>
        <v>33873.4</v>
      </c>
    </row>
    <row r="680" spans="1:10" x14ac:dyDescent="0.2">
      <c r="A680" s="49" t="s">
        <v>738</v>
      </c>
      <c r="B680" s="9" t="s">
        <v>715</v>
      </c>
      <c r="C680" s="102">
        <v>136</v>
      </c>
      <c r="D680" s="163" t="s">
        <v>30</v>
      </c>
      <c r="E680" s="95">
        <f>E650</f>
        <v>710.8528</v>
      </c>
      <c r="F680" s="95">
        <f>F650</f>
        <v>58.999200000000009</v>
      </c>
      <c r="G680" s="212">
        <f t="shared" si="81"/>
        <v>769.85</v>
      </c>
      <c r="H680" s="164">
        <f t="shared" si="79"/>
        <v>96675.98</v>
      </c>
      <c r="I680" s="95">
        <f t="shared" si="75"/>
        <v>8023.89</v>
      </c>
      <c r="J680" s="96">
        <f t="shared" si="76"/>
        <v>104699.87</v>
      </c>
    </row>
    <row r="681" spans="1:10" x14ac:dyDescent="0.2">
      <c r="A681" s="49"/>
      <c r="B681" s="9"/>
      <c r="C681" s="102"/>
      <c r="D681" s="163"/>
      <c r="E681" s="95"/>
      <c r="F681" s="95"/>
      <c r="G681" s="212">
        <f t="shared" si="81"/>
        <v>0</v>
      </c>
      <c r="H681" s="164"/>
      <c r="I681" s="95"/>
      <c r="J681" s="96"/>
    </row>
    <row r="682" spans="1:10" x14ac:dyDescent="0.2">
      <c r="A682" s="49" t="s">
        <v>739</v>
      </c>
      <c r="B682" s="9" t="s">
        <v>740</v>
      </c>
      <c r="C682" s="102">
        <v>1</v>
      </c>
      <c r="D682" s="163" t="s">
        <v>46</v>
      </c>
      <c r="E682" s="95">
        <f>E274*2</f>
        <v>67996.210169491533</v>
      </c>
      <c r="F682" s="95">
        <f>E682*0.18</f>
        <v>12239.317830508475</v>
      </c>
      <c r="G682" s="212">
        <f t="shared" si="81"/>
        <v>80235.53</v>
      </c>
      <c r="H682" s="164">
        <f t="shared" si="79"/>
        <v>67996.210000000006</v>
      </c>
      <c r="I682" s="95">
        <f t="shared" ref="I682:I691" si="82">ROUND(C682*F682,2)</f>
        <v>12239.32</v>
      </c>
      <c r="J682" s="96">
        <f t="shared" ref="J682:J692" si="83">H682+I682</f>
        <v>80235.53</v>
      </c>
    </row>
    <row r="683" spans="1:10" x14ac:dyDescent="0.2">
      <c r="A683" s="59"/>
      <c r="B683" s="60"/>
      <c r="C683" s="139"/>
      <c r="D683" s="140"/>
      <c r="E683" s="162"/>
      <c r="F683" s="162"/>
      <c r="G683" s="212">
        <f t="shared" si="81"/>
        <v>0</v>
      </c>
      <c r="H683" s="165"/>
      <c r="I683" s="95"/>
      <c r="J683" s="96"/>
    </row>
    <row r="684" spans="1:10" x14ac:dyDescent="0.2">
      <c r="A684" s="59" t="s">
        <v>59</v>
      </c>
      <c r="B684" s="60" t="s">
        <v>741</v>
      </c>
      <c r="C684" s="139">
        <v>1</v>
      </c>
      <c r="D684" s="140" t="s">
        <v>46</v>
      </c>
      <c r="E684" s="95">
        <f>E237</f>
        <v>8000</v>
      </c>
      <c r="F684" s="95">
        <f>F237</f>
        <v>1440</v>
      </c>
      <c r="G684" s="212">
        <f t="shared" si="81"/>
        <v>9440</v>
      </c>
      <c r="H684" s="165">
        <f t="shared" si="79"/>
        <v>8000</v>
      </c>
      <c r="I684" s="95">
        <f t="shared" si="82"/>
        <v>1440</v>
      </c>
      <c r="J684" s="96">
        <f t="shared" si="83"/>
        <v>9440</v>
      </c>
    </row>
    <row r="685" spans="1:10" x14ac:dyDescent="0.2">
      <c r="A685" s="59" t="s">
        <v>67</v>
      </c>
      <c r="B685" s="60" t="s">
        <v>742</v>
      </c>
      <c r="C685" s="139">
        <v>1745</v>
      </c>
      <c r="D685" s="140" t="s">
        <v>22</v>
      </c>
      <c r="E685" s="95">
        <f>'[1]Analisis de Costos'!G1938</f>
        <v>407.53000000000003</v>
      </c>
      <c r="F685" s="95">
        <f>'[1]Analisis de Costos'!H1938</f>
        <v>54.03</v>
      </c>
      <c r="G685" s="212">
        <f t="shared" si="81"/>
        <v>461.56</v>
      </c>
      <c r="H685" s="165">
        <f t="shared" si="79"/>
        <v>711139.85</v>
      </c>
      <c r="I685" s="95">
        <f t="shared" si="82"/>
        <v>94282.35</v>
      </c>
      <c r="J685" s="96">
        <f t="shared" si="83"/>
        <v>805422.2</v>
      </c>
    </row>
    <row r="686" spans="1:10" x14ac:dyDescent="0.2">
      <c r="A686" s="59" t="s">
        <v>84</v>
      </c>
      <c r="B686" s="60" t="s">
        <v>743</v>
      </c>
      <c r="C686" s="139">
        <v>1</v>
      </c>
      <c r="D686" s="140" t="s">
        <v>744</v>
      </c>
      <c r="E686" s="95">
        <v>15000</v>
      </c>
      <c r="F686" s="95">
        <v>0</v>
      </c>
      <c r="G686" s="212">
        <f t="shared" si="81"/>
        <v>15000</v>
      </c>
      <c r="H686" s="165">
        <f t="shared" si="79"/>
        <v>15000</v>
      </c>
      <c r="I686" s="95">
        <f t="shared" si="82"/>
        <v>0</v>
      </c>
      <c r="J686" s="96">
        <f t="shared" si="83"/>
        <v>15000</v>
      </c>
    </row>
    <row r="687" spans="1:10" x14ac:dyDescent="0.2">
      <c r="A687" s="13"/>
      <c r="B687" s="14" t="s">
        <v>745</v>
      </c>
      <c r="C687" s="108"/>
      <c r="D687" s="109"/>
      <c r="E687" s="110"/>
      <c r="F687" s="110"/>
      <c r="G687" s="212">
        <f t="shared" si="81"/>
        <v>0</v>
      </c>
      <c r="H687" s="111">
        <f>SUM(H626:H686)</f>
        <v>4381511.5299999984</v>
      </c>
      <c r="I687" s="111">
        <f>SUM(I626:I686)</f>
        <v>482577.63000000012</v>
      </c>
      <c r="J687" s="112">
        <f t="shared" si="83"/>
        <v>4864089.1599999983</v>
      </c>
    </row>
    <row r="688" spans="1:10" x14ac:dyDescent="0.2">
      <c r="A688" s="8"/>
      <c r="B688" s="29"/>
      <c r="C688" s="170"/>
      <c r="D688" s="171"/>
      <c r="E688" s="95"/>
      <c r="F688" s="95"/>
      <c r="G688" s="212">
        <f t="shared" si="81"/>
        <v>0</v>
      </c>
      <c r="H688" s="134"/>
      <c r="I688" s="95"/>
      <c r="J688" s="96"/>
    </row>
    <row r="689" spans="1:10" x14ac:dyDescent="0.2">
      <c r="A689" s="4" t="s">
        <v>746</v>
      </c>
      <c r="B689" s="5" t="s">
        <v>747</v>
      </c>
      <c r="C689" s="100"/>
      <c r="D689" s="103"/>
      <c r="E689" s="95"/>
      <c r="F689" s="95"/>
      <c r="G689" s="212">
        <f t="shared" si="81"/>
        <v>0</v>
      </c>
      <c r="H689" s="134"/>
      <c r="I689" s="95"/>
      <c r="J689" s="96"/>
    </row>
    <row r="690" spans="1:10" x14ac:dyDescent="0.2">
      <c r="A690" s="8">
        <v>1</v>
      </c>
      <c r="B690" s="11" t="s">
        <v>748</v>
      </c>
      <c r="C690" s="100">
        <v>1</v>
      </c>
      <c r="D690" s="105" t="s">
        <v>46</v>
      </c>
      <c r="E690" s="95">
        <v>53010.635000000002</v>
      </c>
      <c r="F690" s="95">
        <f>E690*0.18</f>
        <v>9541.9143000000004</v>
      </c>
      <c r="G690" s="212">
        <f t="shared" si="81"/>
        <v>62552.55</v>
      </c>
      <c r="H690" s="134">
        <f>ROUND(C690*E690,2)</f>
        <v>53010.64</v>
      </c>
      <c r="I690" s="95">
        <f t="shared" si="82"/>
        <v>9541.91</v>
      </c>
      <c r="J690" s="96">
        <f t="shared" si="83"/>
        <v>62552.55</v>
      </c>
    </row>
    <row r="691" spans="1:10" x14ac:dyDescent="0.2">
      <c r="A691" s="8">
        <v>2</v>
      </c>
      <c r="B691" s="11" t="s">
        <v>749</v>
      </c>
      <c r="C691" s="161">
        <v>6</v>
      </c>
      <c r="D691" s="105" t="s">
        <v>750</v>
      </c>
      <c r="E691" s="95">
        <v>50000</v>
      </c>
      <c r="F691" s="95">
        <v>0</v>
      </c>
      <c r="G691" s="212">
        <f t="shared" si="81"/>
        <v>50000</v>
      </c>
      <c r="H691" s="134">
        <f>ROUND(C691*E691,2)</f>
        <v>300000</v>
      </c>
      <c r="I691" s="95">
        <f t="shared" si="82"/>
        <v>0</v>
      </c>
      <c r="J691" s="96">
        <f t="shared" si="83"/>
        <v>300000</v>
      </c>
    </row>
    <row r="692" spans="1:10" x14ac:dyDescent="0.2">
      <c r="A692" s="13"/>
      <c r="B692" s="14" t="s">
        <v>751</v>
      </c>
      <c r="C692" s="108"/>
      <c r="D692" s="109"/>
      <c r="E692" s="110"/>
      <c r="F692" s="110"/>
      <c r="G692" s="212">
        <f t="shared" si="81"/>
        <v>0</v>
      </c>
      <c r="H692" s="111">
        <f>SUM(H690:H691)</f>
        <v>353010.64</v>
      </c>
      <c r="I692" s="111">
        <f>SUM(I690:I691)</f>
        <v>9541.91</v>
      </c>
      <c r="J692" s="112">
        <f t="shared" si="83"/>
        <v>362552.55</v>
      </c>
    </row>
    <row r="693" spans="1:10" x14ac:dyDescent="0.2">
      <c r="A693" s="61"/>
      <c r="B693" s="43"/>
      <c r="C693" s="97"/>
      <c r="D693" s="172"/>
      <c r="E693" s="134"/>
      <c r="F693" s="134"/>
      <c r="G693" s="134"/>
      <c r="H693" s="134"/>
      <c r="I693" s="106"/>
      <c r="J693" s="107"/>
    </row>
    <row r="694" spans="1:10" hidden="1" x14ac:dyDescent="0.2">
      <c r="A694" s="62"/>
      <c r="B694" s="63" t="s">
        <v>752</v>
      </c>
      <c r="C694" s="173"/>
      <c r="D694" s="174"/>
      <c r="E694" s="175"/>
      <c r="F694" s="175"/>
      <c r="G694" s="175"/>
      <c r="H694" s="176">
        <f>H692+H30+H509+H455+H424+H366+H687+H619+H553</f>
        <v>86392741.689999983</v>
      </c>
      <c r="I694" s="176">
        <f>I692+I30+I509+I455+I424+I366+I687+I619+I553</f>
        <v>14160383.129999999</v>
      </c>
      <c r="J694" s="177">
        <f>H694+I694</f>
        <v>100553124.81999998</v>
      </c>
    </row>
    <row r="695" spans="1:10" x14ac:dyDescent="0.2">
      <c r="A695" s="178"/>
      <c r="B695" s="178" t="s">
        <v>752</v>
      </c>
      <c r="C695" s="179"/>
      <c r="D695" s="180"/>
      <c r="E695" s="181"/>
      <c r="F695" s="181"/>
      <c r="G695" s="181"/>
      <c r="H695" s="182">
        <f>H694</f>
        <v>86392741.689999983</v>
      </c>
      <c r="I695" s="182">
        <f>I694</f>
        <v>14160383.129999999</v>
      </c>
      <c r="J695" s="183">
        <f>H695+I695</f>
        <v>100553124.81999998</v>
      </c>
    </row>
    <row r="696" spans="1:10" x14ac:dyDescent="0.2">
      <c r="A696" s="64"/>
      <c r="B696" s="65"/>
      <c r="C696" s="113"/>
      <c r="D696" s="184"/>
      <c r="E696" s="185"/>
      <c r="F696" s="185"/>
      <c r="G696" s="185"/>
      <c r="H696" s="186"/>
      <c r="I696" s="187"/>
      <c r="J696" s="188"/>
    </row>
    <row r="697" spans="1:10" x14ac:dyDescent="0.2">
      <c r="A697" s="66"/>
      <c r="B697" s="67" t="s">
        <v>753</v>
      </c>
      <c r="C697" s="141"/>
      <c r="D697" s="189"/>
      <c r="E697" s="190"/>
      <c r="F697" s="190"/>
      <c r="G697" s="190"/>
      <c r="H697" s="191"/>
      <c r="I697" s="106"/>
      <c r="J697" s="107"/>
    </row>
    <row r="698" spans="1:10" x14ac:dyDescent="0.2">
      <c r="A698" s="12"/>
      <c r="B698" s="68" t="s">
        <v>754</v>
      </c>
      <c r="C698" s="192">
        <v>0.1</v>
      </c>
      <c r="D698" s="193"/>
      <c r="E698" s="99"/>
      <c r="F698" s="99"/>
      <c r="G698" s="214"/>
      <c r="H698" s="194"/>
      <c r="I698" s="191">
        <f>$I$695*C698</f>
        <v>1416038.3130000001</v>
      </c>
      <c r="J698" s="102">
        <f>$J$695*C698</f>
        <v>10055312.481999999</v>
      </c>
    </row>
    <row r="699" spans="1:10" x14ac:dyDescent="0.2">
      <c r="A699" s="12"/>
      <c r="B699" s="68" t="s">
        <v>755</v>
      </c>
      <c r="C699" s="192">
        <v>0.03</v>
      </c>
      <c r="D699" s="193"/>
      <c r="E699" s="99"/>
      <c r="F699" s="99"/>
      <c r="G699" s="99"/>
      <c r="H699" s="191">
        <f t="shared" ref="H699:H703" si="84">$H$695*C699</f>
        <v>2591782.2506999993</v>
      </c>
      <c r="I699" s="191">
        <f t="shared" ref="I699:I703" si="85">$I$695*C699</f>
        <v>424811.49389999994</v>
      </c>
      <c r="J699" s="102">
        <f t="shared" ref="J699:J703" si="86">$J$695*C699</f>
        <v>3016593.7445999994</v>
      </c>
    </row>
    <row r="700" spans="1:10" x14ac:dyDescent="0.2">
      <c r="A700" s="12"/>
      <c r="B700" s="68" t="s">
        <v>756</v>
      </c>
      <c r="C700" s="192">
        <v>0.03</v>
      </c>
      <c r="D700" s="193"/>
      <c r="E700" s="99"/>
      <c r="F700" s="99"/>
      <c r="G700" s="99"/>
      <c r="H700" s="191">
        <f t="shared" si="84"/>
        <v>2591782.2506999993</v>
      </c>
      <c r="I700" s="191">
        <f t="shared" si="85"/>
        <v>424811.49389999994</v>
      </c>
      <c r="J700" s="102">
        <f t="shared" si="86"/>
        <v>3016593.7445999994</v>
      </c>
    </row>
    <row r="701" spans="1:10" x14ac:dyDescent="0.2">
      <c r="A701" s="12"/>
      <c r="B701" s="68" t="s">
        <v>757</v>
      </c>
      <c r="C701" s="192">
        <v>0.05</v>
      </c>
      <c r="D701" s="193"/>
      <c r="E701" s="99"/>
      <c r="F701" s="99"/>
      <c r="G701" s="99"/>
      <c r="H701" s="191">
        <f t="shared" si="84"/>
        <v>4319637.0844999989</v>
      </c>
      <c r="I701" s="191">
        <f t="shared" si="85"/>
        <v>708019.15650000004</v>
      </c>
      <c r="J701" s="102">
        <f t="shared" si="86"/>
        <v>5027656.2409999995</v>
      </c>
    </row>
    <row r="702" spans="1:10" x14ac:dyDescent="0.2">
      <c r="A702" s="12"/>
      <c r="B702" s="68" t="s">
        <v>758</v>
      </c>
      <c r="C702" s="192">
        <v>0.03</v>
      </c>
      <c r="D702" s="193"/>
      <c r="E702" s="99"/>
      <c r="F702" s="99"/>
      <c r="G702" s="99"/>
      <c r="H702" s="191">
        <f t="shared" si="84"/>
        <v>2591782.2506999993</v>
      </c>
      <c r="I702" s="191">
        <f t="shared" si="85"/>
        <v>424811.49389999994</v>
      </c>
      <c r="J702" s="102">
        <f t="shared" si="86"/>
        <v>3016593.7445999994</v>
      </c>
    </row>
    <row r="703" spans="1:10" x14ac:dyDescent="0.2">
      <c r="A703" s="12"/>
      <c r="B703" s="68" t="s">
        <v>759</v>
      </c>
      <c r="C703" s="192">
        <v>0.01</v>
      </c>
      <c r="D703" s="193"/>
      <c r="E703" s="99"/>
      <c r="F703" s="99"/>
      <c r="G703" s="99"/>
      <c r="H703" s="191">
        <f t="shared" si="84"/>
        <v>863927.41689999984</v>
      </c>
      <c r="I703" s="191">
        <f t="shared" si="85"/>
        <v>141603.83129999999</v>
      </c>
      <c r="J703" s="102">
        <f t="shared" si="86"/>
        <v>1005531.2481999998</v>
      </c>
    </row>
    <row r="704" spans="1:10" x14ac:dyDescent="0.2">
      <c r="A704" s="12"/>
      <c r="B704" s="68" t="s">
        <v>760</v>
      </c>
      <c r="C704" s="195">
        <v>0.18</v>
      </c>
      <c r="D704" s="193"/>
      <c r="E704" s="99"/>
      <c r="F704" s="99"/>
      <c r="G704" s="214"/>
      <c r="H704" s="194"/>
      <c r="I704" s="191">
        <f>I698*C704</f>
        <v>254886.89634000001</v>
      </c>
      <c r="J704" s="102">
        <f>J698*C704</f>
        <v>1809956.2467599998</v>
      </c>
    </row>
    <row r="705" spans="1:13" x14ac:dyDescent="0.2">
      <c r="A705" s="12"/>
      <c r="B705" s="68" t="s">
        <v>761</v>
      </c>
      <c r="C705" s="192">
        <v>1E-3</v>
      </c>
      <c r="D705" s="193"/>
      <c r="E705" s="99"/>
      <c r="F705" s="99"/>
      <c r="G705" s="214"/>
      <c r="H705" s="194"/>
      <c r="I705" s="191">
        <f>$I$695*C705</f>
        <v>14160.383129999998</v>
      </c>
      <c r="J705" s="102">
        <f>$J$695*C705</f>
        <v>100553.12481999998</v>
      </c>
    </row>
    <row r="706" spans="1:13" x14ac:dyDescent="0.2">
      <c r="A706" s="12"/>
      <c r="B706" s="68" t="s">
        <v>762</v>
      </c>
      <c r="C706" s="192">
        <v>0.05</v>
      </c>
      <c r="D706" s="193"/>
      <c r="E706" s="99"/>
      <c r="F706" s="99"/>
      <c r="G706" s="214"/>
      <c r="H706" s="194"/>
      <c r="I706" s="191">
        <f>$I$695*C706</f>
        <v>708019.15650000004</v>
      </c>
      <c r="J706" s="102">
        <f>$J$695*C706</f>
        <v>5027656.2409999995</v>
      </c>
    </row>
    <row r="707" spans="1:13" x14ac:dyDescent="0.2">
      <c r="A707" s="8"/>
      <c r="B707" s="67" t="s">
        <v>763</v>
      </c>
      <c r="C707" s="141"/>
      <c r="D707" s="103"/>
      <c r="E707" s="196"/>
      <c r="F707" s="196"/>
      <c r="G707" s="196"/>
      <c r="H707" s="197">
        <f>ROUND(SUM(H698:H706),2)</f>
        <v>12958911.25</v>
      </c>
      <c r="I707" s="197">
        <f>ROUND(SUM(I698:I706),2)</f>
        <v>4517162.22</v>
      </c>
      <c r="J707" s="198">
        <f>SUM(J698:J706)</f>
        <v>32076446.817579996</v>
      </c>
    </row>
    <row r="708" spans="1:13" x14ac:dyDescent="0.2">
      <c r="A708" s="12"/>
      <c r="B708" s="67"/>
      <c r="C708" s="100"/>
      <c r="D708" s="199"/>
      <c r="E708" s="99"/>
      <c r="F708" s="99"/>
      <c r="G708" s="99"/>
      <c r="H708" s="200"/>
      <c r="I708" s="106"/>
      <c r="J708" s="107"/>
    </row>
    <row r="709" spans="1:13" x14ac:dyDescent="0.2">
      <c r="A709" s="8"/>
      <c r="B709" s="67" t="s">
        <v>764</v>
      </c>
      <c r="C709" s="141"/>
      <c r="D709" s="103"/>
      <c r="E709" s="196"/>
      <c r="F709" s="196"/>
      <c r="G709" s="196"/>
      <c r="H709" s="197">
        <f>H707+H695</f>
        <v>99351652.939999983</v>
      </c>
      <c r="I709" s="197">
        <f>I707+I695</f>
        <v>18677545.349999998</v>
      </c>
      <c r="J709" s="198">
        <f>+J695+J707</f>
        <v>132629571.63757998</v>
      </c>
    </row>
    <row r="710" spans="1:13" x14ac:dyDescent="0.2">
      <c r="A710" s="12"/>
      <c r="B710" s="68"/>
      <c r="C710" s="102"/>
      <c r="D710" s="199"/>
      <c r="E710" s="99"/>
      <c r="F710" s="99"/>
      <c r="G710" s="99"/>
      <c r="H710" s="191"/>
      <c r="I710" s="106"/>
      <c r="J710" s="107"/>
    </row>
    <row r="711" spans="1:13" ht="18" customHeight="1" x14ac:dyDescent="0.2">
      <c r="A711" s="201"/>
      <c r="B711" s="202" t="s">
        <v>765</v>
      </c>
      <c r="C711" s="203"/>
      <c r="D711" s="204"/>
      <c r="E711" s="205"/>
      <c r="F711" s="205"/>
      <c r="G711" s="205"/>
      <c r="H711" s="206">
        <f>H709</f>
        <v>99351652.939999983</v>
      </c>
      <c r="I711" s="206">
        <f>I709</f>
        <v>18677545.349999998</v>
      </c>
      <c r="J711" s="207">
        <f>+J709</f>
        <v>132629571.63757998</v>
      </c>
    </row>
    <row r="712" spans="1:13" x14ac:dyDescent="0.2">
      <c r="A712" s="1"/>
      <c r="B712" s="1"/>
      <c r="E712" s="194"/>
      <c r="F712" s="194"/>
      <c r="G712" s="194"/>
      <c r="H712" s="194"/>
      <c r="I712" s="194"/>
      <c r="J712" s="194"/>
      <c r="K712" s="222"/>
      <c r="L712" s="194"/>
      <c r="M712" s="194"/>
    </row>
    <row r="713" spans="1:13" x14ac:dyDescent="0.2">
      <c r="I713" s="73"/>
      <c r="J713" s="73"/>
      <c r="L713" s="73"/>
      <c r="M713" s="73"/>
    </row>
    <row r="714" spans="1:13" x14ac:dyDescent="0.2">
      <c r="I714" s="73"/>
      <c r="J714" s="73"/>
      <c r="L714" s="73"/>
      <c r="M714" s="73"/>
    </row>
    <row r="715" spans="1:13" x14ac:dyDescent="0.2">
      <c r="I715" s="73"/>
      <c r="J715" s="73"/>
      <c r="L715" s="73"/>
      <c r="M715" s="73"/>
    </row>
    <row r="716" spans="1:13" ht="15" thickBot="1" x14ac:dyDescent="0.25">
      <c r="A716" s="208"/>
      <c r="B716" s="208"/>
      <c r="C716" s="209"/>
      <c r="I716" s="73"/>
      <c r="J716" s="73"/>
      <c r="L716" s="73"/>
      <c r="M716" s="73"/>
    </row>
    <row r="717" spans="1:13" x14ac:dyDescent="0.2">
      <c r="B717" s="75" t="s">
        <v>771</v>
      </c>
      <c r="I717" s="73"/>
      <c r="J717" s="73"/>
      <c r="L717" s="73"/>
      <c r="M717" s="73"/>
    </row>
    <row r="718" spans="1:13" x14ac:dyDescent="0.2">
      <c r="B718" s="75" t="s">
        <v>772</v>
      </c>
      <c r="I718" s="73"/>
      <c r="J718" s="73"/>
      <c r="L718" s="73"/>
      <c r="M718" s="73"/>
    </row>
    <row r="719" spans="1:13" x14ac:dyDescent="0.2">
      <c r="B719" s="75" t="s">
        <v>773</v>
      </c>
      <c r="I719" s="73"/>
      <c r="J719" s="73"/>
      <c r="L719" s="73"/>
      <c r="M719" s="73"/>
    </row>
    <row r="720" spans="1:13" x14ac:dyDescent="0.2">
      <c r="I720" s="73"/>
      <c r="J720" s="73"/>
      <c r="L720" s="73"/>
      <c r="M720" s="73"/>
    </row>
    <row r="721" spans="9:13" x14ac:dyDescent="0.2">
      <c r="I721" s="73"/>
      <c r="J721" s="73"/>
      <c r="L721" s="73"/>
      <c r="M721" s="73"/>
    </row>
  </sheetData>
  <mergeCells count="4">
    <mergeCell ref="A7:J7"/>
    <mergeCell ref="C9:J9"/>
    <mergeCell ref="C10:J10"/>
    <mergeCell ref="C11:J11"/>
  </mergeCells>
  <printOptions horizontalCentered="1"/>
  <pageMargins left="0.19685039370078741" right="0" top="0.19685039370078741" bottom="0.19685039370078741" header="0.19685039370078741" footer="0.19685039370078741"/>
  <pageSetup fitToHeight="16" orientation="portrait" horizontalDpi="360" verticalDpi="360" r:id="rId1"/>
  <headerFooter>
    <oddHeader>&amp;RPágina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PresupuestoContratado</vt:lpstr>
      <vt:lpstr>PresupuestoContratado!Print_Area</vt:lpstr>
      <vt:lpstr>PresupuestoContratado!Print_Titles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Mirayda Nadleska Vargas</dc:creator>
  <cp:lastModifiedBy>Franklin Xavier Morillo Duluc</cp:lastModifiedBy>
  <dcterms:created xsi:type="dcterms:W3CDTF">2022-03-15T16:05:14Z</dcterms:created>
  <dcterms:modified xsi:type="dcterms:W3CDTF">2022-06-13T12:59:16Z</dcterms:modified>
</cp:coreProperties>
</file>