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CT. 6 ABRIL 22" sheetId="1" r:id="rId1"/>
  </sheets>
  <definedNames>
    <definedName name="_xlnm.Print_Area" localSheetId="0">'ACT. 6 ABRIL 22'!$A$1:$F$1528</definedName>
    <definedName name="_xlnm.Print_Titles" localSheetId="0">'ACT. 6 ABRIL 22'!$1:$12</definedName>
  </definedNames>
  <calcPr fullCalcOnLoad="1"/>
</workbook>
</file>

<file path=xl/sharedStrings.xml><?xml version="1.0" encoding="utf-8"?>
<sst xmlns="http://schemas.openxmlformats.org/spreadsheetml/2006/main" count="2444" uniqueCount="1124">
  <si>
    <t>INSTITUTO NACIONAL DE AGUAS POTABLES Y ALCANTARILLADOS</t>
  </si>
  <si>
    <t>***INAPA***</t>
  </si>
  <si>
    <t>DIRECCION DE INGENIERIA</t>
  </si>
  <si>
    <t>DEPARTAMENTO DE COSTOS Y PRESUPUESTOS</t>
  </si>
  <si>
    <t xml:space="preserve">Presupuesto : CPS-032/2014 D/F 25/08/2014 </t>
  </si>
  <si>
    <t>Obra : LINEA DE CONDUCCION REFORZAMIENTO DE ASURO DESDE LA TOMA DEL ACUEDUCTO POSTRER RIO.</t>
  </si>
  <si>
    <t xml:space="preserve">Ubicación : PROVINCIA BARAHONA </t>
  </si>
  <si>
    <t>Zona VIII</t>
  </si>
  <si>
    <t xml:space="preserve">Contratista: ING. GERMAN LUIS ALMONTE MATIAS, G.A CONSTRUCTORA, SRL </t>
  </si>
  <si>
    <t xml:space="preserve">Contrato:  209-2014 </t>
  </si>
  <si>
    <t>No.</t>
  </si>
  <si>
    <t>PARTIDAS</t>
  </si>
  <si>
    <t>CANTIDAD</t>
  </si>
  <si>
    <t>UNIDAD</t>
  </si>
  <si>
    <t>P.U. RD$</t>
  </si>
  <si>
    <t>VALOR RD$</t>
  </si>
  <si>
    <t>REPLANTEO</t>
  </si>
  <si>
    <t>M</t>
  </si>
  <si>
    <t>MOVIMIENTO DE TIERRA</t>
  </si>
  <si>
    <t>EXCAVACIÓN (50%  MATERIAL GRANULAR,50% BOLO PEQUEÑO)</t>
  </si>
  <si>
    <t>M3</t>
  </si>
  <si>
    <t>ASIENTO DE ARENA</t>
  </si>
  <si>
    <t>SUMINISTRO DE MATERIAL DE RELLENO INC. (TRANSPORTE)</t>
  </si>
  <si>
    <t>SUMINISTRO  Y  COLOCACION  MATERIAL  DE BASE ( INCLUYE TRANSP.)</t>
  </si>
  <si>
    <t>RELLENO COMPACTADO MATERIAL DE REPOSICION</t>
  </si>
  <si>
    <t>BOTE DE MATERIAL IN SITU</t>
  </si>
  <si>
    <t>SUMINISTRO  Y  COLOCACION  DE  TUBERIAS Ø12"</t>
  </si>
  <si>
    <t xml:space="preserve">SUMINISTRO   TUBERIA   Ø12",PVC SDR-26 </t>
  </si>
  <si>
    <t>SUMINISTRO TUBERIA Ø8",PVC SDR-26</t>
  </si>
  <si>
    <t>COLOCACION  DE  TUBERIA  Ø8",PVC  SDR-26</t>
  </si>
  <si>
    <t xml:space="preserve">COLOCACION  DE  TUBERIA  Ø12",PVC  SDR-26 </t>
  </si>
  <si>
    <t>EMPALME TUBERIA Ø12"ACERO, CON TUBERIA DE Ø20",LOCK JOINT</t>
  </si>
  <si>
    <t>CORTE DE TUBERIA DE Ø 20",LOCK JOINT</t>
  </si>
  <si>
    <t>HR</t>
  </si>
  <si>
    <t>SUMINISTRO Y COLOCACION ADAPTADOR DE Ø20"</t>
  </si>
  <si>
    <t>U</t>
  </si>
  <si>
    <t>SUMINISTRO Y COLOCACION JUNTA DRESSER Ø12"</t>
  </si>
  <si>
    <t>SUMINISTRO Y COLOCACION TEE DE Ø20" X 12"</t>
  </si>
  <si>
    <t>SUMINISTRO   Y   COLOCACION   DE   PIEZAS ESPECIALES</t>
  </si>
  <si>
    <t>CODO Ø12" X 90º ACERO</t>
  </si>
  <si>
    <t>CODO Ø8" X 90º ACERO</t>
  </si>
  <si>
    <t>CONSTRUCCION DE MAIN FOLD</t>
  </si>
  <si>
    <t>SUMINISTRO Y COLOCACION TUBERIA DE Ø6", ACERO</t>
  </si>
  <si>
    <t>SUMINISTRO   Y   COLOCACION   TUBERIA   DE Ø12", ACERO</t>
  </si>
  <si>
    <t>EQUIPO DE CORTE INC.(MANO DE OBRA)</t>
  </si>
  <si>
    <t>EQUIPO   DE   SOLDADURA   INC.   (MANO   DE OBRA)</t>
  </si>
  <si>
    <t>ZETA DE Ø12" ACERO</t>
  </si>
  <si>
    <t>CONSTRUCION  DE  ZETA  DE  (  12"  X  6  M) INC.(MANO DE OBRA (CUBICAR
DESGLOSADO)</t>
  </si>
  <si>
    <t>SUMINISTRO Y COLOCACION DE VALVULA</t>
  </si>
  <si>
    <t>VÁLVULAS DE Ø12",VASTAGO ASCENDENTE</t>
  </si>
  <si>
    <t>VÁLVULAS DE Ø12",VASTAGO FIJO,ROSCADA Y CUADRANTE</t>
  </si>
  <si>
    <t>VENTOSA DE Ø2",COMPLETA</t>
  </si>
  <si>
    <t>REGISTRO PARA VALVULA DE Ø12"</t>
  </si>
  <si>
    <t>REGISTRO PARA VALVULA DE AIRE</t>
  </si>
  <si>
    <t>DESAGUE DE (Ø12" X Ø4") ACERO</t>
  </si>
  <si>
    <t>SUMINISTRO Y COLOCACION TEE DE Ø 12" X 4"</t>
  </si>
  <si>
    <t>SUMINISTRO Y COLOCACION DE VALVULA Ø4" COMPLETA</t>
  </si>
  <si>
    <t>REPOSICION  CARPETA  ASFALTICA  100  ML. (e=0,10)</t>
  </si>
  <si>
    <t>PREPARACION DE SUPERFICIE</t>
  </si>
  <si>
    <t>M2</t>
  </si>
  <si>
    <t>RIEGO DE IMPRIMACION @ 0.50 GL/M2 CON GRAVILLA</t>
  </si>
  <si>
    <t>SUMINISTRO Y COLOCACION DE ASFALTO,INC.(TRANSPORTE +    25% DE ESPONJAMIENTO).e=0.10   M- INCLUYE ADHERENCIA</t>
  </si>
  <si>
    <t>CORTE DE CARPETA ASFALTICA</t>
  </si>
  <si>
    <t>RETIRO DE CARPETA ASFALTICA</t>
  </si>
  <si>
    <t>BOTE DE MATERIAL ESPONJADO</t>
  </si>
  <si>
    <t xml:space="preserve">SUB TOTAL GENERAL PRESUPUESTO CONTRATADO </t>
  </si>
  <si>
    <t>PRESUPUESTO  ACTUALIZADO NO.1                                                                                                                                                                                 (D/F AGOSTO 2016)</t>
  </si>
  <si>
    <t>I</t>
  </si>
  <si>
    <t>REDUCCION DE CANTIDAD</t>
  </si>
  <si>
    <t>SUB-TOTAL REDUCCION DE CANTIDAD</t>
  </si>
  <si>
    <t>II</t>
  </si>
  <si>
    <t>NUEVAS PARTIDAS</t>
  </si>
  <si>
    <t>B</t>
  </si>
  <si>
    <t>ELECTRIFICACION Y EQUIPAMIENTO</t>
  </si>
  <si>
    <t>ELECTRIFICACION PRIMARIA POZO #1</t>
  </si>
  <si>
    <t xml:space="preserve">POSTES HAV- 500D,  35' </t>
  </si>
  <si>
    <t>CONDUCTOR AAA/C #2/0</t>
  </si>
  <si>
    <t>Pies</t>
  </si>
  <si>
    <t xml:space="preserve">MONTAJE TRIFÁSICO EN FIN DE LÍNEA </t>
  </si>
  <si>
    <t xml:space="preserve">VIENTO SENCILLO </t>
  </si>
  <si>
    <t>TRANSFORMADORES DE 15 KVA, 1Ø, 12,470-7,200/240-480 V</t>
  </si>
  <si>
    <t xml:space="preserve">ESTRUCTURA BANCO DE TRANSFORMADOR SOBRE POSTE </t>
  </si>
  <si>
    <t xml:space="preserve"> MONTAJE EN CRUCETA, PROTECCION -SECCIONADOR-FUSIBLE</t>
  </si>
  <si>
    <t>ATERRIZAJE COMPLETO</t>
  </si>
  <si>
    <t>HOYOS PARA POSTES</t>
  </si>
  <si>
    <t>HOYOS PARA VIENTOS</t>
  </si>
  <si>
    <t>MANO DE OBRA ELÉCTRICA PRIMARIA 20%</t>
  </si>
  <si>
    <t>P.A.</t>
  </si>
  <si>
    <t/>
  </si>
  <si>
    <t>ELECTRIFICACION SECUNDARIA  POZO #1</t>
  </si>
  <si>
    <t>CONDULET Ø 2"</t>
  </si>
  <si>
    <t>TUBERIA IMC Ø  2" X 10'</t>
  </si>
  <si>
    <t>TERMINAL RECTO IMC- Ø 2"</t>
  </si>
  <si>
    <t>CURVA IMC- Ø 2"</t>
  </si>
  <si>
    <t>CURVA PVC- Ø 2"</t>
  </si>
  <si>
    <t>CAJA CON BASE DE 7 CLIP,  PARA MEDIDOR DE ENERGÍA, CON DISPOSICIÓN PARA UN BREAKER DE 100/3 AMP., INCLUIDO NEMA 3R</t>
  </si>
  <si>
    <t>TUBERIA PVC  Ø 2" X 19´</t>
  </si>
  <si>
    <t>LETRA LB DE Ø 2"</t>
  </si>
  <si>
    <t xml:space="preserve">TUBERIA LICUIT LITE Ø 2" </t>
  </si>
  <si>
    <t>pies</t>
  </si>
  <si>
    <t>TERMINAL RECTO  LICUIT LITE Ø 2"</t>
  </si>
  <si>
    <t>TERMINAL CURVO  LICUIT LITE  Ø 2"</t>
  </si>
  <si>
    <t>TUBERIA EMT Ø 2" X 10'</t>
  </si>
  <si>
    <t>CONECTOR EMT Ø 2"</t>
  </si>
  <si>
    <t>CONDUCTOR THW # 4</t>
  </si>
  <si>
    <t>CONDUCTOR THW # 6</t>
  </si>
  <si>
    <t>TAPE DE GOMA</t>
  </si>
  <si>
    <t xml:space="preserve">TAPE PLASTICOS </t>
  </si>
  <si>
    <t>ABRAZADERA UNITRUN 2"</t>
  </si>
  <si>
    <t>BARRA UNITRUN 2"</t>
  </si>
  <si>
    <t>TORNILLO  5/16X 2 CON TARUGOS DE PLOMO</t>
  </si>
  <si>
    <t>MALLA DE TIERRA DE 4 VARILLAS</t>
  </si>
  <si>
    <t>MANO DE OBRA ELECTRICA SECUNDARIA</t>
  </si>
  <si>
    <t>%</t>
  </si>
  <si>
    <t>ILUMINACION  POZO #1</t>
  </si>
  <si>
    <t>POSTE DE HORMIGON CLASE III DE 25 PIES</t>
  </si>
  <si>
    <t xml:space="preserve">HOYO PARA POSTE </t>
  </si>
  <si>
    <t>CONDUCTOR VINIL # 10/2</t>
  </si>
  <si>
    <t>LAMPAPARA DE  250 WATTS, HPS, 240 V, AMERICANA</t>
  </si>
  <si>
    <t>PANEL DE BREAKER DE 4/8 CIRCUITOS</t>
  </si>
  <si>
    <t>EXCAVACION</t>
  </si>
  <si>
    <t>PA</t>
  </si>
  <si>
    <t>CONDUCTOR THW # 8</t>
  </si>
  <si>
    <t>TRANSFORMADOR SECO DE 3 KVA 480/120-240 V</t>
  </si>
  <si>
    <t>MANO DE OBRA ELÉCTRICA  25%</t>
  </si>
  <si>
    <t>SUMINISTRO E INSTALACION DE EQUIPO DE BOMBEO  POZO #1</t>
  </si>
  <si>
    <t>SUMINISTRO DE ELECTROBOMBA SUMERGIBLE DE 100 GPM , 356' TDH,   MOTOR  DE 15 HP, 3Ø, 480 V,  3,500 RPM, INLUYE ARRANCADOR DIRECTO A LINEA (VER FACTURA)</t>
  </si>
  <si>
    <t>MANO DE OBRA INSTALACIÓN DE EQUIPO DE BOMBEO</t>
  </si>
  <si>
    <t xml:space="preserve">NIPLE PLATILLADO DE  Ø4" </t>
  </si>
  <si>
    <t>VÁLVULA DE AIRE COMPLETA DE 1", DE H. F., 200 PSI</t>
  </si>
  <si>
    <t>SUMINISTRO E INSTALACIÓN MANOMÉTRICA COMPLETA INCLUYE MANÓMETRO SUMERGIDO EN GLICERINA</t>
  </si>
  <si>
    <t>CHECK  Ø4" 200 PSI</t>
  </si>
  <si>
    <t>VÁLVULA DE COMPUERTA DE Ø4", 200 PSI</t>
  </si>
  <si>
    <t>JUNTA DRESSER Ø4"</t>
  </si>
  <si>
    <t>BASE PARA BOMBA Y ANCLAJES PARA DESCARGA</t>
  </si>
  <si>
    <t>CAMISA INDUCTORA DE FLUJO</t>
  </si>
  <si>
    <t xml:space="preserve">MANO DE OBRA CONSTRUCCIÓN DE DESCARGA </t>
  </si>
  <si>
    <t>PINTURA DE OXIDO AZUL PARA DESCARGA</t>
  </si>
  <si>
    <t>ZETA Ø4" X 4 M</t>
  </si>
  <si>
    <t>TEE DE  Ø4 X  Ø3"</t>
  </si>
  <si>
    <t>VÁLVULA DE COMPUERTA DE Ø3"</t>
  </si>
  <si>
    <t>NIPLE DE Ø3" X 12" PLATILLADO EN UN EXTREMO</t>
  </si>
  <si>
    <t>JUNTA DE GOMA DE 4"</t>
  </si>
  <si>
    <t>JUNTA DE GOMA  3"</t>
  </si>
  <si>
    <t>SUMINISTRO E INSTALACION DE GENERADOR ELECTRICO  POZO #1</t>
  </si>
  <si>
    <t>SUMINISTRO DE GENERADOR DIESEL 30 KW, 3Ø, 480 V, 1,800 RPM, 60 HZ  (VER FACTURA)</t>
  </si>
  <si>
    <t>SUMINISTRO DE TRANSFER SWITCH MANUAL 250/3 AMP, 480 V</t>
  </si>
  <si>
    <t xml:space="preserve">CONDUCTORTHW #4 </t>
  </si>
  <si>
    <t>TUBERÍA EMT Ø2" X 10'</t>
  </si>
  <si>
    <t>CURVA EMT Ø2"</t>
  </si>
  <si>
    <t>TAPE DE GOMA 3M SCOTH</t>
  </si>
  <si>
    <t>TAPE DE PLÁSTICO 3M SCOTH</t>
  </si>
  <si>
    <t>UNITRUM 11/2"</t>
  </si>
  <si>
    <t>ABRAZADERA UNITRUM 2</t>
  </si>
  <si>
    <t>TORNILLO Y TARUGO"1/2X2"</t>
  </si>
  <si>
    <t>SUMINISTRO Y COLOCACIÓN DE TANQUE DE COMBUSTIBLE DE 500 GLS LLENO DE COMBUSTIBLE EN EL SITIO (VER FACTURA)</t>
  </si>
  <si>
    <t>MANO DE OBRA INSTALACIÓN DE GENERADOR (20%)</t>
  </si>
  <si>
    <t>SUB-TOTAL  FASE B</t>
  </si>
  <si>
    <t>C</t>
  </si>
  <si>
    <t>INTERCONEXION POZOS</t>
  </si>
  <si>
    <t>INTERCONEXION POZO #1 A TUBERIA</t>
  </si>
  <si>
    <t>SUM. TEE 20 X 4 PLATILLADA EN 4"</t>
  </si>
  <si>
    <t>JUNTAS DRESSER REDUCTORAS 24" A 20"</t>
  </si>
  <si>
    <t>JUNTAS DRESSER REDUCTORAS 24" A 12"</t>
  </si>
  <si>
    <t>CHECK HORIZONTAL 12" 125 PSI, PLATILLADO</t>
  </si>
  <si>
    <t>PLATILLO 12" (INC. JUNTA DE GOMA Y TORNILLOS)</t>
  </si>
  <si>
    <t>PLATILLO 4" (INC. JUNTA DE GOMA Y TORNILLOS)</t>
  </si>
  <si>
    <t>MANO DE OBRA PLOMERO Y SOLDADOR</t>
  </si>
  <si>
    <t>IMPERMEABILIZANTE EN EMPALME A LINEA DE LJ</t>
  </si>
  <si>
    <t>OPERACIÓN DE GENERADOR P/SERVICIO DE AGUA BOCA CACHON (PLAN EMERGENCIA POR SEQUIA)</t>
  </si>
  <si>
    <t>SUMINISTRO #1 DE COMBUSTIBLE A GENERADOR ELECTRICO: 21 GLS DIARIO X 15 DIAS (DE 12 A 27/09/2015)</t>
  </si>
  <si>
    <t>GL</t>
  </si>
  <si>
    <t>SUMINISTRO #2 DE COMBUSTIBLE A GENERADOR ELECTRICO: 21 GLS DIARIO X 15 DIAS (DE 27/09/15 A 24/10/2015)</t>
  </si>
  <si>
    <t>OPERARIO P/ENCENDIDO Y APAGADO GENERADOR</t>
  </si>
  <si>
    <t>DIAS</t>
  </si>
  <si>
    <t>SUB-TOTAL  FASE C</t>
  </si>
  <si>
    <t>D</t>
  </si>
  <si>
    <t>CONSTRUCCION DE ESTRUCTURAS</t>
  </si>
  <si>
    <t>EN POZO #1</t>
  </si>
  <si>
    <t>CASETA TIPO TECHO DESLIZABLE PARA POZO #1</t>
  </si>
  <si>
    <t>P.A</t>
  </si>
  <si>
    <t>MOV. DE TIERRA</t>
  </si>
  <si>
    <t>EXCAVACIÓN A MANO</t>
  </si>
  <si>
    <t>RELLENO COMPACTADO</t>
  </si>
  <si>
    <t>BOTE DE MATERIAL</t>
  </si>
  <si>
    <t xml:space="preserve">HORMIGÓN ARMADO EN F´C=210 KG/CM2 </t>
  </si>
  <si>
    <t>ZAPATA DE COLUMNAS 0.75 X 0.75 X .25-1.28QQ/M3</t>
  </si>
  <si>
    <t>ZAPATA DE MUROS 0.45 X .20-0.87 QQ/M3</t>
  </si>
  <si>
    <t>COLUMNAS (0.15 X 0.25)- 4.15 QQ/M3</t>
  </si>
  <si>
    <t>VIGA V1 Y V2 (0.20 X 0.20)  4.22 QQ/M3</t>
  </si>
  <si>
    <t>VIGA V3 (0.20 X 0.15) - 5.44 QQ/M3</t>
  </si>
  <si>
    <t>DINTEL (0.15 X 0.15) - 6.25 QQ/M3</t>
  </si>
  <si>
    <t>LOSA DE TECHO , E= 0.10 - 0.98 QQ/M3</t>
  </si>
  <si>
    <t>BLOCKS DE:</t>
  </si>
  <si>
    <t>BLOCK 6" S.N.P.</t>
  </si>
  <si>
    <t>BLOCK 6" B.N.P.</t>
  </si>
  <si>
    <t>TERMINACIÓN DE SUPERFICIE</t>
  </si>
  <si>
    <t>PAÑETE INTERIOR</t>
  </si>
  <si>
    <t>PAÑETE EXTERIOR</t>
  </si>
  <si>
    <t>EXTERIOR RÚSTICO</t>
  </si>
  <si>
    <t>FINO DE TECHO</t>
  </si>
  <si>
    <t>IMPERMEABILIZANTE DE TECHO</t>
  </si>
  <si>
    <t>PINTURA BASE + ACRILICA</t>
  </si>
  <si>
    <t>CANTOS Y MOCHETAS</t>
  </si>
  <si>
    <t>ML</t>
  </si>
  <si>
    <t xml:space="preserve">PISOS H.S </t>
  </si>
  <si>
    <t xml:space="preserve">RELLENO DE NIVELACIÓN </t>
  </si>
  <si>
    <t>TECHO DE ALUZINC CORREDIZO (INC. RIELES)</t>
  </si>
  <si>
    <t>ANGULARES DE 1 1/2 X 3/16 P/ TIJERILLAS</t>
  </si>
  <si>
    <t>ALUZINC CAL. 26</t>
  </si>
  <si>
    <t>ZINC LISO</t>
  </si>
  <si>
    <t>ANGULAR 2" X 2" X 1/4"</t>
  </si>
  <si>
    <t>CHANNEL 4" X 1/2"</t>
  </si>
  <si>
    <t>PERFIL CUADRADO 2" X 1"  PARA CORREAS</t>
  </si>
  <si>
    <t>CAJA DE BOLA</t>
  </si>
  <si>
    <t>CABALLETE</t>
  </si>
  <si>
    <t>PIE</t>
  </si>
  <si>
    <t>ELECTRODOS, DISCO DE CORTE, TORNILLOS Y PINTURA</t>
  </si>
  <si>
    <t>MANO OBRA (INC. SOLDADORA)</t>
  </si>
  <si>
    <t>PUERTAS Y VENTANAS</t>
  </si>
  <si>
    <t>VENTANA DE ALUMINIO</t>
  </si>
  <si>
    <t>P2</t>
  </si>
  <si>
    <t xml:space="preserve">PUERTA TIPO EVERDOOR 1.00 X 2.10 </t>
  </si>
  <si>
    <t xml:space="preserve">PUERTA CON MALLA CORRUGADA 1/4" X 1/4" </t>
  </si>
  <si>
    <t>ELECTRIFICACION</t>
  </si>
  <si>
    <t>ENTRADA GENERAL</t>
  </si>
  <si>
    <t>SALIDA CENITALES</t>
  </si>
  <si>
    <t>INTERRUCTORES SENCILLOS</t>
  </si>
  <si>
    <t>TOMACORRIENTES 120V/DOBLE</t>
  </si>
  <si>
    <t>ESTRUCTURA H.A. DE SOPORTE P/ DEPOSITO DE COMBUSTIBLE DE 500 GLS:</t>
  </si>
  <si>
    <t>REPLATEO</t>
  </si>
  <si>
    <t>MOVIMIENTO DE TIERRA:</t>
  </si>
  <si>
    <t>EXCAVACION MATERIAL C/EQUIPO</t>
  </si>
  <si>
    <t>BOTE DE MATERIAL C/EQUIPO</t>
  </si>
  <si>
    <t>HORMIGON ARMADO:</t>
  </si>
  <si>
    <t>ZAPATA  0.25 - 1.36 QQ/M3</t>
  </si>
  <si>
    <t>MURO DE H.A. 0.20 - 3.93 QQ/M3</t>
  </si>
  <si>
    <t>TERMINACION SE SUPERFICIE:</t>
  </si>
  <si>
    <t>PAÑETE</t>
  </si>
  <si>
    <t>CANTOS</t>
  </si>
  <si>
    <t>PINTURA PARA BASE H..A</t>
  </si>
  <si>
    <t>PINTURA PARA DEP. DE COMBUSTIBLE</t>
  </si>
  <si>
    <t>VIBRADO</t>
  </si>
  <si>
    <t>TINA P/ DERRAME DE COMBUSTIBLE:</t>
  </si>
  <si>
    <t xml:space="preserve">LOSA DE FONDO 0.20 - 0.72 </t>
  </si>
  <si>
    <t>MURO DE BLOCK. 6" @ 0.40</t>
  </si>
  <si>
    <t>6.5.1</t>
  </si>
  <si>
    <t>6.5.2</t>
  </si>
  <si>
    <t>6.5.3</t>
  </si>
  <si>
    <t>FINO DE FONDO</t>
  </si>
  <si>
    <t>6.5.4</t>
  </si>
  <si>
    <t>PINTURA ACRILICA</t>
  </si>
  <si>
    <t xml:space="preserve">VIBRADO </t>
  </si>
  <si>
    <t>IMPERMEABILIZANTE</t>
  </si>
  <si>
    <t>GLS</t>
  </si>
  <si>
    <t>INSTALACIONES:</t>
  </si>
  <si>
    <t>6.8.1</t>
  </si>
  <si>
    <t>PLANCHUELA METALICA 1" x ¼"</t>
  </si>
  <si>
    <t>LB</t>
  </si>
  <si>
    <t>6.8.2</t>
  </si>
  <si>
    <t>TORNILLOS DE Ø3/8"</t>
  </si>
  <si>
    <t>6.8.3</t>
  </si>
  <si>
    <t>MANO DE OBRA</t>
  </si>
  <si>
    <t>III</t>
  </si>
  <si>
    <t>BASE PARA GENERADOR</t>
  </si>
  <si>
    <t>HORMIGON 210 KG/CM2</t>
  </si>
  <si>
    <t>SUM. Y COLOC. ACERO</t>
  </si>
  <si>
    <t>QQ</t>
  </si>
  <si>
    <t>ENCOFRADO</t>
  </si>
  <si>
    <t>HORMIGON CON MALLA ELECTROSOLDADA EN PISO PARA DERRAME</t>
  </si>
  <si>
    <t>MURO DE BLOCK 6"</t>
  </si>
  <si>
    <t>TERMINACION DE SUPERFICIE</t>
  </si>
  <si>
    <t>IV</t>
  </si>
  <si>
    <t>GARITA P/VIGILANTE</t>
  </si>
  <si>
    <t>H.A. ZAPATA DE MUROS 0.45 X 0 .25 (0.74 QQ)</t>
  </si>
  <si>
    <t>H.A. VIGA DE AMARRE 0.15 X 0.20 (4.36 QQ)</t>
  </si>
  <si>
    <t>H.A. LOSA DE TECHO , E= 0.10 (1.56 QQ)</t>
  </si>
  <si>
    <t xml:space="preserve">BLOCK 6"  </t>
  </si>
  <si>
    <t>PAÑETE  EXTERIOR</t>
  </si>
  <si>
    <t>PAÑETE INTERIOR(INCLUYE PAÑETE DE TECHO)</t>
  </si>
  <si>
    <t xml:space="preserve">FRAGUACHE EN TECHO </t>
  </si>
  <si>
    <t>ZABALETA</t>
  </si>
  <si>
    <t xml:space="preserve">PINTURA </t>
  </si>
  <si>
    <t>PISOS H.S PULIDO</t>
  </si>
  <si>
    <t>CERAMICA EN PISO BAÑO</t>
  </si>
  <si>
    <t>REVESTIMIENTO PARED BANO</t>
  </si>
  <si>
    <t>BLOCK CALADO TIPO VENTANA</t>
  </si>
  <si>
    <t>PUERTA EVERDOOR 2.10 X 1.00 M</t>
  </si>
  <si>
    <t>VENTANA DE ALUMINIO 0.60 X0.60</t>
  </si>
  <si>
    <t>ACERA PERIMETRAL</t>
  </si>
  <si>
    <t>INSTALACION SANITARIA</t>
  </si>
  <si>
    <t>INODORO BLANCO SENCILLO</t>
  </si>
  <si>
    <t>LAVAMANO BLANCO PEQUEÑO</t>
  </si>
  <si>
    <t>DESAGUE DE PISO</t>
  </si>
  <si>
    <t>COLUMNA DE VENTILACION 3"</t>
  </si>
  <si>
    <t>CAMARA DE INSPECCION</t>
  </si>
  <si>
    <t>CAMARA SEPTICA</t>
  </si>
  <si>
    <t>FILTRANTE 4"</t>
  </si>
  <si>
    <t>SUM. E INSTALACION TINACO 250GLS</t>
  </si>
  <si>
    <t>TUBERIAS Y PIEZAS AGUA POTABLE</t>
  </si>
  <si>
    <t>TUBERIAS Y PIEZAS AGUAS RESIDUALES</t>
  </si>
  <si>
    <t>M.O. PLOMERIA GENERAL</t>
  </si>
  <si>
    <t>V</t>
  </si>
  <si>
    <t>VERJA PERIMETRAL EN BLOQUES Y MALLA CICLONICA (L=60 MTS, INCLUYENDO PUERTAS)</t>
  </si>
  <si>
    <t>EXCAVACION.</t>
  </si>
  <si>
    <t>H.A. ZAPATA MURO DE BLOQUES</t>
  </si>
  <si>
    <t>H.A. COLUMNAS DE 0.25 X 0.25 (INCLUYE ZAPATA 0.75 X 0.75)</t>
  </si>
  <si>
    <t>MURO DE BLOCK 6" B.N.P.</t>
  </si>
  <si>
    <t>MURO DE BLOCK 6" VIOLINADOS</t>
  </si>
  <si>
    <t>PANETE</t>
  </si>
  <si>
    <t>MALLA CICLONICA 6´ CAL. 9 (INC. TUBOS 1 1/2" H.G. GRUESOS Y ACCESORIOS)</t>
  </si>
  <si>
    <t>TUBOS 2" P/SOPORTE DE PUERTAS (INC. ACCESORIOS)</t>
  </si>
  <si>
    <t>PUERTAS EN MALLA CICLONICA L=4.00MT</t>
  </si>
  <si>
    <t>SUB TOTAL FASE D</t>
  </si>
  <si>
    <t>E</t>
  </si>
  <si>
    <t>INSTALACION VALVULA Ø20"</t>
  </si>
  <si>
    <t>EXCAVACION. (2.40 X 5.30 X 3.20) M</t>
  </si>
  <si>
    <t>DESMONTE DE PLATILLOS EXISTENTES (2 U)</t>
  </si>
  <si>
    <t xml:space="preserve">TORNILLOS ACERO HEX. NC-2 7/8 X 6 CON TUERCAS P/VALVULA 20" </t>
  </si>
  <si>
    <t>UD</t>
  </si>
  <si>
    <t>JUNTA DE GOMA PARA PLATILLOS 20X1/8</t>
  </si>
  <si>
    <t>JUNTAS DRESSER REDUCTORAS 196 A 20", PLATILLADAS, ACERO NEGRO (SIN INCLUIR SUMINISTRO DE PLATILLOS)</t>
  </si>
  <si>
    <t>SUMINISTRO DE  SELLANTE (SIKAFLEX PRO 3WF)</t>
  </si>
  <si>
    <t xml:space="preserve">CONSTRUCCION DE ANCLAJE </t>
  </si>
  <si>
    <t>REGISTRO DE HORMGON ARMADO (1.30 X 1.30 X 2.40)M3</t>
  </si>
  <si>
    <t>8.2.1</t>
  </si>
  <si>
    <t>8.2.2</t>
  </si>
  <si>
    <t>8.2.3</t>
  </si>
  <si>
    <t>BOTE</t>
  </si>
  <si>
    <t>HORMIGON ARMADO</t>
  </si>
  <si>
    <t>8.3.1</t>
  </si>
  <si>
    <t>LOSA DE FONDO A 0.15 - 1.13QQ/M3</t>
  </si>
  <si>
    <t>8.3.2</t>
  </si>
  <si>
    <t>LOSA DE TECHO A 0.10 - 1.70QQ/M3</t>
  </si>
  <si>
    <t>8.3.3</t>
  </si>
  <si>
    <t>MURO  DE O.20 - 3.28QQ/M3</t>
  </si>
  <si>
    <t>TERMINACION DE SUPERFICIE:</t>
  </si>
  <si>
    <t>8.4.1</t>
  </si>
  <si>
    <t>8.4.2</t>
  </si>
  <si>
    <t>PAÑETE INTERIOR PULIDO</t>
  </si>
  <si>
    <t>8.4.3</t>
  </si>
  <si>
    <t>FINO LOSA FONDO</t>
  </si>
  <si>
    <t>8.4.4</t>
  </si>
  <si>
    <t>8.4.5</t>
  </si>
  <si>
    <t>PINTURA</t>
  </si>
  <si>
    <t>8.5.1</t>
  </si>
  <si>
    <t>TAPA METALICA</t>
  </si>
  <si>
    <t>8.5.2</t>
  </si>
  <si>
    <t>ESCALERA</t>
  </si>
  <si>
    <t>MANO DE OBRA INSTALACION DE VALVULA (INC. CORTE TUBERIA Y RECTIFICACION DE CORTE Y SUPERFICIE DE TUBO)</t>
  </si>
  <si>
    <t>VALVULA DE MARIPOSA DE 20" PARA COLOCAR EN BOCA DE CACHON (SEGUN INFORME ANEXO)</t>
  </si>
  <si>
    <t>SUMINISTRO DE VALVULA DE MARIPOSA  DE 20"</t>
  </si>
  <si>
    <t>NIPLE PLATILLADO A UN ESTREMO DE 20"</t>
  </si>
  <si>
    <t>JUNTA DRESSER REDUCTORA  DE 20"</t>
  </si>
  <si>
    <t xml:space="preserve">JUNTA DE GOMA PARA NIPLE </t>
  </si>
  <si>
    <t xml:space="preserve">MANO DE OBRA </t>
  </si>
  <si>
    <t>SUB TOTAL FASE E</t>
  </si>
  <si>
    <t>F</t>
  </si>
  <si>
    <t>REHABILITACION  ACUEDUCTO EL LIMON</t>
  </si>
  <si>
    <t>CONSTRUCCION DE ACCESOS</t>
  </si>
  <si>
    <t xml:space="preserve">ADICIONALES CAMINO DE ACCESO A DEPOSITO Y POZOS, </t>
  </si>
  <si>
    <t>DOBLE RIESGO DE IMPRIMACION</t>
  </si>
  <si>
    <t>CONSTRUCCION DE ALCANTARILLA EN TUB 15´</t>
  </si>
  <si>
    <t>2.1.1</t>
  </si>
  <si>
    <t>EXCAVACION MATERIAL NO CLASIFICADO</t>
  </si>
  <si>
    <t>2.1.2</t>
  </si>
  <si>
    <t>2.1.3</t>
  </si>
  <si>
    <t>2.1.4</t>
  </si>
  <si>
    <t>2.1.5</t>
  </si>
  <si>
    <t>SUMINISTRO Y COLOCACION TUBO 15 HA</t>
  </si>
  <si>
    <t>2.1.6</t>
  </si>
  <si>
    <t>CONTRUCCION DE CABEZALES</t>
  </si>
  <si>
    <t xml:space="preserve">LINEA DE 6" PVC (SIN ACOMETIDAS) </t>
  </si>
  <si>
    <t>DEMOLICION Y REPOSICION DE ACERAS Y CONTENES PARA COLOCACION DE TUBERIAS</t>
  </si>
  <si>
    <t xml:space="preserve"> </t>
  </si>
  <si>
    <t>RESANE EN CONTENES Y BORDILLOS</t>
  </si>
  <si>
    <t>ENCACHE</t>
  </si>
  <si>
    <t>ESTRUCTURAS EN CRUCES DE ALCANTARILLA (BLOCK Y LOSA)</t>
  </si>
  <si>
    <t>RED DE DISTRIBUCION (PARTE I)</t>
  </si>
  <si>
    <t>CORRECCIONES DE AVERIAS EN TUBERIA EXISTENTE</t>
  </si>
  <si>
    <t>AVERIAS  DE Ø1/2 (227UD)</t>
  </si>
  <si>
    <t>1.1.1</t>
  </si>
  <si>
    <t>TUBERIA DE 1/2"PVC SCH-40</t>
  </si>
  <si>
    <t>1.1.2</t>
  </si>
  <si>
    <t>COUPLING 1/2 PVC</t>
  </si>
  <si>
    <t>1.1.3</t>
  </si>
  <si>
    <t xml:space="preserve">AVERIAS  DE Ø6" </t>
  </si>
  <si>
    <t>1.2.1</t>
  </si>
  <si>
    <t xml:space="preserve">TUBERIA DE 6" PVC  SDR- 26 CON ESPIGA Y CAMPANA </t>
  </si>
  <si>
    <t>1.2.2</t>
  </si>
  <si>
    <t>JUNTA DRESSER  DE 6"</t>
  </si>
  <si>
    <t>1.2.3</t>
  </si>
  <si>
    <t>AVERIAS  DE Ø6" (EN AREA DE POZO NO.1)</t>
  </si>
  <si>
    <t>1.3.1</t>
  </si>
  <si>
    <t>1.3.2</t>
  </si>
  <si>
    <t>1.3.3</t>
  </si>
  <si>
    <t>REHABILITACION DEPOSITO REGULADOR EXISTENTE Y VERJA PERIMETRAL D/F 9/9/14</t>
  </si>
  <si>
    <t xml:space="preserve">LETRERO Y LOGO EN CASETA EXISTENTE </t>
  </si>
  <si>
    <t>REHABILITACION CASETA PARA BOMBA POZO EXISTENTE</t>
  </si>
  <si>
    <t xml:space="preserve">LIMPIEZA </t>
  </si>
  <si>
    <t xml:space="preserve">PINTURA CASETA DE BOMBA </t>
  </si>
  <si>
    <t xml:space="preserve">IMPERMEABILIZANTE EN TECHO DE CASETA </t>
  </si>
  <si>
    <t xml:space="preserve">SUSTITUCION PUERTA CASETA </t>
  </si>
  <si>
    <t>ELECTRIFICACION Y EQUIPAMIENTO POZO E ILUMINACION DEPOSITO REGULADOR</t>
  </si>
  <si>
    <t>SERVICIO DE LA ESTACION</t>
  </si>
  <si>
    <t>SERVICIO DE LA ESTACION ILUMINACION DEPOSITO REGULADOR</t>
  </si>
  <si>
    <t>SUMINISTRO E INSTALACION TRANSFORMADOR DE 15KBA 1Ø, 12470-7,200/240-480V</t>
  </si>
  <si>
    <t>DESMONTE, REPARACION DE TRANSFORNADOR MONOFASICO (EXISTENTES)</t>
  </si>
  <si>
    <t xml:space="preserve">REPARACION BOMBA DE POZOS EXTENTES </t>
  </si>
  <si>
    <t>SUMINISTRO E INSTALACION DE EQUIPO DE BOMBA NUEVO POZO A EQUIPAR</t>
  </si>
  <si>
    <t>DESMONTE ,EVALUACION,SUMINISTRO DE MOTOR SUMERGIBLE FRANKLIN 6"20HP,3F,460V Y RECOLECCION DE BOMBA POZO #1(DONADO POR CAMBIO DE VOLTAJE)</t>
  </si>
  <si>
    <t>SUMINISTRO E INSTALACION DE GENERADOR ELECTRICO</t>
  </si>
  <si>
    <t>SUMINISTRO DE COMBUSTIBLE PARA GENERADOR</t>
  </si>
  <si>
    <t>PARA PRUEBA #1</t>
  </si>
  <si>
    <t>PARA PRUEBA DE SISTEMA D/F 30/07/15 192 GLS</t>
  </si>
  <si>
    <t>POR INAUGURACION DE SISTEMA D/F 03/08/15</t>
  </si>
  <si>
    <t>VI</t>
  </si>
  <si>
    <t>VARIOS</t>
  </si>
  <si>
    <t>PINTURA ACRILICA P/RESEPSION FINAL EN ESTRUCTURAS (1MANO)</t>
  </si>
  <si>
    <t xml:space="preserve">EN ESTRUCTURA NUEVAS </t>
  </si>
  <si>
    <t>DEPOSITO REGULADOR</t>
  </si>
  <si>
    <t>CASETA DE CLORO</t>
  </si>
  <si>
    <t xml:space="preserve">CASETA DE BOMBA </t>
  </si>
  <si>
    <t>1.1.4</t>
  </si>
  <si>
    <t>CASETA DE GENERADOR</t>
  </si>
  <si>
    <t>1.1.5</t>
  </si>
  <si>
    <t>EN NUCHO PARA PANELES</t>
  </si>
  <si>
    <t>EN ESTRUCTURA REHABILITADAS</t>
  </si>
  <si>
    <t xml:space="preserve">EN DEPOSITO REGULADOR </t>
  </si>
  <si>
    <t>LOGOS Y LETRERO</t>
  </si>
  <si>
    <t xml:space="preserve">EN CASETA </t>
  </si>
  <si>
    <t>VII</t>
  </si>
  <si>
    <t xml:space="preserve">REHABILITACION DEPOSITO REGULADOR EXISTENTE Y VERJA PERIMETRAL </t>
  </si>
  <si>
    <t>VERJA PERIMETRAL</t>
  </si>
  <si>
    <t xml:space="preserve">REMOCION VERJA EXISTENTE </t>
  </si>
  <si>
    <t>BOTE DE ESCOMBRO</t>
  </si>
  <si>
    <t>POSTE DE HORMIGON ARMADO(10X10X260)CM</t>
  </si>
  <si>
    <t>ALAMBRE DE PUAS (7 CUERDA)</t>
  </si>
  <si>
    <t>ALAMBRE #12</t>
  </si>
  <si>
    <t xml:space="preserve">MANO DE OBRA CONSTRUCCION VERJA </t>
  </si>
  <si>
    <t>REHABILITACION Y PINTURA EXISTENTES</t>
  </si>
  <si>
    <t>CASETA DE CLORACION</t>
  </si>
  <si>
    <t>EQUIPAMIENTO CASETA DE CLORO</t>
  </si>
  <si>
    <t>DOSIFICADOR DE CLORO APLICACION AL VACIO CON RANGO DE 0-100 LBS/DIAS</t>
  </si>
  <si>
    <t>SUMINISTRO E INSTALACION TANQUE DE CLORO D 150LBS (LLENO), INCLUYE TRANSPORTE</t>
  </si>
  <si>
    <t>VIII</t>
  </si>
  <si>
    <t>ACOMETIDAS</t>
  </si>
  <si>
    <t>REPOSICION DE ACOMETIDAS RURALES</t>
  </si>
  <si>
    <t>ADAPTADOR 1/2 X 20MM PE</t>
  </si>
  <si>
    <t>CODO 1/2X90 HG</t>
  </si>
  <si>
    <t>LLAVE DE CHORRO 1/2"</t>
  </si>
  <si>
    <t>SUBTOTAL FASE F</t>
  </si>
  <si>
    <t>SUB -TOTAL DE NUEVAS PARTIDAS</t>
  </si>
  <si>
    <t>SUB-TOTAL GENERAL PRESUPUESTO ACTUALIZADO No.1</t>
  </si>
  <si>
    <t>SUB-TOTAL GENERAL PRESUPUESTO CONTRATADO MAS ACTUALIZADO No.1</t>
  </si>
  <si>
    <t>PRESUPUESTO  ACTUALIZADO No.2                                                                                                                                                                                (D/F NOVIEMBRE  2017)</t>
  </si>
  <si>
    <t>G</t>
  </si>
  <si>
    <t xml:space="preserve"> ADICIONALES EN LA REHABILITACION ACUEDUCTO EL LIMON</t>
  </si>
  <si>
    <t>POZO 1</t>
  </si>
  <si>
    <t>SISTEMA DE BOMBEO</t>
  </si>
  <si>
    <t xml:space="preserve">SUMINISTRO DE PIEZAS ,VALVULA , MANO DE OBRA DE REMOCION Y REPOSICION </t>
  </si>
  <si>
    <t>SUMINISTRO Y COLOCACION VALVULA DE 4" PLATILLADA</t>
  </si>
  <si>
    <t>JUNTA DRESSER DE 6"</t>
  </si>
  <si>
    <t>NIPLE DE 6"X14"</t>
  </si>
  <si>
    <t>LLAVE DE CHORRO Ø1/2"</t>
  </si>
  <si>
    <t xml:space="preserve">SUSTITUCION DE MANOMETRO,  </t>
  </si>
  <si>
    <t>1.1.6</t>
  </si>
  <si>
    <t>VALVULAS DE AIRE DE 3/4"( INC NIPLE CODO Y VALVULA DE BOLA)</t>
  </si>
  <si>
    <t>1.1.7</t>
  </si>
  <si>
    <t xml:space="preserve">PINTURA  MANTENIMIENTO </t>
  </si>
  <si>
    <t>1.1.8</t>
  </si>
  <si>
    <t>EMPAQUETADURA DE BOMBA EXISTENTE</t>
  </si>
  <si>
    <t>1.1.9</t>
  </si>
  <si>
    <t xml:space="preserve">EXTRACCION Y REINSTALACION DE BOMBA </t>
  </si>
  <si>
    <t>PLOMERO (1 HOMBRE)</t>
  </si>
  <si>
    <t>DIA</t>
  </si>
  <si>
    <t>AYUDANTE</t>
  </si>
  <si>
    <t>EQUIPOS</t>
  </si>
  <si>
    <t xml:space="preserve">USO DE CAMION DAIHATSU (INC TRANSPORTE DE LA BOMBA) </t>
  </si>
  <si>
    <t>TRABAJOS DE ALBAÑILERIA (BASE DE BOMBA)</t>
  </si>
  <si>
    <t>1.4.1</t>
  </si>
  <si>
    <t>MEZCLA PARA PAÑETE</t>
  </si>
  <si>
    <t>1.4.2</t>
  </si>
  <si>
    <t>ALBAÑIL</t>
  </si>
  <si>
    <t xml:space="preserve">DIA </t>
  </si>
  <si>
    <t>1.4.3</t>
  </si>
  <si>
    <t xml:space="preserve">TRABAJOS VARIOS </t>
  </si>
  <si>
    <t>1.5.1</t>
  </si>
  <si>
    <t>ABRAZADERA PARA LEVANTAR CABLE</t>
  </si>
  <si>
    <t>1.5.2</t>
  </si>
  <si>
    <t xml:space="preserve">LLAVIN PARA PUERTA  CASETA </t>
  </si>
  <si>
    <t>1.5.3</t>
  </si>
  <si>
    <t>COPA PARA TUBOS GALVANIZADO EN VERJA DE MALLA CICLONICA       1 1/2"</t>
  </si>
  <si>
    <t>1.5.4</t>
  </si>
  <si>
    <t>COPA PARA TUBOS GALVANIZADO EN VERJA DE MALLA CICLONICA   2"</t>
  </si>
  <si>
    <t>1.5.6</t>
  </si>
  <si>
    <t>PINTURA   MANTENIMIENTO</t>
  </si>
  <si>
    <t>1.5.5</t>
  </si>
  <si>
    <t>SUSTITUCION SWITCH DE ENCENDIDO SISTEMA (TAPA DE CAJA DE BREAKER Y PINTURA GENERAL</t>
  </si>
  <si>
    <t>ELECTRICISTA  (1 HOMBRE)</t>
  </si>
  <si>
    <t>1.5.7</t>
  </si>
  <si>
    <t>1.5.8</t>
  </si>
  <si>
    <t>AYUDANTES (2 HOMBRE)</t>
  </si>
  <si>
    <t xml:space="preserve">SUBTOTAL FASE I </t>
  </si>
  <si>
    <t>DEPOSITO  150 M3 EXISTENTE</t>
  </si>
  <si>
    <t>MATERIALES</t>
  </si>
  <si>
    <t xml:space="preserve">VALVULA DE 3" PLATILLADA COMPLETA </t>
  </si>
  <si>
    <t>TAPA  DE TOLA DE 0.80X0.80 M</t>
  </si>
  <si>
    <t>CODO DE ACERO Ø1 1/2"  (VENTILACION)</t>
  </si>
  <si>
    <t>COPA PARA TUBOS GARVANIZADO EN VERJA DE MALLA CICLONICA    1 1/2"</t>
  </si>
  <si>
    <t>COPA PARA TUBOS GARVANIZADO EN VERJA DE MALLA CICLONICA  2"</t>
  </si>
  <si>
    <t>PINTURA ANTIOXIDO</t>
  </si>
  <si>
    <t xml:space="preserve">PERSONAL </t>
  </si>
  <si>
    <t>AYUDANTE  (2HOMBRE)</t>
  </si>
  <si>
    <t xml:space="preserve">HERRERO INC. MATERIALES DE SOLDADURA </t>
  </si>
  <si>
    <t>TALADRO HILTY</t>
  </si>
  <si>
    <t>TRABAJOS DE ALBAÑILERIA  ( REPARACION DE REGISTRO, FRAGUACHE Y COLOCACION DE TAPA )</t>
  </si>
  <si>
    <t>USO DE CAMION DAYHATZU</t>
  </si>
  <si>
    <t xml:space="preserve">SUBTOTAL FASE II </t>
  </si>
  <si>
    <t>POZO 2</t>
  </si>
  <si>
    <t>CASETA DE BOMBEO</t>
  </si>
  <si>
    <t>NIPLE DE 3"  L=0.60M</t>
  </si>
  <si>
    <t>REPOSICION DE YAVIN DE PUERTA</t>
  </si>
  <si>
    <t>MANOMETRO</t>
  </si>
  <si>
    <t>LLAVE DE CHORRO DE Ø1/2"</t>
  </si>
  <si>
    <t xml:space="preserve">TAPAS TOMACORRIENTES </t>
  </si>
  <si>
    <t>CANDADO</t>
  </si>
  <si>
    <t xml:space="preserve">COPA PARA TUBOS GALVANIZADO EN VERJA DE      1 1/2" </t>
  </si>
  <si>
    <t>1.1.10</t>
  </si>
  <si>
    <t>PINTURA MANTENIMIENTO</t>
  </si>
  <si>
    <t>1.1.11</t>
  </si>
  <si>
    <t>EXTRACCION Y COLOCACION BOMBA POR FALLO ELECTRICO</t>
  </si>
  <si>
    <t>TRABAJO DE ALBAÑILERIA  (RAMPA DE ACCESO)</t>
  </si>
  <si>
    <t>MALLA ELECTROSOLDADA</t>
  </si>
  <si>
    <t xml:space="preserve">M2 </t>
  </si>
  <si>
    <t>HORMIGON SIMPLE 180 KG/CM2</t>
  </si>
  <si>
    <t xml:space="preserve">ALBAÑIL </t>
  </si>
  <si>
    <t xml:space="preserve">AYUDANTE(2U) </t>
  </si>
  <si>
    <t xml:space="preserve">EQUIPOS </t>
  </si>
  <si>
    <t>CAMION DAHIATZU</t>
  </si>
  <si>
    <t>GENERADOR</t>
  </si>
  <si>
    <t>1.6.1</t>
  </si>
  <si>
    <t>TUBERIA DE 2" GALVANIZADO</t>
  </si>
  <si>
    <t>1.6.2</t>
  </si>
  <si>
    <t>CODO DE 2" GALVANIZADO</t>
  </si>
  <si>
    <t>1.6.3</t>
  </si>
  <si>
    <t>BOMBILLO</t>
  </si>
  <si>
    <t>1.6.4</t>
  </si>
  <si>
    <t>1.6.5</t>
  </si>
  <si>
    <t>1.6.6</t>
  </si>
  <si>
    <t>1.6.6.1</t>
  </si>
  <si>
    <t>1.6.6.2</t>
  </si>
  <si>
    <t>SUBTOTAL FASE III</t>
  </si>
  <si>
    <t>DEPOSITO DE COMBUSTIBLE</t>
  </si>
  <si>
    <t xml:space="preserve"> LLAVE DE PASO DE 1/2" PARA CONTROL DE MANTENIMIENTO </t>
  </si>
  <si>
    <t>FILTRO DE COMBUSTIBLE</t>
  </si>
  <si>
    <t>REPOSICION DE FINO PILETA CAPTACION DE COMBUSTIBLE, EN AREA DE TANQUE</t>
  </si>
  <si>
    <t>MECANICO</t>
  </si>
  <si>
    <t>EXTERIORES</t>
  </si>
  <si>
    <t>FOTOCELDAS LAMPARA</t>
  </si>
  <si>
    <t>PERSONAL</t>
  </si>
  <si>
    <t>2.2.1</t>
  </si>
  <si>
    <t xml:space="preserve">ELECTRICISTA </t>
  </si>
  <si>
    <t>2.2.2.</t>
  </si>
  <si>
    <t xml:space="preserve">SUBTOTAL FASE IV </t>
  </si>
  <si>
    <t>DEPOSITO REGULADOR  DE 200 M3</t>
  </si>
  <si>
    <t>COPA PARA TUBOS GARVANIZADO EN VERJA DE MALLA CICLONICA   2"</t>
  </si>
  <si>
    <t>BOMBILLOS</t>
  </si>
  <si>
    <t>TAPA PANEL DE CONTADOR</t>
  </si>
  <si>
    <t>REPARACION DE TAPA 0.80X0.80M</t>
  </si>
  <si>
    <t>BOQUILLA PARA TANQUE DE CLORACION</t>
  </si>
  <si>
    <t>1.8.1</t>
  </si>
  <si>
    <t>1.8.2</t>
  </si>
  <si>
    <t>SUBTOTAL FASE V</t>
  </si>
  <si>
    <t xml:space="preserve">CORRECCION DE AVERIAS </t>
  </si>
  <si>
    <t>TRAMO ENTRE NUDOS 68 AL 70</t>
  </si>
  <si>
    <t xml:space="preserve">EXCAVACION A MANO  </t>
  </si>
  <si>
    <t>TUBERIA DE Ø3"</t>
  </si>
  <si>
    <t>COLOCACION CLAN Ø3" A Ø1/2"</t>
  </si>
  <si>
    <t>TRAMO ENTRE NUDOS 7 AL 7A</t>
  </si>
  <si>
    <t>ADAPTADOR DE 1/2" PARA ACOMETIDAS</t>
  </si>
  <si>
    <t>TRAMO ENTRE NUDOS 7A  AL11</t>
  </si>
  <si>
    <t>EXCAVACION A MANO   2.00 X1.10</t>
  </si>
  <si>
    <t>CHEQUEO DE VALVULAS DE Ø3"</t>
  </si>
  <si>
    <t>TUBERIA DE POLIETILENO DE 1/2"</t>
  </si>
  <si>
    <t>TRAMO ENTRE NUDOS 11  AL13</t>
  </si>
  <si>
    <t>EXCAVACION A MANO   2.80 X1.10</t>
  </si>
  <si>
    <t>ADAPTADOR DE 1/2"</t>
  </si>
  <si>
    <t>TRAMO , NUDOS  93</t>
  </si>
  <si>
    <t>EXCAVACION A MANO   2.30 X1.80</t>
  </si>
  <si>
    <t>COLOCACION DE CLAN Ø6" A 1/2" PVC</t>
  </si>
  <si>
    <t>AYUDANTE DE PLOMERO (1 HOMBRES)</t>
  </si>
  <si>
    <t>SUBTOTAL FASE VI</t>
  </si>
  <si>
    <t>SUBTOTAL  FASE G</t>
  </si>
  <si>
    <t>H</t>
  </si>
  <si>
    <t>PINTURA ADICIONAL PARA INAUGURACION DE LA REHABILITACION ACUEDUCTO EL LIMON- JIMANI</t>
  </si>
  <si>
    <t>PINTURA ACRILICA EN MURO</t>
  </si>
  <si>
    <t>PINTURA  MANTENIMIENTO  EN TAPAS  REGISTROS DE BY PASS (1.5 x3)M  Y  DESAGUE (1.20X1.20)M</t>
  </si>
  <si>
    <t xml:space="preserve">PINTURA MANTENIMIENTO  EN TUBERIAS,PIEZAS Y VALVULAS </t>
  </si>
  <si>
    <t>LOGO Y LETRERO</t>
  </si>
  <si>
    <t>NICHO PARA PANEL (DEPOSITO REGULADOR  200 M3)</t>
  </si>
  <si>
    <t>VERJA PERIMETRAL (DEPOSITO REGULADOR 200M3)</t>
  </si>
  <si>
    <t xml:space="preserve">PINTURA  MANTENIMIENTO  EN  MALLA </t>
  </si>
  <si>
    <t xml:space="preserve">PINTURA ACRILICA </t>
  </si>
  <si>
    <t>RETOQUE LOGO Y LETRERO</t>
  </si>
  <si>
    <t>PINTURA  MANTENIMIENTO  EN PUERTAS Y PERFILES</t>
  </si>
  <si>
    <t>PINTURA  MANTENIMIENTO  EN TECHO DESLIZABLE</t>
  </si>
  <si>
    <t>PINTURA EPOXICA PARA PISO</t>
  </si>
  <si>
    <t xml:space="preserve">DEPOSITO REGULADOR  150 M3 </t>
  </si>
  <si>
    <t>CASETA DE CLORO Y CLORADOR</t>
  </si>
  <si>
    <t xml:space="preserve">CASETA DE GENERADOR </t>
  </si>
  <si>
    <t>TINA Y DEPOSITO DE COMBUSTIBLE</t>
  </si>
  <si>
    <t>PINTURA  MANTENIMIENTO  EN  PIEZAS ,TUBERIAS Y ACOPLES DE BOMBAS</t>
  </si>
  <si>
    <t>VERJA PERIMETRAL DEL CONJUNTO DE CASETA DE BOMBEO, GENERADOR Y COMBUSTIBLE</t>
  </si>
  <si>
    <t>PINTURA ACRILICA EN COLUMNA</t>
  </si>
  <si>
    <t>PINTURA  MANTENIMIENTO  EN MALLA CICLONICA</t>
  </si>
  <si>
    <t>SUBTOTAL  FASE H</t>
  </si>
  <si>
    <t>SUB-TOTAL  PRESUPUESTO ACTUALIZADO 2</t>
  </si>
  <si>
    <t>SUB-TOTAL GENERAL PRESUPUESTO CONTRATADO MAS ACTUALIZADO No.1 MAS ACTUALIZADO No.2</t>
  </si>
  <si>
    <t>ACTUALIZADO #3 D/F ENERO/2019</t>
  </si>
  <si>
    <t>POR ELIMINACION DE PARTIDAS</t>
  </si>
  <si>
    <t xml:space="preserve">SUB TOTAL ELIMINACION DE PARTIDAS </t>
  </si>
  <si>
    <t>POR NUEVAS PARTIDAS (POR REDISENO)</t>
  </si>
  <si>
    <t xml:space="preserve">LINEA DE ADUCCION  DESDE CAJUELA DE CAPTACION EXISTENTE HASTA DEPOSITO REGULADOR EXISTENTE Y RAMIFICACION A EMPALMAR CON TUBERIA Ø6" EXISTENTE (PERTENECIENTE AL SISTEMA DE ASURO) </t>
  </si>
  <si>
    <t>EXCAVACION  A MANO A CAMPO TRAVIESA</t>
  </si>
  <si>
    <t xml:space="preserve">EXCAVACION MATERIAL COMPACTO CON EQUIPO </t>
  </si>
  <si>
    <t>RELLENO COMPACTADO CON COMPACTADOR MECANICO EN CAPAS DE 0.30</t>
  </si>
  <si>
    <t>SUMINISTRO DE MATERIAL DE MINA PARA RELLENO</t>
  </si>
  <si>
    <t>BOTE DE MATERIAL CON CAMION (D= 5 KM)</t>
  </si>
  <si>
    <t>SUMINISTRO DE TUBERIAS</t>
  </si>
  <si>
    <t>DE Ø8" PVC (SDR-26) C/J.G.+ 3% POR PERDIDA</t>
  </si>
  <si>
    <t>COLOCACION DE TUBERIAS</t>
  </si>
  <si>
    <t>SUMINISTRO Y COLOCACION DE PIEZAS ESPECIALES</t>
  </si>
  <si>
    <t xml:space="preserve">CODO Ø8" X 15º  ACERO SCH-40   </t>
  </si>
  <si>
    <t xml:space="preserve">CODO Ø8" X 20º  ACERO SCH-40   </t>
  </si>
  <si>
    <t xml:space="preserve">CODO Ø8" X 25º  ACERO SCH-40    </t>
  </si>
  <si>
    <t xml:space="preserve">CODO Ø8" X 30º  ACERO SCH-40 </t>
  </si>
  <si>
    <t>CODO Ø8" X 35º  ACERO SCH-40</t>
  </si>
  <si>
    <t xml:space="preserve">CODO Ø8" X 40º  ACERO SCH-40     </t>
  </si>
  <si>
    <t>CODO Ø8" X 45º  ACERO SCH-40</t>
  </si>
  <si>
    <t xml:space="preserve">CODO Ø8" X 50º  ACERO SCH-40 </t>
  </si>
  <si>
    <t xml:space="preserve">JUNTAS MECANICAS TIPO DRESSER 8" </t>
  </si>
  <si>
    <t xml:space="preserve">ANCLAJES H.A P/PIEZAS </t>
  </si>
  <si>
    <t>SUMINISTRO Y COLOCACION DE VALVULAS DE AIRE</t>
  </si>
  <si>
    <t>VALVULA DE AIRE COMB. Ø 1 1/2" H.F. 150 PSI, ROSC. COMPLETA</t>
  </si>
  <si>
    <t>VALVULA DE AIRE SIMPLE Ø 1 " H.F. 150 PSI</t>
  </si>
  <si>
    <t xml:space="preserve">REGISTRO PARA VALVULAS DE AIRE EN TUBO H.A. Ø36" (SEGUN DETALLE)   </t>
  </si>
  <si>
    <t>SUMINISTRO Y COLOCACION DE VALVULAS DESAGUE</t>
  </si>
  <si>
    <t>VALVULA DE DESAGUE Ø4" H.F. 150 PSI, ROSC. COMPLETA (INC. JUNTAS, PLATILLOS, TUBERIA Y PIEZAS) (SEGUN DETALLE PLANO)</t>
  </si>
  <si>
    <t>CAJA TELESCOPICA</t>
  </si>
  <si>
    <t>CRUCE DE RIO EN TUBERIA Ø8" ACERO, L=37.00 M</t>
  </si>
  <si>
    <t>SUM. TUBERIA Ø8" ACERO SCH-40  SIN COSTURA CON RECUBRIMIENTO ANTICORROSIVO</t>
  </si>
  <si>
    <t>SUM. CODO 8" X 45º ACERO CON RECUBRIMIENTO ANTICORROSIVO</t>
  </si>
  <si>
    <t>JUNTA DRESSER Ø8''</t>
  </si>
  <si>
    <t>ANCLAJE DE H.A. FÇ=210KG/CM2, V=0.49M3, 1.53QQ/M3</t>
  </si>
  <si>
    <t>EXCAVACION MATERIAL EN PRESENCIA DE AGUA C/EQUIPO</t>
  </si>
  <si>
    <t>RELLENO COMPACTADO C/COMPACTADOR MECANICO EN CAPAS DE 0.20M</t>
  </si>
  <si>
    <t>DESVIO DE RIO Y REENCAUZAMIENTO</t>
  </si>
  <si>
    <t>CRUCE DE CAÑADA EN TUBERIA Ø8" ACERO, L=27.00 M</t>
  </si>
  <si>
    <t>TUBERIA Ø8" ACERO SCH-40 (SUMINISTRO)</t>
  </si>
  <si>
    <t>CODO 8" X 45º ACERO</t>
  </si>
  <si>
    <t xml:space="preserve"> VALVULA Y REGISTRO EN EMPALME TUBERIA A  CAJUELA</t>
  </si>
  <si>
    <t>VALVULA DE COMPUERTA Ø8" H.F. 150 PSI, PLATILLADA COMPLETA(INC. NIPLES PLAT., TORNILLOS, JUNTA GOMA Y 2 JUNTAS DRESSER)</t>
  </si>
  <si>
    <t>REGISTRO PARA VALVULA  EN BLOCK 8" (SEGUN DETALLE)</t>
  </si>
  <si>
    <t>HUECO Y SELLANTE HIDROFILICO EN EMPALME</t>
  </si>
  <si>
    <t>PRUEBA HIDROSTATICA</t>
  </si>
  <si>
    <t xml:space="preserve">EN TUB. DE Ø8" PVC SRD-26 C/JUNTA GOMA </t>
  </si>
  <si>
    <t>SUB-TOTAL FASE I</t>
  </si>
  <si>
    <t>J</t>
  </si>
  <si>
    <t>SISTEMA DE DESINFECCION Y REDISENO INSTALACIONES DEPOSITO REGULADOR 100 M3 EXIST.</t>
  </si>
  <si>
    <t>CONSTRUCCION CASETA DE CLORACION</t>
  </si>
  <si>
    <t>PRELIMINARES:</t>
  </si>
  <si>
    <t xml:space="preserve">REPLANTEO </t>
  </si>
  <si>
    <t xml:space="preserve">MOVIMIENTO DE TIERRA </t>
  </si>
  <si>
    <t>HORMIGÓN ARMADO F'C=180 KG/CM2  EN :</t>
  </si>
  <si>
    <t>ZAPATA DE MURO 0.66</t>
  </si>
  <si>
    <t>COLUMNA 0.20X0.20 - 4.81</t>
  </si>
  <si>
    <t>VIGA  0.20 X 0.30 - 4.77</t>
  </si>
  <si>
    <t>1.2.4</t>
  </si>
  <si>
    <t>LOSA DE TECHO 0.12 - 1.28</t>
  </si>
  <si>
    <t>MURO BLOCKS</t>
  </si>
  <si>
    <t>MURO DE BLOCK CALADO</t>
  </si>
  <si>
    <t>TERMINACIÓN DE SUPERFICIE :</t>
  </si>
  <si>
    <t xml:space="preserve">PAÑETE </t>
  </si>
  <si>
    <t>PAÑETE TECHO</t>
  </si>
  <si>
    <t>1.4.4</t>
  </si>
  <si>
    <t>PINTURA ACRÍLICA</t>
  </si>
  <si>
    <t>1.4.5</t>
  </si>
  <si>
    <t>PISO H.S.</t>
  </si>
  <si>
    <t>1.4.6</t>
  </si>
  <si>
    <t xml:space="preserve">CANTOS </t>
  </si>
  <si>
    <t>1.4.7</t>
  </si>
  <si>
    <t>ANTEPECHO</t>
  </si>
  <si>
    <t>1.4.8</t>
  </si>
  <si>
    <t>ACERA EXTERIOR 0.60</t>
  </si>
  <si>
    <t>RELLENO CALICHE EN CASETA</t>
  </si>
  <si>
    <t>INSTALACIONES ELÉCTRICAS</t>
  </si>
  <si>
    <t>1.7.1</t>
  </si>
  <si>
    <t>1.7.2</t>
  </si>
  <si>
    <t>INTERRUPTORES DOBLE</t>
  </si>
  <si>
    <t>1.7.3</t>
  </si>
  <si>
    <t>TOMACORRIENTES DOBLE, 120V</t>
  </si>
  <si>
    <t>1.7.4</t>
  </si>
  <si>
    <t>PANEL DE DISTRIBUCION 4/8 CIRCUITOS (INC. BREAKERS)</t>
  </si>
  <si>
    <t>SISTEMA DE CLORACION</t>
  </si>
  <si>
    <t>SUMINISTRO E INSTALACION DE CLORADOR DIRECTO, RANGO 0-25 LBS. INCLUYE: TODOS LOS ACCESORIOS, INSTALACION Y EQUIPOS DE INST.</t>
  </si>
  <si>
    <t>SUM. E INST. CILINDROS DE CLORO DE 150 LBS (LLENO)</t>
  </si>
  <si>
    <t>LETRERO EN CASETA DE CLORO</t>
  </si>
  <si>
    <t>REGISTRO DE CLORACION ASURO</t>
  </si>
  <si>
    <t>CONSTRUCCION DE REGISTRO EN BLOCK 8" TODAS LAS CAMARAS LLENAS DIM. EXT.=(2.00X1.80X2.30)M</t>
  </si>
  <si>
    <t>REDISENO DE INSTALACIONES DE DEPOSITO REGULADOR 100 M3 EXIST.</t>
  </si>
  <si>
    <t>ENTRADAS EXISTENTES</t>
  </si>
  <si>
    <t>3.1.1</t>
  </si>
  <si>
    <t>TUBERIA 6" ACERO SCH-40 SIN COSTURA CON RECUBRIMIENTO ANTICORROSIVO</t>
  </si>
  <si>
    <t>3.1.2</t>
  </si>
  <si>
    <t>CODO 6 X 90 ACERO SCH-40 CON RECUBRIMIENTO ANTICORROSIVO</t>
  </si>
  <si>
    <t>3.1.3</t>
  </si>
  <si>
    <t>TEE 6 X 6 ACERO SCH-40 CON RECUBRIMIENTO ANTICORROSIVO</t>
  </si>
  <si>
    <t>3.1.4</t>
  </si>
  <si>
    <t>JUNTA MECANICA TIPO DRESSER 6"</t>
  </si>
  <si>
    <t>3.1.5</t>
  </si>
  <si>
    <t>VALVULA DE COMPUERTA 6" H.F. 150 PSI PLATILLADA (INC. NIPLES PLAT. JUNTA DE GOMA, TORNILLOS Y 2 JUNTAS DRESSER)</t>
  </si>
  <si>
    <t>3.1.6</t>
  </si>
  <si>
    <t xml:space="preserve">SUMINISTRO DE MEDIDOR  Ø6", MODELO M, TIPO TURBINA CON NIPLES TUERCAS, SELLOS, JUNTAS Y FILTRO INCLUIDOS   </t>
  </si>
  <si>
    <t>3.1.7</t>
  </si>
  <si>
    <t>REGISTRO PARA MEDIDOR Y VALVULAS : DIM. EXT.(2.90 X 1.40 X 1.40) M</t>
  </si>
  <si>
    <t>BY - PASS</t>
  </si>
  <si>
    <t>3.2.1</t>
  </si>
  <si>
    <t>3.2.2</t>
  </si>
  <si>
    <t>3.2.3</t>
  </si>
  <si>
    <t>ENTRADA EN TUB. Ø8" (NUEVA)</t>
  </si>
  <si>
    <t>3.3.1</t>
  </si>
  <si>
    <t>APERTURA DE HUECO P/COLOC. NIPLE (INC. JUNTA HIDROFILICA)</t>
  </si>
  <si>
    <t>3.3.2</t>
  </si>
  <si>
    <t>NIPLE EN TUB. 8" ACERO</t>
  </si>
  <si>
    <t>3.3.3</t>
  </si>
  <si>
    <t>TUBERIA 8" ACERO SCH-40 SIN COSTURA CON RECUBRIMIENTO ANTICORROSIVO</t>
  </si>
  <si>
    <t>3.3.4</t>
  </si>
  <si>
    <t>CODO 8 X 90 ACERO SCH-40 CON RECUBRIMIENTO ANTICORROSIVO</t>
  </si>
  <si>
    <t>3.3.5</t>
  </si>
  <si>
    <t>TEE 8 X 8 ACERO SCH-40 CON RECUBRIMIENTO ANTICORROSIVO</t>
  </si>
  <si>
    <t>3.3.6</t>
  </si>
  <si>
    <t>JUNTA MECANICA TIPO DRESSER 8"</t>
  </si>
  <si>
    <t>3.3.7</t>
  </si>
  <si>
    <t>VALVULA DE COMPUERTA 8" H.F. 150 PSI PLATILLADA (INC. NIPLES PLAT. JUNTA DE GOMA, TORNILLOS Y 2 JUNTAS DRESSER)</t>
  </si>
  <si>
    <t>3.3.8</t>
  </si>
  <si>
    <t>3.3.9</t>
  </si>
  <si>
    <t>MOVIMIENTO DE TIERRA P/TUBERIAS (43.00M)</t>
  </si>
  <si>
    <t>3.4.1</t>
  </si>
  <si>
    <t>EXCAVACION MATERIAL COMPACTO A MANO</t>
  </si>
  <si>
    <t>3.4.2</t>
  </si>
  <si>
    <t>3.4.3</t>
  </si>
  <si>
    <t>BOTE DE MATERIAL C/CAMION DIST. 5KM</t>
  </si>
  <si>
    <t xml:space="preserve"> INSTALACION (INC. EQUIPOS, PERSONAL Y MATERIALES)</t>
  </si>
  <si>
    <t>3.5.1</t>
  </si>
  <si>
    <t>EQUIPO DE CORTE</t>
  </si>
  <si>
    <t>3.5.2</t>
  </si>
  <si>
    <t>EQUIPO SOLDADURA</t>
  </si>
  <si>
    <t>3.5.3</t>
  </si>
  <si>
    <t>3.5.4</t>
  </si>
  <si>
    <t>MATERIALES DIVERSOS (SOLDADURA, OXIGENO, ACETILENO, ETC)</t>
  </si>
  <si>
    <t>DEMOLICION DE CASETA EXISTENTE (INC. BOTE DE ESCOMBROS</t>
  </si>
  <si>
    <t xml:space="preserve">DEMONTE DE VALVULA DE ALTITUD </t>
  </si>
  <si>
    <t>LIMPIEZA FINAL Y CONTINUA</t>
  </si>
  <si>
    <t>TOTAL FASE J</t>
  </si>
  <si>
    <t>K</t>
  </si>
  <si>
    <t>ADECUACION DE CAMINO DE ACCESO A DEPOSITO REGULADOR EXIST.</t>
  </si>
  <si>
    <t>USO DE TRACTOR D7G PARA LIMPIEZA Y REHABILITACION CAMINO DE ACCESO (INC. COMBUSTIBLE Y OPERADOR)</t>
  </si>
  <si>
    <t>TRACTOR DTG DETENIDO EN ESPERA DE TALLER (NO INC. COMBUSTIBLE) (VER NOTA )</t>
  </si>
  <si>
    <t>REMOCION Y RECOLOCACION DE EMPALIZADA 5 CUERDAS</t>
  </si>
  <si>
    <t>TOTAL FASE K</t>
  </si>
  <si>
    <t>SUB-TOTAL POR NUEVAS PARTIDAS</t>
  </si>
  <si>
    <t>SUB-TOTAL  PRESUPUESTO ACTUALIZADO 3</t>
  </si>
  <si>
    <t xml:space="preserve">SUB-TOTAL GENERAL PRES. CONTRATADO + ACT. No.1 + ACT. No.2 + ACT. NO.3 </t>
  </si>
  <si>
    <t>PRESUPUESTO ACTUALIZADO No.4 D/F MARZO 2019</t>
  </si>
  <si>
    <t>AUMENTO DE CANTIDAD</t>
  </si>
  <si>
    <t>(N. P. ACT. 3) TRACTOR D7G DETENIDO EN ESPERA DE TALLER (NO INC. COMBUSTIBLE) (VER NOTA )</t>
  </si>
  <si>
    <t>SUB-TOTAL POR  AUMENTO DE CANTIDAD</t>
  </si>
  <si>
    <t>SUB-TOTAL  PRESUPUESTO ACTUALIZADO 4</t>
  </si>
  <si>
    <t xml:space="preserve">SUB-TOTAL GENERAL PRES. CONTRATADO + ACT. No.1 + ACT. No.2 + ACT. NO.3 + ACT. NO.4 </t>
  </si>
  <si>
    <t>PRESUPUESTO ACTUALIZADO No.5 (D/F ABRIL 2021)</t>
  </si>
  <si>
    <t xml:space="preserve">LÍNEA DE ADUCCIÓN  DESDE CAJUELA DE CAPTACIÓN EXISTENTE HASTA DEPÓSITO REGULADOR EXISTENTE Y RAMIFICACIÓN A EMPALMAR CON TUBERÍA Ø6" EXISTENTE (PERTENECIENTE AL SISTEMA DE ASURO) </t>
  </si>
  <si>
    <t>SUMINISTRO Y COLOCACIÓN DE PIEZAS ESPECIALES</t>
  </si>
  <si>
    <t xml:space="preserve">CODO Ø8" X 15º  ACERO SCH-40    </t>
  </si>
  <si>
    <t xml:space="preserve">CODO Ø8" X 20º  ACERO SCH-40     </t>
  </si>
  <si>
    <t xml:space="preserve">CODO Ø8" X 50º  ACERO SCH-40   </t>
  </si>
  <si>
    <t xml:space="preserve">JUNTAS MECÁNICAS TIPO DRESSER 8"                                                   </t>
  </si>
  <si>
    <t>SUB-TOTAL AUMENTO CANTIDAD</t>
  </si>
  <si>
    <t>REDUCCION DE CANTIDAD (R.C.)</t>
  </si>
  <si>
    <t>EXCAVACIÓN MATERIAL COMPACTO CON EQUIPO</t>
  </si>
  <si>
    <t xml:space="preserve">BOTE DE MATERIAL CON CAMION (D= 5 KM)    </t>
  </si>
  <si>
    <t>CODO Ø8" X 30º  ACERO SCH-40</t>
  </si>
  <si>
    <t>CODO Ø8" X 40º  ACERO SCH-40</t>
  </si>
  <si>
    <t xml:space="preserve">DE Ø8" PVC (SDR-26) C/J.G.+ 3% POR PERDIDA                                </t>
  </si>
  <si>
    <t>SUB-TOTAL REDUCCIÓN DE CANTIDAD</t>
  </si>
  <si>
    <t>ELIMINACIÓN DE PARTIDAS (E.P.)</t>
  </si>
  <si>
    <t>TOTAL FASE I</t>
  </si>
  <si>
    <t>SUB-TOTAL ELIMINACION DE PARTIDAS</t>
  </si>
  <si>
    <t>AUMENTO DE PRECIO</t>
  </si>
  <si>
    <t>DIFE</t>
  </si>
  <si>
    <t>SUMINISTRO DE TUBERÍAS</t>
  </si>
  <si>
    <t xml:space="preserve">DE Ø8" PVC (SDR-26) C/J.G.+ 3% POR PERDIDA                                     </t>
  </si>
  <si>
    <t xml:space="preserve">CODO Ø8" X 20º  ACERO SCH-40    </t>
  </si>
  <si>
    <t xml:space="preserve">CODO Ø8" X 25º  ACERO SCH-40   </t>
  </si>
  <si>
    <t xml:space="preserve">CODO Ø8" X 30º  ACERO SCH-40   </t>
  </si>
  <si>
    <t xml:space="preserve">CODO Ø8" X 35º  ACERO SCH-40   </t>
  </si>
  <si>
    <t xml:space="preserve">CODO Ø8" X 45º  ACERO SCH-40  </t>
  </si>
  <si>
    <t xml:space="preserve">CODO Ø8" X 50º  ACERO SCH-40     </t>
  </si>
  <si>
    <t>SUB-TOTAL AUMENTO DE PRECIO</t>
  </si>
  <si>
    <t xml:space="preserve">EXCAVACIÓN MATERIAL ROCA CON EQUIPO                                          </t>
  </si>
  <si>
    <t xml:space="preserve">REGISTRO PARA VALVULAS DE AIRE EN TUBO H.A. Ø42" (SEGÚN DETALLE)   </t>
  </si>
  <si>
    <t xml:space="preserve">VÁLVULA DE AIRE COMB. Ø 1 1/2" H.F. 150 PSI, ROSC.(PREINSTALACIÓN) </t>
  </si>
  <si>
    <t xml:space="preserve">CORRECCIÓN DE AVERÍAS </t>
  </si>
  <si>
    <t>12.1.1</t>
  </si>
  <si>
    <t xml:space="preserve">EXCAVACIÓN A MANO                                                                              </t>
  </si>
  <si>
    <t>12.1.2</t>
  </si>
  <si>
    <t xml:space="preserve">RELLENO COMPACTADO                                                                            </t>
  </si>
  <si>
    <t>MATERIALES:</t>
  </si>
  <si>
    <t>12.2.1</t>
  </si>
  <si>
    <t xml:space="preserve">TUBERÍA DE 6" PVC  SDR- 26                                                                  </t>
  </si>
  <si>
    <t>12.2.2</t>
  </si>
  <si>
    <t xml:space="preserve">TUBOS DE 2" PVC SCH-40                                                                     </t>
  </si>
  <si>
    <t>12.2.3</t>
  </si>
  <si>
    <t xml:space="preserve">TUBOS DE 3/4" PVC SCH-40                                                                  </t>
  </si>
  <si>
    <t>12.2.4</t>
  </si>
  <si>
    <t xml:space="preserve">TUBOS DE 1/2" PVC SCH-40                                                                    </t>
  </si>
  <si>
    <t>12.2.5</t>
  </si>
  <si>
    <t xml:space="preserve">JUNTA DRESSER 6"                                                                                  </t>
  </si>
  <si>
    <t>12.2.6</t>
  </si>
  <si>
    <t xml:space="preserve">UNIÓN COUPLING 6"                                                                                 </t>
  </si>
  <si>
    <t>12.2.7</t>
  </si>
  <si>
    <t xml:space="preserve">UNIÓN COUPLING 2"                                                                                  </t>
  </si>
  <si>
    <t>12.2.8</t>
  </si>
  <si>
    <t xml:space="preserve">UNIÓN COUPLING 3/4"                                                                               </t>
  </si>
  <si>
    <t>12.2.9</t>
  </si>
  <si>
    <t xml:space="preserve">UNIÓN COUPLING 1/2"                                                                            </t>
  </si>
  <si>
    <t>12.2.10</t>
  </si>
  <si>
    <t xml:space="preserve">CLAMPS 6" X1/2"                                                                                    </t>
  </si>
  <si>
    <t>12.2.11</t>
  </si>
  <si>
    <t xml:space="preserve">REDUCCIÓN DE 2" X 1/2"                                                                         </t>
  </si>
  <si>
    <t>12.2.12</t>
  </si>
  <si>
    <t xml:space="preserve">ABRAZADERAS DE 6" X 2"                                                                      </t>
  </si>
  <si>
    <t>12.3.1</t>
  </si>
  <si>
    <t xml:space="preserve">PLOMERO (1 HOMBRE)                                                                          </t>
  </si>
  <si>
    <t>12.3.2</t>
  </si>
  <si>
    <t xml:space="preserve">AYUDANTE DE PLOMERO (2 HOMBRES)                                               </t>
  </si>
  <si>
    <t>12.3.3</t>
  </si>
  <si>
    <t xml:space="preserve">PEONES (2 HOMBRES)                                                                           </t>
  </si>
  <si>
    <t>12.4.1</t>
  </si>
  <si>
    <t xml:space="preserve">BOMBA DE ACHIQUE Ø2"                                                                          </t>
  </si>
  <si>
    <t>SOPORTE METÁLICO EN CRUCE TUBERIA DE 8"</t>
  </si>
  <si>
    <t>SUMINISTRO DE:</t>
  </si>
  <si>
    <t>13.1.1</t>
  </si>
  <si>
    <t>TUBOS METALICOS H.N. 1/4"x5"x5"</t>
  </si>
  <si>
    <t>13.1.2</t>
  </si>
  <si>
    <t>TUBOS METALICOS H.N. 3/16"x3"x3"</t>
  </si>
  <si>
    <t>13.1.3</t>
  </si>
  <si>
    <t>ANGULAR H.N. 3/8"x5"x5"</t>
  </si>
  <si>
    <t>13.1.4</t>
  </si>
  <si>
    <t xml:space="preserve">PLACAS H.N. 3/4"x32"x39.2"          </t>
  </si>
  <si>
    <t>13.1.5</t>
  </si>
  <si>
    <t>PERNOS ( BARRA H.N. DE 7/8" x14'):C/ARANDELAS, TUERCAS Y DOBLADO</t>
  </si>
  <si>
    <t>13.1.6</t>
  </si>
  <si>
    <t>ABRAZADERA METALICA H.N. 1/4" x3"</t>
  </si>
  <si>
    <t>13.1.7</t>
  </si>
  <si>
    <t>MANO DE OBRA (CORTE Y SOLDADURA Y MANEJO EN OBRA)</t>
  </si>
  <si>
    <t>13.1.8</t>
  </si>
  <si>
    <t xml:space="preserve">PINTURA MANTENIMIENTO ANTICORROSIVA  ( ESTRUCTURA METÁLICA, TUBERÍA Y PIEZAS DE ACERO Ø8" ) </t>
  </si>
  <si>
    <t>USO DE GRÚA:</t>
  </si>
  <si>
    <t>13.2.1</t>
  </si>
  <si>
    <t>GRUA 10 TON. PARA SUBIR TUBERIA DE ACERO Ø8" Y ESTRUCTURA METÁLICA (INCL. TRASLADO IDA Y VUELTA )</t>
  </si>
  <si>
    <t>SUMINISTRO Y COLOCACIÓN DE TUBERÍA Ø8' ACERO SIN COSTURA, C/PROTECCIÓN ANTICORROSIVO</t>
  </si>
  <si>
    <t xml:space="preserve">SUMINISTRO Y COLOCACIÓN DE CODOS DE Ø8' x 45º ACERO C/PROTECCIÓN ANTICORROSIVO                                                          </t>
  </si>
  <si>
    <t>SUMINISTRO Y COLOCACIÓN DE JUNTAS MECÁNICA TIPO DRESSER Ø8"</t>
  </si>
  <si>
    <t>SUMINISTRO Y COLOCACIÓN DE VÁLVULA DE AIRE DE Ø1" H.F.,150 PSI</t>
  </si>
  <si>
    <t>ANCLAJES DE H.A (0.70x0.70x1.00)</t>
  </si>
  <si>
    <t>PILAR DE HORMIGÓN ARMADO PARA SOPORTE DE TUBERÍA ( 2U)</t>
  </si>
  <si>
    <t>13.8.1</t>
  </si>
  <si>
    <t>13.8.2</t>
  </si>
  <si>
    <t>13.8.2.1</t>
  </si>
  <si>
    <t>EXCAVACIÓN MATERIAL NO CLASIFICADO A MANO</t>
  </si>
  <si>
    <t>13.8.2.2</t>
  </si>
  <si>
    <t xml:space="preserve">NIVELACIÓN EN FONDO A MANO </t>
  </si>
  <si>
    <t>13.8.2.3</t>
  </si>
  <si>
    <t>RELLENO COMPACTADO C/EQUIPO</t>
  </si>
  <si>
    <t>13.8.2.4</t>
  </si>
  <si>
    <t>BOTE DE MATERIAL C/CAMION A DIST=5.00 KM (INC. ESPARCIMIENTO EN BOTADERO)</t>
  </si>
  <si>
    <t>13.8.3</t>
  </si>
  <si>
    <t>HORMIGÓN ARMADO 210 KG/CM2 EN:</t>
  </si>
  <si>
    <t>13.8.3.1</t>
  </si>
  <si>
    <t>ZAPATA e=0.40  M - 1.87 QQ/M3</t>
  </si>
  <si>
    <t>13.8.3.2</t>
  </si>
  <si>
    <t xml:space="preserve">MUROS  0.30 -1.79 QQ/M3 </t>
  </si>
  <si>
    <t>13.8.3.3</t>
  </si>
  <si>
    <t>MÉNSULAS - 2.44 QQ/M3</t>
  </si>
  <si>
    <t>13.8.4</t>
  </si>
  <si>
    <t>TERMINACIÓN DE SUPERFICIE:</t>
  </si>
  <si>
    <t>13.8.4.1</t>
  </si>
  <si>
    <t>13.8.4.2</t>
  </si>
  <si>
    <t>READECUACIÓN ACERO EN PILARES POR CAMBIO DE DISEÑO</t>
  </si>
  <si>
    <t>13.9.1</t>
  </si>
  <si>
    <t xml:space="preserve">REMOCIÓN DE ACERO EN PILARES DE TIJERILLAS (INCL. SUMINISTRO DE ACERO COLOCADO Y MANO DE OBRA VARILLERO )                               </t>
  </si>
  <si>
    <t>CASETA DE CLORO DE 2,000 LBS</t>
  </si>
  <si>
    <t>MOVIMIENTO DE TIERRRA</t>
  </si>
  <si>
    <t>EXCAVACIÓN MATERIAL COMPACTO A MANO</t>
  </si>
  <si>
    <t>M³</t>
  </si>
  <si>
    <t>RELLENO COMPACTADO E/EQUIPO EN CAPA DE 0.30 M</t>
  </si>
  <si>
    <t>HORMIGÓN ARMADO ( f'c=210 KG/cM² ) EN :</t>
  </si>
  <si>
    <t>ZAPATA DE MURO ( 0.60 x 0.25 ) - 0.74 QQ/M³</t>
  </si>
  <si>
    <t>ZAPATA DE COLUMNAS (1.20x1.20),e= 0.35- 0.86 QQ/M³</t>
  </si>
  <si>
    <t>COLUMNAS C1 ( 0.30 x 0.30 ) (2U)  - 6.69 QQQ/M³</t>
  </si>
  <si>
    <t>COLUMNAS C2 ( 0.30 x 0.30 ) (4U) -  5..24 QQ/M³</t>
  </si>
  <si>
    <t>VIGA  DE AMARRE INFERIOR (0.20 x 0.20 ) - 3.94 QQ/M³</t>
  </si>
  <si>
    <t>VIGA DE AMARRE INTERMEDIA (0.20 x 0.20 ) - 2.87 QQ/M³</t>
  </si>
  <si>
    <t>VIGA V2  DE AMARRE SUPERIOR (0.25 x 0.30 ) - 3.25 QQ/M³</t>
  </si>
  <si>
    <t>VIGA V1 (0.25 x 0.30 ) - 4.46 QQ/M³</t>
  </si>
  <si>
    <t>LOSA DE FONDO 0.15 - 1.01 QQ/M³</t>
  </si>
  <si>
    <t>LOSA DE TECHO 0.12 - 1.22 QQQ/M³</t>
  </si>
  <si>
    <t>HORMIGÓN DE NIVELACIÓN e=0.05 M,( f'c=80 kg/cM² )</t>
  </si>
  <si>
    <t>MUROS DE BLOCK</t>
  </si>
  <si>
    <t>MURO DE BLOQUES 8" BNP ( A CAMARA LLENA )</t>
  </si>
  <si>
    <t>M²</t>
  </si>
  <si>
    <t xml:space="preserve">MURO DE BLOQUES CALADO TIPO VENTANA </t>
  </si>
  <si>
    <t>PAÑETE DE TECHO</t>
  </si>
  <si>
    <t>ZABALETA EN TECHO</t>
  </si>
  <si>
    <t>PINTURA ACRÍLICA ( INC. BASE BLANCA )</t>
  </si>
  <si>
    <t>FROTADO EN LOSA DE FONDO</t>
  </si>
  <si>
    <t>ACERA PERIMETRAL 0.80 M</t>
  </si>
  <si>
    <t>DESAGUE DE TECHO EN TUBERÍA Ø2" PVC SDR-26</t>
  </si>
  <si>
    <t>INSTALACIÓN DE VIGA RIEL EN TECHO</t>
  </si>
  <si>
    <t>VIGA W 8x31 H.N., L=30 PIES</t>
  </si>
  <si>
    <t>LBS</t>
  </si>
  <si>
    <t>ANGULAR 3/8'x5"x5" H.N.</t>
  </si>
  <si>
    <t>PERNOS ESPANSIVO 3/4"x4" (INC. TUERCA)</t>
  </si>
  <si>
    <t>TORNILLO ( A325 ) 3/4"x 1½"  (INC. TUERCA)</t>
  </si>
  <si>
    <t>INSTALACIONES ELÉCTRICAS (INCLUYE MANO DE OBRA)</t>
  </si>
  <si>
    <t>SALIDA INTERRUPTORE SENCILLO</t>
  </si>
  <si>
    <t>SALIDA TOMACORRIENTE 120V DOBLE</t>
  </si>
  <si>
    <t>ENTRADA ELÉCTRICA ( PANEL DE DISTRIBUCCIÓN DE 2/4" CIRCUITOS )</t>
  </si>
  <si>
    <t>SUMINISTRO DE TUBERÍAS Y PIEZAS</t>
  </si>
  <si>
    <t>9.13.1</t>
  </si>
  <si>
    <t xml:space="preserve">TUBERÍA Ø1½" PVC (SCH-80) </t>
  </si>
  <si>
    <t>9.13.2</t>
  </si>
  <si>
    <t>TUBERÍA Ø1½"  POLIETILENO</t>
  </si>
  <si>
    <t>9.13.3</t>
  </si>
  <si>
    <t>CODO 1½" x 90º  POLIETILENO</t>
  </si>
  <si>
    <t>9.13.4</t>
  </si>
  <si>
    <t>CODO 1" x 90º  PVC</t>
  </si>
  <si>
    <t>9.13.5</t>
  </si>
  <si>
    <t>TEE 1" x 1"  PVC</t>
  </si>
  <si>
    <t>9.13.6</t>
  </si>
  <si>
    <t>UNIÓN UNIVERSAL 1" PVC</t>
  </si>
  <si>
    <t>9.13.7</t>
  </si>
  <si>
    <t>CODO 1½" x 90º  PVC</t>
  </si>
  <si>
    <t>9.13.8</t>
  </si>
  <si>
    <t>CODO 1½" x 45º  PVC</t>
  </si>
  <si>
    <t>9.13.9</t>
  </si>
  <si>
    <t>TEE 1½" x 1½"  PVC</t>
  </si>
  <si>
    <t>9.13.10</t>
  </si>
  <si>
    <t>ABRASADERA METÁLICA 1½"</t>
  </si>
  <si>
    <t>9.13.11</t>
  </si>
  <si>
    <t>EXCAVACIÓN  Y TAPADO PARA TUBERÍAS SOTERRADAS</t>
  </si>
  <si>
    <t>LOGO Y LETRERO DE INAPA</t>
  </si>
  <si>
    <t xml:space="preserve">CRUCE DE REGOLA EN TUBERÍA DE Ø8" ACERO ( 3U ) </t>
  </si>
  <si>
    <t>SUMINISTRO DE TUBERÍA Ø8" ACERO C/PROTECCIÓN ANTICORROSIVO</t>
  </si>
  <si>
    <t>SUMINISTRO  DE CODO 8"x45º ACERO C/PROTECCIÓN ANTICORROSIVO</t>
  </si>
  <si>
    <t>SUMINISTRO DE JUNTA MECÁNICA TIPO DRESSER Ø8"</t>
  </si>
  <si>
    <t xml:space="preserve">SUMINISTRO DE VÁLVULA DE AIRE Ø1" </t>
  </si>
  <si>
    <t>ANCLAJE H.A</t>
  </si>
  <si>
    <t>MANO DE OBRA PLOMERO</t>
  </si>
  <si>
    <t>CRUCE POR AFLORAMIENTO DE ROCA E-1+770 @E-1+790</t>
  </si>
  <si>
    <t xml:space="preserve">SUMINISTRO DE TUBERÍA Ø8" ACERO C/PROTECCIÓN ANTICORROSIVO </t>
  </si>
  <si>
    <t>SUMINISTRO  DE CODO 8"x45º ACERO C/PROTECCIÓN ANTICORROSIVO (REVISAR PRECIO)</t>
  </si>
  <si>
    <t>SUMINISTRO DE JUNTA MECÁNICA TIPO DRESSER Ø8" (REVISAR PRECIO)</t>
  </si>
  <si>
    <t>CRUCE DE ALCANTARILLA E-1+900</t>
  </si>
  <si>
    <t>SUMINISTRO DE TUBERÍA Ø8" ACERO C/PROTECCIÓN ANTICORROSIVO (REVISAR PRECIO)</t>
  </si>
  <si>
    <t>CRUCE DE ALCANTARILLA E-3+410</t>
  </si>
  <si>
    <t>PERFORACIÓN MUROS DE HORMIGÓN ARMADO EN:</t>
  </si>
  <si>
    <t>PERFORACIÓN  CON BARRENA DE DIAMANTES DE 12'' X 3/4"X10" EN DEPÓSITO REGULADOR PARA CONECTAR LÍNEA DE CONDUCCIÓN DE 12"</t>
  </si>
  <si>
    <t xml:space="preserve">PERFORACIÓN CON BARRENA DE DIAMANTES DE 8" X3/4"X10" EN OBRA DE TOMA.                                                                                                   </t>
  </si>
  <si>
    <t xml:space="preserve">PERFORACIÓN CON BARRENA DE DIAMANTES DE 3'' X3/4"X10" EN LA ENTRADA DE LA TUBERIA PARA LA CLORACIÓN                                      </t>
  </si>
  <si>
    <t>TUBERIAS EN DEPÓSITO REGULADOR 200 M3 EXIST.</t>
  </si>
  <si>
    <t>20.2.1</t>
  </si>
  <si>
    <t>EXCAVACIÓN MATERIAL COMPACTO C/EQUIPO A MANO</t>
  </si>
  <si>
    <t>20.2.2</t>
  </si>
  <si>
    <t>20.2.3</t>
  </si>
  <si>
    <t>RELLENO COMPACTADO COM COMPACTADOR MECÁNICO EN CAPA DE 0.20 M</t>
  </si>
  <si>
    <t>20.2.4</t>
  </si>
  <si>
    <t>BOTE DE MATERIAL C/CAMIÓN A 5 KM (INC. ESPARCIMIENTO EN BOTADERO)</t>
  </si>
  <si>
    <t>20.3.1</t>
  </si>
  <si>
    <t>Ø6" PVC ( SDR-26 ) C/J.G.+ 3% DESP.</t>
  </si>
  <si>
    <t>20.3.2</t>
  </si>
  <si>
    <t xml:space="preserve">Ø6" ACERO (SCH-40) SIN COSTURA C/PROTECCIÓN ANTICORROSIVO    </t>
  </si>
  <si>
    <t>20.3.3</t>
  </si>
  <si>
    <t xml:space="preserve">Ø12" ACERO (SCH-40) SIN COSTURA C/PROTECCIÓN ANTICORROSIVO </t>
  </si>
  <si>
    <t>COLOCACIÓN DE TUBERÍAS</t>
  </si>
  <si>
    <t>20.4.1</t>
  </si>
  <si>
    <t>20.4.2</t>
  </si>
  <si>
    <t xml:space="preserve">Ø6" ACERO (SCH-40) SIN COSTURA C/PROTECCIÓN ANTICORROSIVO </t>
  </si>
  <si>
    <t>20.4.3</t>
  </si>
  <si>
    <t>SUMINISTRO Y COLOCACIÓN DE PIEZAS ESPECIALES  (C/PROTECCION ANTOCORROSIVO)</t>
  </si>
  <si>
    <t>20.5.1</t>
  </si>
  <si>
    <t xml:space="preserve">CODO 6"x90º ACERO                                                                            </t>
  </si>
  <si>
    <t>20.5.2</t>
  </si>
  <si>
    <t>CODO 6"x45º ACERO</t>
  </si>
  <si>
    <t>20.5.3</t>
  </si>
  <si>
    <t>TEE 6"x6" ACERO</t>
  </si>
  <si>
    <t>20.5.4</t>
  </si>
  <si>
    <t xml:space="preserve">TEE 12"x6" ACERO                                     </t>
  </si>
  <si>
    <t>20.5.5</t>
  </si>
  <si>
    <t xml:space="preserve">YEE 6"x6" ACERO (ES DE 8"x8"x6")             </t>
  </si>
  <si>
    <t>20.5.6</t>
  </si>
  <si>
    <t xml:space="preserve">CRUZ 12"x6" ACERO                                        </t>
  </si>
  <si>
    <t>20.5.7</t>
  </si>
  <si>
    <t xml:space="preserve">REDUCCION 12"x8"ACERO                                </t>
  </si>
  <si>
    <t>20.5.8</t>
  </si>
  <si>
    <t xml:space="preserve">JUNTA TAPÓN Ø6"                                        </t>
  </si>
  <si>
    <t>20.5.9</t>
  </si>
  <si>
    <t xml:space="preserve">JUNTA MECÁNICA TIPO DRESSER DE Ø6"      </t>
  </si>
  <si>
    <t>20.5.10</t>
  </si>
  <si>
    <t xml:space="preserve">JUNTA MECÁNICA TIPO DRESSER DE Ø8"      </t>
  </si>
  <si>
    <t>SUMINISTRO Y COLOCACIÓN DE VÁLVULAS</t>
  </si>
  <si>
    <t>20.6.1</t>
  </si>
  <si>
    <t xml:space="preserve">VÁLVULA Ø6" DE COMPUERTA COMPLETA (INC, CUERPO VALVULA, JUNTA DE GOMAS, TORNILLO, NIPLE Y JUNTA DRESER)                               </t>
  </si>
  <si>
    <t>20.6.2</t>
  </si>
  <si>
    <t xml:space="preserve">VÁLVULA Ø12" DE COMPUERTA COMPLETA (INC, CUERPO VÁLVULA, JUNTA DE GOMAS, TORNILLO, NIPLE Y JUNTA DRESER)      </t>
  </si>
  <si>
    <t>20.6.3</t>
  </si>
  <si>
    <t>REGISTRO PARA VÁLVULA DE Ø6"</t>
  </si>
  <si>
    <t>20.6.4</t>
  </si>
  <si>
    <t>REGISTRO PARA VÁLVULA DE Ø12"</t>
  </si>
  <si>
    <t>SUB-TOTAL NUEVAS PARTIDAS</t>
  </si>
  <si>
    <t>SUB-TOTAL ADICIONAL</t>
  </si>
  <si>
    <t xml:space="preserve">SUB-TOTAL GENERAL PRES. CONTRATADO + ACT. No.1 + ACT. No.2 + ACT. NO.3 + ACT. NO.4 +ADICIONAL </t>
  </si>
  <si>
    <t>ELIMINACION DE PARTIDAS</t>
  </si>
  <si>
    <t xml:space="preserve">SUB-TOTAL GENERAL PRES. CONTRATADO + ACT. No.1 + ACT. No.2 + ACT. NO.3 + ACT. NO.4 +ACT. No.5+ADICIONAL </t>
  </si>
  <si>
    <t>GASTOS INDIRECTOS</t>
  </si>
  <si>
    <t>HONORARIOS PROFESIONALES</t>
  </si>
  <si>
    <t>GASTOS ADMINISTRATIVOS</t>
  </si>
  <si>
    <t>TRANSPORTE</t>
  </si>
  <si>
    <t>SUPERVISION</t>
  </si>
  <si>
    <t>LEY 6-86</t>
  </si>
  <si>
    <t>SEGUROS, POLIZAS Y FIANZAS</t>
  </si>
  <si>
    <t>CARGAS SOCIALES</t>
  </si>
  <si>
    <t xml:space="preserve">COMPLETIVO TRANSPORTE DE EQUIPO (1 UD)
</t>
  </si>
  <si>
    <t>TRASLADO EN CAMION DAIHATSU DE VALVULAS Y PLATILLOS D/BOCA DE CACHON A SANTO DOMINGO (IDA Y VUELTA)</t>
  </si>
  <si>
    <t>ITBIS HONORARIOS PROFESIONALES</t>
  </si>
  <si>
    <t>TRANSPORTE DE POSTE</t>
  </si>
  <si>
    <t>INTERCONEXION CON EDESUR</t>
  </si>
  <si>
    <t>(ACT.#3 D/F ENE/19) (N.P.) CODIA</t>
  </si>
  <si>
    <t>NUEVA PARTIDA (ACT.#5 D/F DICIEMBRE/2020)</t>
  </si>
  <si>
    <t>LEVANTAMIENTO TOPOGRÁFICO GEOREFERENCIADO DE LÍNEA DE ADUCCIÓN, ÁREA DE ZONA DEL DEPÓSITO REGULADOR, CAMINO DE ACCESO Y ZONA CRUCE DE RÍO.</t>
  </si>
  <si>
    <t>TOTAL GASTOS INDIRECTOS</t>
  </si>
  <si>
    <t>NUEVAS PARTIDA D/F  AGOSTO 2016</t>
  </si>
  <si>
    <t>CONSTRUCCION DE POZOS BARTOLOME</t>
  </si>
  <si>
    <t>PERFORACION 12" PARA ENCAMISADO EN 10" ACERO</t>
  </si>
  <si>
    <t>PIES</t>
  </si>
  <si>
    <t xml:space="preserve">ENCAMISADO Ø10  ACERO </t>
  </si>
  <si>
    <t xml:space="preserve">RANURADO Ø10" ACERO  </t>
  </si>
  <si>
    <t>SUMINISTRO DE TUBERIA DE 10" ACERO E=3/8"</t>
  </si>
  <si>
    <t xml:space="preserve">PERFORACION 10" PARA ENCAMISADO EN 8" PVC </t>
  </si>
  <si>
    <t>ENCAMISADO Ø8"  PVC</t>
  </si>
  <si>
    <t xml:space="preserve">RANURADO Ø8" PVC  </t>
  </si>
  <si>
    <t>SUMINISTRO DE TUBERIA DE 8" PVC 32.5 C/ESPIGA EN CAMPANA</t>
  </si>
  <si>
    <t>LIMPIEZA Y DESARROLLO POR PITONEO</t>
  </si>
  <si>
    <t>PRUEBA DE BOMBEO 48 HORAS MAYOR 300 GPM. MENOR DE 100 PIES</t>
  </si>
  <si>
    <t xml:space="preserve">ZAPATA </t>
  </si>
  <si>
    <t>POZOS FALLIDO EN BOCA CACHON</t>
  </si>
  <si>
    <t>PERFORACION 10" PARA ENCAMISADO EN 10" ACERO 3/8" (INCLUYE CORTE Y SOLDADURA )</t>
  </si>
  <si>
    <t xml:space="preserve">ENCAMISADO Ø10"  ACERO </t>
  </si>
  <si>
    <t>SUMINISTRO DE TUBERIA DE 10" ACERO E=1/4"</t>
  </si>
  <si>
    <t>CONSTRUCCION DE POZOS  EN NUEVO BOCA CACHON</t>
  </si>
  <si>
    <t>PERFORACION 10" PARA ENCAMISADO EN 10" ACERO</t>
  </si>
  <si>
    <t>SUMINISTRO DE TUBERIA DE 8" PVC 32.5 C/ESPIGA Y CAMPANA</t>
  </si>
  <si>
    <t>DESARROLLO POR PISTONEO</t>
  </si>
  <si>
    <t>LOS ACOSTADO</t>
  </si>
  <si>
    <t xml:space="preserve">AFORO 24 HORA </t>
  </si>
  <si>
    <t>BAHORUCO, EL ESTERO- NEYBA</t>
  </si>
  <si>
    <t>SUB-TOTAL PERFORACION DE POZOS</t>
  </si>
  <si>
    <t>GASTOS INDIRECTOS PARA POZOS</t>
  </si>
  <si>
    <t xml:space="preserve">ITEBIS DE LEY </t>
  </si>
  <si>
    <t>SUB-TOTAL GASTOS INDIRECTOS  PARA POZOS</t>
  </si>
  <si>
    <t>TOTAL A EJECUTAR PERFORACION DE POZOS RD$</t>
  </si>
  <si>
    <t>TOTAL A EJECUTAR RD$</t>
  </si>
  <si>
    <t>IMPREVISTOS</t>
  </si>
  <si>
    <t>TOTAL PRESUPUESTO ACTUALIZADO No.6 RD$</t>
  </si>
  <si>
    <t xml:space="preserve">                         PREPARADO POR:</t>
  </si>
  <si>
    <t xml:space="preserve">                            REVISADO POR:</t>
  </si>
  <si>
    <t xml:space="preserve">              ING. XIOMARA LORENZO</t>
  </si>
  <si>
    <t xml:space="preserve">                   ING. ELVIRA JIMENEZ</t>
  </si>
  <si>
    <t xml:space="preserve">      ING. DEPTO DE COSTOS Y PRESUPUESTOS</t>
  </si>
  <si>
    <t xml:space="preserve">            SOMETIDO  POR: </t>
  </si>
  <si>
    <t xml:space="preserve">                                  VISTO BUENO:</t>
  </si>
  <si>
    <t xml:space="preserve">                   ING. SONIA RODRIGUEZ</t>
  </si>
  <si>
    <t xml:space="preserve">     ENC. DEPTO DE COSTOS Y PRESUPUESTOS</t>
  </si>
  <si>
    <t>NOTA PRESUPUESTO ACTUALIZADO No.1</t>
  </si>
  <si>
    <t>1)</t>
  </si>
  <si>
    <t>ESTAS  RECLAMACION SUSTITUYE LA No.1 D/F MARZO 2016 CON UN MONTO DE RD$24,739,910.89</t>
  </si>
  <si>
    <t>2)</t>
  </si>
  <si>
    <t>ESTE PRESUPUESTO SE ELABORO SEGUN MEMO COORD. No.193/2016 d/f 14/07/2016 y MEMO COORD. No.177/2016 d/f 27/06/2016 y ANEXOS.</t>
  </si>
  <si>
    <t>NOTA PRESUPUESTO ACTUALIZADO No.2</t>
  </si>
  <si>
    <t>ESTE PRESUPUESTO SE ELABORO SEGUN MEMO COORD. No.112/2017 d/f 31/05/2017 y  MEMO COOD. No.129/2017 D/F 09/06/17 Y ANEXOS Y MEMO COOD. No.208/2017  D/F 19/10/2017 Y ANEXOS.</t>
  </si>
  <si>
    <t>NOTA PRESUPUESTO ACTUALIZADO No.3</t>
  </si>
  <si>
    <t>ESTE PRESUPUESTO SE ELABORO SEGUN MEMO DDSAB NO.189/2018 D/F 12/11/2018 Y ANEXOS</t>
  </si>
  <si>
    <t>SE INCLUYEN LAS HORAS EQUIPO SEGUN REPORTE EN MEMO COORD. 009/2019 D/F 14/01/19 Y ANEXOS</t>
  </si>
  <si>
    <t>NOTA PRESUPUESTO ACTUALIZADO No.4</t>
  </si>
  <si>
    <t>ESTE PRESUPUESTO SE ELABORO SEGUN MEMO  COORD NO.109/2019 D/F 18/03/2019 Y ANEXOS</t>
  </si>
  <si>
    <t xml:space="preserve"> PRESUPUESTO ACTUALIZADO No.5 (D/F ABRIL 2021)</t>
  </si>
  <si>
    <t>ESTE PRESUPUESTO SE ACTUALIZÓ TOMANDO COMO BASE LAS INFORMACIONES REMITIDAS POR LA DIRECCIÓN DE SUPERVISIÓN Y FISCALIZACIÓN DE OBRAS MEDIANTE MEMO COORD NO.206/2020 D/F  02/10/2020 , MEMO COORD. NO.268/2020 D/F 09/12/2020 Y ANEXOS, MEMO DTOP/NO.43/2020 D/F 24/11/2020 Y ANEXOS, MEMO COORD. NO.258/2020 D/F 7/12/2020 Y ANEXOS, CORREOS ELECTRÓNICOS D/F  8/12/2020, 22/4/2021 Y 26/04/2021.</t>
  </si>
  <si>
    <t>ESTE PRESUPUESTO SE ACTUALIZÓ TOMANDO COMO BASE LAS INFORMACIONES REMITIDAS POR LA DIRECCIÓN DE SUPERVISIÓN Y FISCALIZACIÓN DE OBRAS MEDIANTE MEMO COORD NO.056/2022 D/F  22/03/2022.</t>
  </si>
  <si>
    <t xml:space="preserve">SUMINISTRO DE JUNTA MECÁNICA TIPO DRESSER Ø8" </t>
  </si>
  <si>
    <t xml:space="preserve">SUMINISTRO  DE CODO 8"x45º ACERO C/PROTECCIÓN ANTICORROSIVO </t>
  </si>
  <si>
    <r>
      <rPr>
        <b/>
        <sz val="10"/>
        <rFont val="Arial"/>
        <family val="2"/>
      </rPr>
      <t>(REDUCCIÓN DE CANTIDAD D/F ABRIL 2021)</t>
    </r>
    <r>
      <rPr>
        <sz val="10"/>
        <rFont val="Arial"/>
        <family val="2"/>
      </rPr>
      <t xml:space="preserve"> SEGUROS, POLIZAS Y FIANZAS</t>
    </r>
  </si>
  <si>
    <r>
      <rPr>
        <b/>
        <sz val="10"/>
        <rFont val="Arial"/>
        <family val="2"/>
      </rPr>
      <t>(REDUCCIÓN DE CANTIDAD D/F ABRIL 2021)</t>
    </r>
    <r>
      <rPr>
        <sz val="10"/>
        <rFont val="Arial"/>
        <family val="2"/>
      </rPr>
      <t xml:space="preserve"> CARGAS SOCIALES</t>
    </r>
  </si>
  <si>
    <r>
      <rPr>
        <b/>
        <sz val="10"/>
        <rFont val="Arial"/>
        <family val="2"/>
      </rPr>
      <t xml:space="preserve">(N.P.) D/F NOVIEMBRE  2017) </t>
    </r>
    <r>
      <rPr>
        <sz val="10"/>
        <rFont val="Arial"/>
        <family val="2"/>
      </rPr>
      <t xml:space="preserve">  PAGO DE TERRENO  PARA LA CONSTRUCCION  CASETA DE BOMBEO, AC. EL LIMON JIMANI</t>
    </r>
  </si>
  <si>
    <r>
      <rPr>
        <b/>
        <sz val="10"/>
        <rFont val="Arial"/>
        <family val="2"/>
      </rPr>
      <t>(N.P.) D/F NOVIEMBRE  2017)</t>
    </r>
    <r>
      <rPr>
        <sz val="10"/>
        <rFont val="Arial"/>
        <family val="2"/>
      </rPr>
      <t xml:space="preserve">   PAGO DE SERENO/OPERADOR  DE 1 DE NOVIEMBRE 2016  AL 30  DE SEPTIEMBRE /2017, AC. EL LIMON JIMANI</t>
    </r>
  </si>
  <si>
    <r>
      <rPr>
        <b/>
        <sz val="10"/>
        <rFont val="Arial"/>
        <family val="2"/>
      </rPr>
      <t>(ACT. #3)</t>
    </r>
    <r>
      <rPr>
        <sz val="10"/>
        <rFont val="Arial"/>
        <family val="2"/>
      </rPr>
      <t xml:space="preserve"> COMPLETIVO TRANSPORTE DE EQUIPO D/CAMPAMENTO A POSTRER RIO (IDA Y VUELTA)</t>
    </r>
  </si>
  <si>
    <r>
      <rPr>
        <b/>
        <sz val="10"/>
        <rFont val="Arial"/>
        <family val="2"/>
      </rPr>
      <t>(ACT.#3 D/F ENE/19)</t>
    </r>
    <r>
      <rPr>
        <sz val="10"/>
        <rFont val="Arial"/>
        <family val="2"/>
      </rPr>
      <t xml:space="preserve"> (N.P.) CODIA</t>
    </r>
  </si>
  <si>
    <t xml:space="preserve">                 ING. JOSE MANUEL AYBAR</t>
  </si>
  <si>
    <t xml:space="preserve">                   DIRECTOR DE INGENIERIA</t>
  </si>
  <si>
    <t>PRESUPUESTO ACTUALIZADO No.6 (D/F ABRIL 2022)</t>
  </si>
  <si>
    <t>VALVULAS DE AIRE PLATILLADAS DE 1 1/2"</t>
  </si>
  <si>
    <r>
      <rPr>
        <b/>
        <sz val="10"/>
        <rFont val="Arial"/>
        <family val="2"/>
      </rPr>
      <t>(REDUCCIÓN DE CANTIDAD D/F ABRIL 2022)</t>
    </r>
    <r>
      <rPr>
        <sz val="10"/>
        <rFont val="Arial"/>
        <family val="2"/>
      </rPr>
      <t xml:space="preserve"> SEGUROS, POLIZAS Y FIANZAS</t>
    </r>
  </si>
  <si>
    <r>
      <rPr>
        <b/>
        <sz val="10"/>
        <rFont val="Arial"/>
        <family val="2"/>
      </rPr>
      <t>(REDUCCIÓN DE CANTIDAD D/F ABRIL 2022)</t>
    </r>
    <r>
      <rPr>
        <sz val="10"/>
        <rFont val="Arial"/>
        <family val="2"/>
      </rPr>
      <t xml:space="preserve"> CARGAS SOCIALES</t>
    </r>
  </si>
  <si>
    <t xml:space="preserve"> PRESUPUESTO ACTUALIZADO No.6 (D/F ABRIL 2022)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</si>
</sst>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##0;###0"/>
    <numFmt numFmtId="166" formatCode="_-* #,##0.00\ _€_-;\-* #,##0.00\ _€_-;_-* &quot;-&quot;??\ _€_-;_-@_-"/>
    <numFmt numFmtId="167" formatCode="#,##0.00;[Red]#,##0.00"/>
    <numFmt numFmtId="168" formatCode="###0.0;###0.0"/>
    <numFmt numFmtId="169" formatCode="#,##0.00_ ;\-#,##0.00\ "/>
    <numFmt numFmtId="170" formatCode="_(* #,##0_);_(* \(#,##0\);_(* &quot;-&quot;??_);_(@_)"/>
    <numFmt numFmtId="171" formatCode="0.00_)"/>
    <numFmt numFmtId="172" formatCode="0.0"/>
    <numFmt numFmtId="173" formatCode="#,##0.0000"/>
    <numFmt numFmtId="174" formatCode="#,##0.0_);\(#,##0.0\)"/>
    <numFmt numFmtId="175" formatCode="0.00;[Red]0.00"/>
    <numFmt numFmtId="176" formatCode="#,##0.000"/>
    <numFmt numFmtId="177" formatCode="#,##0.00_ ;[Red]\-#,##0.00\ "/>
    <numFmt numFmtId="178" formatCode="#,##0.0"/>
    <numFmt numFmtId="179" formatCode="#,##0.000000000000;[Red]#,##0.000000000000"/>
    <numFmt numFmtId="180" formatCode="#,##0.0000000;[Red]#,##0.0000000"/>
    <numFmt numFmtId="181" formatCode="0.000"/>
    <numFmt numFmtId="182" formatCode="#,##0.000000000;[Red]#,##0.000000000"/>
    <numFmt numFmtId="183" formatCode="_-* #,##0.00\ _R_D_$_-;\-* #,##0.00\ _R_D_$_-;_-* &quot;-&quot;??\ _R_D_$_-;_-@_-"/>
    <numFmt numFmtId="184" formatCode="_(* #,##0.00_);_(* \(#,##0.00\);_(* \-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183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9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quotePrefix="1">
      <alignment horizontal="left"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164" fontId="4" fillId="33" borderId="0" xfId="55" applyNumberFormat="1" applyFont="1" applyFill="1" applyBorder="1" applyAlignment="1">
      <alignment vertical="top"/>
    </xf>
    <xf numFmtId="0" fontId="4" fillId="33" borderId="0" xfId="0" applyFont="1" applyFill="1" applyBorder="1" applyAlignment="1" quotePrefix="1">
      <alignment horizontal="left" vertical="top" wrapText="1"/>
    </xf>
    <xf numFmtId="164" fontId="4" fillId="33" borderId="0" xfId="55" applyNumberFormat="1" applyFont="1" applyFill="1" applyBorder="1" applyAlignment="1" quotePrefix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vertical="top"/>
    </xf>
    <xf numFmtId="0" fontId="2" fillId="34" borderId="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vertical="top"/>
    </xf>
    <xf numFmtId="0" fontId="0" fillId="35" borderId="0" xfId="0" applyFill="1" applyAlignment="1">
      <alignment vertical="top"/>
    </xf>
    <xf numFmtId="165" fontId="5" fillId="33" borderId="11" xfId="65" applyNumberFormat="1" applyFont="1" applyFill="1" applyBorder="1" applyAlignment="1">
      <alignment horizontal="center" vertical="top" wrapText="1"/>
      <protection/>
    </xf>
    <xf numFmtId="0" fontId="2" fillId="33" borderId="11" xfId="65" applyFont="1" applyFill="1" applyBorder="1" applyAlignment="1">
      <alignment vertical="top" wrapText="1"/>
      <protection/>
    </xf>
    <xf numFmtId="167" fontId="6" fillId="33" borderId="11" xfId="48" applyNumberFormat="1" applyFont="1" applyFill="1" applyBorder="1" applyAlignment="1">
      <alignment horizontal="right" vertical="top" wrapText="1"/>
    </xf>
    <xf numFmtId="43" fontId="4" fillId="33" borderId="11" xfId="48" applyFont="1" applyFill="1" applyBorder="1" applyAlignment="1">
      <alignment horizontal="center" vertical="top" wrapText="1"/>
    </xf>
    <xf numFmtId="167" fontId="4" fillId="33" borderId="11" xfId="0" applyNumberFormat="1" applyFont="1" applyFill="1" applyBorder="1" applyAlignment="1">
      <alignment horizontal="right" vertical="top"/>
    </xf>
    <xf numFmtId="0" fontId="6" fillId="33" borderId="11" xfId="65" applyFont="1" applyFill="1" applyBorder="1" applyAlignment="1">
      <alignment horizontal="center" vertical="top" wrapText="1"/>
      <protection/>
    </xf>
    <xf numFmtId="0" fontId="6" fillId="33" borderId="11" xfId="65" applyFont="1" applyFill="1" applyBorder="1" applyAlignment="1">
      <alignment vertical="top" wrapText="1"/>
      <protection/>
    </xf>
    <xf numFmtId="43" fontId="6" fillId="33" borderId="11" xfId="48" applyFont="1" applyFill="1" applyBorder="1" applyAlignment="1">
      <alignment horizontal="center" vertical="top" wrapText="1"/>
    </xf>
    <xf numFmtId="167" fontId="6" fillId="33" borderId="11" xfId="48" applyNumberFormat="1" applyFont="1" applyFill="1" applyBorder="1" applyAlignment="1">
      <alignment horizontal="center" vertical="top" wrapText="1"/>
    </xf>
    <xf numFmtId="0" fontId="2" fillId="33" borderId="11" xfId="65" applyFont="1" applyFill="1" applyBorder="1" applyAlignment="1">
      <alignment vertical="top"/>
      <protection/>
    </xf>
    <xf numFmtId="168" fontId="6" fillId="33" borderId="11" xfId="65" applyNumberFormat="1" applyFont="1" applyFill="1" applyBorder="1" applyAlignment="1">
      <alignment horizontal="center" vertical="top" wrapText="1"/>
      <protection/>
    </xf>
    <xf numFmtId="0" fontId="4" fillId="33" borderId="11" xfId="65" applyFont="1" applyFill="1" applyBorder="1" applyAlignment="1">
      <alignment vertical="top" wrapText="1"/>
      <protection/>
    </xf>
    <xf numFmtId="0" fontId="4" fillId="33" borderId="11" xfId="65" applyFont="1" applyFill="1" applyBorder="1" applyAlignment="1">
      <alignment vertical="top"/>
      <protection/>
    </xf>
    <xf numFmtId="0" fontId="6" fillId="33" borderId="11" xfId="65" applyFont="1" applyFill="1" applyBorder="1" applyAlignment="1">
      <alignment vertical="top"/>
      <protection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6" fillId="35" borderId="13" xfId="65" applyFont="1" applyFill="1" applyBorder="1" applyAlignment="1">
      <alignment horizontal="center" vertical="top"/>
      <protection/>
    </xf>
    <xf numFmtId="0" fontId="2" fillId="35" borderId="13" xfId="63" applyFont="1" applyFill="1" applyBorder="1" applyAlignment="1">
      <alignment horizontal="left" vertical="top"/>
      <protection/>
    </xf>
    <xf numFmtId="167" fontId="4" fillId="35" borderId="13" xfId="48" applyNumberFormat="1" applyFont="1" applyFill="1" applyBorder="1" applyAlignment="1">
      <alignment horizontal="right" vertical="top"/>
    </xf>
    <xf numFmtId="43" fontId="4" fillId="35" borderId="13" xfId="48" applyFont="1" applyFill="1" applyBorder="1" applyAlignment="1">
      <alignment horizontal="center" vertical="top"/>
    </xf>
    <xf numFmtId="167" fontId="2" fillId="35" borderId="13" xfId="48" applyNumberFormat="1" applyFont="1" applyFill="1" applyBorder="1" applyAlignment="1">
      <alignment horizontal="right" vertical="top"/>
    </xf>
    <xf numFmtId="0" fontId="6" fillId="36" borderId="11" xfId="65" applyFont="1" applyFill="1" applyBorder="1" applyAlignment="1">
      <alignment horizontal="center" vertical="top" wrapText="1"/>
      <protection/>
    </xf>
    <xf numFmtId="0" fontId="5" fillId="36" borderId="11" xfId="0" applyNumberFormat="1" applyFont="1" applyFill="1" applyBorder="1" applyAlignment="1">
      <alignment horizontal="center" vertical="top" wrapText="1"/>
    </xf>
    <xf numFmtId="167" fontId="4" fillId="36" borderId="11" xfId="48" applyNumberFormat="1" applyFont="1" applyFill="1" applyBorder="1" applyAlignment="1">
      <alignment horizontal="right" vertical="top"/>
    </xf>
    <xf numFmtId="43" fontId="4" fillId="36" borderId="11" xfId="48" applyFont="1" applyFill="1" applyBorder="1" applyAlignment="1">
      <alignment horizontal="center" vertical="top"/>
    </xf>
    <xf numFmtId="167" fontId="4" fillId="36" borderId="11" xfId="48" applyNumberFormat="1" applyFont="1" applyFill="1" applyBorder="1" applyAlignment="1">
      <alignment horizontal="center" vertical="top"/>
    </xf>
    <xf numFmtId="167" fontId="4" fillId="36" borderId="11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0" fontId="5" fillId="33" borderId="11" xfId="65" applyFont="1" applyFill="1" applyBorder="1" applyAlignment="1">
      <alignment horizontal="center" vertical="top" wrapText="1"/>
      <protection/>
    </xf>
    <xf numFmtId="0" fontId="5" fillId="33" borderId="11" xfId="0" applyNumberFormat="1" applyFont="1" applyFill="1" applyBorder="1" applyAlignment="1">
      <alignment horizontal="left" vertical="top" wrapText="1"/>
    </xf>
    <xf numFmtId="0" fontId="4" fillId="36" borderId="11" xfId="65" applyFont="1" applyFill="1" applyBorder="1" applyAlignment="1">
      <alignment vertical="top"/>
      <protection/>
    </xf>
    <xf numFmtId="4" fontId="6" fillId="36" borderId="11" xfId="48" applyNumberFormat="1" applyFont="1" applyFill="1" applyBorder="1" applyAlignment="1">
      <alignment horizontal="right" vertical="top" wrapText="1"/>
    </xf>
    <xf numFmtId="43" fontId="4" fillId="36" borderId="11" xfId="48" applyFont="1" applyFill="1" applyBorder="1" applyAlignment="1">
      <alignment horizontal="center" vertical="top" wrapText="1"/>
    </xf>
    <xf numFmtId="167" fontId="6" fillId="36" borderId="11" xfId="48" applyNumberFormat="1" applyFont="1" applyFill="1" applyBorder="1" applyAlignment="1">
      <alignment horizontal="right" vertical="top" wrapText="1"/>
    </xf>
    <xf numFmtId="40" fontId="0" fillId="36" borderId="0" xfId="0" applyNumberFormat="1" applyFill="1" applyAlignment="1">
      <alignment vertical="top"/>
    </xf>
    <xf numFmtId="169" fontId="6" fillId="33" borderId="11" xfId="48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/>
    </xf>
    <xf numFmtId="0" fontId="4" fillId="35" borderId="11" xfId="65" applyFont="1" applyFill="1" applyBorder="1" applyAlignment="1">
      <alignment horizontal="center" vertical="top" wrapText="1"/>
      <protection/>
    </xf>
    <xf numFmtId="0" fontId="2" fillId="35" borderId="11" xfId="0" applyNumberFormat="1" applyFont="1" applyFill="1" applyBorder="1" applyAlignment="1">
      <alignment horizontal="center" vertical="top" wrapText="1"/>
    </xf>
    <xf numFmtId="167" fontId="4" fillId="35" borderId="11" xfId="48" applyNumberFormat="1" applyFont="1" applyFill="1" applyBorder="1" applyAlignment="1">
      <alignment horizontal="right" vertical="top"/>
    </xf>
    <xf numFmtId="43" fontId="4" fillId="35" borderId="11" xfId="48" applyFont="1" applyFill="1" applyBorder="1" applyAlignment="1">
      <alignment horizontal="center" vertical="top"/>
    </xf>
    <xf numFmtId="4" fontId="2" fillId="37" borderId="0" xfId="0" applyNumberFormat="1" applyFont="1" applyFill="1" applyAlignment="1">
      <alignment vertical="top"/>
    </xf>
    <xf numFmtId="4" fontId="0" fillId="35" borderId="0" xfId="0" applyNumberFormat="1" applyFill="1" applyAlignment="1">
      <alignment vertical="top"/>
    </xf>
    <xf numFmtId="0" fontId="2" fillId="36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vertical="top" wrapText="1"/>
    </xf>
    <xf numFmtId="2" fontId="4" fillId="33" borderId="11" xfId="0" applyNumberFormat="1" applyFont="1" applyFill="1" applyBorder="1" applyAlignment="1">
      <alignment horizontal="right" vertical="top"/>
    </xf>
    <xf numFmtId="167" fontId="4" fillId="33" borderId="11" xfId="75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vertical="top" wrapText="1"/>
    </xf>
    <xf numFmtId="167" fontId="4" fillId="33" borderId="13" xfId="48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center" vertical="top"/>
    </xf>
    <xf numFmtId="167" fontId="4" fillId="33" borderId="13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vertical="top" wrapText="1"/>
    </xf>
    <xf numFmtId="167" fontId="6" fillId="33" borderId="11" xfId="48" applyNumberFormat="1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vertical="top" wrapText="1"/>
    </xf>
    <xf numFmtId="2" fontId="6" fillId="33" borderId="11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top"/>
    </xf>
    <xf numFmtId="0" fontId="5" fillId="35" borderId="11" xfId="0" applyFont="1" applyFill="1" applyBorder="1" applyAlignment="1">
      <alignment horizontal="center" vertical="top"/>
    </xf>
    <xf numFmtId="167" fontId="6" fillId="35" borderId="11" xfId="48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horizontal="center" vertical="top"/>
    </xf>
    <xf numFmtId="167" fontId="2" fillId="35" borderId="11" xfId="0" applyNumberFormat="1" applyFont="1" applyFill="1" applyBorder="1" applyAlignment="1">
      <alignment horizontal="right" vertical="top"/>
    </xf>
    <xf numFmtId="0" fontId="6" fillId="33" borderId="11" xfId="0" applyFont="1" applyFill="1" applyBorder="1" applyAlignment="1">
      <alignment vertical="top"/>
    </xf>
    <xf numFmtId="167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 vertical="top"/>
    </xf>
    <xf numFmtId="43" fontId="5" fillId="33" borderId="11" xfId="48" applyFont="1" applyFill="1" applyBorder="1" applyAlignment="1">
      <alignment horizontal="center" vertical="top"/>
    </xf>
    <xf numFmtId="0" fontId="5" fillId="33" borderId="11" xfId="0" applyFont="1" applyFill="1" applyBorder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 vertical="top" wrapText="1"/>
    </xf>
    <xf numFmtId="167" fontId="6" fillId="33" borderId="13" xfId="48" applyNumberFormat="1" applyFont="1" applyFill="1" applyBorder="1" applyAlignment="1">
      <alignment horizontal="right" vertical="top"/>
    </xf>
    <xf numFmtId="0" fontId="6" fillId="33" borderId="13" xfId="0" applyFont="1" applyFill="1" applyBorder="1" applyAlignment="1">
      <alignment horizontal="center" vertical="top"/>
    </xf>
    <xf numFmtId="170" fontId="5" fillId="33" borderId="11" xfId="48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top" wrapText="1"/>
    </xf>
    <xf numFmtId="167" fontId="4" fillId="0" borderId="11" xfId="48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167" fontId="4" fillId="0" borderId="11" xfId="0" applyNumberFormat="1" applyFont="1" applyFill="1" applyBorder="1" applyAlignment="1">
      <alignment horizontal="right" vertical="top"/>
    </xf>
    <xf numFmtId="4" fontId="4" fillId="0" borderId="11" xfId="0" applyNumberFormat="1" applyFont="1" applyFill="1" applyBorder="1" applyAlignment="1">
      <alignment horizontal="center" vertical="top"/>
    </xf>
    <xf numFmtId="167" fontId="4" fillId="0" borderId="11" xfId="50" applyNumberFormat="1" applyFont="1" applyFill="1" applyBorder="1" applyAlignment="1">
      <alignment horizontal="right" vertical="top"/>
    </xf>
    <xf numFmtId="0" fontId="4" fillId="0" borderId="11" xfId="69" applyFont="1" applyFill="1" applyBorder="1" applyAlignment="1">
      <alignment vertical="top"/>
      <protection/>
    </xf>
    <xf numFmtId="167" fontId="4" fillId="0" borderId="11" xfId="69" applyNumberFormat="1" applyFont="1" applyFill="1" applyBorder="1" applyAlignment="1">
      <alignment horizontal="right" vertical="top"/>
      <protection/>
    </xf>
    <xf numFmtId="0" fontId="4" fillId="0" borderId="11" xfId="69" applyFont="1" applyFill="1" applyBorder="1" applyAlignment="1">
      <alignment horizontal="center" vertical="top"/>
      <protection/>
    </xf>
    <xf numFmtId="2" fontId="4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67" fontId="4" fillId="0" borderId="13" xfId="0" applyNumberFormat="1" applyFont="1" applyFill="1" applyBorder="1" applyAlignment="1">
      <alignment horizontal="right" vertical="top"/>
    </xf>
    <xf numFmtId="4" fontId="4" fillId="0" borderId="13" xfId="0" applyNumberFormat="1" applyFont="1" applyFill="1" applyBorder="1" applyAlignment="1">
      <alignment horizontal="center" vertical="top"/>
    </xf>
    <xf numFmtId="167" fontId="4" fillId="0" borderId="13" xfId="5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vertical="top" wrapText="1"/>
    </xf>
    <xf numFmtId="167" fontId="7" fillId="0" borderId="11" xfId="48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4" fontId="4" fillId="0" borderId="11" xfId="64" applyNumberFormat="1" applyFont="1" applyFill="1" applyBorder="1" applyAlignment="1" applyProtection="1">
      <alignment horizontal="right" vertical="top"/>
      <protection/>
    </xf>
    <xf numFmtId="171" fontId="4" fillId="0" borderId="11" xfId="64" applyNumberFormat="1" applyFont="1" applyFill="1" applyBorder="1" applyAlignment="1" applyProtection="1">
      <alignment horizontal="center" vertical="top"/>
      <protection/>
    </xf>
    <xf numFmtId="4" fontId="4" fillId="33" borderId="11" xfId="64" applyNumberFormat="1" applyFont="1" applyFill="1" applyBorder="1" applyAlignment="1">
      <alignment vertical="top"/>
      <protection/>
    </xf>
    <xf numFmtId="4" fontId="4" fillId="0" borderId="11" xfId="48" applyNumberFormat="1" applyFont="1" applyFill="1" applyBorder="1" applyAlignment="1">
      <alignment vertical="top"/>
    </xf>
    <xf numFmtId="171" fontId="4" fillId="0" borderId="11" xfId="64" applyNumberFormat="1" applyFont="1" applyFill="1" applyBorder="1" applyAlignment="1">
      <alignment horizontal="center" vertical="top"/>
      <protection/>
    </xf>
    <xf numFmtId="0" fontId="2" fillId="33" borderId="11" xfId="0" applyFont="1" applyFill="1" applyBorder="1" applyAlignment="1">
      <alignment horizontal="center" vertical="top" wrapText="1"/>
    </xf>
    <xf numFmtId="167" fontId="4" fillId="33" borderId="11" xfId="50" applyNumberFormat="1" applyFont="1" applyFill="1" applyBorder="1" applyAlignment="1">
      <alignment horizontal="right" vertical="top" wrapText="1"/>
    </xf>
    <xf numFmtId="4" fontId="4" fillId="33" borderId="11" xfId="5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167" fontId="6" fillId="0" borderId="11" xfId="48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top" wrapText="1"/>
    </xf>
    <xf numFmtId="167" fontId="4" fillId="0" borderId="13" xfId="48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2" fontId="6" fillId="0" borderId="11" xfId="0" applyNumberFormat="1" applyFont="1" applyFill="1" applyBorder="1" applyAlignment="1">
      <alignment horizontal="right" vertical="top"/>
    </xf>
    <xf numFmtId="1" fontId="5" fillId="0" borderId="11" xfId="0" applyNumberFormat="1" applyFont="1" applyFill="1" applyBorder="1" applyAlignment="1">
      <alignment horizontal="right" vertical="top"/>
    </xf>
    <xf numFmtId="167" fontId="5" fillId="0" borderId="11" xfId="48" applyNumberFormat="1" applyFont="1" applyFill="1" applyBorder="1" applyAlignment="1">
      <alignment horizontal="right" vertical="top"/>
    </xf>
    <xf numFmtId="0" fontId="5" fillId="35" borderId="11" xfId="0" applyFont="1" applyFill="1" applyBorder="1" applyAlignment="1">
      <alignment horizontal="center" vertical="top" wrapText="1"/>
    </xf>
    <xf numFmtId="167" fontId="6" fillId="35" borderId="11" xfId="75" applyNumberFormat="1" applyFont="1" applyFill="1" applyBorder="1" applyAlignment="1">
      <alignment horizontal="right" vertical="top"/>
    </xf>
    <xf numFmtId="167" fontId="2" fillId="35" borderId="11" xfId="48" applyNumberFormat="1" applyFont="1" applyFill="1" applyBorder="1" applyAlignment="1">
      <alignment vertical="top"/>
    </xf>
    <xf numFmtId="167" fontId="4" fillId="0" borderId="11" xfId="48" applyNumberFormat="1" applyFont="1" applyFill="1" applyBorder="1" applyAlignment="1">
      <alignment vertical="top"/>
    </xf>
    <xf numFmtId="0" fontId="6" fillId="0" borderId="13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vertical="top" wrapText="1"/>
    </xf>
    <xf numFmtId="167" fontId="6" fillId="0" borderId="13" xfId="48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top"/>
    </xf>
    <xf numFmtId="167" fontId="4" fillId="0" borderId="13" xfId="48" applyNumberFormat="1" applyFont="1" applyFill="1" applyBorder="1" applyAlignment="1">
      <alignment vertical="top"/>
    </xf>
    <xf numFmtId="43" fontId="6" fillId="0" borderId="11" xfId="48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4" fontId="4" fillId="33" borderId="11" xfId="0" applyNumberFormat="1" applyFont="1" applyFill="1" applyBorder="1" applyAlignment="1">
      <alignment horizontal="center" vertical="top"/>
    </xf>
    <xf numFmtId="43" fontId="6" fillId="0" borderId="11" xfId="48" applyNumberFormat="1" applyFont="1" applyFill="1" applyBorder="1" applyAlignment="1">
      <alignment horizontal="right" vertical="top" wrapText="1"/>
    </xf>
    <xf numFmtId="0" fontId="6" fillId="37" borderId="11" xfId="0" applyFont="1" applyFill="1" applyBorder="1" applyAlignment="1">
      <alignment vertical="top"/>
    </xf>
    <xf numFmtId="0" fontId="5" fillId="37" borderId="11" xfId="0" applyFont="1" applyFill="1" applyBorder="1" applyAlignment="1">
      <alignment horizontal="center" vertical="top" wrapText="1"/>
    </xf>
    <xf numFmtId="0" fontId="0" fillId="37" borderId="0" xfId="0" applyFill="1" applyAlignment="1">
      <alignment vertical="top"/>
    </xf>
    <xf numFmtId="0" fontId="6" fillId="37" borderId="11" xfId="0" applyFont="1" applyFill="1" applyBorder="1" applyAlignment="1">
      <alignment horizontal="center" vertical="top"/>
    </xf>
    <xf numFmtId="167" fontId="2" fillId="37" borderId="11" xfId="48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horizontal="center" vertical="top" wrapText="1"/>
    </xf>
    <xf numFmtId="10" fontId="6" fillId="33" borderId="11" xfId="75" applyNumberFormat="1" applyFont="1" applyFill="1" applyBorder="1" applyAlignment="1">
      <alignment vertical="top"/>
    </xf>
    <xf numFmtId="43" fontId="6" fillId="33" borderId="11" xfId="48" applyNumberFormat="1" applyFont="1" applyFill="1" applyBorder="1" applyAlignment="1">
      <alignment vertical="top"/>
    </xf>
    <xf numFmtId="167" fontId="4" fillId="33" borderId="11" xfId="48" applyNumberFormat="1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1" xfId="0" applyFont="1" applyFill="1" applyBorder="1" applyAlignment="1">
      <alignment horizontal="left" vertical="top" wrapText="1"/>
    </xf>
    <xf numFmtId="43" fontId="6" fillId="33" borderId="11" xfId="48" applyFont="1" applyFill="1" applyBorder="1" applyAlignment="1">
      <alignment vertical="top"/>
    </xf>
    <xf numFmtId="43" fontId="5" fillId="33" borderId="11" xfId="48" applyFont="1" applyFill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43" fontId="4" fillId="33" borderId="11" xfId="48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horizontal="center" vertical="top" wrapText="1"/>
    </xf>
    <xf numFmtId="43" fontId="6" fillId="33" borderId="11" xfId="48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3" fontId="6" fillId="33" borderId="13" xfId="48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center" vertical="top" wrapText="1"/>
    </xf>
    <xf numFmtId="43" fontId="4" fillId="33" borderId="13" xfId="48" applyFont="1" applyFill="1" applyBorder="1" applyAlignment="1">
      <alignment horizontal="right" vertical="top" wrapText="1"/>
    </xf>
    <xf numFmtId="0" fontId="8" fillId="33" borderId="11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left" vertical="top" wrapText="1"/>
    </xf>
    <xf numFmtId="172" fontId="4" fillId="33" borderId="11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right" vertical="top" wrapText="1"/>
    </xf>
    <xf numFmtId="43" fontId="2" fillId="33" borderId="11" xfId="48" applyFont="1" applyFill="1" applyBorder="1" applyAlignment="1">
      <alignment horizontal="right" vertical="top" wrapText="1"/>
    </xf>
    <xf numFmtId="0" fontId="6" fillId="35" borderId="11" xfId="0" applyFont="1" applyFill="1" applyBorder="1" applyAlignment="1">
      <alignment horizontal="right" vertical="top"/>
    </xf>
    <xf numFmtId="43" fontId="6" fillId="35" borderId="11" xfId="48" applyFont="1" applyFill="1" applyBorder="1" applyAlignment="1">
      <alignment horizontal="right" vertical="top" wrapText="1"/>
    </xf>
    <xf numFmtId="0" fontId="6" fillId="35" borderId="11" xfId="0" applyFont="1" applyFill="1" applyBorder="1" applyAlignment="1">
      <alignment horizontal="center" vertical="top" wrapText="1"/>
    </xf>
    <xf numFmtId="43" fontId="7" fillId="35" borderId="11" xfId="48" applyFont="1" applyFill="1" applyBorder="1" applyAlignment="1">
      <alignment horizontal="right" vertical="top" wrapText="1"/>
    </xf>
    <xf numFmtId="43" fontId="5" fillId="35" borderId="11" xfId="48" applyNumberFormat="1" applyFont="1" applyFill="1" applyBorder="1" applyAlignment="1">
      <alignment horizontal="right" vertical="top" wrapText="1"/>
    </xf>
    <xf numFmtId="43" fontId="7" fillId="33" borderId="11" xfId="48" applyFont="1" applyFill="1" applyBorder="1" applyAlignment="1">
      <alignment horizontal="right" vertical="top" wrapText="1"/>
    </xf>
    <xf numFmtId="43" fontId="5" fillId="33" borderId="11" xfId="48" applyFont="1" applyFill="1" applyBorder="1" applyAlignment="1">
      <alignment horizontal="right" vertical="top" wrapText="1"/>
    </xf>
    <xf numFmtId="0" fontId="6" fillId="35" borderId="11" xfId="65" applyFont="1" applyFill="1" applyBorder="1" applyAlignment="1">
      <alignment horizontal="center" vertical="top" wrapText="1"/>
      <protection/>
    </xf>
    <xf numFmtId="0" fontId="2" fillId="35" borderId="11" xfId="65" applyFont="1" applyFill="1" applyBorder="1" applyAlignment="1">
      <alignment horizontal="center" vertical="top"/>
      <protection/>
    </xf>
    <xf numFmtId="43" fontId="4" fillId="35" borderId="11" xfId="48" applyFont="1" applyFill="1" applyBorder="1" applyAlignment="1">
      <alignment horizontal="right" vertical="top" wrapText="1"/>
    </xf>
    <xf numFmtId="43" fontId="4" fillId="35" borderId="11" xfId="48" applyFont="1" applyFill="1" applyBorder="1" applyAlignment="1">
      <alignment horizontal="center" vertical="top" wrapText="1"/>
    </xf>
    <xf numFmtId="0" fontId="2" fillId="33" borderId="11" xfId="65" applyFont="1" applyFill="1" applyBorder="1" applyAlignment="1">
      <alignment horizontal="center" vertical="top"/>
      <protection/>
    </xf>
    <xf numFmtId="40" fontId="2" fillId="35" borderId="11" xfId="48" applyNumberFormat="1" applyFont="1" applyFill="1" applyBorder="1" applyAlignment="1">
      <alignment horizontal="right" vertical="top" wrapText="1"/>
    </xf>
    <xf numFmtId="167" fontId="4" fillId="33" borderId="11" xfId="48" applyNumberFormat="1" applyFont="1" applyFill="1" applyBorder="1" applyAlignment="1">
      <alignment horizontal="right" vertical="top" wrapText="1"/>
    </xf>
    <xf numFmtId="0" fontId="2" fillId="35" borderId="11" xfId="63" applyFont="1" applyFill="1" applyBorder="1" applyAlignment="1">
      <alignment horizontal="left" vertical="top" wrapText="1"/>
      <protection/>
    </xf>
    <xf numFmtId="167" fontId="2" fillId="35" borderId="11" xfId="48" applyNumberFormat="1" applyFont="1" applyFill="1" applyBorder="1" applyAlignment="1">
      <alignment horizontal="right" vertical="top" wrapText="1"/>
    </xf>
    <xf numFmtId="0" fontId="2" fillId="36" borderId="11" xfId="63" applyFont="1" applyFill="1" applyBorder="1" applyAlignment="1">
      <alignment horizontal="left" vertical="top" wrapText="1"/>
      <protection/>
    </xf>
    <xf numFmtId="167" fontId="2" fillId="33" borderId="11" xfId="48" applyNumberFormat="1" applyFont="1" applyFill="1" applyBorder="1" applyAlignment="1">
      <alignment horizontal="right" vertical="top" wrapText="1"/>
    </xf>
    <xf numFmtId="43" fontId="4" fillId="36" borderId="11" xfId="48" applyFont="1" applyFill="1" applyBorder="1" applyAlignment="1">
      <alignment horizontal="right" vertical="top" wrapText="1"/>
    </xf>
    <xf numFmtId="167" fontId="2" fillId="36" borderId="11" xfId="48" applyNumberFormat="1" applyFont="1" applyFill="1" applyBorder="1" applyAlignment="1">
      <alignment horizontal="right" vertical="top" wrapText="1"/>
    </xf>
    <xf numFmtId="0" fontId="0" fillId="36" borderId="0" xfId="0" applyFill="1" applyBorder="1" applyAlignment="1">
      <alignment vertical="top"/>
    </xf>
    <xf numFmtId="0" fontId="2" fillId="33" borderId="11" xfId="0" applyNumberFormat="1" applyFont="1" applyFill="1" applyBorder="1" applyAlignment="1">
      <alignment horizontal="center" vertical="top" wrapText="1"/>
    </xf>
    <xf numFmtId="167" fontId="5" fillId="33" borderId="11" xfId="48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/>
    </xf>
    <xf numFmtId="0" fontId="4" fillId="33" borderId="11" xfId="63" applyFont="1" applyFill="1" applyBorder="1" applyAlignment="1">
      <alignment horizontal="left" vertical="top" wrapText="1"/>
      <protection/>
    </xf>
    <xf numFmtId="0" fontId="4" fillId="36" borderId="11" xfId="63" applyFont="1" applyFill="1" applyBorder="1" applyAlignment="1">
      <alignment vertical="top" wrapText="1"/>
      <protection/>
    </xf>
    <xf numFmtId="0" fontId="6" fillId="33" borderId="13" xfId="65" applyFont="1" applyFill="1" applyBorder="1" applyAlignment="1">
      <alignment horizontal="center" vertical="top" wrapText="1"/>
      <protection/>
    </xf>
    <xf numFmtId="0" fontId="4" fillId="33" borderId="13" xfId="6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>
      <alignment horizontal="center" vertical="top" wrapText="1"/>
    </xf>
    <xf numFmtId="0" fontId="4" fillId="33" borderId="11" xfId="65" applyFont="1" applyFill="1" applyBorder="1" applyAlignment="1">
      <alignment horizontal="center" vertical="top" wrapText="1"/>
      <protection/>
    </xf>
    <xf numFmtId="43" fontId="5" fillId="33" borderId="11" xfId="48" applyNumberFormat="1" applyFont="1" applyFill="1" applyBorder="1" applyAlignment="1">
      <alignment horizontal="right" vertical="top" wrapText="1"/>
    </xf>
    <xf numFmtId="0" fontId="7" fillId="33" borderId="11" xfId="65" applyFont="1" applyFill="1" applyBorder="1" applyAlignment="1">
      <alignment horizontal="center" vertical="top" wrapText="1"/>
      <protection/>
    </xf>
    <xf numFmtId="0" fontId="7" fillId="33" borderId="11" xfId="63" applyFont="1" applyFill="1" applyBorder="1" applyAlignment="1">
      <alignment horizontal="left" vertical="top" wrapText="1"/>
      <protection/>
    </xf>
    <xf numFmtId="43" fontId="7" fillId="33" borderId="11" xfId="48" applyFont="1" applyFill="1" applyBorder="1" applyAlignment="1">
      <alignment horizontal="center" vertical="top" wrapText="1"/>
    </xf>
    <xf numFmtId="0" fontId="2" fillId="33" borderId="11" xfId="65" applyFont="1" applyFill="1" applyBorder="1" applyAlignment="1">
      <alignment horizontal="center" vertical="top" wrapText="1"/>
      <protection/>
    </xf>
    <xf numFmtId="0" fontId="2" fillId="37" borderId="0" xfId="0" applyFont="1" applyFill="1" applyAlignment="1">
      <alignment vertical="top"/>
    </xf>
    <xf numFmtId="49" fontId="5" fillId="33" borderId="11" xfId="0" applyNumberFormat="1" applyFont="1" applyFill="1" applyBorder="1" applyAlignment="1">
      <alignment horizontal="left" vertical="top" wrapText="1"/>
    </xf>
    <xf numFmtId="167" fontId="6" fillId="33" borderId="11" xfId="0" applyNumberFormat="1" applyFont="1" applyFill="1" applyBorder="1" applyAlignment="1">
      <alignment horizontal="center" vertical="top" wrapText="1"/>
    </xf>
    <xf numFmtId="39" fontId="6" fillId="33" borderId="11" xfId="0" applyNumberFormat="1" applyFont="1" applyFill="1" applyBorder="1" applyAlignment="1" applyProtection="1">
      <alignment vertical="top" wrapText="1"/>
      <protection locked="0"/>
    </xf>
    <xf numFmtId="39" fontId="5" fillId="33" borderId="11" xfId="0" applyNumberFormat="1" applyFont="1" applyFill="1" applyBorder="1" applyAlignment="1" applyProtection="1">
      <alignment vertical="top" wrapText="1"/>
      <protection/>
    </xf>
    <xf numFmtId="49" fontId="5" fillId="33" borderId="11" xfId="0" applyNumberFormat="1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vertical="top" wrapText="1"/>
    </xf>
    <xf numFmtId="0" fontId="6" fillId="36" borderId="11" xfId="0" applyFont="1" applyFill="1" applyBorder="1" applyAlignment="1">
      <alignment vertical="top" wrapText="1"/>
    </xf>
    <xf numFmtId="167" fontId="6" fillId="36" borderId="11" xfId="0" applyNumberFormat="1" applyFont="1" applyFill="1" applyBorder="1" applyAlignment="1">
      <alignment horizontal="center" vertical="top" wrapText="1"/>
    </xf>
    <xf numFmtId="39" fontId="6" fillId="36" borderId="11" xfId="0" applyNumberFormat="1" applyFont="1" applyFill="1" applyBorder="1" applyAlignment="1" applyProtection="1">
      <alignment vertical="top" wrapText="1"/>
      <protection locked="0"/>
    </xf>
    <xf numFmtId="39" fontId="5" fillId="36" borderId="11" xfId="0" applyNumberFormat="1" applyFont="1" applyFill="1" applyBorder="1" applyAlignment="1" applyProtection="1">
      <alignment vertical="top" wrapText="1"/>
      <protection/>
    </xf>
    <xf numFmtId="166" fontId="4" fillId="33" borderId="11" xfId="48" applyNumberFormat="1" applyFont="1" applyFill="1" applyBorder="1" applyAlignment="1">
      <alignment horizontal="right" vertical="top" wrapText="1"/>
    </xf>
    <xf numFmtId="166" fontId="6" fillId="33" borderId="11" xfId="0" applyNumberFormat="1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2" fontId="6" fillId="33" borderId="11" xfId="0" applyNumberFormat="1" applyFont="1" applyFill="1" applyBorder="1" applyAlignment="1">
      <alignment vertical="top" wrapText="1"/>
    </xf>
    <xf numFmtId="166" fontId="6" fillId="36" borderId="11" xfId="0" applyNumberFormat="1" applyFont="1" applyFill="1" applyBorder="1" applyAlignment="1">
      <alignment vertical="top" wrapText="1"/>
    </xf>
    <xf numFmtId="172" fontId="6" fillId="33" borderId="11" xfId="0" applyNumberFormat="1" applyFont="1" applyFill="1" applyBorder="1" applyAlignment="1">
      <alignment vertical="top" wrapText="1"/>
    </xf>
    <xf numFmtId="167" fontId="7" fillId="33" borderId="11" xfId="48" applyNumberFormat="1" applyFont="1" applyFill="1" applyBorder="1" applyAlignment="1">
      <alignment horizontal="right" vertical="top" wrapText="1"/>
    </xf>
    <xf numFmtId="0" fontId="6" fillId="35" borderId="13" xfId="65" applyFont="1" applyFill="1" applyBorder="1" applyAlignment="1">
      <alignment horizontal="center" vertical="top" wrapText="1"/>
      <protection/>
    </xf>
    <xf numFmtId="0" fontId="2" fillId="35" borderId="13" xfId="63" applyFont="1" applyFill="1" applyBorder="1" applyAlignment="1">
      <alignment horizontal="left" vertical="top" wrapText="1"/>
      <protection/>
    </xf>
    <xf numFmtId="43" fontId="4" fillId="35" borderId="13" xfId="48" applyFont="1" applyFill="1" applyBorder="1" applyAlignment="1">
      <alignment horizontal="right" vertical="top" wrapText="1"/>
    </xf>
    <xf numFmtId="43" fontId="4" fillId="35" borderId="13" xfId="48" applyFont="1" applyFill="1" applyBorder="1" applyAlignment="1">
      <alignment horizontal="center" vertical="top" wrapText="1"/>
    </xf>
    <xf numFmtId="167" fontId="2" fillId="35" borderId="13" xfId="48" applyNumberFormat="1" applyFont="1" applyFill="1" applyBorder="1" applyAlignment="1">
      <alignment horizontal="right" vertical="top" wrapText="1"/>
    </xf>
    <xf numFmtId="0" fontId="2" fillId="36" borderId="11" xfId="63" applyFont="1" applyFill="1" applyBorder="1" applyAlignment="1">
      <alignment horizontal="center" vertical="top" wrapText="1"/>
      <protection/>
    </xf>
    <xf numFmtId="165" fontId="5" fillId="0" borderId="11" xfId="65" applyNumberFormat="1" applyFont="1" applyFill="1" applyBorder="1" applyAlignment="1">
      <alignment horizontal="center" vertical="top" wrapText="1"/>
      <protection/>
    </xf>
    <xf numFmtId="0" fontId="2" fillId="0" borderId="11" xfId="65" applyFont="1" applyFill="1" applyBorder="1" applyAlignment="1">
      <alignment vertical="top" wrapText="1"/>
      <protection/>
    </xf>
    <xf numFmtId="40" fontId="6" fillId="0" borderId="11" xfId="48" applyNumberFormat="1" applyFont="1" applyFill="1" applyBorder="1" applyAlignment="1">
      <alignment horizontal="right" vertical="top" wrapText="1"/>
    </xf>
    <xf numFmtId="43" fontId="4" fillId="0" borderId="11" xfId="48" applyFont="1" applyFill="1" applyBorder="1" applyAlignment="1">
      <alignment horizontal="center" vertical="top" wrapText="1"/>
    </xf>
    <xf numFmtId="167" fontId="6" fillId="0" borderId="11" xfId="48" applyNumberFormat="1" applyFont="1" applyFill="1" applyBorder="1" applyAlignment="1">
      <alignment horizontal="right" vertical="top" wrapText="1"/>
    </xf>
    <xf numFmtId="40" fontId="4" fillId="0" borderId="11" xfId="0" applyNumberFormat="1" applyFont="1" applyFill="1" applyBorder="1" applyAlignment="1">
      <alignment horizontal="right" vertical="top"/>
    </xf>
    <xf numFmtId="0" fontId="0" fillId="38" borderId="0" xfId="0" applyFill="1" applyAlignment="1">
      <alignment vertical="top"/>
    </xf>
    <xf numFmtId="0" fontId="6" fillId="0" borderId="11" xfId="65" applyFont="1" applyFill="1" applyBorder="1" applyAlignment="1">
      <alignment horizontal="center" vertical="top" wrapText="1"/>
      <protection/>
    </xf>
    <xf numFmtId="0" fontId="6" fillId="0" borderId="11" xfId="65" applyFont="1" applyFill="1" applyBorder="1" applyAlignment="1">
      <alignment vertical="top" wrapText="1"/>
      <protection/>
    </xf>
    <xf numFmtId="43" fontId="6" fillId="0" borderId="11" xfId="48" applyFont="1" applyFill="1" applyBorder="1" applyAlignment="1">
      <alignment horizontal="center" vertical="top" wrapText="1"/>
    </xf>
    <xf numFmtId="40" fontId="6" fillId="0" borderId="11" xfId="48" applyNumberFormat="1" applyFont="1" applyFill="1" applyBorder="1" applyAlignment="1">
      <alignment horizontal="center" vertical="top" wrapText="1"/>
    </xf>
    <xf numFmtId="0" fontId="2" fillId="0" borderId="11" xfId="65" applyFont="1" applyFill="1" applyBorder="1" applyAlignment="1">
      <alignment vertical="top"/>
      <protection/>
    </xf>
    <xf numFmtId="168" fontId="6" fillId="0" borderId="11" xfId="65" applyNumberFormat="1" applyFont="1" applyFill="1" applyBorder="1" applyAlignment="1">
      <alignment horizontal="center" vertical="top" wrapText="1"/>
      <protection/>
    </xf>
    <xf numFmtId="0" fontId="4" fillId="0" borderId="11" xfId="65" applyFont="1" applyFill="1" applyBorder="1" applyAlignment="1">
      <alignment vertical="top" wrapText="1"/>
      <protection/>
    </xf>
    <xf numFmtId="0" fontId="4" fillId="0" borderId="11" xfId="65" applyFont="1" applyFill="1" applyBorder="1" applyAlignment="1">
      <alignment vertical="top"/>
      <protection/>
    </xf>
    <xf numFmtId="0" fontId="6" fillId="0" borderId="11" xfId="65" applyFont="1" applyFill="1" applyBorder="1" applyAlignment="1">
      <alignment vertical="top"/>
      <protection/>
    </xf>
    <xf numFmtId="168" fontId="6" fillId="36" borderId="11" xfId="65" applyNumberFormat="1" applyFont="1" applyFill="1" applyBorder="1" applyAlignment="1">
      <alignment horizontal="center" vertical="top" wrapText="1"/>
      <protection/>
    </xf>
    <xf numFmtId="40" fontId="6" fillId="36" borderId="11" xfId="48" applyNumberFormat="1" applyFont="1" applyFill="1" applyBorder="1" applyAlignment="1">
      <alignment horizontal="right" vertical="top" wrapText="1"/>
    </xf>
    <xf numFmtId="40" fontId="4" fillId="36" borderId="11" xfId="0" applyNumberFormat="1" applyFont="1" applyFill="1" applyBorder="1" applyAlignment="1">
      <alignment horizontal="right" vertical="top"/>
    </xf>
    <xf numFmtId="0" fontId="0" fillId="38" borderId="12" xfId="0" applyFill="1" applyBorder="1" applyAlignment="1">
      <alignment vertical="top"/>
    </xf>
    <xf numFmtId="168" fontId="6" fillId="0" borderId="13" xfId="65" applyNumberFormat="1" applyFont="1" applyFill="1" applyBorder="1" applyAlignment="1">
      <alignment horizontal="center" vertical="top" wrapText="1"/>
      <protection/>
    </xf>
    <xf numFmtId="0" fontId="4" fillId="0" borderId="13" xfId="65" applyFont="1" applyFill="1" applyBorder="1" applyAlignment="1">
      <alignment vertical="top" wrapText="1"/>
      <protection/>
    </xf>
    <xf numFmtId="40" fontId="6" fillId="0" borderId="13" xfId="48" applyNumberFormat="1" applyFont="1" applyFill="1" applyBorder="1" applyAlignment="1">
      <alignment horizontal="right" vertical="top" wrapText="1"/>
    </xf>
    <xf numFmtId="43" fontId="4" fillId="0" borderId="13" xfId="48" applyFont="1" applyFill="1" applyBorder="1" applyAlignment="1">
      <alignment horizontal="center" vertical="top" wrapText="1"/>
    </xf>
    <xf numFmtId="167" fontId="6" fillId="0" borderId="13" xfId="48" applyNumberFormat="1" applyFont="1" applyFill="1" applyBorder="1" applyAlignment="1">
      <alignment horizontal="right" vertical="top" wrapText="1"/>
    </xf>
    <xf numFmtId="40" fontId="4" fillId="0" borderId="13" xfId="0" applyNumberFormat="1" applyFont="1" applyFill="1" applyBorder="1" applyAlignment="1">
      <alignment horizontal="right" vertical="top"/>
    </xf>
    <xf numFmtId="0" fontId="6" fillId="35" borderId="13" xfId="0" applyFont="1" applyFill="1" applyBorder="1" applyAlignment="1">
      <alignment horizontal="right" vertical="top"/>
    </xf>
    <xf numFmtId="0" fontId="5" fillId="35" borderId="13" xfId="0" applyFont="1" applyFill="1" applyBorder="1" applyAlignment="1">
      <alignment horizontal="center" vertical="top"/>
    </xf>
    <xf numFmtId="43" fontId="6" fillId="35" borderId="13" xfId="48" applyFont="1" applyFill="1" applyBorder="1" applyAlignment="1">
      <alignment horizontal="right" vertical="top" wrapText="1"/>
    </xf>
    <xf numFmtId="0" fontId="6" fillId="35" borderId="13" xfId="0" applyFont="1" applyFill="1" applyBorder="1" applyAlignment="1">
      <alignment horizontal="center" vertical="top" wrapText="1"/>
    </xf>
    <xf numFmtId="43" fontId="7" fillId="35" borderId="13" xfId="48" applyFont="1" applyFill="1" applyBorder="1" applyAlignment="1">
      <alignment horizontal="right" vertical="top" wrapText="1"/>
    </xf>
    <xf numFmtId="43" fontId="5" fillId="35" borderId="13" xfId="48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2" fillId="36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top"/>
    </xf>
    <xf numFmtId="0" fontId="4" fillId="36" borderId="11" xfId="0" applyFont="1" applyFill="1" applyBorder="1" applyAlignment="1">
      <alignment horizontal="center" vertical="top"/>
    </xf>
    <xf numFmtId="173" fontId="4" fillId="36" borderId="11" xfId="0" applyNumberFormat="1" applyFont="1" applyFill="1" applyBorder="1" applyAlignment="1">
      <alignment vertical="top"/>
    </xf>
    <xf numFmtId="39" fontId="4" fillId="36" borderId="11" xfId="0" applyNumberFormat="1" applyFont="1" applyFill="1" applyBorder="1" applyAlignment="1" applyProtection="1">
      <alignment vertical="top"/>
      <protection locked="0"/>
    </xf>
    <xf numFmtId="0" fontId="9" fillId="36" borderId="0" xfId="0" applyFont="1" applyFill="1" applyBorder="1" applyAlignment="1">
      <alignment vertical="top"/>
    </xf>
    <xf numFmtId="0" fontId="9" fillId="36" borderId="0" xfId="0" applyFont="1" applyFill="1" applyAlignment="1">
      <alignment vertical="top"/>
    </xf>
    <xf numFmtId="167" fontId="4" fillId="33" borderId="11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37" fontId="2" fillId="33" borderId="11" xfId="0" applyNumberFormat="1" applyFont="1" applyFill="1" applyBorder="1" applyAlignment="1">
      <alignment horizontal="right" vertical="top"/>
    </xf>
    <xf numFmtId="174" fontId="4" fillId="33" borderId="11" xfId="0" applyNumberFormat="1" applyFont="1" applyFill="1" applyBorder="1" applyAlignment="1">
      <alignment horizontal="right" vertical="top"/>
    </xf>
    <xf numFmtId="174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horizontal="left" vertical="top" wrapText="1"/>
    </xf>
    <xf numFmtId="167" fontId="4" fillId="36" borderId="11" xfId="0" applyNumberFormat="1" applyFont="1" applyFill="1" applyBorder="1" applyAlignment="1">
      <alignment vertical="top" wrapText="1"/>
    </xf>
    <xf numFmtId="4" fontId="4" fillId="36" borderId="11" xfId="0" applyNumberFormat="1" applyFont="1" applyFill="1" applyBorder="1" applyAlignment="1">
      <alignment vertical="top"/>
    </xf>
    <xf numFmtId="0" fontId="4" fillId="36" borderId="0" xfId="0" applyFont="1" applyFill="1" applyBorder="1" applyAlignment="1">
      <alignment vertical="top"/>
    </xf>
    <xf numFmtId="4" fontId="4" fillId="0" borderId="11" xfId="0" applyNumberFormat="1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4" fontId="4" fillId="36" borderId="11" xfId="0" applyNumberFormat="1" applyFont="1" applyFill="1" applyBorder="1" applyAlignment="1">
      <alignment vertical="top" wrapText="1"/>
    </xf>
    <xf numFmtId="174" fontId="2" fillId="33" borderId="11" xfId="0" applyNumberFormat="1" applyFont="1" applyFill="1" applyBorder="1" applyAlignment="1">
      <alignment horizontal="right" vertical="top"/>
    </xf>
    <xf numFmtId="0" fontId="9" fillId="33" borderId="12" xfId="0" applyFont="1" applyFill="1" applyBorder="1" applyAlignment="1">
      <alignment vertical="top"/>
    </xf>
    <xf numFmtId="2" fontId="4" fillId="36" borderId="11" xfId="62" applyNumberFormat="1" applyFont="1" applyFill="1" applyBorder="1" applyAlignment="1">
      <alignment horizontal="center" vertical="top"/>
      <protection/>
    </xf>
    <xf numFmtId="167" fontId="2" fillId="36" borderId="11" xfId="0" applyNumberFormat="1" applyFont="1" applyFill="1" applyBorder="1" applyAlignment="1">
      <alignment vertical="top" wrapText="1"/>
    </xf>
    <xf numFmtId="0" fontId="4" fillId="36" borderId="0" xfId="0" applyFont="1" applyFill="1" applyAlignment="1">
      <alignment vertical="top"/>
    </xf>
    <xf numFmtId="39" fontId="4" fillId="33" borderId="11" xfId="0" applyNumberFormat="1" applyFont="1" applyFill="1" applyBorder="1" applyAlignment="1">
      <alignment horizontal="right" vertical="top"/>
    </xf>
    <xf numFmtId="43" fontId="11" fillId="33" borderId="11" xfId="50" applyFont="1" applyFill="1" applyBorder="1" applyAlignment="1">
      <alignment horizontal="left" vertical="top"/>
    </xf>
    <xf numFmtId="0" fontId="11" fillId="33" borderId="11" xfId="0" applyFont="1" applyFill="1" applyBorder="1" applyAlignment="1">
      <alignment horizontal="center" vertical="top"/>
    </xf>
    <xf numFmtId="4" fontId="11" fillId="33" borderId="11" xfId="50" applyNumberFormat="1" applyFont="1" applyFill="1" applyBorder="1" applyAlignment="1">
      <alignment vertical="top"/>
    </xf>
    <xf numFmtId="4" fontId="11" fillId="33" borderId="11" xfId="68" applyNumberFormat="1" applyFont="1" applyFill="1" applyBorder="1" applyAlignment="1">
      <alignment vertical="top"/>
      <protection/>
    </xf>
    <xf numFmtId="4" fontId="4" fillId="33" borderId="11" xfId="54" applyNumberFormat="1" applyFont="1" applyFill="1" applyBorder="1" applyAlignment="1">
      <alignment horizontal="right" vertical="top"/>
    </xf>
    <xf numFmtId="174" fontId="4" fillId="33" borderId="13" xfId="0" applyNumberFormat="1" applyFont="1" applyFill="1" applyBorder="1" applyAlignment="1">
      <alignment horizontal="right" vertical="top"/>
    </xf>
    <xf numFmtId="0" fontId="4" fillId="33" borderId="13" xfId="65" applyFont="1" applyFill="1" applyBorder="1" applyAlignment="1">
      <alignment horizontal="left" vertical="top"/>
      <protection/>
    </xf>
    <xf numFmtId="169" fontId="4" fillId="33" borderId="13" xfId="65" applyNumberFormat="1" applyFont="1" applyFill="1" applyBorder="1" applyAlignment="1">
      <alignment horizontal="right" vertical="top"/>
      <protection/>
    </xf>
    <xf numFmtId="167" fontId="4" fillId="33" borderId="13" xfId="65" applyNumberFormat="1" applyFont="1" applyFill="1" applyBorder="1" applyAlignment="1">
      <alignment horizontal="center" vertical="top"/>
      <protection/>
    </xf>
    <xf numFmtId="4" fontId="4" fillId="33" borderId="13" xfId="0" applyNumberFormat="1" applyFont="1" applyFill="1" applyBorder="1" applyAlignment="1">
      <alignment vertical="top"/>
    </xf>
    <xf numFmtId="167" fontId="4" fillId="33" borderId="13" xfId="0" applyNumberFormat="1" applyFont="1" applyFill="1" applyBorder="1" applyAlignment="1">
      <alignment vertical="top" wrapText="1"/>
    </xf>
    <xf numFmtId="0" fontId="4" fillId="33" borderId="11" xfId="65" applyNumberFormat="1" applyFont="1" applyFill="1" applyBorder="1" applyAlignment="1">
      <alignment horizontal="left" vertical="top"/>
      <protection/>
    </xf>
    <xf numFmtId="169" fontId="4" fillId="33" borderId="11" xfId="65" applyNumberFormat="1" applyFont="1" applyFill="1" applyBorder="1" applyAlignment="1">
      <alignment horizontal="right" vertical="top"/>
      <protection/>
    </xf>
    <xf numFmtId="175" fontId="4" fillId="33" borderId="11" xfId="65" applyNumberFormat="1" applyFont="1" applyFill="1" applyBorder="1" applyAlignment="1">
      <alignment horizontal="center" vertical="top"/>
      <protection/>
    </xf>
    <xf numFmtId="167" fontId="4" fillId="33" borderId="11" xfId="65" applyNumberFormat="1" applyFont="1" applyFill="1" applyBorder="1" applyAlignment="1">
      <alignment horizontal="center" vertical="top"/>
      <protection/>
    </xf>
    <xf numFmtId="0" fontId="4" fillId="33" borderId="11" xfId="65" applyFont="1" applyFill="1" applyBorder="1" applyAlignment="1">
      <alignment horizontal="left" vertical="top"/>
      <protection/>
    </xf>
    <xf numFmtId="0" fontId="4" fillId="33" borderId="11" xfId="65" applyNumberFormat="1" applyFont="1" applyFill="1" applyBorder="1" applyAlignment="1">
      <alignment horizontal="left" vertical="top" wrapText="1"/>
      <protection/>
    </xf>
    <xf numFmtId="167" fontId="2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top" wrapText="1"/>
    </xf>
    <xf numFmtId="167" fontId="4" fillId="33" borderId="11" xfId="0" applyNumberFormat="1" applyFont="1" applyFill="1" applyBorder="1" applyAlignment="1">
      <alignment horizontal="center" vertical="top" wrapText="1"/>
    </xf>
    <xf numFmtId="49" fontId="2" fillId="33" borderId="11" xfId="70" applyNumberFormat="1" applyFont="1" applyFill="1" applyBorder="1" applyAlignment="1">
      <alignment vertical="top" wrapText="1"/>
      <protection/>
    </xf>
    <xf numFmtId="0" fontId="4" fillId="33" borderId="11" xfId="67" applyFont="1" applyFill="1" applyBorder="1" applyAlignment="1">
      <alignment horizontal="left" vertical="top" wrapText="1"/>
      <protection/>
    </xf>
    <xf numFmtId="37" fontId="2" fillId="36" borderId="11" xfId="0" applyNumberFormat="1" applyFont="1" applyFill="1" applyBorder="1" applyAlignment="1">
      <alignment horizontal="right" vertical="top"/>
    </xf>
    <xf numFmtId="0" fontId="2" fillId="36" borderId="11" xfId="67" applyFont="1" applyFill="1" applyBorder="1" applyAlignment="1">
      <alignment horizontal="left" vertical="top" wrapText="1"/>
      <protection/>
    </xf>
    <xf numFmtId="4" fontId="4" fillId="36" borderId="11" xfId="0" applyNumberFormat="1" applyFont="1" applyFill="1" applyBorder="1" applyAlignment="1">
      <alignment horizontal="center" vertical="top"/>
    </xf>
    <xf numFmtId="172" fontId="2" fillId="33" borderId="11" xfId="71" applyNumberFormat="1" applyFont="1" applyFill="1" applyBorder="1" applyAlignment="1">
      <alignment horizontal="right" vertical="top"/>
      <protection/>
    </xf>
    <xf numFmtId="39" fontId="2" fillId="33" borderId="11" xfId="0" applyNumberFormat="1" applyFont="1" applyFill="1" applyBorder="1" applyAlignment="1">
      <alignment vertical="top" wrapText="1"/>
    </xf>
    <xf numFmtId="39" fontId="4" fillId="33" borderId="11" xfId="0" applyNumberFormat="1" applyFont="1" applyFill="1" applyBorder="1" applyAlignment="1">
      <alignment vertical="top"/>
    </xf>
    <xf numFmtId="4" fontId="4" fillId="33" borderId="11" xfId="57" applyNumberFormat="1" applyFont="1" applyFill="1" applyBorder="1" applyAlignment="1">
      <alignment horizontal="center" vertical="top"/>
    </xf>
    <xf numFmtId="4" fontId="4" fillId="33" borderId="11" xfId="57" applyNumberFormat="1" applyFont="1" applyFill="1" applyBorder="1" applyAlignment="1">
      <alignment vertical="top"/>
    </xf>
    <xf numFmtId="172" fontId="4" fillId="33" borderId="11" xfId="71" applyNumberFormat="1" applyFont="1" applyFill="1" applyBorder="1" applyAlignment="1" quotePrefix="1">
      <alignment horizontal="right" vertical="top"/>
      <protection/>
    </xf>
    <xf numFmtId="39" fontId="4" fillId="33" borderId="11" xfId="0" applyNumberFormat="1" applyFont="1" applyFill="1" applyBorder="1" applyAlignment="1">
      <alignment vertical="top" wrapText="1"/>
    </xf>
    <xf numFmtId="167" fontId="4" fillId="33" borderId="11" xfId="0" applyNumberFormat="1" applyFont="1" applyFill="1" applyBorder="1" applyAlignment="1">
      <alignment horizontal="center" vertical="top"/>
    </xf>
    <xf numFmtId="172" fontId="4" fillId="33" borderId="11" xfId="71" applyNumberFormat="1" applyFont="1" applyFill="1" applyBorder="1" applyAlignment="1">
      <alignment horizontal="right" vertical="top"/>
      <protection/>
    </xf>
    <xf numFmtId="172" fontId="4" fillId="33" borderId="13" xfId="71" applyNumberFormat="1" applyFont="1" applyFill="1" applyBorder="1" applyAlignment="1" quotePrefix="1">
      <alignment horizontal="right" vertical="top"/>
      <protection/>
    </xf>
    <xf numFmtId="39" fontId="4" fillId="33" borderId="13" xfId="0" applyNumberFormat="1" applyFont="1" applyFill="1" applyBorder="1" applyAlignment="1">
      <alignment vertical="top" wrapText="1"/>
    </xf>
    <xf numFmtId="4" fontId="4" fillId="33" borderId="13" xfId="57" applyNumberFormat="1" applyFont="1" applyFill="1" applyBorder="1" applyAlignment="1">
      <alignment vertical="top"/>
    </xf>
    <xf numFmtId="167" fontId="4" fillId="33" borderId="13" xfId="0" applyNumberFormat="1" applyFont="1" applyFill="1" applyBorder="1" applyAlignment="1">
      <alignment horizontal="center" vertical="top"/>
    </xf>
    <xf numFmtId="1" fontId="2" fillId="33" borderId="11" xfId="71" applyNumberFormat="1" applyFont="1" applyFill="1" applyBorder="1" applyAlignment="1">
      <alignment horizontal="right" vertical="top"/>
      <protection/>
    </xf>
    <xf numFmtId="39" fontId="4" fillId="33" borderId="11" xfId="67" applyNumberFormat="1" applyFont="1" applyFill="1" applyBorder="1" applyAlignment="1" applyProtection="1">
      <alignment vertical="top" wrapText="1"/>
      <protection/>
    </xf>
    <xf numFmtId="0" fontId="2" fillId="33" borderId="11" xfId="66" applyNumberFormat="1" applyFont="1" applyFill="1" applyBorder="1" applyAlignment="1">
      <alignment horizontal="right" vertical="top" wrapText="1"/>
      <protection/>
    </xf>
    <xf numFmtId="0" fontId="2" fillId="33" borderId="11" xfId="66" applyFont="1" applyFill="1" applyBorder="1" applyAlignment="1">
      <alignment horizontal="left" vertical="top" wrapText="1"/>
      <protection/>
    </xf>
    <xf numFmtId="4" fontId="4" fillId="33" borderId="11" xfId="67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4" fillId="33" borderId="11" xfId="66" applyFont="1" applyFill="1" applyBorder="1" applyAlignment="1">
      <alignment horizontal="right" vertical="top" wrapText="1"/>
      <protection/>
    </xf>
    <xf numFmtId="0" fontId="4" fillId="33" borderId="11" xfId="66" applyFont="1" applyFill="1" applyBorder="1" applyAlignment="1">
      <alignment horizontal="left" vertical="top" wrapText="1"/>
      <protection/>
    </xf>
    <xf numFmtId="4" fontId="4" fillId="33" borderId="11" xfId="66" applyNumberFormat="1" applyFont="1" applyFill="1" applyBorder="1" applyAlignment="1">
      <alignment horizontal="left" vertical="top" wrapText="1"/>
      <protection/>
    </xf>
    <xf numFmtId="4" fontId="4" fillId="33" borderId="11" xfId="53" applyNumberFormat="1" applyFont="1" applyFill="1" applyBorder="1" applyAlignment="1">
      <alignment vertical="top"/>
    </xf>
    <xf numFmtId="39" fontId="4" fillId="33" borderId="11" xfId="67" applyNumberFormat="1" applyFont="1" applyFill="1" applyBorder="1" applyAlignment="1" applyProtection="1">
      <alignment horizontal="center" vertical="top" wrapText="1"/>
      <protection/>
    </xf>
    <xf numFmtId="4" fontId="4" fillId="0" borderId="11" xfId="67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1" fontId="2" fillId="36" borderId="11" xfId="71" applyNumberFormat="1" applyFont="1" applyFill="1" applyBorder="1" applyAlignment="1" quotePrefix="1">
      <alignment horizontal="right" vertical="top"/>
      <protection/>
    </xf>
    <xf numFmtId="39" fontId="2" fillId="36" borderId="11" xfId="67" applyNumberFormat="1" applyFont="1" applyFill="1" applyBorder="1" applyAlignment="1" applyProtection="1">
      <alignment vertical="top" wrapText="1"/>
      <protection/>
    </xf>
    <xf numFmtId="39" fontId="4" fillId="36" borderId="11" xfId="67" applyNumberFormat="1" applyFont="1" applyFill="1" applyBorder="1" applyAlignment="1" applyProtection="1">
      <alignment vertical="top" wrapText="1"/>
      <protection/>
    </xf>
    <xf numFmtId="39" fontId="4" fillId="36" borderId="11" xfId="67" applyNumberFormat="1" applyFont="1" applyFill="1" applyBorder="1" applyAlignment="1" applyProtection="1">
      <alignment horizontal="center" vertical="top" wrapText="1"/>
      <protection/>
    </xf>
    <xf numFmtId="4" fontId="4" fillId="36" borderId="11" xfId="67" applyNumberFormat="1" applyFont="1" applyFill="1" applyBorder="1" applyAlignment="1" applyProtection="1">
      <alignment vertical="top" wrapText="1"/>
      <protection/>
    </xf>
    <xf numFmtId="0" fontId="2" fillId="36" borderId="0" xfId="0" applyFont="1" applyFill="1" applyAlignment="1">
      <alignment vertical="top"/>
    </xf>
    <xf numFmtId="0" fontId="4" fillId="36" borderId="0" xfId="0" applyFont="1" applyFill="1" applyBorder="1" applyAlignment="1">
      <alignment vertical="top" wrapText="1"/>
    </xf>
    <xf numFmtId="172" fontId="2" fillId="33" borderId="11" xfId="71" applyNumberFormat="1" applyFont="1" applyFill="1" applyBorder="1" applyAlignment="1" quotePrefix="1">
      <alignment horizontal="right" vertical="top"/>
      <protection/>
    </xf>
    <xf numFmtId="2" fontId="4" fillId="33" borderId="11" xfId="0" applyNumberFormat="1" applyFont="1" applyFill="1" applyBorder="1" applyAlignment="1">
      <alignment vertical="top" wrapText="1"/>
    </xf>
    <xf numFmtId="167" fontId="4" fillId="0" borderId="11" xfId="0" applyNumberFormat="1" applyFont="1" applyFill="1" applyBorder="1" applyAlignment="1">
      <alignment horizontal="center" vertical="top"/>
    </xf>
    <xf numFmtId="167" fontId="4" fillId="0" borderId="11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174" fontId="4" fillId="0" borderId="11" xfId="0" applyNumberFormat="1" applyFont="1" applyFill="1" applyBorder="1" applyAlignment="1" quotePrefix="1">
      <alignment horizontal="right" vertical="top"/>
    </xf>
    <xf numFmtId="0" fontId="16" fillId="33" borderId="0" xfId="0" applyFont="1" applyFill="1" applyBorder="1" applyAlignment="1">
      <alignment vertical="top"/>
    </xf>
    <xf numFmtId="174" fontId="4" fillId="0" borderId="11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top" wrapText="1"/>
    </xf>
    <xf numFmtId="172" fontId="4" fillId="36" borderId="11" xfId="71" applyNumberFormat="1" applyFont="1" applyFill="1" applyBorder="1" applyAlignment="1" quotePrefix="1">
      <alignment horizontal="right" vertical="top"/>
      <protection/>
    </xf>
    <xf numFmtId="2" fontId="4" fillId="33" borderId="13" xfId="0" applyNumberFormat="1" applyFont="1" applyFill="1" applyBorder="1" applyAlignment="1">
      <alignment vertical="top" wrapText="1"/>
    </xf>
    <xf numFmtId="167" fontId="4" fillId="0" borderId="13" xfId="0" applyNumberFormat="1" applyFont="1" applyFill="1" applyBorder="1" applyAlignment="1">
      <alignment horizontal="center" vertical="top"/>
    </xf>
    <xf numFmtId="167" fontId="4" fillId="0" borderId="13" xfId="0" applyNumberFormat="1" applyFont="1" applyFill="1" applyBorder="1" applyAlignment="1">
      <alignment vertical="top"/>
    </xf>
    <xf numFmtId="39" fontId="4" fillId="33" borderId="13" xfId="67" applyNumberFormat="1" applyFont="1" applyFill="1" applyBorder="1" applyAlignment="1" applyProtection="1">
      <alignment vertical="top" wrapText="1"/>
      <protection/>
    </xf>
    <xf numFmtId="39" fontId="2" fillId="33" borderId="11" xfId="67" applyNumberFormat="1" applyFont="1" applyFill="1" applyBorder="1" applyAlignment="1" applyProtection="1">
      <alignment vertical="top"/>
      <protection/>
    </xf>
    <xf numFmtId="1" fontId="4" fillId="33" borderId="11" xfId="71" applyNumberFormat="1" applyFont="1" applyFill="1" applyBorder="1" applyAlignment="1" quotePrefix="1">
      <alignment horizontal="right" vertical="top"/>
      <protection/>
    </xf>
    <xf numFmtId="0" fontId="5" fillId="0" borderId="14" xfId="0" applyFont="1" applyFill="1" applyBorder="1" applyAlignment="1">
      <alignment horizontal="center" vertical="top"/>
    </xf>
    <xf numFmtId="43" fontId="6" fillId="0" borderId="11" xfId="48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43" fontId="7" fillId="0" borderId="11" xfId="48" applyFont="1" applyFill="1" applyBorder="1" applyAlignment="1">
      <alignment horizontal="right" vertical="top" wrapText="1"/>
    </xf>
    <xf numFmtId="43" fontId="5" fillId="0" borderId="14" xfId="48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vertical="top"/>
    </xf>
    <xf numFmtId="176" fontId="4" fillId="0" borderId="11" xfId="67" applyNumberFormat="1" applyFont="1" applyFill="1" applyBorder="1" applyAlignment="1" applyProtection="1">
      <alignment vertical="top" wrapText="1"/>
      <protection/>
    </xf>
    <xf numFmtId="0" fontId="2" fillId="36" borderId="11" xfId="0" applyFont="1" applyFill="1" applyBorder="1" applyAlignment="1">
      <alignment horizontal="right" vertical="top"/>
    </xf>
    <xf numFmtId="43" fontId="4" fillId="33" borderId="11" xfId="48" applyFont="1" applyFill="1" applyBorder="1" applyAlignment="1">
      <alignment horizontal="right" vertical="top"/>
    </xf>
    <xf numFmtId="43" fontId="4" fillId="33" borderId="11" xfId="48" applyFont="1" applyFill="1" applyBorder="1" applyAlignment="1" applyProtection="1">
      <alignment horizontal="right" vertical="top"/>
      <protection locked="0"/>
    </xf>
    <xf numFmtId="43" fontId="4" fillId="0" borderId="11" xfId="48" applyFont="1" applyFill="1" applyBorder="1" applyAlignment="1">
      <alignment vertical="top"/>
    </xf>
    <xf numFmtId="0" fontId="6" fillId="36" borderId="11" xfId="0" applyFont="1" applyFill="1" applyBorder="1" applyAlignment="1">
      <alignment horizontal="right" vertical="top"/>
    </xf>
    <xf numFmtId="0" fontId="5" fillId="36" borderId="11" xfId="0" applyFont="1" applyFill="1" applyBorder="1" applyAlignment="1">
      <alignment horizontal="center" vertical="top"/>
    </xf>
    <xf numFmtId="43" fontId="6" fillId="36" borderId="11" xfId="48" applyFont="1" applyFill="1" applyBorder="1" applyAlignment="1">
      <alignment horizontal="right" vertical="top" wrapText="1"/>
    </xf>
    <xf numFmtId="0" fontId="6" fillId="36" borderId="11" xfId="0" applyFont="1" applyFill="1" applyBorder="1" applyAlignment="1">
      <alignment horizontal="center" vertical="top" wrapText="1"/>
    </xf>
    <xf numFmtId="43" fontId="7" fillId="36" borderId="11" xfId="48" applyFont="1" applyFill="1" applyBorder="1" applyAlignment="1">
      <alignment horizontal="right" vertical="top" wrapText="1"/>
    </xf>
    <xf numFmtId="43" fontId="5" fillId="36" borderId="11" xfId="48" applyNumberFormat="1" applyFont="1" applyFill="1" applyBorder="1" applyAlignment="1">
      <alignment horizontal="right" vertical="top" wrapText="1"/>
    </xf>
    <xf numFmtId="0" fontId="6" fillId="35" borderId="10" xfId="65" applyFont="1" applyFill="1" applyBorder="1" applyAlignment="1">
      <alignment horizontal="center" vertical="top" wrapText="1"/>
      <protection/>
    </xf>
    <xf numFmtId="0" fontId="2" fillId="35" borderId="10" xfId="63" applyFont="1" applyFill="1" applyBorder="1" applyAlignment="1">
      <alignment horizontal="left" vertical="top" wrapText="1"/>
      <protection/>
    </xf>
    <xf numFmtId="43" fontId="4" fillId="35" borderId="10" xfId="48" applyFont="1" applyFill="1" applyBorder="1" applyAlignment="1">
      <alignment horizontal="right" vertical="top" wrapText="1"/>
    </xf>
    <xf numFmtId="43" fontId="4" fillId="35" borderId="10" xfId="48" applyFont="1" applyFill="1" applyBorder="1" applyAlignment="1">
      <alignment horizontal="center" vertical="top" wrapText="1"/>
    </xf>
    <xf numFmtId="167" fontId="2" fillId="35" borderId="10" xfId="48" applyNumberFormat="1" applyFont="1" applyFill="1" applyBorder="1" applyAlignment="1">
      <alignment horizontal="right" vertical="top" wrapText="1"/>
    </xf>
    <xf numFmtId="0" fontId="2" fillId="36" borderId="14" xfId="63" applyFont="1" applyFill="1" applyBorder="1" applyAlignment="1">
      <alignment horizontal="left" vertical="top" wrapText="1"/>
      <protection/>
    </xf>
    <xf numFmtId="0" fontId="4" fillId="36" borderId="11" xfId="65" applyFont="1" applyFill="1" applyBorder="1" applyAlignment="1">
      <alignment horizontal="center" vertical="top" wrapText="1"/>
      <protection/>
    </xf>
    <xf numFmtId="167" fontId="4" fillId="36" borderId="11" xfId="48" applyNumberFormat="1" applyFont="1" applyFill="1" applyBorder="1" applyAlignment="1">
      <alignment horizontal="right" vertical="top" wrapText="1"/>
    </xf>
    <xf numFmtId="0" fontId="2" fillId="36" borderId="11" xfId="0" applyFont="1" applyFill="1" applyBorder="1" applyAlignment="1">
      <alignment horizontal="justify" vertical="top" wrapText="1"/>
    </xf>
    <xf numFmtId="43" fontId="2" fillId="36" borderId="11" xfId="48" applyFont="1" applyFill="1" applyBorder="1" applyAlignment="1">
      <alignment horizontal="right" vertical="top" wrapText="1"/>
    </xf>
    <xf numFmtId="43" fontId="2" fillId="36" borderId="11" xfId="48" applyFont="1" applyFill="1" applyBorder="1" applyAlignment="1">
      <alignment horizontal="center" vertical="top" wrapText="1"/>
    </xf>
    <xf numFmtId="37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/>
    </xf>
    <xf numFmtId="167" fontId="4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174" fontId="4" fillId="36" borderId="11" xfId="0" applyNumberFormat="1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horizontal="left" vertical="center" wrapText="1"/>
    </xf>
    <xf numFmtId="167" fontId="4" fillId="36" borderId="11" xfId="0" applyNumberFormat="1" applyFont="1" applyFill="1" applyBorder="1" applyAlignment="1">
      <alignment vertical="center" wrapText="1"/>
    </xf>
    <xf numFmtId="2" fontId="4" fillId="36" borderId="11" xfId="62" applyNumberFormat="1" applyFont="1" applyFill="1" applyBorder="1" applyAlignment="1">
      <alignment horizontal="center" vertical="center"/>
      <protection/>
    </xf>
    <xf numFmtId="4" fontId="4" fillId="36" borderId="11" xfId="0" applyNumberFormat="1" applyFont="1" applyFill="1" applyBorder="1" applyAlignment="1">
      <alignment vertical="center" wrapText="1"/>
    </xf>
    <xf numFmtId="0" fontId="4" fillId="36" borderId="0" xfId="0" applyFont="1" applyFill="1" applyAlignment="1">
      <alignment vertical="center"/>
    </xf>
    <xf numFmtId="4" fontId="4" fillId="0" borderId="11" xfId="0" applyNumberFormat="1" applyFont="1" applyFill="1" applyBorder="1" applyAlignment="1">
      <alignment vertical="center" wrapText="1"/>
    </xf>
    <xf numFmtId="39" fontId="4" fillId="36" borderId="11" xfId="0" applyNumberFormat="1" applyFont="1" applyFill="1" applyBorder="1" applyAlignment="1">
      <alignment horizontal="right" vertical="center"/>
    </xf>
    <xf numFmtId="0" fontId="6" fillId="39" borderId="13" xfId="65" applyFont="1" applyFill="1" applyBorder="1" applyAlignment="1">
      <alignment horizontal="center" vertical="top" wrapText="1"/>
      <protection/>
    </xf>
    <xf numFmtId="0" fontId="2" fillId="39" borderId="13" xfId="63" applyFont="1" applyFill="1" applyBorder="1" applyAlignment="1">
      <alignment horizontal="center" vertical="top" wrapText="1"/>
      <protection/>
    </xf>
    <xf numFmtId="43" fontId="4" fillId="39" borderId="13" xfId="48" applyFont="1" applyFill="1" applyBorder="1" applyAlignment="1">
      <alignment horizontal="right" vertical="top" wrapText="1"/>
    </xf>
    <xf numFmtId="43" fontId="4" fillId="39" borderId="13" xfId="48" applyFont="1" applyFill="1" applyBorder="1" applyAlignment="1">
      <alignment horizontal="center" vertical="top" wrapText="1"/>
    </xf>
    <xf numFmtId="167" fontId="2" fillId="39" borderId="13" xfId="48" applyNumberFormat="1" applyFont="1" applyFill="1" applyBorder="1" applyAlignment="1">
      <alignment horizontal="right" vertical="top" wrapText="1"/>
    </xf>
    <xf numFmtId="0" fontId="0" fillId="39" borderId="12" xfId="0" applyFill="1" applyBorder="1" applyAlignment="1">
      <alignment vertical="top"/>
    </xf>
    <xf numFmtId="0" fontId="4" fillId="36" borderId="11" xfId="0" applyFont="1" applyFill="1" applyBorder="1" applyAlignment="1">
      <alignment vertical="top" wrapText="1"/>
    </xf>
    <xf numFmtId="40" fontId="4" fillId="33" borderId="11" xfId="57" applyNumberFormat="1" applyFont="1" applyFill="1" applyBorder="1" applyAlignment="1">
      <alignment vertical="top"/>
    </xf>
    <xf numFmtId="40" fontId="4" fillId="36" borderId="11" xfId="57" applyNumberFormat="1" applyFont="1" applyFill="1" applyBorder="1" applyAlignment="1">
      <alignment vertical="top"/>
    </xf>
    <xf numFmtId="174" fontId="53" fillId="33" borderId="11" xfId="0" applyNumberFormat="1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left" vertical="center" wrapText="1"/>
    </xf>
    <xf numFmtId="2" fontId="53" fillId="33" borderId="11" xfId="62" applyNumberFormat="1" applyFont="1" applyFill="1" applyBorder="1" applyAlignment="1">
      <alignment horizontal="center" vertical="center"/>
      <protection/>
    </xf>
    <xf numFmtId="4" fontId="53" fillId="33" borderId="11" xfId="0" applyNumberFormat="1" applyFont="1" applyFill="1" applyBorder="1" applyAlignment="1">
      <alignment vertical="center" wrapText="1"/>
    </xf>
    <xf numFmtId="0" fontId="53" fillId="33" borderId="0" xfId="0" applyFont="1" applyFill="1" applyAlignment="1">
      <alignment vertical="center"/>
    </xf>
    <xf numFmtId="0" fontId="6" fillId="39" borderId="13" xfId="0" applyFont="1" applyFill="1" applyBorder="1" applyAlignment="1">
      <alignment horizontal="right" vertical="top"/>
    </xf>
    <xf numFmtId="0" fontId="5" fillId="39" borderId="13" xfId="0" applyFont="1" applyFill="1" applyBorder="1" applyAlignment="1">
      <alignment horizontal="center" vertical="top"/>
    </xf>
    <xf numFmtId="43" fontId="6" fillId="39" borderId="13" xfId="48" applyFont="1" applyFill="1" applyBorder="1" applyAlignment="1">
      <alignment horizontal="right" vertical="top" wrapText="1"/>
    </xf>
    <xf numFmtId="0" fontId="6" fillId="39" borderId="13" xfId="0" applyFont="1" applyFill="1" applyBorder="1" applyAlignment="1">
      <alignment horizontal="center" vertical="top" wrapText="1"/>
    </xf>
    <xf numFmtId="43" fontId="7" fillId="39" borderId="13" xfId="48" applyFont="1" applyFill="1" applyBorder="1" applyAlignment="1">
      <alignment horizontal="right" vertical="top" wrapText="1"/>
    </xf>
    <xf numFmtId="40" fontId="2" fillId="39" borderId="13" xfId="57" applyNumberFormat="1" applyFont="1" applyFill="1" applyBorder="1" applyAlignment="1">
      <alignment vertical="top"/>
    </xf>
    <xf numFmtId="0" fontId="0" fillId="39" borderId="0" xfId="0" applyFill="1" applyAlignment="1">
      <alignment vertical="top"/>
    </xf>
    <xf numFmtId="4" fontId="4" fillId="36" borderId="11" xfId="54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vertical="top" wrapText="1"/>
    </xf>
    <xf numFmtId="2" fontId="4" fillId="33" borderId="13" xfId="62" applyNumberFormat="1" applyFont="1" applyFill="1" applyBorder="1" applyAlignment="1">
      <alignment horizontal="center" vertical="top"/>
      <protection/>
    </xf>
    <xf numFmtId="4" fontId="4" fillId="33" borderId="13" xfId="0" applyNumberFormat="1" applyFont="1" applyFill="1" applyBorder="1" applyAlignment="1">
      <alignment vertical="top" wrapText="1"/>
    </xf>
    <xf numFmtId="40" fontId="2" fillId="39" borderId="13" xfId="48" applyNumberFormat="1" applyFont="1" applyFill="1" applyBorder="1" applyAlignment="1">
      <alignment horizontal="right" vertical="top" wrapText="1"/>
    </xf>
    <xf numFmtId="40" fontId="4" fillId="33" borderId="13" xfId="57" applyNumberFormat="1" applyFont="1" applyFill="1" applyBorder="1" applyAlignment="1">
      <alignment vertical="top"/>
    </xf>
    <xf numFmtId="40" fontId="4" fillId="33" borderId="11" xfId="67" applyNumberFormat="1" applyFont="1" applyFill="1" applyBorder="1" applyAlignment="1" applyProtection="1">
      <alignment vertical="top" wrapText="1"/>
      <protection/>
    </xf>
    <xf numFmtId="40" fontId="4" fillId="33" borderId="11" xfId="53" applyNumberFormat="1" applyFont="1" applyFill="1" applyBorder="1" applyAlignment="1">
      <alignment vertical="top"/>
    </xf>
    <xf numFmtId="39" fontId="4" fillId="0" borderId="11" xfId="67" applyNumberFormat="1" applyFont="1" applyFill="1" applyBorder="1" applyAlignment="1" applyProtection="1">
      <alignment vertical="top" wrapText="1"/>
      <protection/>
    </xf>
    <xf numFmtId="4" fontId="4" fillId="36" borderId="11" xfId="57" applyNumberFormat="1" applyFont="1" applyFill="1" applyBorder="1" applyAlignment="1">
      <alignment vertical="top"/>
    </xf>
    <xf numFmtId="40" fontId="4" fillId="36" borderId="11" xfId="67" applyNumberFormat="1" applyFont="1" applyFill="1" applyBorder="1" applyAlignment="1" applyProtection="1">
      <alignment vertical="top" wrapText="1"/>
      <protection/>
    </xf>
    <xf numFmtId="40" fontId="4" fillId="33" borderId="13" xfId="67" applyNumberFormat="1" applyFont="1" applyFill="1" applyBorder="1" applyAlignment="1" applyProtection="1">
      <alignment vertical="top" wrapText="1"/>
      <protection/>
    </xf>
    <xf numFmtId="4" fontId="0" fillId="35" borderId="0" xfId="0" applyNumberFormat="1" applyFill="1" applyBorder="1" applyAlignment="1">
      <alignment vertical="top"/>
    </xf>
    <xf numFmtId="0" fontId="4" fillId="36" borderId="11" xfId="63" applyFont="1" applyFill="1" applyBorder="1" applyAlignment="1">
      <alignment horizontal="left" vertical="top" wrapText="1"/>
      <protection/>
    </xf>
    <xf numFmtId="0" fontId="54" fillId="36" borderId="11" xfId="0" applyFont="1" applyFill="1" applyBorder="1" applyAlignment="1">
      <alignment horizontal="left" vertical="top" wrapText="1"/>
    </xf>
    <xf numFmtId="4" fontId="54" fillId="36" borderId="11" xfId="0" applyNumberFormat="1" applyFont="1" applyFill="1" applyBorder="1" applyAlignment="1">
      <alignment vertical="top"/>
    </xf>
    <xf numFmtId="177" fontId="4" fillId="36" borderId="11" xfId="0" applyNumberFormat="1" applyFont="1" applyFill="1" applyBorder="1" applyAlignment="1">
      <alignment vertical="top" wrapText="1"/>
    </xf>
    <xf numFmtId="0" fontId="5" fillId="36" borderId="11" xfId="65" applyFont="1" applyFill="1" applyBorder="1" applyAlignment="1">
      <alignment horizontal="center" vertical="top" wrapText="1"/>
      <protection/>
    </xf>
    <xf numFmtId="0" fontId="5" fillId="33" borderId="11" xfId="65" applyFont="1" applyFill="1" applyBorder="1" applyAlignment="1">
      <alignment horizontal="right" vertical="top" wrapText="1"/>
      <protection/>
    </xf>
    <xf numFmtId="0" fontId="6" fillId="36" borderId="11" xfId="65" applyFont="1" applyFill="1" applyBorder="1" applyAlignment="1">
      <alignment horizontal="right" vertical="top" wrapText="1"/>
      <protection/>
    </xf>
    <xf numFmtId="0" fontId="4" fillId="36" borderId="11" xfId="65" applyFont="1" applyFill="1" applyBorder="1" applyAlignment="1">
      <alignment horizontal="right" vertical="top" wrapText="1"/>
      <protection/>
    </xf>
    <xf numFmtId="0" fontId="5" fillId="36" borderId="11" xfId="65" applyFont="1" applyFill="1" applyBorder="1" applyAlignment="1">
      <alignment horizontal="right" vertical="top" wrapText="1"/>
      <protection/>
    </xf>
    <xf numFmtId="0" fontId="7" fillId="36" borderId="11" xfId="65" applyFont="1" applyFill="1" applyBorder="1" applyAlignment="1">
      <alignment horizontal="center" vertical="top" wrapText="1"/>
      <protection/>
    </xf>
    <xf numFmtId="0" fontId="7" fillId="36" borderId="11" xfId="63" applyFont="1" applyFill="1" applyBorder="1" applyAlignment="1">
      <alignment horizontal="left" vertical="top" wrapText="1"/>
      <protection/>
    </xf>
    <xf numFmtId="43" fontId="7" fillId="36" borderId="11" xfId="48" applyFont="1" applyFill="1" applyBorder="1" applyAlignment="1">
      <alignment horizontal="center" vertical="top" wrapText="1"/>
    </xf>
    <xf numFmtId="0" fontId="2" fillId="36" borderId="11" xfId="65" applyFont="1" applyFill="1" applyBorder="1" applyAlignment="1">
      <alignment horizontal="right" vertical="top" wrapText="1"/>
      <protection/>
    </xf>
    <xf numFmtId="1" fontId="4" fillId="36" borderId="11" xfId="63" applyNumberFormat="1" applyFont="1" applyFill="1" applyBorder="1" applyAlignment="1">
      <alignment horizontal="right" vertical="top"/>
      <protection/>
    </xf>
    <xf numFmtId="167" fontId="4" fillId="36" borderId="11" xfId="63" applyNumberFormat="1" applyFont="1" applyFill="1" applyBorder="1" applyAlignment="1">
      <alignment vertical="top"/>
      <protection/>
    </xf>
    <xf numFmtId="167" fontId="4" fillId="36" borderId="11" xfId="63" applyNumberFormat="1" applyFont="1" applyFill="1" applyBorder="1" applyAlignment="1">
      <alignment horizontal="center" vertical="top"/>
      <protection/>
    </xf>
    <xf numFmtId="0" fontId="4" fillId="36" borderId="0" xfId="62" applyFont="1" applyFill="1" applyBorder="1" applyAlignment="1">
      <alignment vertical="top"/>
      <protection/>
    </xf>
    <xf numFmtId="1" fontId="4" fillId="36" borderId="11" xfId="63" applyNumberFormat="1" applyFont="1" applyFill="1" applyBorder="1" applyAlignment="1">
      <alignment vertical="top"/>
      <protection/>
    </xf>
    <xf numFmtId="0" fontId="4" fillId="36" borderId="15" xfId="63" applyFont="1" applyFill="1" applyBorder="1" applyAlignment="1">
      <alignment vertical="top"/>
      <protection/>
    </xf>
    <xf numFmtId="167" fontId="4" fillId="36" borderId="11" xfId="63" applyNumberFormat="1" applyFill="1" applyBorder="1" applyAlignment="1">
      <alignment vertical="top"/>
      <protection/>
    </xf>
    <xf numFmtId="1" fontId="2" fillId="36" borderId="11" xfId="63" applyNumberFormat="1" applyFont="1" applyFill="1" applyBorder="1" applyAlignment="1">
      <alignment vertical="top"/>
      <protection/>
    </xf>
    <xf numFmtId="0" fontId="2" fillId="36" borderId="0" xfId="63" applyFont="1" applyFill="1" applyBorder="1" applyAlignment="1">
      <alignment vertical="top"/>
      <protection/>
    </xf>
    <xf numFmtId="172" fontId="2" fillId="36" borderId="11" xfId="63" applyNumberFormat="1" applyFont="1" applyFill="1" applyBorder="1" applyAlignment="1">
      <alignment vertical="top"/>
      <protection/>
    </xf>
    <xf numFmtId="172" fontId="4" fillId="36" borderId="11" xfId="63" applyNumberFormat="1" applyFont="1" applyFill="1" applyBorder="1" applyAlignment="1">
      <alignment horizontal="right" vertical="top"/>
      <protection/>
    </xf>
    <xf numFmtId="0" fontId="0" fillId="36" borderId="11" xfId="0" applyFont="1" applyFill="1" applyBorder="1" applyAlignment="1">
      <alignment vertical="top"/>
    </xf>
    <xf numFmtId="4" fontId="6" fillId="36" borderId="11" xfId="62" applyNumberFormat="1" applyFont="1" applyFill="1" applyBorder="1" applyAlignment="1">
      <alignment vertical="top" wrapText="1"/>
      <protection/>
    </xf>
    <xf numFmtId="4" fontId="4" fillId="36" borderId="11" xfId="62" applyNumberFormat="1" applyFont="1" applyFill="1" applyBorder="1" applyAlignment="1">
      <alignment vertical="top" wrapText="1"/>
      <protection/>
    </xf>
    <xf numFmtId="0" fontId="4" fillId="36" borderId="0" xfId="63" applyFont="1" applyFill="1" applyBorder="1" applyAlignment="1">
      <alignment horizontal="justify" vertical="top" wrapText="1"/>
      <protection/>
    </xf>
    <xf numFmtId="0" fontId="4" fillId="36" borderId="0" xfId="63" applyFont="1" applyFill="1" applyBorder="1" applyAlignment="1">
      <alignment vertical="top"/>
      <protection/>
    </xf>
    <xf numFmtId="172" fontId="4" fillId="36" borderId="13" xfId="63" applyNumberFormat="1" applyFont="1" applyFill="1" applyBorder="1" applyAlignment="1">
      <alignment horizontal="right" vertical="top"/>
      <protection/>
    </xf>
    <xf numFmtId="0" fontId="4" fillId="36" borderId="12" xfId="63" applyFont="1" applyFill="1" applyBorder="1" applyAlignment="1">
      <alignment vertical="top" wrapText="1"/>
      <protection/>
    </xf>
    <xf numFmtId="167" fontId="4" fillId="36" borderId="13" xfId="63" applyNumberFormat="1" applyFont="1" applyFill="1" applyBorder="1" applyAlignment="1">
      <alignment vertical="top"/>
      <protection/>
    </xf>
    <xf numFmtId="167" fontId="4" fillId="36" borderId="13" xfId="63" applyNumberFormat="1" applyFont="1" applyFill="1" applyBorder="1" applyAlignment="1">
      <alignment horizontal="center" vertical="top"/>
      <protection/>
    </xf>
    <xf numFmtId="167" fontId="4" fillId="36" borderId="13" xfId="63" applyNumberFormat="1" applyFill="1" applyBorder="1" applyAlignment="1">
      <alignment vertical="top"/>
      <protection/>
    </xf>
    <xf numFmtId="4" fontId="4" fillId="36" borderId="0" xfId="62" applyNumberFormat="1" applyFont="1" applyFill="1" applyAlignment="1">
      <alignment horizontal="left" vertical="top" wrapText="1"/>
      <protection/>
    </xf>
    <xf numFmtId="4" fontId="4" fillId="36" borderId="11" xfId="62" applyNumberFormat="1" applyFont="1" applyFill="1" applyBorder="1" applyAlignment="1">
      <alignment horizontal="center" vertical="top"/>
      <protection/>
    </xf>
    <xf numFmtId="4" fontId="4" fillId="36" borderId="11" xfId="62" applyNumberFormat="1" applyFont="1" applyFill="1" applyBorder="1" applyAlignment="1">
      <alignment horizontal="right" vertical="top"/>
      <protection/>
    </xf>
    <xf numFmtId="4" fontId="4" fillId="36" borderId="16" xfId="62" applyNumberFormat="1" applyFont="1" applyFill="1" applyBorder="1" applyAlignment="1">
      <alignment horizontal="justify" vertical="top" wrapText="1"/>
      <protection/>
    </xf>
    <xf numFmtId="4" fontId="53" fillId="36" borderId="11" xfId="62" applyNumberFormat="1" applyFont="1" applyFill="1" applyBorder="1" applyAlignment="1">
      <alignment vertical="top" wrapText="1"/>
      <protection/>
    </xf>
    <xf numFmtId="178" fontId="2" fillId="36" borderId="11" xfId="62" applyNumberFormat="1" applyFont="1" applyFill="1" applyBorder="1" applyAlignment="1">
      <alignment horizontal="right" vertical="top"/>
      <protection/>
    </xf>
    <xf numFmtId="4" fontId="2" fillId="36" borderId="16" xfId="62" applyNumberFormat="1" applyFont="1" applyFill="1" applyBorder="1" applyAlignment="1">
      <alignment horizontal="justify" vertical="top" wrapText="1"/>
      <protection/>
    </xf>
    <xf numFmtId="178" fontId="4" fillId="36" borderId="11" xfId="62" applyNumberFormat="1" applyFont="1" applyFill="1" applyBorder="1" applyAlignment="1">
      <alignment horizontal="right" vertical="top"/>
      <protection/>
    </xf>
    <xf numFmtId="4" fontId="4" fillId="36" borderId="0" xfId="62" applyNumberFormat="1" applyFont="1" applyFill="1" applyAlignment="1">
      <alignment vertical="top" wrapText="1"/>
      <protection/>
    </xf>
    <xf numFmtId="0" fontId="4" fillId="36" borderId="11" xfId="63" applyFont="1" applyFill="1" applyBorder="1" applyAlignment="1">
      <alignment vertical="top"/>
      <protection/>
    </xf>
    <xf numFmtId="167" fontId="53" fillId="36" borderId="16" xfId="63" applyNumberFormat="1" applyFont="1" applyFill="1" applyBorder="1" applyAlignment="1">
      <alignment vertical="top"/>
      <protection/>
    </xf>
    <xf numFmtId="172" fontId="4" fillId="36" borderId="11" xfId="63" applyNumberFormat="1" applyFont="1" applyFill="1" applyBorder="1" applyAlignment="1">
      <alignment vertical="top"/>
      <protection/>
    </xf>
    <xf numFmtId="167" fontId="4" fillId="36" borderId="16" xfId="63" applyNumberFormat="1" applyFont="1" applyFill="1" applyBorder="1" applyAlignment="1">
      <alignment vertical="top"/>
      <protection/>
    </xf>
    <xf numFmtId="1" fontId="2" fillId="36" borderId="11" xfId="63" applyNumberFormat="1" applyFont="1" applyFill="1" applyBorder="1" applyAlignment="1">
      <alignment horizontal="right" vertical="top"/>
      <protection/>
    </xf>
    <xf numFmtId="0" fontId="2" fillId="36" borderId="11" xfId="63" applyFont="1" applyFill="1" applyBorder="1" applyAlignment="1">
      <alignment vertical="top"/>
      <protection/>
    </xf>
    <xf numFmtId="172" fontId="2" fillId="36" borderId="11" xfId="63" applyNumberFormat="1" applyFont="1" applyFill="1" applyBorder="1" applyAlignment="1">
      <alignment horizontal="right" vertical="top"/>
      <protection/>
    </xf>
    <xf numFmtId="0" fontId="2" fillId="36" borderId="11" xfId="62" applyFont="1" applyFill="1" applyBorder="1" applyAlignment="1">
      <alignment horizontal="center" vertical="top" wrapText="1"/>
      <protection/>
    </xf>
    <xf numFmtId="4" fontId="4" fillId="36" borderId="11" xfId="53" applyNumberFormat="1" applyFont="1" applyFill="1" applyBorder="1" applyAlignment="1">
      <alignment vertical="top"/>
    </xf>
    <xf numFmtId="43" fontId="4" fillId="36" borderId="11" xfId="53" applyFont="1" applyFill="1" applyBorder="1" applyAlignment="1">
      <alignment horizontal="center" vertical="top"/>
    </xf>
    <xf numFmtId="4" fontId="4" fillId="36" borderId="11" xfId="62" applyNumberFormat="1" applyFont="1" applyFill="1" applyBorder="1" applyAlignment="1">
      <alignment vertical="top"/>
      <protection/>
    </xf>
    <xf numFmtId="0" fontId="55" fillId="36" borderId="11" xfId="0" applyFont="1" applyFill="1" applyBorder="1" applyAlignment="1">
      <alignment vertical="top"/>
    </xf>
    <xf numFmtId="0" fontId="0" fillId="36" borderId="0" xfId="0" applyFont="1" applyFill="1" applyBorder="1" applyAlignment="1">
      <alignment vertical="top"/>
    </xf>
    <xf numFmtId="0" fontId="55" fillId="36" borderId="0" xfId="0" applyFont="1" applyFill="1" applyBorder="1" applyAlignment="1">
      <alignment vertical="top"/>
    </xf>
    <xf numFmtId="0" fontId="2" fillId="36" borderId="0" xfId="63" applyFont="1" applyFill="1" applyBorder="1" applyAlignment="1">
      <alignment vertical="top" wrapText="1"/>
      <protection/>
    </xf>
    <xf numFmtId="4" fontId="4" fillId="36" borderId="16" xfId="62" applyNumberFormat="1" applyFont="1" applyFill="1" applyBorder="1" applyAlignment="1">
      <alignment vertical="top" wrapText="1"/>
      <protection/>
    </xf>
    <xf numFmtId="172" fontId="4" fillId="36" borderId="13" xfId="63" applyNumberFormat="1" applyFont="1" applyFill="1" applyBorder="1" applyAlignment="1">
      <alignment vertical="top"/>
      <protection/>
    </xf>
    <xf numFmtId="0" fontId="4" fillId="36" borderId="13" xfId="63" applyFont="1" applyFill="1" applyBorder="1" applyAlignment="1">
      <alignment vertical="top" wrapText="1"/>
      <protection/>
    </xf>
    <xf numFmtId="167" fontId="4" fillId="36" borderId="17" xfId="63" applyNumberFormat="1" applyFont="1" applyFill="1" applyBorder="1" applyAlignment="1">
      <alignment vertical="top"/>
      <protection/>
    </xf>
    <xf numFmtId="4" fontId="6" fillId="36" borderId="13" xfId="62" applyNumberFormat="1" applyFont="1" applyFill="1" applyBorder="1" applyAlignment="1">
      <alignment vertical="top" wrapText="1"/>
      <protection/>
    </xf>
    <xf numFmtId="0" fontId="2" fillId="36" borderId="11" xfId="63" applyFont="1" applyFill="1" applyBorder="1" applyAlignment="1">
      <alignment vertical="top" wrapText="1"/>
      <protection/>
    </xf>
    <xf numFmtId="39" fontId="4" fillId="36" borderId="11" xfId="0" applyNumberFormat="1" applyFont="1" applyFill="1" applyBorder="1" applyAlignment="1">
      <alignment vertical="top" wrapText="1"/>
    </xf>
    <xf numFmtId="2" fontId="2" fillId="36" borderId="11" xfId="63" applyNumberFormat="1" applyFont="1" applyFill="1" applyBorder="1" applyAlignment="1">
      <alignment horizontal="right" vertical="top"/>
      <protection/>
    </xf>
    <xf numFmtId="2" fontId="4" fillId="36" borderId="11" xfId="63" applyNumberFormat="1" applyFont="1" applyFill="1" applyBorder="1" applyAlignment="1">
      <alignment horizontal="right" vertical="top"/>
      <protection/>
    </xf>
    <xf numFmtId="0" fontId="2" fillId="36" borderId="11" xfId="63" applyFont="1" applyFill="1" applyBorder="1" applyAlignment="1">
      <alignment horizontal="right" vertical="top"/>
      <protection/>
    </xf>
    <xf numFmtId="0" fontId="4" fillId="36" borderId="0" xfId="63" applyFont="1" applyFill="1" applyAlignment="1">
      <alignment vertical="top"/>
      <protection/>
    </xf>
    <xf numFmtId="0" fontId="2" fillId="36" borderId="11" xfId="62" applyFont="1" applyFill="1" applyBorder="1" applyAlignment="1">
      <alignment horizontal="right" vertical="top" wrapText="1"/>
      <protection/>
    </xf>
    <xf numFmtId="0" fontId="4" fillId="36" borderId="11" xfId="67" applyFont="1" applyFill="1" applyBorder="1" applyAlignment="1">
      <alignment vertical="top" wrapText="1"/>
      <protection/>
    </xf>
    <xf numFmtId="39" fontId="6" fillId="36" borderId="11" xfId="56" applyNumberFormat="1" applyFont="1" applyFill="1" applyBorder="1" applyAlignment="1">
      <alignment vertical="top" wrapText="1"/>
    </xf>
    <xf numFmtId="43" fontId="6" fillId="36" borderId="11" xfId="56" applyFont="1" applyFill="1" applyBorder="1" applyAlignment="1">
      <alignment horizontal="center" vertical="top"/>
    </xf>
    <xf numFmtId="4" fontId="6" fillId="36" borderId="11" xfId="56" applyNumberFormat="1" applyFont="1" applyFill="1" applyBorder="1" applyAlignment="1">
      <alignment vertical="top" wrapText="1"/>
    </xf>
    <xf numFmtId="0" fontId="4" fillId="36" borderId="13" xfId="67" applyFont="1" applyFill="1" applyBorder="1" applyAlignment="1">
      <alignment vertical="top" wrapText="1"/>
      <protection/>
    </xf>
    <xf numFmtId="4" fontId="4" fillId="36" borderId="13" xfId="56" applyNumberFormat="1" applyFont="1" applyFill="1" applyBorder="1" applyAlignment="1">
      <alignment vertical="top" wrapText="1"/>
    </xf>
    <xf numFmtId="43" fontId="4" fillId="36" borderId="13" xfId="56" applyFont="1" applyFill="1" applyBorder="1" applyAlignment="1">
      <alignment horizontal="center" vertical="top"/>
    </xf>
    <xf numFmtId="4" fontId="4" fillId="36" borderId="11" xfId="56" applyNumberFormat="1" applyFont="1" applyFill="1" applyBorder="1" applyAlignment="1">
      <alignment vertical="top" wrapText="1"/>
    </xf>
    <xf numFmtId="43" fontId="4" fillId="36" borderId="11" xfId="56" applyFont="1" applyFill="1" applyBorder="1" applyAlignment="1">
      <alignment horizontal="center" vertical="top"/>
    </xf>
    <xf numFmtId="0" fontId="4" fillId="36" borderId="11" xfId="67" applyFont="1" applyFill="1" applyBorder="1" applyAlignment="1">
      <alignment horizontal="justify" vertical="top" wrapText="1"/>
      <protection/>
    </xf>
    <xf numFmtId="0" fontId="56" fillId="36" borderId="11" xfId="62" applyFont="1" applyFill="1" applyBorder="1" applyAlignment="1">
      <alignment vertical="top" wrapText="1"/>
      <protection/>
    </xf>
    <xf numFmtId="0" fontId="56" fillId="36" borderId="11" xfId="62" applyFont="1" applyFill="1" applyBorder="1" applyAlignment="1">
      <alignment vertical="top"/>
      <protection/>
    </xf>
    <xf numFmtId="4" fontId="56" fillId="36" borderId="11" xfId="53" applyNumberFormat="1" applyFont="1" applyFill="1" applyBorder="1" applyAlignment="1">
      <alignment vertical="top"/>
    </xf>
    <xf numFmtId="43" fontId="56" fillId="36" borderId="11" xfId="53" applyFont="1" applyFill="1" applyBorder="1" applyAlignment="1">
      <alignment horizontal="center" vertical="top"/>
    </xf>
    <xf numFmtId="4" fontId="56" fillId="36" borderId="11" xfId="62" applyNumberFormat="1" applyFont="1" applyFill="1" applyBorder="1" applyAlignment="1">
      <alignment vertical="top"/>
      <protection/>
    </xf>
    <xf numFmtId="39" fontId="6" fillId="36" borderId="11" xfId="56" applyNumberFormat="1" applyFont="1" applyFill="1" applyBorder="1" applyAlignment="1">
      <alignment vertical="center" wrapText="1"/>
    </xf>
    <xf numFmtId="4" fontId="6" fillId="36" borderId="11" xfId="56" applyNumberFormat="1" applyFont="1" applyFill="1" applyBorder="1" applyAlignment="1">
      <alignment vertical="center" wrapText="1"/>
    </xf>
    <xf numFmtId="43" fontId="6" fillId="36" borderId="11" xfId="56" applyFont="1" applyFill="1" applyBorder="1" applyAlignment="1">
      <alignment horizontal="center" vertical="center"/>
    </xf>
    <xf numFmtId="167" fontId="4" fillId="36" borderId="11" xfId="63" applyNumberFormat="1" applyFont="1" applyFill="1" applyBorder="1" applyAlignment="1">
      <alignment vertical="center"/>
      <protection/>
    </xf>
    <xf numFmtId="167" fontId="4" fillId="36" borderId="11" xfId="63" applyNumberFormat="1" applyFill="1" applyBorder="1" applyAlignment="1">
      <alignment vertical="center"/>
      <protection/>
    </xf>
    <xf numFmtId="0" fontId="2" fillId="36" borderId="0" xfId="62" applyFont="1" applyFill="1" applyBorder="1" applyAlignment="1">
      <alignment vertical="top"/>
      <protection/>
    </xf>
    <xf numFmtId="0" fontId="2" fillId="36" borderId="11" xfId="67" applyFont="1" applyFill="1" applyBorder="1" applyAlignment="1">
      <alignment vertical="top" wrapText="1"/>
      <protection/>
    </xf>
    <xf numFmtId="4" fontId="4" fillId="36" borderId="11" xfId="56" applyNumberFormat="1" applyFont="1" applyFill="1" applyBorder="1" applyAlignment="1">
      <alignment vertical="center" wrapText="1"/>
    </xf>
    <xf numFmtId="43" fontId="4" fillId="36" borderId="11" xfId="56" applyFont="1" applyFill="1" applyBorder="1" applyAlignment="1">
      <alignment horizontal="center" vertical="center"/>
    </xf>
    <xf numFmtId="39" fontId="4" fillId="36" borderId="11" xfId="56" applyNumberFormat="1" applyFont="1" applyFill="1" applyBorder="1" applyAlignment="1">
      <alignment vertical="center" wrapText="1"/>
    </xf>
    <xf numFmtId="4" fontId="4" fillId="36" borderId="11" xfId="62" applyNumberFormat="1" applyFont="1" applyFill="1" applyBorder="1" applyAlignment="1">
      <alignment vertical="center" wrapText="1"/>
      <protection/>
    </xf>
    <xf numFmtId="4" fontId="6" fillId="36" borderId="11" xfId="62" applyNumberFormat="1" applyFont="1" applyFill="1" applyBorder="1" applyAlignment="1">
      <alignment vertical="center" wrapText="1"/>
      <protection/>
    </xf>
    <xf numFmtId="1" fontId="4" fillId="36" borderId="13" xfId="63" applyNumberFormat="1" applyFont="1" applyFill="1" applyBorder="1" applyAlignment="1">
      <alignment vertical="top"/>
      <protection/>
    </xf>
    <xf numFmtId="39" fontId="6" fillId="36" borderId="13" xfId="56" applyNumberFormat="1" applyFont="1" applyFill="1" applyBorder="1" applyAlignment="1">
      <alignment vertical="top" wrapText="1"/>
    </xf>
    <xf numFmtId="43" fontId="6" fillId="36" borderId="13" xfId="56" applyFont="1" applyFill="1" applyBorder="1" applyAlignment="1">
      <alignment horizontal="center" vertical="top"/>
    </xf>
    <xf numFmtId="39" fontId="4" fillId="36" borderId="11" xfId="56" applyNumberFormat="1" applyFont="1" applyFill="1" applyBorder="1" applyAlignment="1">
      <alignment vertical="top" wrapText="1"/>
    </xf>
    <xf numFmtId="0" fontId="6" fillId="37" borderId="13" xfId="65" applyFont="1" applyFill="1" applyBorder="1" applyAlignment="1">
      <alignment horizontal="center" vertical="top" wrapText="1"/>
      <protection/>
    </xf>
    <xf numFmtId="0" fontId="2" fillId="37" borderId="13" xfId="63" applyFont="1" applyFill="1" applyBorder="1" applyAlignment="1">
      <alignment horizontal="center" vertical="top" wrapText="1"/>
      <protection/>
    </xf>
    <xf numFmtId="43" fontId="4" fillId="37" borderId="13" xfId="48" applyFont="1" applyFill="1" applyBorder="1" applyAlignment="1">
      <alignment horizontal="right" vertical="top" wrapText="1"/>
    </xf>
    <xf numFmtId="43" fontId="4" fillId="37" borderId="13" xfId="48" applyFont="1" applyFill="1" applyBorder="1" applyAlignment="1">
      <alignment horizontal="center" vertical="top" wrapText="1"/>
    </xf>
    <xf numFmtId="167" fontId="2" fillId="37" borderId="13" xfId="48" applyNumberFormat="1" applyFont="1" applyFill="1" applyBorder="1" applyAlignment="1">
      <alignment horizontal="right" vertical="top" wrapText="1"/>
    </xf>
    <xf numFmtId="0" fontId="0" fillId="37" borderId="12" xfId="0" applyFill="1" applyBorder="1" applyAlignment="1">
      <alignment vertical="top"/>
    </xf>
    <xf numFmtId="167" fontId="2" fillId="35" borderId="0" xfId="48" applyNumberFormat="1" applyFont="1" applyFill="1" applyBorder="1" applyAlignment="1">
      <alignment horizontal="right" vertical="top" wrapText="1"/>
    </xf>
    <xf numFmtId="0" fontId="2" fillId="33" borderId="11" xfId="65" applyFont="1" applyFill="1" applyBorder="1" applyAlignment="1">
      <alignment horizontal="right" vertical="top"/>
      <protection/>
    </xf>
    <xf numFmtId="43" fontId="4" fillId="33" borderId="0" xfId="48" applyFont="1" applyFill="1" applyBorder="1" applyAlignment="1">
      <alignment horizontal="right" vertical="top" wrapText="1"/>
    </xf>
    <xf numFmtId="0" fontId="4" fillId="33" borderId="11" xfId="65" applyFont="1" applyFill="1" applyBorder="1" applyAlignment="1">
      <alignment horizontal="right" vertical="top"/>
      <protection/>
    </xf>
    <xf numFmtId="10" fontId="4" fillId="33" borderId="11" xfId="75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 wrapText="1"/>
    </xf>
    <xf numFmtId="167" fontId="6" fillId="33" borderId="0" xfId="48" applyNumberFormat="1" applyFont="1" applyFill="1" applyBorder="1" applyAlignment="1">
      <alignment horizontal="right" vertical="top" wrapText="1"/>
    </xf>
    <xf numFmtId="166" fontId="4" fillId="33" borderId="11" xfId="51" applyFont="1" applyFill="1" applyBorder="1" applyAlignment="1">
      <alignment horizontal="right" vertical="top" wrapText="1"/>
    </xf>
    <xf numFmtId="40" fontId="6" fillId="36" borderId="11" xfId="51" applyNumberFormat="1" applyFont="1" applyFill="1" applyBorder="1" applyAlignment="1">
      <alignment horizontal="right" vertical="top" wrapText="1"/>
    </xf>
    <xf numFmtId="40" fontId="6" fillId="34" borderId="0" xfId="51" applyNumberFormat="1" applyFont="1" applyFill="1" applyBorder="1" applyAlignment="1">
      <alignment horizontal="right" vertical="top" wrapText="1"/>
    </xf>
    <xf numFmtId="167" fontId="6" fillId="36" borderId="11" xfId="51" applyNumberFormat="1" applyFont="1" applyFill="1" applyBorder="1" applyAlignment="1">
      <alignment horizontal="right" vertical="top" wrapText="1"/>
    </xf>
    <xf numFmtId="167" fontId="6" fillId="36" borderId="0" xfId="51" applyNumberFormat="1" applyFont="1" applyFill="1" applyBorder="1" applyAlignment="1">
      <alignment horizontal="right" vertical="top" wrapText="1"/>
    </xf>
    <xf numFmtId="2" fontId="4" fillId="33" borderId="11" xfId="0" applyNumberFormat="1" applyFont="1" applyFill="1" applyBorder="1" applyAlignment="1">
      <alignment horizontal="right" vertical="top" wrapText="1"/>
    </xf>
    <xf numFmtId="43" fontId="4" fillId="33" borderId="11" xfId="51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10" fontId="4" fillId="33" borderId="11" xfId="75" applyNumberFormat="1" applyFont="1" applyFill="1" applyBorder="1" applyAlignment="1">
      <alignment horizontal="right" vertical="top" wrapText="1"/>
    </xf>
    <xf numFmtId="167" fontId="4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/>
    </xf>
    <xf numFmtId="10" fontId="4" fillId="33" borderId="11" xfId="0" applyNumberFormat="1" applyFont="1" applyFill="1" applyBorder="1" applyAlignment="1">
      <alignment horizontal="right" vertical="top" wrapText="1"/>
    </xf>
    <xf numFmtId="43" fontId="4" fillId="33" borderId="11" xfId="55" applyFont="1" applyFill="1" applyBorder="1" applyAlignment="1">
      <alignment horizontal="center" vertical="top" wrapText="1"/>
    </xf>
    <xf numFmtId="43" fontId="4" fillId="33" borderId="11" xfId="55" applyFont="1" applyFill="1" applyBorder="1" applyAlignment="1">
      <alignment horizontal="right" vertical="top" wrapText="1"/>
    </xf>
    <xf numFmtId="43" fontId="4" fillId="33" borderId="0" xfId="55" applyFont="1" applyFill="1" applyBorder="1" applyAlignment="1">
      <alignment horizontal="right" vertical="top" wrapText="1"/>
    </xf>
    <xf numFmtId="0" fontId="4" fillId="33" borderId="11" xfId="73" applyFont="1" applyFill="1" applyBorder="1" applyAlignment="1">
      <alignment horizontal="right" vertical="top" wrapText="1"/>
      <protection/>
    </xf>
    <xf numFmtId="4" fontId="4" fillId="33" borderId="11" xfId="73" applyNumberFormat="1" applyFont="1" applyFill="1" applyBorder="1" applyAlignment="1">
      <alignment horizontal="right" vertical="top"/>
      <protection/>
    </xf>
    <xf numFmtId="0" fontId="4" fillId="33" borderId="11" xfId="73" applyFont="1" applyFill="1" applyBorder="1" applyAlignment="1">
      <alignment horizontal="center" vertical="top"/>
      <protection/>
    </xf>
    <xf numFmtId="167" fontId="4" fillId="33" borderId="11" xfId="68" applyNumberFormat="1" applyFont="1" applyFill="1" applyBorder="1" applyAlignment="1">
      <alignment horizontal="right" vertical="top" wrapText="1"/>
      <protection/>
    </xf>
    <xf numFmtId="167" fontId="4" fillId="0" borderId="11" xfId="68" applyNumberFormat="1" applyFont="1" applyFill="1" applyBorder="1" applyAlignment="1">
      <alignment horizontal="right" vertical="top" wrapText="1"/>
      <protection/>
    </xf>
    <xf numFmtId="167" fontId="6" fillId="0" borderId="11" xfId="51" applyNumberFormat="1" applyFont="1" applyFill="1" applyBorder="1" applyAlignment="1">
      <alignment horizontal="right" vertical="top" wrapText="1"/>
    </xf>
    <xf numFmtId="167" fontId="6" fillId="0" borderId="0" xfId="51" applyNumberFormat="1" applyFont="1" applyFill="1" applyBorder="1" applyAlignment="1">
      <alignment horizontal="right" vertical="top" wrapText="1"/>
    </xf>
    <xf numFmtId="49" fontId="4" fillId="36" borderId="11" xfId="0" applyNumberFormat="1" applyFont="1" applyFill="1" applyBorder="1" applyAlignment="1">
      <alignment horizontal="right" vertical="top"/>
    </xf>
    <xf numFmtId="4" fontId="4" fillId="36" borderId="11" xfId="73" applyNumberFormat="1" applyFont="1" applyFill="1" applyBorder="1" applyAlignment="1">
      <alignment horizontal="right" vertical="top"/>
      <protection/>
    </xf>
    <xf numFmtId="10" fontId="4" fillId="36" borderId="11" xfId="75" applyNumberFormat="1" applyFont="1" applyFill="1" applyBorder="1" applyAlignment="1">
      <alignment horizontal="center" vertical="top" wrapText="1"/>
    </xf>
    <xf numFmtId="167" fontId="4" fillId="36" borderId="11" xfId="68" applyNumberFormat="1" applyFont="1" applyFill="1" applyBorder="1" applyAlignment="1">
      <alignment horizontal="right" vertical="top" wrapText="1"/>
      <protection/>
    </xf>
    <xf numFmtId="0" fontId="4" fillId="36" borderId="11" xfId="73" applyFont="1" applyFill="1" applyBorder="1" applyAlignment="1">
      <alignment horizontal="right" vertical="top" wrapText="1"/>
      <protection/>
    </xf>
    <xf numFmtId="166" fontId="4" fillId="39" borderId="13" xfId="51" applyFont="1" applyFill="1" applyBorder="1" applyAlignment="1">
      <alignment horizontal="right" vertical="top" wrapText="1"/>
    </xf>
    <xf numFmtId="166" fontId="4" fillId="39" borderId="13" xfId="51" applyFont="1" applyFill="1" applyBorder="1" applyAlignment="1">
      <alignment horizontal="center" vertical="top" wrapText="1"/>
    </xf>
    <xf numFmtId="167" fontId="2" fillId="39" borderId="13" xfId="51" applyNumberFormat="1" applyFont="1" applyFill="1" applyBorder="1" applyAlignment="1">
      <alignment horizontal="right" vertical="top" wrapText="1"/>
    </xf>
    <xf numFmtId="167" fontId="2" fillId="39" borderId="0" xfId="51" applyNumberFormat="1" applyFont="1" applyFill="1" applyBorder="1" applyAlignment="1">
      <alignment horizontal="right" vertical="top" wrapText="1"/>
    </xf>
    <xf numFmtId="166" fontId="4" fillId="33" borderId="11" xfId="51" applyFont="1" applyFill="1" applyBorder="1" applyAlignment="1">
      <alignment horizontal="center" vertical="top" wrapText="1"/>
    </xf>
    <xf numFmtId="166" fontId="4" fillId="36" borderId="13" xfId="51" applyFont="1" applyFill="1" applyBorder="1" applyAlignment="1">
      <alignment horizontal="right" vertical="top" wrapText="1"/>
    </xf>
    <xf numFmtId="166" fontId="4" fillId="36" borderId="13" xfId="51" applyFont="1" applyFill="1" applyBorder="1" applyAlignment="1">
      <alignment horizontal="center" vertical="top" wrapText="1"/>
    </xf>
    <xf numFmtId="167" fontId="2" fillId="36" borderId="13" xfId="51" applyNumberFormat="1" applyFont="1" applyFill="1" applyBorder="1" applyAlignment="1">
      <alignment horizontal="right" vertical="top" wrapText="1"/>
    </xf>
    <xf numFmtId="4" fontId="2" fillId="33" borderId="11" xfId="65" applyNumberFormat="1" applyFont="1" applyFill="1" applyBorder="1" applyAlignment="1">
      <alignment horizontal="right" vertical="top" wrapText="1"/>
      <protection/>
    </xf>
    <xf numFmtId="4" fontId="2" fillId="33" borderId="0" xfId="65" applyNumberFormat="1" applyFont="1" applyFill="1" applyBorder="1" applyAlignment="1">
      <alignment horizontal="right" vertical="top" wrapText="1"/>
      <protection/>
    </xf>
    <xf numFmtId="0" fontId="2" fillId="33" borderId="11" xfId="65" applyFont="1" applyFill="1" applyBorder="1" applyAlignment="1">
      <alignment horizontal="left" vertical="top"/>
      <protection/>
    </xf>
    <xf numFmtId="0" fontId="4" fillId="33" borderId="11" xfId="65" applyFont="1" applyFill="1" applyBorder="1" applyAlignment="1">
      <alignment horizontal="left" vertical="top" wrapText="1"/>
      <protection/>
    </xf>
    <xf numFmtId="164" fontId="4" fillId="33" borderId="11" xfId="52" applyNumberFormat="1" applyFont="1" applyFill="1" applyBorder="1" applyAlignment="1">
      <alignment horizontal="right" vertical="top" wrapText="1"/>
    </xf>
    <xf numFmtId="164" fontId="4" fillId="33" borderId="0" xfId="52" applyNumberFormat="1" applyFont="1" applyFill="1" applyBorder="1" applyAlignment="1">
      <alignment horizontal="right" vertical="top" wrapText="1"/>
    </xf>
    <xf numFmtId="0" fontId="6" fillId="33" borderId="11" xfId="65" applyFont="1" applyFill="1" applyBorder="1" applyAlignment="1">
      <alignment horizontal="left" vertical="top"/>
      <protection/>
    </xf>
    <xf numFmtId="0" fontId="6" fillId="33" borderId="11" xfId="65" applyFont="1" applyFill="1" applyBorder="1" applyAlignment="1">
      <alignment horizontal="left" vertical="top" wrapText="1"/>
      <protection/>
    </xf>
    <xf numFmtId="166" fontId="6" fillId="33" borderId="11" xfId="51" applyFont="1" applyFill="1" applyBorder="1" applyAlignment="1">
      <alignment horizontal="right" vertical="top" wrapText="1"/>
    </xf>
    <xf numFmtId="166" fontId="6" fillId="33" borderId="11" xfId="51" applyFont="1" applyFill="1" applyBorder="1" applyAlignment="1">
      <alignment horizontal="center" vertical="top" wrapText="1"/>
    </xf>
    <xf numFmtId="0" fontId="7" fillId="33" borderId="11" xfId="65" applyFont="1" applyFill="1" applyBorder="1" applyAlignment="1">
      <alignment horizontal="left" vertical="top" wrapText="1"/>
      <protection/>
    </xf>
    <xf numFmtId="167" fontId="2" fillId="39" borderId="12" xfId="51" applyNumberFormat="1" applyFont="1" applyFill="1" applyBorder="1" applyAlignment="1">
      <alignment horizontal="right" vertical="top" wrapText="1"/>
    </xf>
    <xf numFmtId="0" fontId="6" fillId="39" borderId="11" xfId="65" applyFont="1" applyFill="1" applyBorder="1" applyAlignment="1">
      <alignment horizontal="center" vertical="top" wrapText="1"/>
      <protection/>
    </xf>
    <xf numFmtId="0" fontId="2" fillId="39" borderId="11" xfId="63" applyFont="1" applyFill="1" applyBorder="1" applyAlignment="1">
      <alignment horizontal="right" vertical="top" wrapText="1"/>
      <protection/>
    </xf>
    <xf numFmtId="166" fontId="4" fillId="39" borderId="11" xfId="51" applyFont="1" applyFill="1" applyBorder="1" applyAlignment="1">
      <alignment horizontal="right" vertical="top" wrapText="1"/>
    </xf>
    <xf numFmtId="166" fontId="4" fillId="39" borderId="11" xfId="51" applyFont="1" applyFill="1" applyBorder="1" applyAlignment="1">
      <alignment horizontal="center" vertical="top" wrapText="1"/>
    </xf>
    <xf numFmtId="167" fontId="2" fillId="39" borderId="11" xfId="51" applyNumberFormat="1" applyFont="1" applyFill="1" applyBorder="1" applyAlignment="1">
      <alignment horizontal="right" vertical="top" wrapText="1"/>
    </xf>
    <xf numFmtId="0" fontId="6" fillId="33" borderId="11" xfId="65" applyFont="1" applyFill="1" applyBorder="1" applyAlignment="1">
      <alignment horizontal="right" vertical="top"/>
      <protection/>
    </xf>
    <xf numFmtId="4" fontId="6" fillId="33" borderId="11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0" fontId="4" fillId="33" borderId="11" xfId="51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166" fontId="2" fillId="33" borderId="0" xfId="51" applyFont="1" applyFill="1" applyBorder="1" applyAlignment="1">
      <alignment horizontal="right" vertical="top" wrapText="1"/>
    </xf>
    <xf numFmtId="166" fontId="2" fillId="33" borderId="0" xfId="51" applyFont="1" applyFill="1" applyBorder="1" applyAlignment="1">
      <alignment vertical="top" wrapText="1"/>
    </xf>
    <xf numFmtId="164" fontId="4" fillId="33" borderId="0" xfId="55" applyNumberFormat="1" applyFont="1" applyFill="1" applyBorder="1" applyAlignment="1">
      <alignment horizontal="center" vertical="top"/>
    </xf>
    <xf numFmtId="167" fontId="4" fillId="33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33" borderId="0" xfId="72" applyFont="1" applyFill="1" applyBorder="1" applyAlignment="1">
      <alignment horizontal="center" vertical="top"/>
      <protection/>
    </xf>
    <xf numFmtId="0" fontId="2" fillId="33" borderId="0" xfId="72" applyFont="1" applyFill="1" applyBorder="1" applyAlignment="1">
      <alignment vertical="top"/>
      <protection/>
    </xf>
    <xf numFmtId="184" fontId="4" fillId="33" borderId="0" xfId="37" applyNumberFormat="1" applyFont="1" applyFill="1" applyBorder="1" applyAlignment="1" applyProtection="1">
      <alignment horizontal="center" vertical="top"/>
      <protection/>
    </xf>
    <xf numFmtId="184" fontId="4" fillId="33" borderId="0" xfId="37" applyNumberFormat="1" applyFont="1" applyFill="1" applyBorder="1" applyAlignment="1" applyProtection="1">
      <alignment vertical="top"/>
      <protection/>
    </xf>
    <xf numFmtId="4" fontId="4" fillId="33" borderId="0" xfId="37" applyNumberFormat="1" applyFont="1" applyFill="1" applyBorder="1" applyAlignment="1" applyProtection="1">
      <alignment vertical="top"/>
      <protection/>
    </xf>
    <xf numFmtId="0" fontId="2" fillId="33" borderId="0" xfId="72" applyFont="1" applyFill="1" applyBorder="1" applyAlignment="1">
      <alignment horizontal="right" vertical="top"/>
      <protection/>
    </xf>
    <xf numFmtId="0" fontId="4" fillId="33" borderId="0" xfId="72" applyFont="1" applyFill="1" applyBorder="1" applyAlignment="1">
      <alignment vertical="top" wrapText="1"/>
      <protection/>
    </xf>
    <xf numFmtId="0" fontId="2" fillId="33" borderId="0" xfId="72" applyFont="1" applyFill="1" applyBorder="1" applyAlignment="1">
      <alignment horizontal="center" vertical="top"/>
      <protection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33" borderId="0" xfId="0" applyFont="1" applyFill="1" applyAlignment="1">
      <alignment horizontal="justify" vertical="top" wrapText="1"/>
    </xf>
    <xf numFmtId="0" fontId="0" fillId="0" borderId="0" xfId="0" applyAlignment="1">
      <alignment horizontal="center" vertical="top"/>
    </xf>
    <xf numFmtId="167" fontId="2" fillId="36" borderId="0" xfId="51" applyNumberFormat="1" applyFont="1" applyFill="1" applyBorder="1" applyAlignment="1">
      <alignment horizontal="right" vertical="top" wrapText="1"/>
    </xf>
    <xf numFmtId="166" fontId="6" fillId="36" borderId="11" xfId="51" applyFont="1" applyFill="1" applyBorder="1" applyAlignment="1">
      <alignment horizontal="right" vertical="top" wrapText="1"/>
    </xf>
    <xf numFmtId="166" fontId="7" fillId="36" borderId="11" xfId="51" applyFont="1" applyFill="1" applyBorder="1" applyAlignment="1">
      <alignment horizontal="right" vertical="top" wrapText="1"/>
    </xf>
    <xf numFmtId="43" fontId="5" fillId="36" borderId="11" xfId="51" applyNumberFormat="1" applyFont="1" applyFill="1" applyBorder="1" applyAlignment="1">
      <alignment horizontal="right" vertical="top" wrapText="1"/>
    </xf>
    <xf numFmtId="166" fontId="4" fillId="36" borderId="11" xfId="51" applyFont="1" applyFill="1" applyBorder="1" applyAlignment="1">
      <alignment horizontal="right" vertical="top" wrapText="1"/>
    </xf>
    <xf numFmtId="166" fontId="4" fillId="36" borderId="11" xfId="51" applyFont="1" applyFill="1" applyBorder="1" applyAlignment="1">
      <alignment horizontal="center" vertical="top" wrapText="1"/>
    </xf>
    <xf numFmtId="167" fontId="4" fillId="36" borderId="11" xfId="51" applyNumberFormat="1" applyFont="1" applyFill="1" applyBorder="1" applyAlignment="1">
      <alignment horizontal="right" vertical="top" wrapText="1"/>
    </xf>
    <xf numFmtId="167" fontId="2" fillId="36" borderId="11" xfId="51" applyNumberFormat="1" applyFont="1" applyFill="1" applyBorder="1" applyAlignment="1">
      <alignment horizontal="right" vertical="top" wrapText="1"/>
    </xf>
    <xf numFmtId="0" fontId="0" fillId="35" borderId="0" xfId="0" applyFont="1" applyFill="1" applyAlignment="1">
      <alignment vertical="top"/>
    </xf>
    <xf numFmtId="166" fontId="4" fillId="37" borderId="13" xfId="51" applyFont="1" applyFill="1" applyBorder="1" applyAlignment="1">
      <alignment horizontal="right" vertical="top" wrapText="1"/>
    </xf>
    <xf numFmtId="166" fontId="4" fillId="37" borderId="13" xfId="51" applyFont="1" applyFill="1" applyBorder="1" applyAlignment="1">
      <alignment horizontal="center" vertical="top" wrapText="1"/>
    </xf>
    <xf numFmtId="167" fontId="2" fillId="37" borderId="13" xfId="51" applyNumberFormat="1" applyFont="1" applyFill="1" applyBorder="1" applyAlignment="1">
      <alignment horizontal="right" vertical="top" wrapText="1"/>
    </xf>
    <xf numFmtId="40" fontId="4" fillId="36" borderId="11" xfId="51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top"/>
    </xf>
    <xf numFmtId="0" fontId="52" fillId="0" borderId="0" xfId="0" applyFont="1" applyAlignment="1">
      <alignment vertical="top"/>
    </xf>
    <xf numFmtId="0" fontId="2" fillId="33" borderId="0" xfId="0" applyFont="1" applyFill="1" applyBorder="1" applyAlignment="1" quotePrefix="1">
      <alignment horizontal="left" vertical="top"/>
    </xf>
    <xf numFmtId="0" fontId="2" fillId="36" borderId="13" xfId="63" applyFont="1" applyFill="1" applyBorder="1" applyAlignment="1">
      <alignment horizontal="right" vertical="top" wrapText="1"/>
      <protection/>
    </xf>
    <xf numFmtId="0" fontId="4" fillId="36" borderId="11" xfId="0" applyFont="1" applyFill="1" applyBorder="1" applyAlignment="1">
      <alignment horizontal="right" vertical="top"/>
    </xf>
    <xf numFmtId="0" fontId="6" fillId="36" borderId="17" xfId="65" applyFont="1" applyFill="1" applyBorder="1" applyAlignment="1">
      <alignment horizontal="center" vertical="top" wrapText="1"/>
      <protection/>
    </xf>
    <xf numFmtId="0" fontId="6" fillId="40" borderId="11" xfId="65" applyFont="1" applyFill="1" applyBorder="1" applyAlignment="1">
      <alignment horizontal="center" vertical="top" wrapText="1"/>
      <protection/>
    </xf>
    <xf numFmtId="0" fontId="2" fillId="40" borderId="11" xfId="63" applyFont="1" applyFill="1" applyBorder="1" applyAlignment="1">
      <alignment horizontal="center" vertical="top" wrapText="1"/>
      <protection/>
    </xf>
    <xf numFmtId="166" fontId="4" fillId="40" borderId="11" xfId="51" applyFont="1" applyFill="1" applyBorder="1" applyAlignment="1">
      <alignment horizontal="right" vertical="top" wrapText="1"/>
    </xf>
    <xf numFmtId="166" fontId="4" fillId="40" borderId="11" xfId="51" applyFont="1" applyFill="1" applyBorder="1" applyAlignment="1">
      <alignment horizontal="center" vertical="top" wrapText="1"/>
    </xf>
    <xf numFmtId="167" fontId="2" fillId="40" borderId="11" xfId="51" applyNumberFormat="1" applyFont="1" applyFill="1" applyBorder="1" applyAlignment="1">
      <alignment horizontal="right" vertical="top" wrapText="1"/>
    </xf>
    <xf numFmtId="0" fontId="2" fillId="37" borderId="13" xfId="63" applyFont="1" applyFill="1" applyBorder="1" applyAlignment="1">
      <alignment horizontal="right" vertical="top" wrapText="1"/>
      <protection/>
    </xf>
    <xf numFmtId="0" fontId="2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quotePrefix="1">
      <alignment horizontal="left" vertical="top" wrapText="1"/>
    </xf>
    <xf numFmtId="0" fontId="2" fillId="36" borderId="12" xfId="0" applyFont="1" applyFill="1" applyBorder="1" applyAlignment="1">
      <alignment horizontal="center" vertical="top"/>
    </xf>
    <xf numFmtId="0" fontId="2" fillId="35" borderId="18" xfId="63" applyFont="1" applyFill="1" applyBorder="1" applyAlignment="1">
      <alignment horizontal="justify" vertical="top" wrapText="1"/>
      <protection/>
    </xf>
    <xf numFmtId="0" fontId="2" fillId="35" borderId="17" xfId="63" applyFont="1" applyFill="1" applyBorder="1" applyAlignment="1">
      <alignment horizontal="justify" vertical="top" wrapText="1"/>
      <protection/>
    </xf>
    <xf numFmtId="0" fontId="4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4" fillId="33" borderId="0" xfId="72" applyFont="1" applyFill="1" applyBorder="1" applyAlignment="1">
      <alignment vertical="top" wrapText="1"/>
      <protection/>
    </xf>
    <xf numFmtId="0" fontId="4" fillId="33" borderId="0" xfId="0" applyFont="1" applyFill="1" applyAlignment="1">
      <alignment vertical="top" wrapText="1"/>
    </xf>
    <xf numFmtId="0" fontId="4" fillId="33" borderId="0" xfId="72" applyFont="1" applyFill="1" applyBorder="1" applyAlignment="1">
      <alignment horizontal="justify" vertical="top" wrapText="1"/>
      <protection/>
    </xf>
    <xf numFmtId="0" fontId="4" fillId="33" borderId="0" xfId="0" applyFont="1" applyFill="1" applyAlignment="1">
      <alignment horizontal="justify" vertical="top" wrapText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presupuesto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11" xfId="50"/>
    <cellStyle name="Millares 11 2" xfId="51"/>
    <cellStyle name="Millares 2 2" xfId="52"/>
    <cellStyle name="Millares 2 2 2 2 2" xfId="53"/>
    <cellStyle name="Millares 3 2" xfId="54"/>
    <cellStyle name="Millares 4" xfId="55"/>
    <cellStyle name="Millares 49" xfId="56"/>
    <cellStyle name="Millares_Hoja1" xfId="57"/>
    <cellStyle name="Currency" xfId="58"/>
    <cellStyle name="Currency [0]" xfId="59"/>
    <cellStyle name="Neutral" xfId="60"/>
    <cellStyle name="Normal 14 2" xfId="61"/>
    <cellStyle name="Normal 2 2" xfId="62"/>
    <cellStyle name="Normal 2 3" xfId="63"/>
    <cellStyle name="Normal 2 3 2" xfId="64"/>
    <cellStyle name="Normal 3" xfId="65"/>
    <cellStyle name="Normal 31_correccion de averia ac.hatillo prov.hato mayor oct.2011" xfId="66"/>
    <cellStyle name="Normal 5 2 2" xfId="67"/>
    <cellStyle name="Normal_502-01 alcantarillado sanitario academia de entrenamiento policial de hatilloparte b" xfId="68"/>
    <cellStyle name="Normal_ANALISIS EL PUERTO 2" xfId="69"/>
    <cellStyle name="Normal_Hoja1" xfId="70"/>
    <cellStyle name="Normal_PRES030-2008" xfId="71"/>
    <cellStyle name="Normal_presupuesto" xfId="72"/>
    <cellStyle name="Normal_PRESUPUESTO_PRES. ACT. No 2 65-09 al PRES. ELAB. 58-09 REHABILITACION TRAMO LINEA DE ADUCCION Y TERMINACION AC. BATEY GINEBRA-VERAGUA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1495</xdr:row>
      <xdr:rowOff>171450</xdr:rowOff>
    </xdr:from>
    <xdr:to>
      <xdr:col>1</xdr:col>
      <xdr:colOff>2438400</xdr:colOff>
      <xdr:row>1495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8690725"/>
          <a:ext cx="2819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1495</xdr:row>
      <xdr:rowOff>161925</xdr:rowOff>
    </xdr:from>
    <xdr:to>
      <xdr:col>5</xdr:col>
      <xdr:colOff>838200</xdr:colOff>
      <xdr:row>1495</xdr:row>
      <xdr:rowOff>171450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68681200"/>
          <a:ext cx="2819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1502</xdr:row>
      <xdr:rowOff>133350</xdr:rowOff>
    </xdr:from>
    <xdr:to>
      <xdr:col>5</xdr:col>
      <xdr:colOff>771525</xdr:colOff>
      <xdr:row>1502</xdr:row>
      <xdr:rowOff>142875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69909925"/>
          <a:ext cx="2819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1502</xdr:row>
      <xdr:rowOff>180975</xdr:rowOff>
    </xdr:from>
    <xdr:to>
      <xdr:col>1</xdr:col>
      <xdr:colOff>2486025</xdr:colOff>
      <xdr:row>1502</xdr:row>
      <xdr:rowOff>190500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9957550"/>
          <a:ext cx="2819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3"/>
  <sheetViews>
    <sheetView tabSelected="1" view="pageBreakPreview" zoomScaleSheetLayoutView="100" zoomScalePageLayoutView="0" workbookViewId="0" topLeftCell="A1423">
      <selection activeCell="B1442" sqref="B1442"/>
    </sheetView>
  </sheetViews>
  <sheetFormatPr defaultColWidth="11.421875" defaultRowHeight="15"/>
  <cols>
    <col min="1" max="1" width="6.421875" style="0" customWidth="1"/>
    <col min="2" max="2" width="76.7109375" style="0" customWidth="1"/>
    <col min="3" max="3" width="10.421875" style="0" customWidth="1"/>
    <col min="4" max="4" width="7.57421875" style="0" customWidth="1"/>
    <col min="5" max="5" width="13.140625" style="0" customWidth="1"/>
    <col min="6" max="6" width="15.57421875" style="0" customWidth="1"/>
    <col min="7" max="7" width="13.7109375" style="0" bestFit="1" customWidth="1"/>
  </cols>
  <sheetData>
    <row r="1" spans="1:7" s="2" customFormat="1" ht="15">
      <c r="A1" s="677" t="s">
        <v>0</v>
      </c>
      <c r="B1" s="677"/>
      <c r="C1" s="677"/>
      <c r="D1" s="677"/>
      <c r="E1" s="677"/>
      <c r="F1" s="677"/>
      <c r="G1" s="1"/>
    </row>
    <row r="2" spans="1:7" s="2" customFormat="1" ht="15">
      <c r="A2" s="677" t="s">
        <v>1</v>
      </c>
      <c r="B2" s="677"/>
      <c r="C2" s="677"/>
      <c r="D2" s="677"/>
      <c r="E2" s="677"/>
      <c r="F2" s="677"/>
      <c r="G2" s="1"/>
    </row>
    <row r="3" spans="1:7" s="2" customFormat="1" ht="15">
      <c r="A3" s="677" t="s">
        <v>2</v>
      </c>
      <c r="B3" s="677"/>
      <c r="C3" s="677"/>
      <c r="D3" s="677"/>
      <c r="E3" s="677"/>
      <c r="F3" s="677"/>
      <c r="G3" s="1"/>
    </row>
    <row r="4" spans="1:7" s="2" customFormat="1" ht="15">
      <c r="A4" s="677" t="s">
        <v>3</v>
      </c>
      <c r="B4" s="677"/>
      <c r="C4" s="677"/>
      <c r="D4" s="677"/>
      <c r="E4" s="677"/>
      <c r="F4" s="677"/>
      <c r="G4" s="1"/>
    </row>
    <row r="5" spans="1:7" s="2" customFormat="1" ht="15">
      <c r="A5" s="3"/>
      <c r="B5" s="3"/>
      <c r="C5" s="3"/>
      <c r="D5" s="3"/>
      <c r="E5" s="3"/>
      <c r="F5" s="3"/>
      <c r="G5" s="3"/>
    </row>
    <row r="6" spans="1:7" s="2" customFormat="1" ht="15">
      <c r="A6" s="4" t="s">
        <v>4</v>
      </c>
      <c r="B6" s="5"/>
      <c r="C6" s="5"/>
      <c r="D6" s="6"/>
      <c r="E6" s="7"/>
      <c r="F6" s="5"/>
      <c r="G6" s="5"/>
    </row>
    <row r="7" spans="1:7" s="2" customFormat="1" ht="15">
      <c r="A7" s="678" t="s">
        <v>5</v>
      </c>
      <c r="B7" s="678"/>
      <c r="C7" s="678"/>
      <c r="D7" s="678"/>
      <c r="E7" s="678"/>
      <c r="F7" s="678"/>
      <c r="G7" s="8"/>
    </row>
    <row r="8" spans="1:7" s="2" customFormat="1" ht="15">
      <c r="A8" s="4" t="s">
        <v>6</v>
      </c>
      <c r="B8" s="5"/>
      <c r="C8" s="5"/>
      <c r="D8" s="6"/>
      <c r="E8" s="9" t="s">
        <v>7</v>
      </c>
      <c r="F8" s="5"/>
      <c r="G8" s="5"/>
    </row>
    <row r="9" spans="1:7" s="2" customFormat="1" ht="15">
      <c r="A9" s="10" t="s">
        <v>8</v>
      </c>
      <c r="B9" s="5"/>
      <c r="C9" s="5"/>
      <c r="D9" s="6"/>
      <c r="E9" s="10" t="s">
        <v>9</v>
      </c>
      <c r="F9" s="5"/>
      <c r="G9" s="5"/>
    </row>
    <row r="10" spans="1:7" s="2" customFormat="1" ht="15">
      <c r="A10" s="11"/>
      <c r="B10" s="11"/>
      <c r="C10" s="5"/>
      <c r="D10" s="6"/>
      <c r="E10" s="9"/>
      <c r="F10" s="5"/>
      <c r="G10" s="5"/>
    </row>
    <row r="11" spans="1:7" s="2" customFormat="1" ht="15">
      <c r="A11" s="679" t="s">
        <v>1119</v>
      </c>
      <c r="B11" s="679"/>
      <c r="C11" s="679"/>
      <c r="D11" s="679"/>
      <c r="E11" s="679"/>
      <c r="F11" s="679"/>
      <c r="G11" s="12"/>
    </row>
    <row r="12" spans="1:7" s="15" customFormat="1" ht="12.75" customHeight="1">
      <c r="A12" s="13" t="s">
        <v>10</v>
      </c>
      <c r="B12" s="13" t="s">
        <v>11</v>
      </c>
      <c r="C12" s="13" t="s">
        <v>12</v>
      </c>
      <c r="D12" s="13" t="s">
        <v>13</v>
      </c>
      <c r="E12" s="13" t="s">
        <v>14</v>
      </c>
      <c r="F12" s="13" t="s">
        <v>15</v>
      </c>
      <c r="G12" s="14"/>
    </row>
    <row r="13" spans="1:7" s="2" customFormat="1" ht="15.75" customHeight="1">
      <c r="A13" s="16"/>
      <c r="B13" s="17"/>
      <c r="C13" s="18"/>
      <c r="D13" s="19"/>
      <c r="E13" s="18"/>
      <c r="F13" s="20"/>
      <c r="G13" s="20"/>
    </row>
    <row r="14" spans="1:7" s="2" customFormat="1" ht="15.75" customHeight="1">
      <c r="A14" s="16">
        <v>1</v>
      </c>
      <c r="B14" s="17" t="s">
        <v>16</v>
      </c>
      <c r="C14" s="18">
        <v>7160.9</v>
      </c>
      <c r="D14" s="19" t="s">
        <v>17</v>
      </c>
      <c r="E14" s="18">
        <v>3</v>
      </c>
      <c r="F14" s="20">
        <f>ROUND(E14*C14,2)</f>
        <v>21482.7</v>
      </c>
      <c r="G14" s="20">
        <f>+E14*C14</f>
        <v>21482.699999999997</v>
      </c>
    </row>
    <row r="15" spans="1:7" s="2" customFormat="1" ht="6.75" customHeight="1">
      <c r="A15" s="21"/>
      <c r="B15" s="22"/>
      <c r="C15" s="18"/>
      <c r="D15" s="23"/>
      <c r="E15" s="18"/>
      <c r="F15" s="24"/>
      <c r="G15" s="20">
        <f aca="true" t="shared" si="0" ref="G15:G78">+E15*C15</f>
        <v>0</v>
      </c>
    </row>
    <row r="16" spans="1:7" s="2" customFormat="1" ht="15">
      <c r="A16" s="16">
        <v>2</v>
      </c>
      <c r="B16" s="25" t="s">
        <v>18</v>
      </c>
      <c r="C16" s="18"/>
      <c r="D16" s="23"/>
      <c r="E16" s="18"/>
      <c r="F16" s="20"/>
      <c r="G16" s="20">
        <f t="shared" si="0"/>
        <v>0</v>
      </c>
    </row>
    <row r="17" spans="1:7" s="2" customFormat="1" ht="12.75" customHeight="1">
      <c r="A17" s="26">
        <v>2.1</v>
      </c>
      <c r="B17" s="27" t="s">
        <v>19</v>
      </c>
      <c r="C17" s="18">
        <v>4972.5</v>
      </c>
      <c r="D17" s="19" t="s">
        <v>20</v>
      </c>
      <c r="E17" s="18">
        <v>97.54</v>
      </c>
      <c r="F17" s="20">
        <f aca="true" t="shared" si="1" ref="F17:F22">ROUND(E17*C17,2)</f>
        <v>485017.65</v>
      </c>
      <c r="G17" s="20">
        <f t="shared" si="0"/>
        <v>485017.65</v>
      </c>
    </row>
    <row r="18" spans="1:7" s="2" customFormat="1" ht="12.75" customHeight="1">
      <c r="A18" s="26">
        <v>2.2</v>
      </c>
      <c r="B18" s="28" t="s">
        <v>21</v>
      </c>
      <c r="C18" s="18">
        <v>382.5</v>
      </c>
      <c r="D18" s="19" t="s">
        <v>20</v>
      </c>
      <c r="E18" s="18">
        <v>875.68</v>
      </c>
      <c r="F18" s="20">
        <f t="shared" si="1"/>
        <v>334947.6</v>
      </c>
      <c r="G18" s="20">
        <f t="shared" si="0"/>
        <v>334947.6</v>
      </c>
    </row>
    <row r="19" spans="1:7" s="2" customFormat="1" ht="28.5" customHeight="1">
      <c r="A19" s="26">
        <v>2.3</v>
      </c>
      <c r="B19" s="27" t="s">
        <v>22</v>
      </c>
      <c r="C19" s="18">
        <v>2486.25</v>
      </c>
      <c r="D19" s="19" t="s">
        <v>20</v>
      </c>
      <c r="E19" s="18">
        <v>607.73</v>
      </c>
      <c r="F19" s="20">
        <f t="shared" si="1"/>
        <v>1510968.71</v>
      </c>
      <c r="G19" s="20">
        <f t="shared" si="0"/>
        <v>1510968.7125000001</v>
      </c>
    </row>
    <row r="20" spans="1:7" s="2" customFormat="1" ht="14.25" customHeight="1">
      <c r="A20" s="26">
        <v>2.4</v>
      </c>
      <c r="B20" s="27" t="s">
        <v>23</v>
      </c>
      <c r="C20" s="18">
        <v>17</v>
      </c>
      <c r="D20" s="19" t="s">
        <v>20</v>
      </c>
      <c r="E20" s="18">
        <v>752.72</v>
      </c>
      <c r="F20" s="20">
        <f t="shared" si="1"/>
        <v>12796.24</v>
      </c>
      <c r="G20" s="20">
        <f t="shared" si="0"/>
        <v>12796.24</v>
      </c>
    </row>
    <row r="21" spans="1:7" s="2" customFormat="1" ht="12.75" customHeight="1">
      <c r="A21" s="26">
        <v>2.5</v>
      </c>
      <c r="B21" s="27" t="s">
        <v>24</v>
      </c>
      <c r="C21" s="18">
        <v>4069.8</v>
      </c>
      <c r="D21" s="19" t="s">
        <v>20</v>
      </c>
      <c r="E21" s="18">
        <v>107.54</v>
      </c>
      <c r="F21" s="20">
        <f t="shared" si="1"/>
        <v>437666.29</v>
      </c>
      <c r="G21" s="20">
        <f t="shared" si="0"/>
        <v>437666.2920000001</v>
      </c>
    </row>
    <row r="22" spans="1:7" s="2" customFormat="1" ht="15">
      <c r="A22" s="26">
        <v>2.6</v>
      </c>
      <c r="B22" s="28" t="s">
        <v>25</v>
      </c>
      <c r="C22" s="18">
        <v>3613.49</v>
      </c>
      <c r="D22" s="19" t="s">
        <v>20</v>
      </c>
      <c r="E22" s="18">
        <v>78.09</v>
      </c>
      <c r="F22" s="20">
        <f t="shared" si="1"/>
        <v>282177.43</v>
      </c>
      <c r="G22" s="20">
        <f t="shared" si="0"/>
        <v>282177.4341</v>
      </c>
    </row>
    <row r="23" spans="1:7" s="2" customFormat="1" ht="6.75" customHeight="1">
      <c r="A23" s="21"/>
      <c r="B23" s="29"/>
      <c r="C23" s="18"/>
      <c r="D23" s="23"/>
      <c r="E23" s="18"/>
      <c r="F23" s="20"/>
      <c r="G23" s="20">
        <f t="shared" si="0"/>
        <v>0</v>
      </c>
    </row>
    <row r="24" spans="1:7" s="2" customFormat="1" ht="15">
      <c r="A24" s="16">
        <v>3</v>
      </c>
      <c r="B24" s="17" t="s">
        <v>26</v>
      </c>
      <c r="C24" s="18"/>
      <c r="D24" s="23"/>
      <c r="E24" s="18"/>
      <c r="F24" s="20"/>
      <c r="G24" s="20">
        <f t="shared" si="0"/>
        <v>0</v>
      </c>
    </row>
    <row r="25" spans="1:7" s="2" customFormat="1" ht="15">
      <c r="A25" s="26">
        <v>3.1</v>
      </c>
      <c r="B25" s="28" t="s">
        <v>27</v>
      </c>
      <c r="C25" s="18">
        <v>4680</v>
      </c>
      <c r="D25" s="19" t="s">
        <v>17</v>
      </c>
      <c r="E25" s="18">
        <v>2148.88</v>
      </c>
      <c r="F25" s="20">
        <f>ROUND(E25*C25,2)</f>
        <v>10056758.4</v>
      </c>
      <c r="G25" s="20">
        <f t="shared" si="0"/>
        <v>10056758.4</v>
      </c>
    </row>
    <row r="26" spans="1:7" s="2" customFormat="1" ht="15">
      <c r="A26" s="26">
        <v>3.2</v>
      </c>
      <c r="B26" s="28" t="s">
        <v>28</v>
      </c>
      <c r="C26" s="18">
        <v>2480.9</v>
      </c>
      <c r="D26" s="19" t="s">
        <v>17</v>
      </c>
      <c r="E26" s="18">
        <v>964.59</v>
      </c>
      <c r="F26" s="20">
        <f>ROUND(E26*C26,2)</f>
        <v>2393051.33</v>
      </c>
      <c r="G26" s="20">
        <f t="shared" si="0"/>
        <v>2393051.3310000002</v>
      </c>
    </row>
    <row r="27" spans="1:7" s="2" customFormat="1" ht="15">
      <c r="A27" s="26">
        <v>3.3</v>
      </c>
      <c r="B27" s="28" t="s">
        <v>29</v>
      </c>
      <c r="C27" s="18">
        <v>2480.9</v>
      </c>
      <c r="D27" s="19" t="s">
        <v>17</v>
      </c>
      <c r="E27" s="18">
        <v>45</v>
      </c>
      <c r="F27" s="20">
        <f>ROUND(E27*C27,2)</f>
        <v>111640.5</v>
      </c>
      <c r="G27" s="20">
        <f t="shared" si="0"/>
        <v>111640.5</v>
      </c>
    </row>
    <row r="28" spans="1:7" s="2" customFormat="1" ht="15">
      <c r="A28" s="26">
        <v>3.4</v>
      </c>
      <c r="B28" s="28" t="s">
        <v>30</v>
      </c>
      <c r="C28" s="18">
        <v>4680</v>
      </c>
      <c r="D28" s="19" t="s">
        <v>17</v>
      </c>
      <c r="E28" s="18">
        <v>53.72</v>
      </c>
      <c r="F28" s="20">
        <f>ROUND(E28*C28,2)</f>
        <v>251409.6</v>
      </c>
      <c r="G28" s="20">
        <f t="shared" si="0"/>
        <v>251409.6</v>
      </c>
    </row>
    <row r="29" spans="1:7" s="2" customFormat="1" ht="6.75" customHeight="1">
      <c r="A29" s="21"/>
      <c r="B29" s="29"/>
      <c r="C29" s="18"/>
      <c r="D29" s="23"/>
      <c r="E29" s="18"/>
      <c r="F29" s="20"/>
      <c r="G29" s="20">
        <f t="shared" si="0"/>
        <v>0</v>
      </c>
    </row>
    <row r="30" spans="1:7" s="2" customFormat="1" ht="15">
      <c r="A30" s="16">
        <v>4</v>
      </c>
      <c r="B30" s="17" t="s">
        <v>31</v>
      </c>
      <c r="C30" s="18"/>
      <c r="D30" s="23"/>
      <c r="E30" s="18"/>
      <c r="F30" s="20"/>
      <c r="G30" s="20">
        <f t="shared" si="0"/>
        <v>0</v>
      </c>
    </row>
    <row r="31" spans="1:7" s="2" customFormat="1" ht="15">
      <c r="A31" s="26">
        <v>4.1</v>
      </c>
      <c r="B31" s="28" t="s">
        <v>32</v>
      </c>
      <c r="C31" s="18">
        <v>4</v>
      </c>
      <c r="D31" s="19" t="s">
        <v>33</v>
      </c>
      <c r="E31" s="18">
        <v>703.09</v>
      </c>
      <c r="F31" s="20">
        <f>ROUND(E31*C31,2)</f>
        <v>2812.36</v>
      </c>
      <c r="G31" s="20">
        <f t="shared" si="0"/>
        <v>2812.36</v>
      </c>
    </row>
    <row r="32" spans="1:7" s="2" customFormat="1" ht="15">
      <c r="A32" s="26">
        <v>4.2</v>
      </c>
      <c r="B32" s="28" t="s">
        <v>34</v>
      </c>
      <c r="C32" s="18">
        <v>2</v>
      </c>
      <c r="D32" s="19" t="s">
        <v>35</v>
      </c>
      <c r="E32" s="18">
        <v>24125.78</v>
      </c>
      <c r="F32" s="20">
        <f>ROUND(E32*C32,2)</f>
        <v>48251.56</v>
      </c>
      <c r="G32" s="20">
        <f t="shared" si="0"/>
        <v>48251.56</v>
      </c>
    </row>
    <row r="33" spans="1:7" s="2" customFormat="1" ht="15">
      <c r="A33" s="26">
        <v>4.3</v>
      </c>
      <c r="B33" s="28" t="s">
        <v>36</v>
      </c>
      <c r="C33" s="18">
        <v>1</v>
      </c>
      <c r="D33" s="19" t="s">
        <v>35</v>
      </c>
      <c r="E33" s="18">
        <v>3884.08</v>
      </c>
      <c r="F33" s="20">
        <f>ROUND(E33*C33,2)</f>
        <v>3884.08</v>
      </c>
      <c r="G33" s="20">
        <f t="shared" si="0"/>
        <v>3884.08</v>
      </c>
    </row>
    <row r="34" spans="1:7" s="2" customFormat="1" ht="15">
      <c r="A34" s="26">
        <v>4.4</v>
      </c>
      <c r="B34" s="28" t="s">
        <v>37</v>
      </c>
      <c r="C34" s="18">
        <v>1</v>
      </c>
      <c r="D34" s="19" t="s">
        <v>35</v>
      </c>
      <c r="E34" s="18">
        <v>24978.65</v>
      </c>
      <c r="F34" s="20">
        <f>ROUND(E34*C34,2)</f>
        <v>24978.65</v>
      </c>
      <c r="G34" s="20">
        <f t="shared" si="0"/>
        <v>24978.65</v>
      </c>
    </row>
    <row r="35" spans="1:7" s="2" customFormat="1" ht="6.75" customHeight="1">
      <c r="A35" s="21"/>
      <c r="B35" s="29"/>
      <c r="C35" s="18"/>
      <c r="D35" s="23"/>
      <c r="E35" s="18"/>
      <c r="F35" s="20"/>
      <c r="G35" s="20">
        <f t="shared" si="0"/>
        <v>0</v>
      </c>
    </row>
    <row r="36" spans="1:7" s="2" customFormat="1" ht="15">
      <c r="A36" s="16">
        <v>5</v>
      </c>
      <c r="B36" s="17" t="s">
        <v>38</v>
      </c>
      <c r="C36" s="18"/>
      <c r="D36" s="23"/>
      <c r="E36" s="18"/>
      <c r="F36" s="20"/>
      <c r="G36" s="20">
        <f t="shared" si="0"/>
        <v>0</v>
      </c>
    </row>
    <row r="37" spans="1:7" s="2" customFormat="1" ht="15">
      <c r="A37" s="26">
        <v>5.1</v>
      </c>
      <c r="B37" s="28" t="s">
        <v>39</v>
      </c>
      <c r="C37" s="18">
        <v>12</v>
      </c>
      <c r="D37" s="19" t="s">
        <v>35</v>
      </c>
      <c r="E37" s="18">
        <v>12960.29</v>
      </c>
      <c r="F37" s="20">
        <f>ROUND(E37*C37,2)</f>
        <v>155523.48</v>
      </c>
      <c r="G37" s="20">
        <f t="shared" si="0"/>
        <v>155523.48</v>
      </c>
    </row>
    <row r="38" spans="1:7" s="2" customFormat="1" ht="15">
      <c r="A38" s="26">
        <v>5.2</v>
      </c>
      <c r="B38" s="28" t="s">
        <v>40</v>
      </c>
      <c r="C38" s="18">
        <v>5</v>
      </c>
      <c r="D38" s="19" t="s">
        <v>35</v>
      </c>
      <c r="E38" s="18">
        <v>54.56</v>
      </c>
      <c r="F38" s="20">
        <f>ROUND(E38*C38,2)</f>
        <v>272.8</v>
      </c>
      <c r="G38" s="20">
        <f t="shared" si="0"/>
        <v>272.8</v>
      </c>
    </row>
    <row r="39" spans="1:7" s="2" customFormat="1" ht="6.75" customHeight="1">
      <c r="A39" s="21"/>
      <c r="B39" s="29"/>
      <c r="C39" s="18"/>
      <c r="D39" s="23"/>
      <c r="E39" s="18"/>
      <c r="F39" s="20"/>
      <c r="G39" s="20">
        <f t="shared" si="0"/>
        <v>0</v>
      </c>
    </row>
    <row r="40" spans="1:7" s="2" customFormat="1" ht="15">
      <c r="A40" s="16">
        <v>6</v>
      </c>
      <c r="B40" s="25" t="s">
        <v>41</v>
      </c>
      <c r="C40" s="18"/>
      <c r="D40" s="23"/>
      <c r="E40" s="18"/>
      <c r="F40" s="20"/>
      <c r="G40" s="20">
        <f t="shared" si="0"/>
        <v>0</v>
      </c>
    </row>
    <row r="41" spans="1:7" s="2" customFormat="1" ht="15">
      <c r="A41" s="26">
        <v>6.1</v>
      </c>
      <c r="B41" s="28" t="s">
        <v>42</v>
      </c>
      <c r="C41" s="18">
        <v>6</v>
      </c>
      <c r="D41" s="19" t="s">
        <v>17</v>
      </c>
      <c r="E41" s="18">
        <v>2482.23</v>
      </c>
      <c r="F41" s="20">
        <f>ROUND(E41*C41,2)</f>
        <v>14893.38</v>
      </c>
      <c r="G41" s="20">
        <f t="shared" si="0"/>
        <v>14893.380000000001</v>
      </c>
    </row>
    <row r="42" spans="1:7" s="2" customFormat="1" ht="15">
      <c r="A42" s="26">
        <v>6.2</v>
      </c>
      <c r="B42" s="27" t="s">
        <v>43</v>
      </c>
      <c r="C42" s="18">
        <v>8</v>
      </c>
      <c r="D42" s="19" t="s">
        <v>17</v>
      </c>
      <c r="E42" s="18">
        <v>5278.62</v>
      </c>
      <c r="F42" s="20">
        <f>ROUND(E42*C42,2)</f>
        <v>42228.96</v>
      </c>
      <c r="G42" s="20">
        <f t="shared" si="0"/>
        <v>42228.96</v>
      </c>
    </row>
    <row r="43" spans="1:7" s="2" customFormat="1" ht="15">
      <c r="A43" s="26">
        <v>6.3</v>
      </c>
      <c r="B43" s="28" t="s">
        <v>44</v>
      </c>
      <c r="C43" s="18">
        <v>8</v>
      </c>
      <c r="D43" s="19" t="s">
        <v>33</v>
      </c>
      <c r="E43" s="18">
        <v>767.3</v>
      </c>
      <c r="F43" s="20">
        <f>ROUND(E43*C43,2)</f>
        <v>6138.4</v>
      </c>
      <c r="G43" s="20">
        <f t="shared" si="0"/>
        <v>6138.4</v>
      </c>
    </row>
    <row r="44" spans="1:7" s="2" customFormat="1" ht="15">
      <c r="A44" s="26">
        <v>6.4</v>
      </c>
      <c r="B44" s="28" t="s">
        <v>45</v>
      </c>
      <c r="C44" s="18">
        <v>8</v>
      </c>
      <c r="D44" s="19" t="s">
        <v>33</v>
      </c>
      <c r="E44" s="18">
        <v>773.2</v>
      </c>
      <c r="F44" s="20">
        <f>ROUND(E44*C44,2)</f>
        <v>6185.6</v>
      </c>
      <c r="G44" s="20">
        <f t="shared" si="0"/>
        <v>6185.6</v>
      </c>
    </row>
    <row r="45" spans="1:7" s="2" customFormat="1" ht="6.75" customHeight="1">
      <c r="A45" s="21"/>
      <c r="B45" s="29"/>
      <c r="C45" s="18"/>
      <c r="D45" s="23"/>
      <c r="E45" s="18"/>
      <c r="F45" s="20"/>
      <c r="G45" s="20">
        <f t="shared" si="0"/>
        <v>0</v>
      </c>
    </row>
    <row r="46" spans="1:7" s="2" customFormat="1" ht="15">
      <c r="A46" s="16">
        <v>7</v>
      </c>
      <c r="B46" s="25" t="s">
        <v>46</v>
      </c>
      <c r="C46" s="18"/>
      <c r="D46" s="23"/>
      <c r="E46" s="18"/>
      <c r="F46" s="20"/>
      <c r="G46" s="20">
        <f t="shared" si="0"/>
        <v>0</v>
      </c>
    </row>
    <row r="47" spans="1:7" s="2" customFormat="1" ht="25.5">
      <c r="A47" s="26">
        <v>7.1</v>
      </c>
      <c r="B47" s="27" t="s">
        <v>47</v>
      </c>
      <c r="C47" s="18">
        <v>1</v>
      </c>
      <c r="D47" s="19" t="s">
        <v>35</v>
      </c>
      <c r="E47" s="18">
        <v>70318.9</v>
      </c>
      <c r="F47" s="20">
        <f>ROUND(E47*C47,2)</f>
        <v>70318.9</v>
      </c>
      <c r="G47" s="20">
        <f t="shared" si="0"/>
        <v>70318.9</v>
      </c>
    </row>
    <row r="48" spans="1:7" s="2" customFormat="1" ht="8.25" customHeight="1">
      <c r="A48" s="21"/>
      <c r="B48" s="29"/>
      <c r="C48" s="18"/>
      <c r="D48" s="23"/>
      <c r="E48" s="18"/>
      <c r="F48" s="20"/>
      <c r="G48" s="20">
        <f t="shared" si="0"/>
        <v>0</v>
      </c>
    </row>
    <row r="49" spans="1:7" s="2" customFormat="1" ht="15">
      <c r="A49" s="16">
        <v>8</v>
      </c>
      <c r="B49" s="25" t="s">
        <v>48</v>
      </c>
      <c r="C49" s="18"/>
      <c r="D49" s="23"/>
      <c r="E49" s="18"/>
      <c r="F49" s="20"/>
      <c r="G49" s="20">
        <f t="shared" si="0"/>
        <v>0</v>
      </c>
    </row>
    <row r="50" spans="1:7" s="2" customFormat="1" ht="15">
      <c r="A50" s="26">
        <v>8.1</v>
      </c>
      <c r="B50" s="28" t="s">
        <v>49</v>
      </c>
      <c r="C50" s="18">
        <v>1</v>
      </c>
      <c r="D50" s="19" t="s">
        <v>35</v>
      </c>
      <c r="E50" s="18">
        <v>93476</v>
      </c>
      <c r="F50" s="20">
        <f>ROUND(E50*C50,2)</f>
        <v>93476</v>
      </c>
      <c r="G50" s="20">
        <f t="shared" si="0"/>
        <v>93476</v>
      </c>
    </row>
    <row r="51" spans="1:7" s="2" customFormat="1" ht="16.5" customHeight="1">
      <c r="A51" s="26">
        <v>8.2</v>
      </c>
      <c r="B51" s="27" t="s">
        <v>50</v>
      </c>
      <c r="C51" s="18">
        <v>1</v>
      </c>
      <c r="D51" s="19" t="s">
        <v>35</v>
      </c>
      <c r="E51" s="18">
        <v>93476</v>
      </c>
      <c r="F51" s="20">
        <f>ROUND(E51*C51,2)</f>
        <v>93476</v>
      </c>
      <c r="G51" s="20">
        <f t="shared" si="0"/>
        <v>93476</v>
      </c>
    </row>
    <row r="52" spans="1:7" s="2" customFormat="1" ht="15">
      <c r="A52" s="26">
        <v>8.3</v>
      </c>
      <c r="B52" s="28" t="s">
        <v>51</v>
      </c>
      <c r="C52" s="18">
        <v>8</v>
      </c>
      <c r="D52" s="19" t="s">
        <v>35</v>
      </c>
      <c r="E52" s="18">
        <v>18705.59</v>
      </c>
      <c r="F52" s="20">
        <f>ROUND(E52*C52,2)</f>
        <v>149644.72</v>
      </c>
      <c r="G52" s="20">
        <f t="shared" si="0"/>
        <v>149644.72</v>
      </c>
    </row>
    <row r="53" spans="1:7" s="2" customFormat="1" ht="15">
      <c r="A53" s="26">
        <v>8.4</v>
      </c>
      <c r="B53" s="28" t="s">
        <v>52</v>
      </c>
      <c r="C53" s="18">
        <v>1</v>
      </c>
      <c r="D53" s="19" t="s">
        <v>35</v>
      </c>
      <c r="E53" s="18">
        <v>35231.03</v>
      </c>
      <c r="F53" s="20">
        <f>ROUND(E53*C53,2)</f>
        <v>35231.03</v>
      </c>
      <c r="G53" s="20">
        <f t="shared" si="0"/>
        <v>35231.03</v>
      </c>
    </row>
    <row r="54" spans="1:7" s="2" customFormat="1" ht="15">
      <c r="A54" s="26">
        <v>8.5</v>
      </c>
      <c r="B54" s="28" t="s">
        <v>53</v>
      </c>
      <c r="C54" s="18">
        <v>8</v>
      </c>
      <c r="D54" s="19" t="s">
        <v>35</v>
      </c>
      <c r="E54" s="18">
        <v>5780.77</v>
      </c>
      <c r="F54" s="20">
        <f>ROUND(E54*C54,2)</f>
        <v>46246.16</v>
      </c>
      <c r="G54" s="20">
        <f t="shared" si="0"/>
        <v>46246.16</v>
      </c>
    </row>
    <row r="55" spans="1:7" s="31" customFormat="1" ht="6.75" customHeight="1">
      <c r="A55" s="21"/>
      <c r="B55" s="30"/>
      <c r="C55" s="18"/>
      <c r="D55" s="23"/>
      <c r="E55" s="18"/>
      <c r="F55" s="20"/>
      <c r="G55" s="20">
        <f t="shared" si="0"/>
        <v>0</v>
      </c>
    </row>
    <row r="56" spans="1:7" s="2" customFormat="1" ht="15">
      <c r="A56" s="16">
        <v>9</v>
      </c>
      <c r="B56" s="25" t="s">
        <v>54</v>
      </c>
      <c r="C56" s="18"/>
      <c r="D56" s="23"/>
      <c r="E56" s="18"/>
      <c r="F56" s="20"/>
      <c r="G56" s="20">
        <f t="shared" si="0"/>
        <v>0</v>
      </c>
    </row>
    <row r="57" spans="1:7" s="2" customFormat="1" ht="15">
      <c r="A57" s="26">
        <v>9.1</v>
      </c>
      <c r="B57" s="28" t="s">
        <v>55</v>
      </c>
      <c r="C57" s="18">
        <v>4</v>
      </c>
      <c r="D57" s="19" t="s">
        <v>35</v>
      </c>
      <c r="E57" s="18">
        <v>6510.28</v>
      </c>
      <c r="F57" s="20">
        <f>ROUND(E57*C57,2)</f>
        <v>26041.12</v>
      </c>
      <c r="G57" s="20">
        <f t="shared" si="0"/>
        <v>26041.12</v>
      </c>
    </row>
    <row r="58" spans="1:7" s="2" customFormat="1" ht="15">
      <c r="A58" s="26">
        <v>9.2</v>
      </c>
      <c r="B58" s="28" t="s">
        <v>36</v>
      </c>
      <c r="C58" s="18">
        <v>2</v>
      </c>
      <c r="D58" s="19" t="s">
        <v>35</v>
      </c>
      <c r="E58" s="18">
        <v>3884.08</v>
      </c>
      <c r="F58" s="20">
        <f>ROUND(E58*C58,2)</f>
        <v>7768.16</v>
      </c>
      <c r="G58" s="20">
        <f t="shared" si="0"/>
        <v>7768.16</v>
      </c>
    </row>
    <row r="59" spans="1:7" s="2" customFormat="1" ht="15">
      <c r="A59" s="26">
        <v>9.3</v>
      </c>
      <c r="B59" s="28" t="s">
        <v>56</v>
      </c>
      <c r="C59" s="18">
        <v>4</v>
      </c>
      <c r="D59" s="19" t="s">
        <v>35</v>
      </c>
      <c r="E59" s="18">
        <v>26862.92</v>
      </c>
      <c r="F59" s="20">
        <f>ROUND(E59*C59,2)</f>
        <v>107451.68</v>
      </c>
      <c r="G59" s="20">
        <f t="shared" si="0"/>
        <v>107451.68</v>
      </c>
    </row>
    <row r="60" spans="1:7" s="2" customFormat="1" ht="15">
      <c r="A60" s="16">
        <v>10</v>
      </c>
      <c r="B60" s="25" t="s">
        <v>57</v>
      </c>
      <c r="C60" s="18"/>
      <c r="D60" s="23"/>
      <c r="E60" s="18"/>
      <c r="F60" s="20"/>
      <c r="G60" s="20">
        <f t="shared" si="0"/>
        <v>0</v>
      </c>
    </row>
    <row r="61" spans="1:7" s="2" customFormat="1" ht="15">
      <c r="A61" s="26">
        <v>10.1</v>
      </c>
      <c r="B61" s="28" t="s">
        <v>58</v>
      </c>
      <c r="C61" s="18">
        <v>80</v>
      </c>
      <c r="D61" s="19" t="s">
        <v>59</v>
      </c>
      <c r="E61" s="18">
        <v>23.84</v>
      </c>
      <c r="F61" s="20">
        <f aca="true" t="shared" si="2" ref="F61:F66">ROUND(E61*C61,2)</f>
        <v>1907.2</v>
      </c>
      <c r="G61" s="20">
        <f t="shared" si="0"/>
        <v>1907.2</v>
      </c>
    </row>
    <row r="62" spans="1:7" s="2" customFormat="1" ht="15.75" customHeight="1">
      <c r="A62" s="26">
        <v>10.2</v>
      </c>
      <c r="B62" s="27" t="s">
        <v>60</v>
      </c>
      <c r="C62" s="18">
        <v>80</v>
      </c>
      <c r="D62" s="19" t="s">
        <v>59</v>
      </c>
      <c r="E62" s="18">
        <v>111.4</v>
      </c>
      <c r="F62" s="20">
        <f t="shared" si="2"/>
        <v>8912</v>
      </c>
      <c r="G62" s="20">
        <f t="shared" si="0"/>
        <v>8912</v>
      </c>
    </row>
    <row r="63" spans="1:7" s="2" customFormat="1" ht="26.25" customHeight="1">
      <c r="A63" s="26">
        <v>10.3</v>
      </c>
      <c r="B63" s="27" t="s">
        <v>61</v>
      </c>
      <c r="C63" s="18">
        <v>100</v>
      </c>
      <c r="D63" s="19" t="s">
        <v>59</v>
      </c>
      <c r="E63" s="18">
        <v>782.58</v>
      </c>
      <c r="F63" s="20">
        <f t="shared" si="2"/>
        <v>78258</v>
      </c>
      <c r="G63" s="20">
        <f t="shared" si="0"/>
        <v>78258</v>
      </c>
    </row>
    <row r="64" spans="1:7" s="2" customFormat="1" ht="15" customHeight="1">
      <c r="A64" s="26">
        <v>10.4</v>
      </c>
      <c r="B64" s="27" t="s">
        <v>62</v>
      </c>
      <c r="C64" s="18">
        <v>200</v>
      </c>
      <c r="D64" s="19" t="s">
        <v>17</v>
      </c>
      <c r="E64" s="18">
        <v>39.61</v>
      </c>
      <c r="F64" s="20">
        <f t="shared" si="2"/>
        <v>7922</v>
      </c>
      <c r="G64" s="20">
        <f t="shared" si="0"/>
        <v>7922</v>
      </c>
    </row>
    <row r="65" spans="1:7" s="2" customFormat="1" ht="15" customHeight="1">
      <c r="A65" s="26">
        <v>10.5</v>
      </c>
      <c r="B65" s="27" t="s">
        <v>63</v>
      </c>
      <c r="C65" s="18">
        <v>8.5</v>
      </c>
      <c r="D65" s="19" t="s">
        <v>20</v>
      </c>
      <c r="E65" s="18">
        <v>338.58</v>
      </c>
      <c r="F65" s="20">
        <f t="shared" si="2"/>
        <v>2877.93</v>
      </c>
      <c r="G65" s="20">
        <f t="shared" si="0"/>
        <v>2877.93</v>
      </c>
    </row>
    <row r="66" spans="1:7" s="2" customFormat="1" ht="15" customHeight="1">
      <c r="A66" s="26">
        <v>10.6</v>
      </c>
      <c r="B66" s="27" t="s">
        <v>64</v>
      </c>
      <c r="C66" s="18">
        <v>10.63</v>
      </c>
      <c r="D66" s="19" t="s">
        <v>20</v>
      </c>
      <c r="E66" s="18">
        <v>140.72</v>
      </c>
      <c r="F66" s="20">
        <f t="shared" si="2"/>
        <v>1495.85</v>
      </c>
      <c r="G66" s="20">
        <f t="shared" si="0"/>
        <v>1495.8536000000001</v>
      </c>
    </row>
    <row r="67" spans="1:7" s="15" customFormat="1" ht="15" customHeight="1">
      <c r="A67" s="32"/>
      <c r="B67" s="33" t="s">
        <v>65</v>
      </c>
      <c r="C67" s="34"/>
      <c r="D67" s="35"/>
      <c r="E67" s="34"/>
      <c r="F67" s="36">
        <f>SUM(F14:F66)</f>
        <v>16934112.470000006</v>
      </c>
      <c r="G67" s="20">
        <f t="shared" si="0"/>
        <v>0</v>
      </c>
    </row>
    <row r="68" ht="15">
      <c r="G68">
        <f t="shared" si="0"/>
        <v>0</v>
      </c>
    </row>
    <row r="69" spans="1:7" s="43" customFormat="1" ht="29.25" customHeight="1">
      <c r="A69" s="37"/>
      <c r="B69" s="38" t="s">
        <v>66</v>
      </c>
      <c r="C69" s="39"/>
      <c r="D69" s="40"/>
      <c r="E69" s="39"/>
      <c r="F69" s="41"/>
      <c r="G69" s="20">
        <f t="shared" si="0"/>
        <v>0</v>
      </c>
    </row>
    <row r="70" spans="1:7" s="2" customFormat="1" ht="15" customHeight="1">
      <c r="A70" s="44" t="s">
        <v>67</v>
      </c>
      <c r="B70" s="45" t="s">
        <v>68</v>
      </c>
      <c r="C70" s="39"/>
      <c r="D70" s="40"/>
      <c r="E70" s="39"/>
      <c r="F70" s="41"/>
      <c r="G70" s="20">
        <f t="shared" si="0"/>
        <v>0</v>
      </c>
    </row>
    <row r="71" spans="1:7" s="2" customFormat="1" ht="15" customHeight="1">
      <c r="A71" s="16">
        <v>3</v>
      </c>
      <c r="B71" s="25" t="s">
        <v>26</v>
      </c>
      <c r="C71" s="18"/>
      <c r="D71" s="40"/>
      <c r="E71" s="39"/>
      <c r="F71" s="41"/>
      <c r="G71" s="20">
        <f t="shared" si="0"/>
        <v>0</v>
      </c>
    </row>
    <row r="72" spans="1:7" s="43" customFormat="1" ht="15" customHeight="1">
      <c r="A72" s="37">
        <v>3.1</v>
      </c>
      <c r="B72" s="46" t="s">
        <v>27</v>
      </c>
      <c r="C72" s="47">
        <v>-3257.51</v>
      </c>
      <c r="D72" s="48" t="s">
        <v>17</v>
      </c>
      <c r="E72" s="49">
        <v>2148.88</v>
      </c>
      <c r="F72" s="50">
        <f>ROUND(C72*E72,2)</f>
        <v>-6999998.09</v>
      </c>
      <c r="G72" s="20">
        <f t="shared" si="0"/>
        <v>-6999998.088800001</v>
      </c>
    </row>
    <row r="73" spans="1:7" s="2" customFormat="1" ht="9.75" customHeight="1">
      <c r="A73" s="21"/>
      <c r="B73" s="28"/>
      <c r="C73" s="51"/>
      <c r="D73" s="19"/>
      <c r="E73" s="18"/>
      <c r="F73" s="52"/>
      <c r="G73" s="20">
        <f t="shared" si="0"/>
        <v>0</v>
      </c>
    </row>
    <row r="74" spans="1:7" s="15" customFormat="1" ht="15" customHeight="1">
      <c r="A74" s="53"/>
      <c r="B74" s="54" t="s">
        <v>69</v>
      </c>
      <c r="C74" s="55"/>
      <c r="D74" s="56"/>
      <c r="E74" s="55"/>
      <c r="F74" s="57">
        <f>+F72</f>
        <v>-6999998.09</v>
      </c>
      <c r="G74" s="20">
        <f t="shared" si="0"/>
        <v>0</v>
      </c>
    </row>
    <row r="75" spans="1:7" s="2" customFormat="1" ht="15" customHeight="1">
      <c r="A75" s="21"/>
      <c r="B75" s="25"/>
      <c r="C75" s="39"/>
      <c r="D75" s="40"/>
      <c r="E75" s="39"/>
      <c r="F75" s="41"/>
      <c r="G75" s="20">
        <f t="shared" si="0"/>
        <v>0</v>
      </c>
    </row>
    <row r="76" spans="1:7" s="2" customFormat="1" ht="17.25" customHeight="1">
      <c r="A76" s="44" t="s">
        <v>70</v>
      </c>
      <c r="B76" s="45" t="s">
        <v>71</v>
      </c>
      <c r="C76" s="39"/>
      <c r="D76" s="40"/>
      <c r="E76" s="39"/>
      <c r="F76" s="20"/>
      <c r="G76" s="20">
        <f t="shared" si="0"/>
        <v>0</v>
      </c>
    </row>
    <row r="77" spans="1:7" s="2" customFormat="1" ht="7.5" customHeight="1">
      <c r="A77" s="21"/>
      <c r="B77" s="25"/>
      <c r="C77" s="39"/>
      <c r="D77" s="40"/>
      <c r="E77" s="39"/>
      <c r="F77" s="20"/>
      <c r="G77" s="20">
        <f t="shared" si="0"/>
        <v>0</v>
      </c>
    </row>
    <row r="78" spans="1:7" s="2" customFormat="1" ht="15" customHeight="1">
      <c r="A78" s="59" t="s">
        <v>72</v>
      </c>
      <c r="B78" s="60" t="s">
        <v>73</v>
      </c>
      <c r="C78" s="39"/>
      <c r="D78" s="61"/>
      <c r="E78" s="39"/>
      <c r="F78" s="20"/>
      <c r="G78" s="20">
        <f t="shared" si="0"/>
        <v>0</v>
      </c>
    </row>
    <row r="79" spans="1:7" s="2" customFormat="1" ht="15" customHeight="1">
      <c r="A79" s="62">
        <v>1</v>
      </c>
      <c r="B79" s="60" t="s">
        <v>74</v>
      </c>
      <c r="C79" s="39"/>
      <c r="D79" s="61"/>
      <c r="E79" s="39"/>
      <c r="F79" s="20"/>
      <c r="G79" s="20">
        <f aca="true" t="shared" si="3" ref="G79:G142">+E79*C79</f>
        <v>0</v>
      </c>
    </row>
    <row r="80" spans="1:7" s="2" customFormat="1" ht="15" customHeight="1">
      <c r="A80" s="63">
        <v>1.1</v>
      </c>
      <c r="B80" s="64" t="s">
        <v>75</v>
      </c>
      <c r="C80" s="39">
        <v>2</v>
      </c>
      <c r="D80" s="61" t="s">
        <v>35</v>
      </c>
      <c r="E80" s="39">
        <v>24449.7</v>
      </c>
      <c r="F80" s="20">
        <f aca="true" t="shared" si="4" ref="F80:F143">ROUND(E80*C80,2)</f>
        <v>48899.4</v>
      </c>
      <c r="G80" s="20">
        <f t="shared" si="3"/>
        <v>48899.4</v>
      </c>
    </row>
    <row r="81" spans="1:7" s="2" customFormat="1" ht="15" customHeight="1">
      <c r="A81" s="63">
        <v>1.2</v>
      </c>
      <c r="B81" s="64" t="s">
        <v>76</v>
      </c>
      <c r="C81" s="39">
        <v>200</v>
      </c>
      <c r="D81" s="61" t="s">
        <v>77</v>
      </c>
      <c r="E81" s="39">
        <v>19.84</v>
      </c>
      <c r="F81" s="20">
        <f t="shared" si="4"/>
        <v>3968</v>
      </c>
      <c r="G81" s="20">
        <f t="shared" si="3"/>
        <v>3968</v>
      </c>
    </row>
    <row r="82" spans="1:7" s="2" customFormat="1" ht="15" customHeight="1">
      <c r="A82" s="63">
        <v>1.3</v>
      </c>
      <c r="B82" s="64" t="s">
        <v>78</v>
      </c>
      <c r="C82" s="39">
        <v>2</v>
      </c>
      <c r="D82" s="61" t="s">
        <v>35</v>
      </c>
      <c r="E82" s="39">
        <v>12850</v>
      </c>
      <c r="F82" s="20">
        <f t="shared" si="4"/>
        <v>25700</v>
      </c>
      <c r="G82" s="20">
        <f t="shared" si="3"/>
        <v>25700</v>
      </c>
    </row>
    <row r="83" spans="1:7" s="2" customFormat="1" ht="15" customHeight="1">
      <c r="A83" s="63">
        <v>1.4</v>
      </c>
      <c r="B83" s="64" t="s">
        <v>79</v>
      </c>
      <c r="C83" s="39">
        <v>2</v>
      </c>
      <c r="D83" s="61" t="s">
        <v>35</v>
      </c>
      <c r="E83" s="39">
        <v>5500</v>
      </c>
      <c r="F83" s="20">
        <f t="shared" si="4"/>
        <v>11000</v>
      </c>
      <c r="G83" s="20">
        <f t="shared" si="3"/>
        <v>11000</v>
      </c>
    </row>
    <row r="84" spans="1:7" s="2" customFormat="1" ht="12.75" customHeight="1">
      <c r="A84" s="63">
        <v>1.5</v>
      </c>
      <c r="B84" s="64" t="s">
        <v>80</v>
      </c>
      <c r="C84" s="39">
        <v>3</v>
      </c>
      <c r="D84" s="61" t="s">
        <v>35</v>
      </c>
      <c r="E84" s="39">
        <v>29441</v>
      </c>
      <c r="F84" s="20">
        <f t="shared" si="4"/>
        <v>88323</v>
      </c>
      <c r="G84" s="20">
        <f t="shared" si="3"/>
        <v>88323</v>
      </c>
    </row>
    <row r="85" spans="1:7" s="2" customFormat="1" ht="31.5" customHeight="1">
      <c r="A85" s="63">
        <v>1.6</v>
      </c>
      <c r="B85" s="64" t="s">
        <v>81</v>
      </c>
      <c r="C85" s="39">
        <v>1</v>
      </c>
      <c r="D85" s="61" t="s">
        <v>35</v>
      </c>
      <c r="E85" s="39">
        <v>36500</v>
      </c>
      <c r="F85" s="20">
        <f t="shared" si="4"/>
        <v>36500</v>
      </c>
      <c r="G85" s="20">
        <f t="shared" si="3"/>
        <v>36500</v>
      </c>
    </row>
    <row r="86" spans="1:7" s="2" customFormat="1" ht="12.75" customHeight="1">
      <c r="A86" s="63">
        <v>1.7</v>
      </c>
      <c r="B86" s="64" t="s">
        <v>82</v>
      </c>
      <c r="C86" s="39">
        <v>1</v>
      </c>
      <c r="D86" s="61" t="s">
        <v>35</v>
      </c>
      <c r="E86" s="39">
        <v>28850</v>
      </c>
      <c r="F86" s="20">
        <f t="shared" si="4"/>
        <v>28850</v>
      </c>
      <c r="G86" s="20">
        <f t="shared" si="3"/>
        <v>28850</v>
      </c>
    </row>
    <row r="87" spans="1:7" s="2" customFormat="1" ht="15" customHeight="1">
      <c r="A87" s="63">
        <v>1.8</v>
      </c>
      <c r="B87" s="64" t="s">
        <v>83</v>
      </c>
      <c r="C87" s="39">
        <v>2</v>
      </c>
      <c r="D87" s="61" t="s">
        <v>35</v>
      </c>
      <c r="E87" s="39">
        <v>3264</v>
      </c>
      <c r="F87" s="20">
        <f t="shared" si="4"/>
        <v>6528</v>
      </c>
      <c r="G87" s="20">
        <f t="shared" si="3"/>
        <v>6528</v>
      </c>
    </row>
    <row r="88" spans="1:7" s="2" customFormat="1" ht="15" customHeight="1">
      <c r="A88" s="63">
        <v>1.9</v>
      </c>
      <c r="B88" s="64" t="s">
        <v>84</v>
      </c>
      <c r="C88" s="39">
        <v>2</v>
      </c>
      <c r="D88" s="61" t="s">
        <v>35</v>
      </c>
      <c r="E88" s="39">
        <v>1200</v>
      </c>
      <c r="F88" s="20">
        <f t="shared" si="4"/>
        <v>2400</v>
      </c>
      <c r="G88" s="20">
        <f t="shared" si="3"/>
        <v>2400</v>
      </c>
    </row>
    <row r="89" spans="1:7" s="2" customFormat="1" ht="15" customHeight="1">
      <c r="A89" s="65">
        <v>1.1</v>
      </c>
      <c r="B89" s="64" t="s">
        <v>85</v>
      </c>
      <c r="C89" s="39">
        <v>2</v>
      </c>
      <c r="D89" s="61" t="s">
        <v>35</v>
      </c>
      <c r="E89" s="39">
        <v>1000</v>
      </c>
      <c r="F89" s="20">
        <f t="shared" si="4"/>
        <v>2000</v>
      </c>
      <c r="G89" s="20">
        <f t="shared" si="3"/>
        <v>2000</v>
      </c>
    </row>
    <row r="90" spans="1:7" s="31" customFormat="1" ht="15" customHeight="1">
      <c r="A90" s="65">
        <v>1.11</v>
      </c>
      <c r="B90" s="64" t="s">
        <v>86</v>
      </c>
      <c r="C90" s="39">
        <v>0.2</v>
      </c>
      <c r="D90" s="61" t="s">
        <v>87</v>
      </c>
      <c r="E90" s="39">
        <v>249768.4</v>
      </c>
      <c r="F90" s="20">
        <f t="shared" si="4"/>
        <v>49953.68</v>
      </c>
      <c r="G90" s="20">
        <f t="shared" si="3"/>
        <v>49953.68</v>
      </c>
    </row>
    <row r="91" spans="1:7" s="2" customFormat="1" ht="15" customHeight="1">
      <c r="A91" s="63"/>
      <c r="B91" s="64" t="s">
        <v>88</v>
      </c>
      <c r="C91" s="39"/>
      <c r="D91" s="61"/>
      <c r="E91" s="39"/>
      <c r="F91" s="20"/>
      <c r="G91" s="20">
        <f t="shared" si="3"/>
        <v>0</v>
      </c>
    </row>
    <row r="92" spans="1:7" s="2" customFormat="1" ht="15" customHeight="1">
      <c r="A92" s="62">
        <v>2</v>
      </c>
      <c r="B92" s="60" t="s">
        <v>89</v>
      </c>
      <c r="C92" s="39"/>
      <c r="D92" s="61"/>
      <c r="E92" s="39"/>
      <c r="F92" s="20"/>
      <c r="G92" s="20">
        <f t="shared" si="3"/>
        <v>0</v>
      </c>
    </row>
    <row r="93" spans="1:7" s="2" customFormat="1" ht="15" customHeight="1">
      <c r="A93" s="63">
        <v>2.1</v>
      </c>
      <c r="B93" s="64" t="s">
        <v>90</v>
      </c>
      <c r="C93" s="39">
        <v>1</v>
      </c>
      <c r="D93" s="61" t="s">
        <v>35</v>
      </c>
      <c r="E93" s="39">
        <v>320.74</v>
      </c>
      <c r="F93" s="20">
        <f t="shared" si="4"/>
        <v>320.74</v>
      </c>
      <c r="G93" s="20">
        <f t="shared" si="3"/>
        <v>320.74</v>
      </c>
    </row>
    <row r="94" spans="1:7" s="2" customFormat="1" ht="15" customHeight="1">
      <c r="A94" s="63">
        <v>2.2</v>
      </c>
      <c r="B94" s="64" t="s">
        <v>91</v>
      </c>
      <c r="C94" s="39">
        <v>2</v>
      </c>
      <c r="D94" s="61" t="s">
        <v>35</v>
      </c>
      <c r="E94" s="39">
        <v>1636.39</v>
      </c>
      <c r="F94" s="20">
        <f t="shared" si="4"/>
        <v>3272.78</v>
      </c>
      <c r="G94" s="20">
        <f t="shared" si="3"/>
        <v>3272.78</v>
      </c>
    </row>
    <row r="95" spans="1:7" s="2" customFormat="1" ht="15" customHeight="1">
      <c r="A95" s="63">
        <v>2.3</v>
      </c>
      <c r="B95" s="64" t="s">
        <v>92</v>
      </c>
      <c r="C95" s="39">
        <v>4</v>
      </c>
      <c r="D95" s="61" t="s">
        <v>35</v>
      </c>
      <c r="E95" s="39">
        <v>336.44</v>
      </c>
      <c r="F95" s="20">
        <f t="shared" si="4"/>
        <v>1345.76</v>
      </c>
      <c r="G95" s="20">
        <f t="shared" si="3"/>
        <v>1345.76</v>
      </c>
    </row>
    <row r="96" spans="1:7" s="2" customFormat="1" ht="15" customHeight="1">
      <c r="A96" s="63">
        <v>2.4</v>
      </c>
      <c r="B96" s="64" t="s">
        <v>93</v>
      </c>
      <c r="C96" s="39">
        <v>1</v>
      </c>
      <c r="D96" s="61" t="s">
        <v>35</v>
      </c>
      <c r="E96" s="39">
        <v>483.8</v>
      </c>
      <c r="F96" s="20">
        <f t="shared" si="4"/>
        <v>483.8</v>
      </c>
      <c r="G96" s="20">
        <f t="shared" si="3"/>
        <v>483.8</v>
      </c>
    </row>
    <row r="97" spans="1:7" s="2" customFormat="1" ht="15" customHeight="1">
      <c r="A97" s="63">
        <v>2.5</v>
      </c>
      <c r="B97" s="64" t="s">
        <v>94</v>
      </c>
      <c r="C97" s="39">
        <v>3</v>
      </c>
      <c r="D97" s="61" t="s">
        <v>35</v>
      </c>
      <c r="E97" s="39">
        <v>44.97</v>
      </c>
      <c r="F97" s="20">
        <f t="shared" si="4"/>
        <v>134.91</v>
      </c>
      <c r="G97" s="20">
        <f t="shared" si="3"/>
        <v>134.91</v>
      </c>
    </row>
    <row r="98" spans="1:7" s="2" customFormat="1" ht="26.25" customHeight="1">
      <c r="A98" s="63">
        <v>2.6</v>
      </c>
      <c r="B98" s="64" t="s">
        <v>95</v>
      </c>
      <c r="C98" s="39">
        <v>1</v>
      </c>
      <c r="D98" s="61" t="s">
        <v>35</v>
      </c>
      <c r="E98" s="39">
        <v>16850</v>
      </c>
      <c r="F98" s="20">
        <f t="shared" si="4"/>
        <v>16850</v>
      </c>
      <c r="G98" s="20">
        <f t="shared" si="3"/>
        <v>16850</v>
      </c>
    </row>
    <row r="99" spans="1:7" s="2" customFormat="1" ht="15" customHeight="1">
      <c r="A99" s="63">
        <v>2.7</v>
      </c>
      <c r="B99" s="64" t="s">
        <v>96</v>
      </c>
      <c r="C99" s="39">
        <v>3</v>
      </c>
      <c r="D99" s="61" t="s">
        <v>35</v>
      </c>
      <c r="E99" s="39">
        <v>536.07</v>
      </c>
      <c r="F99" s="20">
        <f t="shared" si="4"/>
        <v>1608.21</v>
      </c>
      <c r="G99" s="20">
        <f t="shared" si="3"/>
        <v>1608.21</v>
      </c>
    </row>
    <row r="100" spans="1:7" s="2" customFormat="1" ht="15" customHeight="1">
      <c r="A100" s="63">
        <v>2.8</v>
      </c>
      <c r="B100" s="64" t="s">
        <v>97</v>
      </c>
      <c r="C100" s="39">
        <v>2</v>
      </c>
      <c r="D100" s="61" t="s">
        <v>35</v>
      </c>
      <c r="E100" s="39">
        <v>674.05</v>
      </c>
      <c r="F100" s="20">
        <f t="shared" si="4"/>
        <v>1348.1</v>
      </c>
      <c r="G100" s="20">
        <f t="shared" si="3"/>
        <v>1348.1</v>
      </c>
    </row>
    <row r="101" spans="1:7" s="2" customFormat="1" ht="15" customHeight="1">
      <c r="A101" s="63">
        <v>2.9</v>
      </c>
      <c r="B101" s="64" t="s">
        <v>98</v>
      </c>
      <c r="C101" s="39">
        <v>60</v>
      </c>
      <c r="D101" s="61" t="s">
        <v>99</v>
      </c>
      <c r="E101" s="39">
        <v>165.88</v>
      </c>
      <c r="F101" s="20">
        <f t="shared" si="4"/>
        <v>9952.8</v>
      </c>
      <c r="G101" s="20">
        <f t="shared" si="3"/>
        <v>9952.8</v>
      </c>
    </row>
    <row r="102" spans="1:7" s="2" customFormat="1" ht="15" customHeight="1">
      <c r="A102" s="65">
        <v>2.1</v>
      </c>
      <c r="B102" s="64" t="s">
        <v>100</v>
      </c>
      <c r="C102" s="39">
        <v>6</v>
      </c>
      <c r="D102" s="61" t="s">
        <v>35</v>
      </c>
      <c r="E102" s="39">
        <v>222.54</v>
      </c>
      <c r="F102" s="20">
        <f t="shared" si="4"/>
        <v>1335.24</v>
      </c>
      <c r="G102" s="20">
        <f t="shared" si="3"/>
        <v>1335.24</v>
      </c>
    </row>
    <row r="103" spans="1:7" s="2" customFormat="1" ht="15" customHeight="1">
      <c r="A103" s="65">
        <v>2.11</v>
      </c>
      <c r="B103" s="64" t="s">
        <v>101</v>
      </c>
      <c r="C103" s="39">
        <v>4</v>
      </c>
      <c r="D103" s="61" t="s">
        <v>35</v>
      </c>
      <c r="E103" s="39">
        <v>370.74</v>
      </c>
      <c r="F103" s="20">
        <f t="shared" si="4"/>
        <v>1482.96</v>
      </c>
      <c r="G103" s="20">
        <f t="shared" si="3"/>
        <v>1482.96</v>
      </c>
    </row>
    <row r="104" spans="1:7" s="2" customFormat="1" ht="15" customHeight="1">
      <c r="A104" s="65">
        <v>2.12</v>
      </c>
      <c r="B104" s="64" t="s">
        <v>102</v>
      </c>
      <c r="C104" s="39">
        <v>1</v>
      </c>
      <c r="D104" s="61" t="s">
        <v>35</v>
      </c>
      <c r="E104" s="39">
        <v>558.8</v>
      </c>
      <c r="F104" s="20">
        <f t="shared" si="4"/>
        <v>558.8</v>
      </c>
      <c r="G104" s="20">
        <f t="shared" si="3"/>
        <v>558.8</v>
      </c>
    </row>
    <row r="105" spans="1:7" s="2" customFormat="1" ht="15" customHeight="1">
      <c r="A105" s="65">
        <v>2.13</v>
      </c>
      <c r="B105" s="64" t="s">
        <v>103</v>
      </c>
      <c r="C105" s="39">
        <v>4</v>
      </c>
      <c r="D105" s="61" t="s">
        <v>35</v>
      </c>
      <c r="E105" s="39">
        <v>77.03</v>
      </c>
      <c r="F105" s="20">
        <f t="shared" si="4"/>
        <v>308.12</v>
      </c>
      <c r="G105" s="20">
        <f t="shared" si="3"/>
        <v>308.12</v>
      </c>
    </row>
    <row r="106" spans="1:7" s="2" customFormat="1" ht="15" customHeight="1">
      <c r="A106" s="65">
        <v>2.14</v>
      </c>
      <c r="B106" s="64" t="s">
        <v>104</v>
      </c>
      <c r="C106" s="39">
        <v>300</v>
      </c>
      <c r="D106" s="61" t="s">
        <v>99</v>
      </c>
      <c r="E106" s="39">
        <v>41.87</v>
      </c>
      <c r="F106" s="20">
        <f t="shared" si="4"/>
        <v>12561</v>
      </c>
      <c r="G106" s="20">
        <f t="shared" si="3"/>
        <v>12561</v>
      </c>
    </row>
    <row r="107" spans="1:7" s="2" customFormat="1" ht="15" customHeight="1">
      <c r="A107" s="65">
        <v>2.15</v>
      </c>
      <c r="B107" s="64" t="s">
        <v>105</v>
      </c>
      <c r="C107" s="39">
        <v>100</v>
      </c>
      <c r="D107" s="61" t="s">
        <v>99</v>
      </c>
      <c r="E107" s="39">
        <v>26.9</v>
      </c>
      <c r="F107" s="20">
        <f t="shared" si="4"/>
        <v>2690</v>
      </c>
      <c r="G107" s="20">
        <f t="shared" si="3"/>
        <v>2690</v>
      </c>
    </row>
    <row r="108" spans="1:7" s="2" customFormat="1" ht="15" customHeight="1">
      <c r="A108" s="65">
        <v>2.16</v>
      </c>
      <c r="B108" s="64" t="s">
        <v>106</v>
      </c>
      <c r="C108" s="39">
        <v>1</v>
      </c>
      <c r="D108" s="61" t="s">
        <v>35</v>
      </c>
      <c r="E108" s="39">
        <v>821.24</v>
      </c>
      <c r="F108" s="20">
        <f t="shared" si="4"/>
        <v>821.24</v>
      </c>
      <c r="G108" s="20">
        <f t="shared" si="3"/>
        <v>821.24</v>
      </c>
    </row>
    <row r="109" spans="1:7" s="2" customFormat="1" ht="15" customHeight="1">
      <c r="A109" s="65">
        <v>2.17</v>
      </c>
      <c r="B109" s="64" t="s">
        <v>107</v>
      </c>
      <c r="C109" s="39">
        <v>1</v>
      </c>
      <c r="D109" s="61" t="s">
        <v>35</v>
      </c>
      <c r="E109" s="39">
        <v>285.04</v>
      </c>
      <c r="F109" s="20">
        <f t="shared" si="4"/>
        <v>285.04</v>
      </c>
      <c r="G109" s="20">
        <f t="shared" si="3"/>
        <v>285.04</v>
      </c>
    </row>
    <row r="110" spans="1:7" s="2" customFormat="1" ht="15" customHeight="1">
      <c r="A110" s="65">
        <v>2.18</v>
      </c>
      <c r="B110" s="64" t="s">
        <v>108</v>
      </c>
      <c r="C110" s="39">
        <v>12</v>
      </c>
      <c r="D110" s="61" t="s">
        <v>35</v>
      </c>
      <c r="E110" s="39">
        <v>45.79</v>
      </c>
      <c r="F110" s="20">
        <f t="shared" si="4"/>
        <v>549.48</v>
      </c>
      <c r="G110" s="20">
        <f t="shared" si="3"/>
        <v>549.48</v>
      </c>
    </row>
    <row r="111" spans="1:7" s="2" customFormat="1" ht="15" customHeight="1">
      <c r="A111" s="65">
        <v>2.19</v>
      </c>
      <c r="B111" s="64" t="s">
        <v>109</v>
      </c>
      <c r="C111" s="39">
        <v>1</v>
      </c>
      <c r="D111" s="61" t="s">
        <v>35</v>
      </c>
      <c r="E111" s="39">
        <v>464.92</v>
      </c>
      <c r="F111" s="20">
        <f t="shared" si="4"/>
        <v>464.92</v>
      </c>
      <c r="G111" s="20">
        <f t="shared" si="3"/>
        <v>464.92</v>
      </c>
    </row>
    <row r="112" spans="1:7" s="2" customFormat="1" ht="15" customHeight="1">
      <c r="A112" s="65">
        <v>2.2</v>
      </c>
      <c r="B112" s="64" t="s">
        <v>110</v>
      </c>
      <c r="C112" s="39">
        <v>50</v>
      </c>
      <c r="D112" s="61" t="s">
        <v>35</v>
      </c>
      <c r="E112" s="39">
        <v>16.5</v>
      </c>
      <c r="F112" s="20">
        <f t="shared" si="4"/>
        <v>825</v>
      </c>
      <c r="G112" s="20">
        <f t="shared" si="3"/>
        <v>825</v>
      </c>
    </row>
    <row r="113" spans="1:7" s="2" customFormat="1" ht="15" customHeight="1">
      <c r="A113" s="65">
        <v>2.21</v>
      </c>
      <c r="B113" s="64" t="s">
        <v>111</v>
      </c>
      <c r="C113" s="39">
        <v>1</v>
      </c>
      <c r="D113" s="61" t="s">
        <v>35</v>
      </c>
      <c r="E113" s="39">
        <v>25000</v>
      </c>
      <c r="F113" s="20">
        <f t="shared" si="4"/>
        <v>25000</v>
      </c>
      <c r="G113" s="20">
        <f t="shared" si="3"/>
        <v>25000</v>
      </c>
    </row>
    <row r="114" spans="1:7" s="2" customFormat="1" ht="15" customHeight="1">
      <c r="A114" s="65">
        <v>2.22</v>
      </c>
      <c r="B114" s="64" t="s">
        <v>112</v>
      </c>
      <c r="C114" s="66">
        <v>0.3</v>
      </c>
      <c r="D114" s="61" t="s">
        <v>113</v>
      </c>
      <c r="E114" s="39">
        <v>56878.16</v>
      </c>
      <c r="F114" s="20">
        <f t="shared" si="4"/>
        <v>17063.45</v>
      </c>
      <c r="G114" s="20">
        <f t="shared" si="3"/>
        <v>17063.448</v>
      </c>
    </row>
    <row r="115" spans="1:7" s="2" customFormat="1" ht="15" customHeight="1">
      <c r="A115" s="63"/>
      <c r="B115" s="64" t="s">
        <v>88</v>
      </c>
      <c r="C115" s="39"/>
      <c r="D115" s="61"/>
      <c r="E115" s="39"/>
      <c r="F115" s="20"/>
      <c r="G115" s="20">
        <f t="shared" si="3"/>
        <v>0</v>
      </c>
    </row>
    <row r="116" spans="1:7" s="2" customFormat="1" ht="15" customHeight="1">
      <c r="A116" s="62">
        <v>3</v>
      </c>
      <c r="B116" s="60" t="s">
        <v>114</v>
      </c>
      <c r="C116" s="39"/>
      <c r="D116" s="61"/>
      <c r="E116" s="39"/>
      <c r="F116" s="20"/>
      <c r="G116" s="20">
        <f t="shared" si="3"/>
        <v>0</v>
      </c>
    </row>
    <row r="117" spans="1:7" s="2" customFormat="1" ht="15" customHeight="1">
      <c r="A117" s="67">
        <v>3.1</v>
      </c>
      <c r="B117" s="68" t="s">
        <v>115</v>
      </c>
      <c r="C117" s="69">
        <v>1</v>
      </c>
      <c r="D117" s="70" t="s">
        <v>35</v>
      </c>
      <c r="E117" s="69">
        <v>16550</v>
      </c>
      <c r="F117" s="71">
        <f t="shared" si="4"/>
        <v>16550</v>
      </c>
      <c r="G117" s="20">
        <f t="shared" si="3"/>
        <v>16550</v>
      </c>
    </row>
    <row r="118" spans="1:7" s="2" customFormat="1" ht="15" customHeight="1">
      <c r="A118" s="63">
        <v>3.2</v>
      </c>
      <c r="B118" s="64" t="s">
        <v>116</v>
      </c>
      <c r="C118" s="39">
        <v>1</v>
      </c>
      <c r="D118" s="61" t="s">
        <v>35</v>
      </c>
      <c r="E118" s="39">
        <v>1200</v>
      </c>
      <c r="F118" s="20">
        <f t="shared" si="4"/>
        <v>1200</v>
      </c>
      <c r="G118" s="20">
        <f t="shared" si="3"/>
        <v>1200</v>
      </c>
    </row>
    <row r="119" spans="1:7" s="2" customFormat="1" ht="15" customHeight="1">
      <c r="A119" s="63">
        <v>3.3</v>
      </c>
      <c r="B119" s="64" t="s">
        <v>117</v>
      </c>
      <c r="C119" s="39">
        <v>300</v>
      </c>
      <c r="D119" s="61" t="s">
        <v>99</v>
      </c>
      <c r="E119" s="39">
        <v>36.98</v>
      </c>
      <c r="F119" s="20">
        <f t="shared" si="4"/>
        <v>11094</v>
      </c>
      <c r="G119" s="20">
        <f t="shared" si="3"/>
        <v>11093.999999999998</v>
      </c>
    </row>
    <row r="120" spans="1:7" s="2" customFormat="1" ht="12.75" customHeight="1">
      <c r="A120" s="63">
        <v>3.4</v>
      </c>
      <c r="B120" s="64" t="s">
        <v>118</v>
      </c>
      <c r="C120" s="39">
        <v>2</v>
      </c>
      <c r="D120" s="61" t="s">
        <v>35</v>
      </c>
      <c r="E120" s="39">
        <v>4741.72</v>
      </c>
      <c r="F120" s="20">
        <f t="shared" si="4"/>
        <v>9483.44</v>
      </c>
      <c r="G120" s="20">
        <f t="shared" si="3"/>
        <v>9483.44</v>
      </c>
    </row>
    <row r="121" spans="1:7" s="2" customFormat="1" ht="15" customHeight="1">
      <c r="A121" s="63">
        <v>3.5</v>
      </c>
      <c r="B121" s="64" t="s">
        <v>119</v>
      </c>
      <c r="C121" s="39">
        <v>1</v>
      </c>
      <c r="D121" s="61" t="s">
        <v>35</v>
      </c>
      <c r="E121" s="39">
        <v>1825.34</v>
      </c>
      <c r="F121" s="20">
        <f t="shared" si="4"/>
        <v>1825.34</v>
      </c>
      <c r="G121" s="20">
        <f t="shared" si="3"/>
        <v>1825.34</v>
      </c>
    </row>
    <row r="122" spans="1:7" s="2" customFormat="1" ht="15" customHeight="1">
      <c r="A122" s="63">
        <v>3.6</v>
      </c>
      <c r="B122" s="64" t="s">
        <v>120</v>
      </c>
      <c r="C122" s="39">
        <v>1</v>
      </c>
      <c r="D122" s="61" t="s">
        <v>121</v>
      </c>
      <c r="E122" s="39">
        <v>700</v>
      </c>
      <c r="F122" s="20">
        <f t="shared" si="4"/>
        <v>700</v>
      </c>
      <c r="G122" s="20">
        <f t="shared" si="3"/>
        <v>700</v>
      </c>
    </row>
    <row r="123" spans="1:7" s="2" customFormat="1" ht="15" customHeight="1">
      <c r="A123" s="63">
        <v>3.7</v>
      </c>
      <c r="B123" s="64" t="s">
        <v>122</v>
      </c>
      <c r="C123" s="39">
        <v>100</v>
      </c>
      <c r="D123" s="61" t="s">
        <v>99</v>
      </c>
      <c r="E123" s="39">
        <v>17.28</v>
      </c>
      <c r="F123" s="20">
        <f t="shared" si="4"/>
        <v>1728</v>
      </c>
      <c r="G123" s="20">
        <f t="shared" si="3"/>
        <v>1728</v>
      </c>
    </row>
    <row r="124" spans="1:7" s="2" customFormat="1" ht="15" customHeight="1">
      <c r="A124" s="63">
        <v>3.8</v>
      </c>
      <c r="B124" s="64" t="s">
        <v>123</v>
      </c>
      <c r="C124" s="39">
        <v>1</v>
      </c>
      <c r="D124" s="61" t="s">
        <v>35</v>
      </c>
      <c r="E124" s="39">
        <v>24500</v>
      </c>
      <c r="F124" s="20">
        <f t="shared" si="4"/>
        <v>24500</v>
      </c>
      <c r="G124" s="20">
        <f t="shared" si="3"/>
        <v>24500</v>
      </c>
    </row>
    <row r="125" spans="1:7" s="2" customFormat="1" ht="15" customHeight="1">
      <c r="A125" s="63">
        <v>3.9</v>
      </c>
      <c r="B125" s="64" t="s">
        <v>124</v>
      </c>
      <c r="C125" s="66">
        <v>0.2</v>
      </c>
      <c r="D125" s="61" t="s">
        <v>113</v>
      </c>
      <c r="E125" s="39">
        <v>65180.78</v>
      </c>
      <c r="F125" s="20">
        <f t="shared" si="4"/>
        <v>13036.16</v>
      </c>
      <c r="G125" s="20">
        <f t="shared" si="3"/>
        <v>13036.156</v>
      </c>
    </row>
    <row r="126" spans="1:7" s="31" customFormat="1" ht="7.5" customHeight="1">
      <c r="A126" s="63"/>
      <c r="B126" s="64" t="s">
        <v>88</v>
      </c>
      <c r="C126" s="39"/>
      <c r="D126" s="61"/>
      <c r="E126" s="39"/>
      <c r="F126" s="20"/>
      <c r="G126" s="20">
        <f t="shared" si="3"/>
        <v>0</v>
      </c>
    </row>
    <row r="127" spans="1:7" s="2" customFormat="1" ht="12.75" customHeight="1">
      <c r="A127" s="62">
        <v>4</v>
      </c>
      <c r="B127" s="60" t="s">
        <v>125</v>
      </c>
      <c r="C127" s="39"/>
      <c r="D127" s="61"/>
      <c r="E127" s="39"/>
      <c r="F127" s="20"/>
      <c r="G127" s="20">
        <f t="shared" si="3"/>
        <v>0</v>
      </c>
    </row>
    <row r="128" spans="1:7" s="2" customFormat="1" ht="41.25" customHeight="1">
      <c r="A128" s="63">
        <v>4.1</v>
      </c>
      <c r="B128" s="72" t="s">
        <v>126</v>
      </c>
      <c r="C128" s="39">
        <v>1</v>
      </c>
      <c r="D128" s="61" t="s">
        <v>35</v>
      </c>
      <c r="E128" s="39">
        <v>226052.6</v>
      </c>
      <c r="F128" s="20">
        <f t="shared" si="4"/>
        <v>226052.6</v>
      </c>
      <c r="G128" s="20">
        <f t="shared" si="3"/>
        <v>226052.6</v>
      </c>
    </row>
    <row r="129" spans="1:7" s="2" customFormat="1" ht="15.75" customHeight="1">
      <c r="A129" s="63">
        <v>4.2</v>
      </c>
      <c r="B129" s="64" t="s">
        <v>127</v>
      </c>
      <c r="C129" s="39">
        <v>1</v>
      </c>
      <c r="D129" s="61" t="s">
        <v>35</v>
      </c>
      <c r="E129" s="39">
        <v>48500</v>
      </c>
      <c r="F129" s="20">
        <f t="shared" si="4"/>
        <v>48500</v>
      </c>
      <c r="G129" s="20">
        <f t="shared" si="3"/>
        <v>48500</v>
      </c>
    </row>
    <row r="130" spans="1:7" s="2" customFormat="1" ht="15" customHeight="1">
      <c r="A130" s="63">
        <v>4.3</v>
      </c>
      <c r="B130" s="64" t="s">
        <v>128</v>
      </c>
      <c r="C130" s="39">
        <v>6</v>
      </c>
      <c r="D130" s="61" t="s">
        <v>35</v>
      </c>
      <c r="E130" s="39">
        <v>2597.25</v>
      </c>
      <c r="F130" s="20">
        <f t="shared" si="4"/>
        <v>15583.5</v>
      </c>
      <c r="G130" s="20">
        <f t="shared" si="3"/>
        <v>15583.5</v>
      </c>
    </row>
    <row r="131" spans="1:7" s="2" customFormat="1" ht="12.75" customHeight="1">
      <c r="A131" s="63">
        <v>4.4</v>
      </c>
      <c r="B131" s="64" t="s">
        <v>129</v>
      </c>
      <c r="C131" s="39">
        <v>1</v>
      </c>
      <c r="D131" s="61" t="s">
        <v>35</v>
      </c>
      <c r="E131" s="39">
        <v>6433.63</v>
      </c>
      <c r="F131" s="20">
        <f t="shared" si="4"/>
        <v>6433.63</v>
      </c>
      <c r="G131" s="20">
        <f t="shared" si="3"/>
        <v>6433.63</v>
      </c>
    </row>
    <row r="132" spans="1:7" s="2" customFormat="1" ht="26.25" customHeight="1">
      <c r="A132" s="63">
        <v>4.5</v>
      </c>
      <c r="B132" s="64" t="s">
        <v>130</v>
      </c>
      <c r="C132" s="39">
        <v>1</v>
      </c>
      <c r="D132" s="61" t="s">
        <v>35</v>
      </c>
      <c r="E132" s="39">
        <v>2000</v>
      </c>
      <c r="F132" s="20">
        <f t="shared" si="4"/>
        <v>2000</v>
      </c>
      <c r="G132" s="20">
        <f t="shared" si="3"/>
        <v>2000</v>
      </c>
    </row>
    <row r="133" spans="1:7" s="2" customFormat="1" ht="12.75" customHeight="1">
      <c r="A133" s="63">
        <v>4.6</v>
      </c>
      <c r="B133" s="64" t="s">
        <v>131</v>
      </c>
      <c r="C133" s="39">
        <v>1</v>
      </c>
      <c r="D133" s="61" t="s">
        <v>35</v>
      </c>
      <c r="E133" s="39">
        <v>12000</v>
      </c>
      <c r="F133" s="20">
        <f t="shared" si="4"/>
        <v>12000</v>
      </c>
      <c r="G133" s="20">
        <f t="shared" si="3"/>
        <v>12000</v>
      </c>
    </row>
    <row r="134" spans="1:7" s="2" customFormat="1" ht="12.75" customHeight="1">
      <c r="A134" s="63">
        <v>4.7</v>
      </c>
      <c r="B134" s="64" t="s">
        <v>132</v>
      </c>
      <c r="C134" s="39">
        <v>1</v>
      </c>
      <c r="D134" s="61" t="s">
        <v>35</v>
      </c>
      <c r="E134" s="39">
        <v>21302.1</v>
      </c>
      <c r="F134" s="20">
        <f t="shared" si="4"/>
        <v>21302.1</v>
      </c>
      <c r="G134" s="20">
        <f t="shared" si="3"/>
        <v>21302.1</v>
      </c>
    </row>
    <row r="135" spans="1:7" s="2" customFormat="1" ht="12.75" customHeight="1">
      <c r="A135" s="63">
        <v>4.8</v>
      </c>
      <c r="B135" s="64" t="s">
        <v>133</v>
      </c>
      <c r="C135" s="39">
        <v>1</v>
      </c>
      <c r="D135" s="61" t="s">
        <v>35</v>
      </c>
      <c r="E135" s="39">
        <v>1442.94</v>
      </c>
      <c r="F135" s="20">
        <f t="shared" si="4"/>
        <v>1442.94</v>
      </c>
      <c r="G135" s="20">
        <f t="shared" si="3"/>
        <v>1442.94</v>
      </c>
    </row>
    <row r="136" spans="1:7" s="2" customFormat="1" ht="12.75" customHeight="1">
      <c r="A136" s="63">
        <v>4.9</v>
      </c>
      <c r="B136" s="64" t="s">
        <v>134</v>
      </c>
      <c r="C136" s="39">
        <v>1</v>
      </c>
      <c r="D136" s="61" t="s">
        <v>121</v>
      </c>
      <c r="E136" s="39">
        <v>10000</v>
      </c>
      <c r="F136" s="20">
        <f t="shared" si="4"/>
        <v>10000</v>
      </c>
      <c r="G136" s="20">
        <f t="shared" si="3"/>
        <v>10000</v>
      </c>
    </row>
    <row r="137" spans="1:7" s="2" customFormat="1" ht="12.75" customHeight="1">
      <c r="A137" s="65">
        <v>4.1</v>
      </c>
      <c r="B137" s="64" t="s">
        <v>135</v>
      </c>
      <c r="C137" s="39">
        <v>1</v>
      </c>
      <c r="D137" s="61" t="s">
        <v>121</v>
      </c>
      <c r="E137" s="39">
        <v>8250</v>
      </c>
      <c r="F137" s="20">
        <f t="shared" si="4"/>
        <v>8250</v>
      </c>
      <c r="G137" s="20">
        <f t="shared" si="3"/>
        <v>8250</v>
      </c>
    </row>
    <row r="138" spans="1:7" s="2" customFormat="1" ht="12.75" customHeight="1">
      <c r="A138" s="65">
        <v>4.11</v>
      </c>
      <c r="B138" s="64" t="s">
        <v>136</v>
      </c>
      <c r="C138" s="39">
        <v>1</v>
      </c>
      <c r="D138" s="61" t="s">
        <v>35</v>
      </c>
      <c r="E138" s="39">
        <v>40000</v>
      </c>
      <c r="F138" s="20">
        <f t="shared" si="4"/>
        <v>40000</v>
      </c>
      <c r="G138" s="20">
        <f t="shared" si="3"/>
        <v>40000</v>
      </c>
    </row>
    <row r="139" spans="1:7" s="2" customFormat="1" ht="12.75" customHeight="1">
      <c r="A139" s="65">
        <v>4.12</v>
      </c>
      <c r="B139" s="64" t="s">
        <v>137</v>
      </c>
      <c r="C139" s="39">
        <v>1</v>
      </c>
      <c r="D139" s="61" t="s">
        <v>35</v>
      </c>
      <c r="E139" s="39">
        <v>1500</v>
      </c>
      <c r="F139" s="20">
        <f t="shared" si="4"/>
        <v>1500</v>
      </c>
      <c r="G139" s="20">
        <f t="shared" si="3"/>
        <v>1500</v>
      </c>
    </row>
    <row r="140" spans="1:7" s="2" customFormat="1" ht="12.75" customHeight="1">
      <c r="A140" s="65">
        <v>4.13</v>
      </c>
      <c r="B140" s="64" t="s">
        <v>138</v>
      </c>
      <c r="C140" s="39">
        <v>1</v>
      </c>
      <c r="D140" s="61"/>
      <c r="E140" s="39">
        <v>16970.06</v>
      </c>
      <c r="F140" s="20">
        <f t="shared" si="4"/>
        <v>16970.06</v>
      </c>
      <c r="G140" s="20">
        <f t="shared" si="3"/>
        <v>16970.06</v>
      </c>
    </row>
    <row r="141" spans="1:7" s="2" customFormat="1" ht="12.75" customHeight="1">
      <c r="A141" s="65">
        <v>4.14</v>
      </c>
      <c r="B141" s="64" t="s">
        <v>139</v>
      </c>
      <c r="C141" s="39">
        <v>1</v>
      </c>
      <c r="D141" s="61" t="s">
        <v>35</v>
      </c>
      <c r="E141" s="39">
        <v>3419.25</v>
      </c>
      <c r="F141" s="20">
        <f t="shared" si="4"/>
        <v>3419.25</v>
      </c>
      <c r="G141" s="20">
        <f t="shared" si="3"/>
        <v>3419.25</v>
      </c>
    </row>
    <row r="142" spans="1:7" s="2" customFormat="1" ht="12.75" customHeight="1">
      <c r="A142" s="65">
        <v>4.15</v>
      </c>
      <c r="B142" s="64" t="s">
        <v>140</v>
      </c>
      <c r="C142" s="39">
        <v>1</v>
      </c>
      <c r="D142" s="61" t="s">
        <v>35</v>
      </c>
      <c r="E142" s="39">
        <v>17116.37</v>
      </c>
      <c r="F142" s="20">
        <f t="shared" si="4"/>
        <v>17116.37</v>
      </c>
      <c r="G142" s="20">
        <f t="shared" si="3"/>
        <v>17116.37</v>
      </c>
    </row>
    <row r="143" spans="1:7" s="2" customFormat="1" ht="12.75" customHeight="1">
      <c r="A143" s="65">
        <v>4.16</v>
      </c>
      <c r="B143" s="64" t="s">
        <v>141</v>
      </c>
      <c r="C143" s="39">
        <v>1</v>
      </c>
      <c r="D143" s="61" t="s">
        <v>35</v>
      </c>
      <c r="E143" s="39">
        <v>1845.14</v>
      </c>
      <c r="F143" s="20">
        <f t="shared" si="4"/>
        <v>1845.14</v>
      </c>
      <c r="G143" s="20">
        <f aca="true" t="shared" si="5" ref="G143:G206">+E143*C143</f>
        <v>1845.14</v>
      </c>
    </row>
    <row r="144" spans="1:7" s="2" customFormat="1" ht="12.75" customHeight="1">
      <c r="A144" s="65">
        <v>4.17</v>
      </c>
      <c r="B144" s="64" t="s">
        <v>142</v>
      </c>
      <c r="C144" s="39">
        <v>8</v>
      </c>
      <c r="D144" s="61" t="s">
        <v>35</v>
      </c>
      <c r="E144" s="39">
        <v>106.2</v>
      </c>
      <c r="F144" s="20">
        <f aca="true" t="shared" si="6" ref="F144:F176">ROUND(E144*C144,2)</f>
        <v>849.6</v>
      </c>
      <c r="G144" s="20">
        <f t="shared" si="5"/>
        <v>849.6</v>
      </c>
    </row>
    <row r="145" spans="1:7" s="2" customFormat="1" ht="12.75" customHeight="1">
      <c r="A145" s="65">
        <v>4.18000000000001</v>
      </c>
      <c r="B145" s="64" t="s">
        <v>143</v>
      </c>
      <c r="C145" s="39">
        <v>2</v>
      </c>
      <c r="D145" s="61" t="s">
        <v>35</v>
      </c>
      <c r="E145" s="39">
        <v>106.2</v>
      </c>
      <c r="F145" s="20">
        <f t="shared" si="6"/>
        <v>212.4</v>
      </c>
      <c r="G145" s="20">
        <f t="shared" si="5"/>
        <v>212.4</v>
      </c>
    </row>
    <row r="146" spans="1:7" s="2" customFormat="1" ht="6.75" customHeight="1">
      <c r="A146" s="73"/>
      <c r="B146" s="74"/>
      <c r="C146" s="75"/>
      <c r="D146" s="76"/>
      <c r="E146" s="75"/>
      <c r="F146" s="20"/>
      <c r="G146" s="20">
        <f t="shared" si="5"/>
        <v>0</v>
      </c>
    </row>
    <row r="147" spans="1:7" s="2" customFormat="1" ht="15" customHeight="1">
      <c r="A147" s="77">
        <v>5</v>
      </c>
      <c r="B147" s="78" t="s">
        <v>144</v>
      </c>
      <c r="C147" s="75"/>
      <c r="D147" s="76"/>
      <c r="E147" s="75"/>
      <c r="F147" s="20"/>
      <c r="G147" s="20">
        <f t="shared" si="5"/>
        <v>0</v>
      </c>
    </row>
    <row r="148" spans="1:7" s="2" customFormat="1" ht="27.75" customHeight="1">
      <c r="A148" s="73">
        <v>5.1</v>
      </c>
      <c r="B148" s="74" t="s">
        <v>145</v>
      </c>
      <c r="C148" s="75">
        <v>1</v>
      </c>
      <c r="D148" s="76" t="s">
        <v>35</v>
      </c>
      <c r="E148" s="75">
        <v>700600</v>
      </c>
      <c r="F148" s="20">
        <f t="shared" si="6"/>
        <v>700600</v>
      </c>
      <c r="G148" s="20">
        <f t="shared" si="5"/>
        <v>700600</v>
      </c>
    </row>
    <row r="149" spans="1:7" s="2" customFormat="1" ht="15" customHeight="1">
      <c r="A149" s="73">
        <v>5.2</v>
      </c>
      <c r="B149" s="74" t="s">
        <v>146</v>
      </c>
      <c r="C149" s="75">
        <v>1</v>
      </c>
      <c r="D149" s="76" t="s">
        <v>35</v>
      </c>
      <c r="E149" s="75">
        <v>26285.66</v>
      </c>
      <c r="F149" s="20">
        <f t="shared" si="6"/>
        <v>26285.66</v>
      </c>
      <c r="G149" s="20">
        <f t="shared" si="5"/>
        <v>26285.66</v>
      </c>
    </row>
    <row r="150" spans="1:7" s="2" customFormat="1" ht="12.75" customHeight="1">
      <c r="A150" s="73">
        <v>5.3</v>
      </c>
      <c r="B150" s="74" t="s">
        <v>147</v>
      </c>
      <c r="C150" s="75">
        <v>250</v>
      </c>
      <c r="D150" s="76" t="s">
        <v>99</v>
      </c>
      <c r="E150" s="75">
        <v>41.89</v>
      </c>
      <c r="F150" s="20">
        <f t="shared" si="6"/>
        <v>10472.5</v>
      </c>
      <c r="G150" s="20">
        <f t="shared" si="5"/>
        <v>10472.5</v>
      </c>
    </row>
    <row r="151" spans="1:7" s="2" customFormat="1" ht="12.75" customHeight="1">
      <c r="A151" s="73">
        <v>5.4</v>
      </c>
      <c r="B151" s="74" t="s">
        <v>148</v>
      </c>
      <c r="C151" s="75">
        <v>1</v>
      </c>
      <c r="D151" s="76" t="s">
        <v>35</v>
      </c>
      <c r="E151" s="75">
        <v>658.8</v>
      </c>
      <c r="F151" s="20">
        <f t="shared" si="6"/>
        <v>658.8</v>
      </c>
      <c r="G151" s="20">
        <f t="shared" si="5"/>
        <v>658.8</v>
      </c>
    </row>
    <row r="152" spans="1:7" s="2" customFormat="1" ht="12.75" customHeight="1">
      <c r="A152" s="73">
        <v>5.5</v>
      </c>
      <c r="B152" s="74" t="s">
        <v>149</v>
      </c>
      <c r="C152" s="75">
        <v>1</v>
      </c>
      <c r="D152" s="76" t="s">
        <v>35</v>
      </c>
      <c r="E152" s="75">
        <v>259.6</v>
      </c>
      <c r="F152" s="20">
        <f t="shared" si="6"/>
        <v>259.6</v>
      </c>
      <c r="G152" s="20">
        <f t="shared" si="5"/>
        <v>259.6</v>
      </c>
    </row>
    <row r="153" spans="1:7" s="2" customFormat="1" ht="12.75" customHeight="1">
      <c r="A153" s="73">
        <v>5.6</v>
      </c>
      <c r="B153" s="74" t="s">
        <v>150</v>
      </c>
      <c r="C153" s="75">
        <v>1</v>
      </c>
      <c r="D153" s="76" t="s">
        <v>35</v>
      </c>
      <c r="E153" s="75">
        <v>821.24</v>
      </c>
      <c r="F153" s="20">
        <f t="shared" si="6"/>
        <v>821.24</v>
      </c>
      <c r="G153" s="20">
        <f t="shared" si="5"/>
        <v>821.24</v>
      </c>
    </row>
    <row r="154" spans="1:7" s="2" customFormat="1" ht="12.75" customHeight="1">
      <c r="A154" s="73">
        <v>5.7</v>
      </c>
      <c r="B154" s="74" t="s">
        <v>151</v>
      </c>
      <c r="C154" s="75">
        <v>1</v>
      </c>
      <c r="D154" s="76" t="s">
        <v>35</v>
      </c>
      <c r="E154" s="75">
        <v>285.04</v>
      </c>
      <c r="F154" s="20">
        <f t="shared" si="6"/>
        <v>285.04</v>
      </c>
      <c r="G154" s="20">
        <f t="shared" si="5"/>
        <v>285.04</v>
      </c>
    </row>
    <row r="155" spans="1:7" s="2" customFormat="1" ht="12.75" customHeight="1">
      <c r="A155" s="73">
        <v>5.8</v>
      </c>
      <c r="B155" s="74" t="s">
        <v>152</v>
      </c>
      <c r="C155" s="75">
        <v>1</v>
      </c>
      <c r="D155" s="76" t="s">
        <v>35</v>
      </c>
      <c r="E155" s="75">
        <v>402.16</v>
      </c>
      <c r="F155" s="20">
        <f t="shared" si="6"/>
        <v>402.16</v>
      </c>
      <c r="G155" s="20">
        <f t="shared" si="5"/>
        <v>402.16</v>
      </c>
    </row>
    <row r="156" spans="1:7" s="2" customFormat="1" ht="12.75" customHeight="1">
      <c r="A156" s="73">
        <v>5.9</v>
      </c>
      <c r="B156" s="74" t="s">
        <v>153</v>
      </c>
      <c r="C156" s="75">
        <v>12</v>
      </c>
      <c r="D156" s="76" t="s">
        <v>35</v>
      </c>
      <c r="E156" s="75">
        <v>45.78</v>
      </c>
      <c r="F156" s="20">
        <f t="shared" si="6"/>
        <v>549.36</v>
      </c>
      <c r="G156" s="20">
        <f t="shared" si="5"/>
        <v>549.36</v>
      </c>
    </row>
    <row r="157" spans="1:7" s="2" customFormat="1" ht="12.75" customHeight="1">
      <c r="A157" s="79">
        <v>5.1</v>
      </c>
      <c r="B157" s="74" t="s">
        <v>154</v>
      </c>
      <c r="C157" s="75">
        <v>50</v>
      </c>
      <c r="D157" s="76"/>
      <c r="E157" s="75">
        <v>18.5</v>
      </c>
      <c r="F157" s="20">
        <f t="shared" si="6"/>
        <v>925</v>
      </c>
      <c r="G157" s="20">
        <f t="shared" si="5"/>
        <v>925</v>
      </c>
    </row>
    <row r="158" spans="1:7" s="2" customFormat="1" ht="25.5" customHeight="1">
      <c r="A158" s="79">
        <v>5.11</v>
      </c>
      <c r="B158" s="74" t="s">
        <v>155</v>
      </c>
      <c r="C158" s="75">
        <v>1</v>
      </c>
      <c r="D158" s="76" t="s">
        <v>35</v>
      </c>
      <c r="E158" s="75">
        <v>167500</v>
      </c>
      <c r="F158" s="20">
        <f t="shared" si="6"/>
        <v>167500</v>
      </c>
      <c r="G158" s="20">
        <f t="shared" si="5"/>
        <v>167500</v>
      </c>
    </row>
    <row r="159" spans="1:7" s="2" customFormat="1" ht="15.75" customHeight="1">
      <c r="A159" s="79">
        <v>5.12</v>
      </c>
      <c r="B159" s="74" t="s">
        <v>156</v>
      </c>
      <c r="C159" s="75">
        <v>1</v>
      </c>
      <c r="D159" s="76" t="s">
        <v>35</v>
      </c>
      <c r="E159" s="75">
        <v>140120</v>
      </c>
      <c r="F159" s="20">
        <f t="shared" si="6"/>
        <v>140120</v>
      </c>
      <c r="G159" s="20">
        <f t="shared" si="5"/>
        <v>140120</v>
      </c>
    </row>
    <row r="160" spans="1:7" s="15" customFormat="1" ht="15" customHeight="1">
      <c r="A160" s="80"/>
      <c r="B160" s="81" t="s">
        <v>157</v>
      </c>
      <c r="C160" s="82"/>
      <c r="D160" s="83"/>
      <c r="E160" s="82"/>
      <c r="F160" s="84">
        <f>SUM(F80:F159)</f>
        <v>1965858.32</v>
      </c>
      <c r="G160" s="20">
        <f t="shared" si="5"/>
        <v>0</v>
      </c>
    </row>
    <row r="161" spans="1:7" s="87" customFormat="1" ht="15" customHeight="1">
      <c r="A161" s="85"/>
      <c r="B161" s="77"/>
      <c r="C161" s="75"/>
      <c r="D161" s="76"/>
      <c r="E161" s="75"/>
      <c r="F161" s="86"/>
      <c r="G161" s="20">
        <f t="shared" si="5"/>
        <v>0</v>
      </c>
    </row>
    <row r="162" spans="1:7" s="2" customFormat="1" ht="15" customHeight="1">
      <c r="A162" s="88" t="s">
        <v>158</v>
      </c>
      <c r="B162" s="78" t="s">
        <v>159</v>
      </c>
      <c r="C162" s="75"/>
      <c r="D162" s="76"/>
      <c r="E162" s="75"/>
      <c r="F162" s="20"/>
      <c r="G162" s="20">
        <f t="shared" si="5"/>
        <v>0</v>
      </c>
    </row>
    <row r="163" spans="1:7" s="2" customFormat="1" ht="15" customHeight="1">
      <c r="A163" s="89">
        <v>1</v>
      </c>
      <c r="B163" s="78" t="s">
        <v>160</v>
      </c>
      <c r="C163" s="75"/>
      <c r="D163" s="76"/>
      <c r="E163" s="75"/>
      <c r="F163" s="20"/>
      <c r="G163" s="20">
        <f t="shared" si="5"/>
        <v>0</v>
      </c>
    </row>
    <row r="164" spans="1:7" s="2" customFormat="1" ht="15" customHeight="1">
      <c r="A164" s="85">
        <v>1.1</v>
      </c>
      <c r="B164" s="74" t="s">
        <v>161</v>
      </c>
      <c r="C164" s="75">
        <v>1</v>
      </c>
      <c r="D164" s="76" t="s">
        <v>35</v>
      </c>
      <c r="E164" s="75">
        <v>13994.8</v>
      </c>
      <c r="F164" s="20">
        <f t="shared" si="6"/>
        <v>13994.8</v>
      </c>
      <c r="G164" s="20">
        <f t="shared" si="5"/>
        <v>13994.8</v>
      </c>
    </row>
    <row r="165" spans="1:7" s="2" customFormat="1" ht="15" customHeight="1">
      <c r="A165" s="85">
        <v>1.2</v>
      </c>
      <c r="B165" s="74" t="s">
        <v>162</v>
      </c>
      <c r="C165" s="75">
        <v>2</v>
      </c>
      <c r="D165" s="76" t="s">
        <v>35</v>
      </c>
      <c r="E165" s="75">
        <v>23788.8</v>
      </c>
      <c r="F165" s="20">
        <f t="shared" si="6"/>
        <v>47577.6</v>
      </c>
      <c r="G165" s="20">
        <f t="shared" si="5"/>
        <v>47577.6</v>
      </c>
    </row>
    <row r="166" spans="1:7" s="2" customFormat="1" ht="15" customHeight="1">
      <c r="A166" s="85">
        <v>1.3</v>
      </c>
      <c r="B166" s="74" t="s">
        <v>163</v>
      </c>
      <c r="C166" s="75">
        <v>2</v>
      </c>
      <c r="D166" s="76" t="s">
        <v>35</v>
      </c>
      <c r="E166" s="75">
        <v>21240</v>
      </c>
      <c r="F166" s="20">
        <f t="shared" si="6"/>
        <v>42480</v>
      </c>
      <c r="G166" s="20">
        <f t="shared" si="5"/>
        <v>42480</v>
      </c>
    </row>
    <row r="167" spans="1:7" s="2" customFormat="1" ht="15" customHeight="1">
      <c r="A167" s="85">
        <v>1.4</v>
      </c>
      <c r="B167" s="74" t="s">
        <v>164</v>
      </c>
      <c r="C167" s="75">
        <v>1</v>
      </c>
      <c r="D167" s="76" t="s">
        <v>35</v>
      </c>
      <c r="E167" s="75">
        <v>80240</v>
      </c>
      <c r="F167" s="20">
        <f t="shared" si="6"/>
        <v>80240</v>
      </c>
      <c r="G167" s="20">
        <f t="shared" si="5"/>
        <v>80240</v>
      </c>
    </row>
    <row r="168" spans="1:7" s="2" customFormat="1" ht="15" customHeight="1">
      <c r="A168" s="90">
        <v>1.5</v>
      </c>
      <c r="B168" s="91" t="s">
        <v>165</v>
      </c>
      <c r="C168" s="92">
        <v>2</v>
      </c>
      <c r="D168" s="93" t="s">
        <v>35</v>
      </c>
      <c r="E168" s="92">
        <v>7221.599999999999</v>
      </c>
      <c r="F168" s="71">
        <f t="shared" si="6"/>
        <v>14443.2</v>
      </c>
      <c r="G168" s="20">
        <f t="shared" si="5"/>
        <v>14443.199999999999</v>
      </c>
    </row>
    <row r="169" spans="1:7" s="2" customFormat="1" ht="15" customHeight="1">
      <c r="A169" s="85">
        <v>1.6</v>
      </c>
      <c r="B169" s="74" t="s">
        <v>166</v>
      </c>
      <c r="C169" s="75">
        <v>2</v>
      </c>
      <c r="D169" s="76" t="s">
        <v>35</v>
      </c>
      <c r="E169" s="75">
        <v>2218.4</v>
      </c>
      <c r="F169" s="20">
        <f t="shared" si="6"/>
        <v>4436.8</v>
      </c>
      <c r="G169" s="20">
        <f t="shared" si="5"/>
        <v>4436.8</v>
      </c>
    </row>
    <row r="170" spans="1:7" s="2" customFormat="1" ht="15" customHeight="1">
      <c r="A170" s="85">
        <v>1.7</v>
      </c>
      <c r="B170" s="74" t="s">
        <v>167</v>
      </c>
      <c r="C170" s="75">
        <v>1</v>
      </c>
      <c r="D170" s="76" t="s">
        <v>121</v>
      </c>
      <c r="E170" s="75">
        <v>30000</v>
      </c>
      <c r="F170" s="20">
        <f t="shared" si="6"/>
        <v>30000</v>
      </c>
      <c r="G170" s="20">
        <f t="shared" si="5"/>
        <v>30000</v>
      </c>
    </row>
    <row r="171" spans="1:7" s="2" customFormat="1" ht="15" customHeight="1">
      <c r="A171" s="85">
        <v>1.8</v>
      </c>
      <c r="B171" s="74" t="s">
        <v>168</v>
      </c>
      <c r="C171" s="75">
        <v>1</v>
      </c>
      <c r="D171" s="76" t="s">
        <v>121</v>
      </c>
      <c r="E171" s="75">
        <v>4000</v>
      </c>
      <c r="F171" s="20">
        <f t="shared" si="6"/>
        <v>4000</v>
      </c>
      <c r="G171" s="20">
        <f t="shared" si="5"/>
        <v>4000</v>
      </c>
    </row>
    <row r="172" spans="1:7" s="2" customFormat="1" ht="6.75" customHeight="1">
      <c r="A172" s="85"/>
      <c r="B172" s="74"/>
      <c r="C172" s="75"/>
      <c r="D172" s="76"/>
      <c r="E172" s="75"/>
      <c r="F172" s="20"/>
      <c r="G172" s="20">
        <f t="shared" si="5"/>
        <v>0</v>
      </c>
    </row>
    <row r="173" spans="1:7" s="2" customFormat="1" ht="31.5" customHeight="1">
      <c r="A173" s="94">
        <v>2</v>
      </c>
      <c r="B173" s="78" t="s">
        <v>169</v>
      </c>
      <c r="C173" s="75"/>
      <c r="D173" s="76"/>
      <c r="E173" s="75"/>
      <c r="F173" s="20"/>
      <c r="G173" s="20">
        <f t="shared" si="5"/>
        <v>0</v>
      </c>
    </row>
    <row r="174" spans="1:7" s="2" customFormat="1" ht="24.75" customHeight="1">
      <c r="A174" s="73">
        <v>2.1</v>
      </c>
      <c r="B174" s="95" t="s">
        <v>170</v>
      </c>
      <c r="C174" s="75">
        <v>315</v>
      </c>
      <c r="D174" s="76" t="s">
        <v>171</v>
      </c>
      <c r="E174" s="75">
        <v>144.6</v>
      </c>
      <c r="F174" s="20">
        <f t="shared" si="6"/>
        <v>45549</v>
      </c>
      <c r="G174" s="20">
        <f t="shared" si="5"/>
        <v>45549</v>
      </c>
    </row>
    <row r="175" spans="1:7" s="2" customFormat="1" ht="27" customHeight="1">
      <c r="A175" s="73">
        <v>2.2</v>
      </c>
      <c r="B175" s="74" t="s">
        <v>172</v>
      </c>
      <c r="C175" s="75">
        <v>315</v>
      </c>
      <c r="D175" s="76" t="s">
        <v>171</v>
      </c>
      <c r="E175" s="75">
        <v>144</v>
      </c>
      <c r="F175" s="20">
        <f t="shared" si="6"/>
        <v>45360</v>
      </c>
      <c r="G175" s="20">
        <f t="shared" si="5"/>
        <v>45360</v>
      </c>
    </row>
    <row r="176" spans="1:7" s="2" customFormat="1" ht="13.5" customHeight="1">
      <c r="A176" s="73">
        <v>2.3</v>
      </c>
      <c r="B176" s="74" t="s">
        <v>173</v>
      </c>
      <c r="C176" s="39">
        <v>30</v>
      </c>
      <c r="D176" s="76" t="s">
        <v>174</v>
      </c>
      <c r="E176" s="75">
        <v>500</v>
      </c>
      <c r="F176" s="20">
        <f t="shared" si="6"/>
        <v>15000</v>
      </c>
      <c r="G176" s="20">
        <f t="shared" si="5"/>
        <v>15000</v>
      </c>
    </row>
    <row r="177" spans="1:7" s="15" customFormat="1" ht="15" customHeight="1">
      <c r="A177" s="80"/>
      <c r="B177" s="81" t="s">
        <v>175</v>
      </c>
      <c r="C177" s="82"/>
      <c r="D177" s="83"/>
      <c r="E177" s="82"/>
      <c r="F177" s="84">
        <f>SUM(F164:F176)</f>
        <v>343081.4</v>
      </c>
      <c r="G177" s="20">
        <f t="shared" si="5"/>
        <v>0</v>
      </c>
    </row>
    <row r="178" spans="1:7" s="2" customFormat="1" ht="15" customHeight="1">
      <c r="A178" s="96" t="s">
        <v>176</v>
      </c>
      <c r="B178" s="78" t="s">
        <v>177</v>
      </c>
      <c r="C178" s="75"/>
      <c r="D178" s="76"/>
      <c r="E178" s="75"/>
      <c r="F178" s="20"/>
      <c r="G178" s="20">
        <f t="shared" si="5"/>
        <v>0</v>
      </c>
    </row>
    <row r="179" spans="1:7" s="2" customFormat="1" ht="15" customHeight="1">
      <c r="A179" s="77">
        <v>1</v>
      </c>
      <c r="B179" s="78" t="s">
        <v>178</v>
      </c>
      <c r="C179" s="75"/>
      <c r="D179" s="76"/>
      <c r="E179" s="75"/>
      <c r="F179" s="20"/>
      <c r="G179" s="20">
        <f t="shared" si="5"/>
        <v>0</v>
      </c>
    </row>
    <row r="180" spans="1:7" s="2" customFormat="1" ht="13.5" customHeight="1">
      <c r="A180" s="59" t="s">
        <v>67</v>
      </c>
      <c r="B180" s="60" t="s">
        <v>179</v>
      </c>
      <c r="C180" s="39"/>
      <c r="D180" s="61"/>
      <c r="E180" s="39"/>
      <c r="F180" s="20"/>
      <c r="G180" s="20">
        <f t="shared" si="5"/>
        <v>0</v>
      </c>
    </row>
    <row r="181" spans="1:7" s="2" customFormat="1" ht="6.75" customHeight="1">
      <c r="A181" s="97"/>
      <c r="B181" s="64" t="s">
        <v>88</v>
      </c>
      <c r="C181" s="39"/>
      <c r="D181" s="61"/>
      <c r="E181" s="39"/>
      <c r="F181" s="20"/>
      <c r="G181" s="20">
        <f t="shared" si="5"/>
        <v>0</v>
      </c>
    </row>
    <row r="182" spans="1:7" s="2" customFormat="1" ht="15" customHeight="1">
      <c r="A182" s="63">
        <v>1</v>
      </c>
      <c r="B182" s="64" t="s">
        <v>16</v>
      </c>
      <c r="C182" s="39">
        <v>1</v>
      </c>
      <c r="D182" s="61" t="s">
        <v>180</v>
      </c>
      <c r="E182" s="39">
        <v>1500</v>
      </c>
      <c r="F182" s="20">
        <f>ROUND(E182*C182,2)</f>
        <v>1500</v>
      </c>
      <c r="G182" s="20">
        <f t="shared" si="5"/>
        <v>1500</v>
      </c>
    </row>
    <row r="183" spans="1:7" s="2" customFormat="1" ht="6.75" customHeight="1">
      <c r="A183" s="97"/>
      <c r="B183" s="64" t="s">
        <v>88</v>
      </c>
      <c r="C183" s="39"/>
      <c r="D183" s="61"/>
      <c r="E183" s="39"/>
      <c r="F183" s="20"/>
      <c r="G183" s="20">
        <f t="shared" si="5"/>
        <v>0</v>
      </c>
    </row>
    <row r="184" spans="1:7" s="2" customFormat="1" ht="15" customHeight="1">
      <c r="A184" s="62">
        <v>2</v>
      </c>
      <c r="B184" s="60" t="s">
        <v>181</v>
      </c>
      <c r="C184" s="39"/>
      <c r="D184" s="61"/>
      <c r="E184" s="39"/>
      <c r="F184" s="20"/>
      <c r="G184" s="20">
        <f t="shared" si="5"/>
        <v>0</v>
      </c>
    </row>
    <row r="185" spans="1:7" s="2" customFormat="1" ht="15" customHeight="1">
      <c r="A185" s="63">
        <v>2.1</v>
      </c>
      <c r="B185" s="64" t="s">
        <v>182</v>
      </c>
      <c r="C185" s="39">
        <v>5.99</v>
      </c>
      <c r="D185" s="61" t="s">
        <v>20</v>
      </c>
      <c r="E185" s="39">
        <v>240.23</v>
      </c>
      <c r="F185" s="20">
        <f>ROUND(E185*C185,2)</f>
        <v>1438.98</v>
      </c>
      <c r="G185" s="20">
        <f t="shared" si="5"/>
        <v>1438.9777</v>
      </c>
    </row>
    <row r="186" spans="1:7" s="2" customFormat="1" ht="15" customHeight="1">
      <c r="A186" s="63">
        <v>2.2</v>
      </c>
      <c r="B186" s="64" t="s">
        <v>183</v>
      </c>
      <c r="C186" s="39">
        <v>3.03</v>
      </c>
      <c r="D186" s="61" t="s">
        <v>20</v>
      </c>
      <c r="E186" s="39">
        <v>70</v>
      </c>
      <c r="F186" s="20">
        <f>ROUND(E186*C186,2)</f>
        <v>212.1</v>
      </c>
      <c r="G186" s="20">
        <f t="shared" si="5"/>
        <v>212.1</v>
      </c>
    </row>
    <row r="187" spans="1:7" s="2" customFormat="1" ht="15" customHeight="1">
      <c r="A187" s="63">
        <v>2.3</v>
      </c>
      <c r="B187" s="64" t="s">
        <v>184</v>
      </c>
      <c r="C187" s="39">
        <v>3.55</v>
      </c>
      <c r="D187" s="61" t="s">
        <v>20</v>
      </c>
      <c r="E187" s="39">
        <v>150</v>
      </c>
      <c r="F187" s="20">
        <f>ROUND(E187*C187,2)</f>
        <v>532.5</v>
      </c>
      <c r="G187" s="20">
        <f t="shared" si="5"/>
        <v>532.5</v>
      </c>
    </row>
    <row r="188" spans="1:7" s="2" customFormat="1" ht="6.75" customHeight="1">
      <c r="A188" s="63"/>
      <c r="B188" s="64" t="s">
        <v>88</v>
      </c>
      <c r="C188" s="39"/>
      <c r="D188" s="61"/>
      <c r="E188" s="39"/>
      <c r="F188" s="20"/>
      <c r="G188" s="20">
        <f t="shared" si="5"/>
        <v>0</v>
      </c>
    </row>
    <row r="189" spans="1:7" s="2" customFormat="1" ht="12.75" customHeight="1">
      <c r="A189" s="62">
        <v>3</v>
      </c>
      <c r="B189" s="60" t="s">
        <v>185</v>
      </c>
      <c r="C189" s="39"/>
      <c r="D189" s="61"/>
      <c r="E189" s="39"/>
      <c r="F189" s="20"/>
      <c r="G189" s="20">
        <f t="shared" si="5"/>
        <v>0</v>
      </c>
    </row>
    <row r="190" spans="1:7" s="2" customFormat="1" ht="12.75" customHeight="1">
      <c r="A190" s="63">
        <v>3.1</v>
      </c>
      <c r="B190" s="64" t="s">
        <v>186</v>
      </c>
      <c r="C190" s="39">
        <v>0.56</v>
      </c>
      <c r="D190" s="61" t="s">
        <v>20</v>
      </c>
      <c r="E190" s="39">
        <v>10566.14</v>
      </c>
      <c r="F190" s="20">
        <f aca="true" t="shared" si="7" ref="F190:F196">ROUND(E190*C190,2)</f>
        <v>5917.04</v>
      </c>
      <c r="G190" s="20">
        <f t="shared" si="5"/>
        <v>5917.0384</v>
      </c>
    </row>
    <row r="191" spans="1:7" s="2" customFormat="1" ht="12.75" customHeight="1">
      <c r="A191" s="63">
        <v>3.2</v>
      </c>
      <c r="B191" s="64" t="s">
        <v>187</v>
      </c>
      <c r="C191" s="39">
        <v>1.53</v>
      </c>
      <c r="D191" s="61" t="s">
        <v>20</v>
      </c>
      <c r="E191" s="39">
        <v>3821.91</v>
      </c>
      <c r="F191" s="20">
        <f t="shared" si="7"/>
        <v>5847.52</v>
      </c>
      <c r="G191" s="20">
        <f t="shared" si="5"/>
        <v>5847.5223</v>
      </c>
    </row>
    <row r="192" spans="1:7" s="2" customFormat="1" ht="12.75" customHeight="1">
      <c r="A192" s="63">
        <v>3.3</v>
      </c>
      <c r="B192" s="64" t="s">
        <v>188</v>
      </c>
      <c r="C192" s="39">
        <v>0.53</v>
      </c>
      <c r="D192" s="61" t="s">
        <v>20</v>
      </c>
      <c r="E192" s="39">
        <v>16845.120000000003</v>
      </c>
      <c r="F192" s="20">
        <f t="shared" si="7"/>
        <v>8927.91</v>
      </c>
      <c r="G192" s="20">
        <f t="shared" si="5"/>
        <v>8927.913600000002</v>
      </c>
    </row>
    <row r="193" spans="1:7" s="2" customFormat="1" ht="12.75" customHeight="1">
      <c r="A193" s="63">
        <v>3.4</v>
      </c>
      <c r="B193" s="64" t="s">
        <v>189</v>
      </c>
      <c r="C193" s="39">
        <v>0.32</v>
      </c>
      <c r="D193" s="61" t="s">
        <v>20</v>
      </c>
      <c r="E193" s="39">
        <v>17031.94</v>
      </c>
      <c r="F193" s="20">
        <f t="shared" si="7"/>
        <v>5450.22</v>
      </c>
      <c r="G193" s="20">
        <f t="shared" si="5"/>
        <v>5450.2208</v>
      </c>
    </row>
    <row r="194" spans="1:7" s="2" customFormat="1" ht="12.75" customHeight="1">
      <c r="A194" s="63">
        <v>3.5</v>
      </c>
      <c r="B194" s="64" t="s">
        <v>190</v>
      </c>
      <c r="C194" s="39">
        <v>0.34</v>
      </c>
      <c r="D194" s="61" t="s">
        <v>20</v>
      </c>
      <c r="E194" s="39">
        <v>20287.95</v>
      </c>
      <c r="F194" s="20">
        <f t="shared" si="7"/>
        <v>6897.9</v>
      </c>
      <c r="G194" s="20">
        <f t="shared" si="5"/>
        <v>6897.903000000001</v>
      </c>
    </row>
    <row r="195" spans="1:7" s="2" customFormat="1" ht="12.75" customHeight="1">
      <c r="A195" s="63">
        <v>3.6</v>
      </c>
      <c r="B195" s="64" t="s">
        <v>191</v>
      </c>
      <c r="C195" s="39">
        <v>0.15</v>
      </c>
      <c r="D195" s="61" t="s">
        <v>20</v>
      </c>
      <c r="E195" s="39">
        <v>17245.45</v>
      </c>
      <c r="F195" s="20">
        <f t="shared" si="7"/>
        <v>2586.82</v>
      </c>
      <c r="G195" s="20">
        <f t="shared" si="5"/>
        <v>2586.8175</v>
      </c>
    </row>
    <row r="196" spans="1:7" s="2" customFormat="1" ht="12.75" customHeight="1">
      <c r="A196" s="63">
        <v>3.7</v>
      </c>
      <c r="B196" s="64" t="s">
        <v>192</v>
      </c>
      <c r="C196" s="39">
        <v>1.79</v>
      </c>
      <c r="D196" s="61" t="s">
        <v>20</v>
      </c>
      <c r="E196" s="39">
        <v>8384.83</v>
      </c>
      <c r="F196" s="20">
        <f t="shared" si="7"/>
        <v>15008.85</v>
      </c>
      <c r="G196" s="20">
        <f t="shared" si="5"/>
        <v>15008.8457</v>
      </c>
    </row>
    <row r="197" spans="1:7" s="2" customFormat="1" ht="6.75" customHeight="1">
      <c r="A197" s="63"/>
      <c r="B197" s="64" t="s">
        <v>88</v>
      </c>
      <c r="C197" s="39"/>
      <c r="D197" s="61"/>
      <c r="E197" s="39"/>
      <c r="F197" s="20"/>
      <c r="G197" s="20">
        <f t="shared" si="5"/>
        <v>0</v>
      </c>
    </row>
    <row r="198" spans="1:7" s="2" customFormat="1" ht="12.75" customHeight="1">
      <c r="A198" s="62">
        <v>4</v>
      </c>
      <c r="B198" s="60" t="s">
        <v>193</v>
      </c>
      <c r="C198" s="39"/>
      <c r="D198" s="61"/>
      <c r="E198" s="39"/>
      <c r="F198" s="20"/>
      <c r="G198" s="20">
        <f t="shared" si="5"/>
        <v>0</v>
      </c>
    </row>
    <row r="199" spans="1:7" s="2" customFormat="1" ht="12.75" customHeight="1">
      <c r="A199" s="63">
        <v>4.1</v>
      </c>
      <c r="B199" s="64" t="s">
        <v>194</v>
      </c>
      <c r="C199" s="39">
        <v>37.36</v>
      </c>
      <c r="D199" s="61" t="s">
        <v>59</v>
      </c>
      <c r="E199" s="39">
        <v>869.47</v>
      </c>
      <c r="F199" s="20">
        <f>ROUND(E199*C199,2)</f>
        <v>32483.4</v>
      </c>
      <c r="G199" s="20">
        <f t="shared" si="5"/>
        <v>32483.3992</v>
      </c>
    </row>
    <row r="200" spans="1:7" s="2" customFormat="1" ht="12.75" customHeight="1">
      <c r="A200" s="63">
        <v>4.2</v>
      </c>
      <c r="B200" s="64" t="s">
        <v>195</v>
      </c>
      <c r="C200" s="39">
        <v>7.6800000000000015</v>
      </c>
      <c r="D200" s="61" t="s">
        <v>59</v>
      </c>
      <c r="E200" s="39">
        <v>848.1600000000001</v>
      </c>
      <c r="F200" s="20">
        <f>ROUND(E200*C200,2)</f>
        <v>6513.87</v>
      </c>
      <c r="G200" s="20">
        <f t="shared" si="5"/>
        <v>6513.868800000002</v>
      </c>
    </row>
    <row r="201" spans="1:7" s="31" customFormat="1" ht="6.75" customHeight="1">
      <c r="A201" s="63"/>
      <c r="B201" s="64" t="s">
        <v>88</v>
      </c>
      <c r="C201" s="39"/>
      <c r="D201" s="61"/>
      <c r="E201" s="39"/>
      <c r="F201" s="20"/>
      <c r="G201" s="20">
        <f t="shared" si="5"/>
        <v>0</v>
      </c>
    </row>
    <row r="202" spans="1:7" s="2" customFormat="1" ht="12.75" customHeight="1">
      <c r="A202" s="62">
        <v>5</v>
      </c>
      <c r="B202" s="60" t="s">
        <v>196</v>
      </c>
      <c r="C202" s="39"/>
      <c r="D202" s="61"/>
      <c r="E202" s="39"/>
      <c r="F202" s="20"/>
      <c r="G202" s="20">
        <f t="shared" si="5"/>
        <v>0</v>
      </c>
    </row>
    <row r="203" spans="1:7" s="2" customFormat="1" ht="12.75" customHeight="1">
      <c r="A203" s="63">
        <v>5.1</v>
      </c>
      <c r="B203" s="64" t="s">
        <v>197</v>
      </c>
      <c r="C203" s="39">
        <v>38.67</v>
      </c>
      <c r="D203" s="61" t="s">
        <v>59</v>
      </c>
      <c r="E203" s="39">
        <v>268.63</v>
      </c>
      <c r="F203" s="20">
        <f aca="true" t="shared" si="8" ref="F203:F210">ROUND(E203*C203,2)</f>
        <v>10387.92</v>
      </c>
      <c r="G203" s="20">
        <f t="shared" si="5"/>
        <v>10387.9221</v>
      </c>
    </row>
    <row r="204" spans="1:7" s="2" customFormat="1" ht="12.75" customHeight="1">
      <c r="A204" s="63">
        <v>5.2</v>
      </c>
      <c r="B204" s="64" t="s">
        <v>198</v>
      </c>
      <c r="C204" s="39">
        <v>35.980000000000004</v>
      </c>
      <c r="D204" s="61" t="s">
        <v>59</v>
      </c>
      <c r="E204" s="39">
        <v>263.01</v>
      </c>
      <c r="F204" s="20">
        <f t="shared" si="8"/>
        <v>9463.1</v>
      </c>
      <c r="G204" s="20">
        <f t="shared" si="5"/>
        <v>9463.0998</v>
      </c>
    </row>
    <row r="205" spans="1:7" s="2" customFormat="1" ht="12.75" customHeight="1">
      <c r="A205" s="63">
        <v>5.3</v>
      </c>
      <c r="B205" s="64" t="s">
        <v>199</v>
      </c>
      <c r="C205" s="39">
        <v>8.76</v>
      </c>
      <c r="D205" s="61" t="s">
        <v>59</v>
      </c>
      <c r="E205" s="39">
        <v>33.71</v>
      </c>
      <c r="F205" s="20">
        <f t="shared" si="8"/>
        <v>295.3</v>
      </c>
      <c r="G205" s="20">
        <f t="shared" si="5"/>
        <v>295.2996</v>
      </c>
    </row>
    <row r="206" spans="1:7" s="2" customFormat="1" ht="12.75" customHeight="1">
      <c r="A206" s="63">
        <v>5.4</v>
      </c>
      <c r="B206" s="64" t="s">
        <v>200</v>
      </c>
      <c r="C206" s="39">
        <v>17.86</v>
      </c>
      <c r="D206" s="61" t="s">
        <v>59</v>
      </c>
      <c r="E206" s="39">
        <v>514.3199999999999</v>
      </c>
      <c r="F206" s="20">
        <f t="shared" si="8"/>
        <v>9185.76</v>
      </c>
      <c r="G206" s="20">
        <f t="shared" si="5"/>
        <v>9185.755199999998</v>
      </c>
    </row>
    <row r="207" spans="1:7" s="2" customFormat="1" ht="12.75" customHeight="1">
      <c r="A207" s="63">
        <v>5.5</v>
      </c>
      <c r="B207" s="64" t="s">
        <v>201</v>
      </c>
      <c r="C207" s="39">
        <v>17.86</v>
      </c>
      <c r="D207" s="61" t="s">
        <v>59</v>
      </c>
      <c r="E207" s="39">
        <v>270.89</v>
      </c>
      <c r="F207" s="20">
        <f t="shared" si="8"/>
        <v>4838.1</v>
      </c>
      <c r="G207" s="20">
        <f aca="true" t="shared" si="9" ref="G207:G270">+E207*C207</f>
        <v>4838.095399999999</v>
      </c>
    </row>
    <row r="208" spans="1:7" s="2" customFormat="1" ht="12.75" customHeight="1">
      <c r="A208" s="63">
        <v>5.6</v>
      </c>
      <c r="B208" s="64" t="s">
        <v>202</v>
      </c>
      <c r="C208" s="39">
        <v>83.41</v>
      </c>
      <c r="D208" s="61" t="s">
        <v>59</v>
      </c>
      <c r="E208" s="39">
        <v>107.16</v>
      </c>
      <c r="F208" s="20">
        <f t="shared" si="8"/>
        <v>8938.22</v>
      </c>
      <c r="G208" s="20">
        <f t="shared" si="9"/>
        <v>8938.2156</v>
      </c>
    </row>
    <row r="209" spans="1:7" s="2" customFormat="1" ht="12.75" customHeight="1">
      <c r="A209" s="63">
        <v>5.7</v>
      </c>
      <c r="B209" s="64" t="s">
        <v>203</v>
      </c>
      <c r="C209" s="39">
        <v>96.29999999999998</v>
      </c>
      <c r="D209" s="61" t="s">
        <v>204</v>
      </c>
      <c r="E209" s="39">
        <v>68.50999999999999</v>
      </c>
      <c r="F209" s="20">
        <f t="shared" si="8"/>
        <v>6597.51</v>
      </c>
      <c r="G209" s="20">
        <f t="shared" si="9"/>
        <v>6597.512999999998</v>
      </c>
    </row>
    <row r="210" spans="1:7" s="2" customFormat="1" ht="12.75" customHeight="1">
      <c r="A210" s="63">
        <v>5.8</v>
      </c>
      <c r="B210" s="64" t="s">
        <v>205</v>
      </c>
      <c r="C210" s="39">
        <v>23.150000000000002</v>
      </c>
      <c r="D210" s="61" t="s">
        <v>59</v>
      </c>
      <c r="E210" s="39">
        <v>2166.62</v>
      </c>
      <c r="F210" s="20">
        <f t="shared" si="8"/>
        <v>50157.25</v>
      </c>
      <c r="G210" s="20">
        <f t="shared" si="9"/>
        <v>50157.253000000004</v>
      </c>
    </row>
    <row r="211" spans="1:7" s="2" customFormat="1" ht="15">
      <c r="A211" s="98"/>
      <c r="B211" s="99" t="s">
        <v>88</v>
      </c>
      <c r="C211" s="100"/>
      <c r="D211" s="101"/>
      <c r="E211" s="100"/>
      <c r="F211" s="20"/>
      <c r="G211" s="20">
        <f t="shared" si="9"/>
        <v>0</v>
      </c>
    </row>
    <row r="212" spans="1:7" s="2" customFormat="1" ht="12.75" customHeight="1">
      <c r="A212" s="98">
        <v>6</v>
      </c>
      <c r="B212" s="99" t="s">
        <v>206</v>
      </c>
      <c r="C212" s="100">
        <v>4.630000000000001</v>
      </c>
      <c r="D212" s="101" t="s">
        <v>20</v>
      </c>
      <c r="E212" s="100">
        <v>483.47</v>
      </c>
      <c r="F212" s="20">
        <f>ROUND(E212*C212,2)</f>
        <v>2238.47</v>
      </c>
      <c r="G212" s="20">
        <f t="shared" si="9"/>
        <v>2238.4661000000006</v>
      </c>
    </row>
    <row r="213" spans="1:7" s="2" customFormat="1" ht="15">
      <c r="A213" s="98"/>
      <c r="B213" s="99" t="s">
        <v>88</v>
      </c>
      <c r="C213" s="100"/>
      <c r="D213" s="101"/>
      <c r="E213" s="100"/>
      <c r="F213" s="20"/>
      <c r="G213" s="20">
        <f t="shared" si="9"/>
        <v>0</v>
      </c>
    </row>
    <row r="214" spans="1:7" s="2" customFormat="1" ht="12.75" customHeight="1">
      <c r="A214" s="63">
        <v>7</v>
      </c>
      <c r="B214" s="64" t="s">
        <v>207</v>
      </c>
      <c r="C214" s="39"/>
      <c r="D214" s="61"/>
      <c r="E214" s="39"/>
      <c r="F214" s="20"/>
      <c r="G214" s="20">
        <f t="shared" si="9"/>
        <v>0</v>
      </c>
    </row>
    <row r="215" spans="1:7" s="2" customFormat="1" ht="12.75" customHeight="1">
      <c r="A215" s="98">
        <v>7.1</v>
      </c>
      <c r="B215" s="102" t="s">
        <v>208</v>
      </c>
      <c r="C215" s="103">
        <v>7</v>
      </c>
      <c r="D215" s="104" t="s">
        <v>35</v>
      </c>
      <c r="E215" s="105">
        <v>1285.2</v>
      </c>
      <c r="F215" s="20">
        <f aca="true" t="shared" si="10" ref="F215:F224">ROUND(E215*C215,2)</f>
        <v>8996.4</v>
      </c>
      <c r="G215" s="20">
        <f t="shared" si="9"/>
        <v>8996.4</v>
      </c>
    </row>
    <row r="216" spans="1:7" s="2" customFormat="1" ht="12.75" customHeight="1">
      <c r="A216" s="98">
        <v>7.2</v>
      </c>
      <c r="B216" s="102" t="s">
        <v>209</v>
      </c>
      <c r="C216" s="103">
        <v>6</v>
      </c>
      <c r="D216" s="104" t="s">
        <v>35</v>
      </c>
      <c r="E216" s="105">
        <v>1131</v>
      </c>
      <c r="F216" s="20">
        <f t="shared" si="10"/>
        <v>6786</v>
      </c>
      <c r="G216" s="20">
        <f t="shared" si="9"/>
        <v>6786</v>
      </c>
    </row>
    <row r="217" spans="1:7" s="2" customFormat="1" ht="12.75" customHeight="1">
      <c r="A217" s="98">
        <v>7.3</v>
      </c>
      <c r="B217" s="102" t="s">
        <v>210</v>
      </c>
      <c r="C217" s="103">
        <v>2</v>
      </c>
      <c r="D217" s="104" t="s">
        <v>35</v>
      </c>
      <c r="E217" s="105">
        <v>2281.2</v>
      </c>
      <c r="F217" s="20">
        <f t="shared" si="10"/>
        <v>4562.4</v>
      </c>
      <c r="G217" s="20">
        <f t="shared" si="9"/>
        <v>4562.4</v>
      </c>
    </row>
    <row r="218" spans="1:7" s="2" customFormat="1" ht="12.75" customHeight="1">
      <c r="A218" s="98">
        <v>7.4</v>
      </c>
      <c r="B218" s="102" t="s">
        <v>211</v>
      </c>
      <c r="C218" s="103">
        <v>4</v>
      </c>
      <c r="D218" s="104" t="s">
        <v>35</v>
      </c>
      <c r="E218" s="105">
        <v>2146.23</v>
      </c>
      <c r="F218" s="20">
        <f t="shared" si="10"/>
        <v>8584.92</v>
      </c>
      <c r="G218" s="20">
        <f t="shared" si="9"/>
        <v>8584.92</v>
      </c>
    </row>
    <row r="219" spans="1:7" s="2" customFormat="1" ht="12.75" customHeight="1">
      <c r="A219" s="98">
        <v>7.5</v>
      </c>
      <c r="B219" s="102" t="s">
        <v>212</v>
      </c>
      <c r="C219" s="103">
        <v>1</v>
      </c>
      <c r="D219" s="104" t="s">
        <v>35</v>
      </c>
      <c r="E219" s="105">
        <v>6123.61</v>
      </c>
      <c r="F219" s="20">
        <f t="shared" si="10"/>
        <v>6123.61</v>
      </c>
      <c r="G219" s="20">
        <f t="shared" si="9"/>
        <v>6123.61</v>
      </c>
    </row>
    <row r="220" spans="1:7" s="2" customFormat="1" ht="12.75" customHeight="1">
      <c r="A220" s="98">
        <v>7.6</v>
      </c>
      <c r="B220" s="106" t="s">
        <v>213</v>
      </c>
      <c r="C220" s="107">
        <v>3</v>
      </c>
      <c r="D220" s="108" t="s">
        <v>35</v>
      </c>
      <c r="E220" s="107">
        <v>1425.64</v>
      </c>
      <c r="F220" s="20">
        <f t="shared" si="10"/>
        <v>4276.92</v>
      </c>
      <c r="G220" s="20">
        <f t="shared" si="9"/>
        <v>4276.92</v>
      </c>
    </row>
    <row r="221" spans="1:7" s="2" customFormat="1" ht="12.75" customHeight="1">
      <c r="A221" s="98">
        <v>7.7</v>
      </c>
      <c r="B221" s="102" t="s">
        <v>214</v>
      </c>
      <c r="C221" s="103">
        <v>4</v>
      </c>
      <c r="D221" s="104" t="s">
        <v>35</v>
      </c>
      <c r="E221" s="105">
        <v>550</v>
      </c>
      <c r="F221" s="20">
        <f t="shared" si="10"/>
        <v>2200</v>
      </c>
      <c r="G221" s="20">
        <f t="shared" si="9"/>
        <v>2200</v>
      </c>
    </row>
    <row r="222" spans="1:7" s="2" customFormat="1" ht="12.75" customHeight="1">
      <c r="A222" s="98">
        <v>7.8</v>
      </c>
      <c r="B222" s="102" t="s">
        <v>215</v>
      </c>
      <c r="C222" s="103">
        <v>9</v>
      </c>
      <c r="D222" s="104" t="s">
        <v>216</v>
      </c>
      <c r="E222" s="105">
        <v>99.07</v>
      </c>
      <c r="F222" s="20">
        <f t="shared" si="10"/>
        <v>891.63</v>
      </c>
      <c r="G222" s="20">
        <f t="shared" si="9"/>
        <v>891.6299999999999</v>
      </c>
    </row>
    <row r="223" spans="1:7" s="2" customFormat="1" ht="12.75" customHeight="1">
      <c r="A223" s="98">
        <v>7.9</v>
      </c>
      <c r="B223" s="102" t="s">
        <v>217</v>
      </c>
      <c r="C223" s="103">
        <v>1</v>
      </c>
      <c r="D223" s="104" t="s">
        <v>87</v>
      </c>
      <c r="E223" s="105">
        <v>2500</v>
      </c>
      <c r="F223" s="20">
        <f t="shared" si="10"/>
        <v>2500</v>
      </c>
      <c r="G223" s="20">
        <f t="shared" si="9"/>
        <v>2500</v>
      </c>
    </row>
    <row r="224" spans="1:7" s="2" customFormat="1" ht="12.75" customHeight="1">
      <c r="A224" s="109">
        <v>7.1</v>
      </c>
      <c r="B224" s="110" t="s">
        <v>218</v>
      </c>
      <c r="C224" s="111">
        <v>1</v>
      </c>
      <c r="D224" s="112" t="s">
        <v>35</v>
      </c>
      <c r="E224" s="113">
        <v>13476.56</v>
      </c>
      <c r="F224" s="71">
        <f t="shared" si="10"/>
        <v>13476.56</v>
      </c>
      <c r="G224" s="20">
        <f t="shared" si="9"/>
        <v>13476.56</v>
      </c>
    </row>
    <row r="225" spans="1:7" s="2" customFormat="1" ht="15">
      <c r="A225" s="114"/>
      <c r="B225" s="115"/>
      <c r="C225" s="116"/>
      <c r="D225" s="117"/>
      <c r="E225" s="116"/>
      <c r="F225" s="20"/>
      <c r="G225" s="20">
        <f t="shared" si="9"/>
        <v>0</v>
      </c>
    </row>
    <row r="226" spans="1:7" s="2" customFormat="1" ht="12.75" customHeight="1">
      <c r="A226" s="118">
        <v>8</v>
      </c>
      <c r="B226" s="119" t="s">
        <v>219</v>
      </c>
      <c r="C226" s="100"/>
      <c r="D226" s="101"/>
      <c r="E226" s="100"/>
      <c r="F226" s="20"/>
      <c r="G226" s="20">
        <f t="shared" si="9"/>
        <v>0</v>
      </c>
    </row>
    <row r="227" spans="1:7" s="2" customFormat="1" ht="12.75" customHeight="1">
      <c r="A227" s="98">
        <v>8.1</v>
      </c>
      <c r="B227" s="99" t="s">
        <v>220</v>
      </c>
      <c r="C227" s="100">
        <v>18.08</v>
      </c>
      <c r="D227" s="101" t="s">
        <v>221</v>
      </c>
      <c r="E227" s="100">
        <v>359.72</v>
      </c>
      <c r="F227" s="20">
        <f>ROUND(E227*C227,2)</f>
        <v>6503.74</v>
      </c>
      <c r="G227" s="20">
        <f t="shared" si="9"/>
        <v>6503.7375999999995</v>
      </c>
    </row>
    <row r="228" spans="1:7" s="2" customFormat="1" ht="12.75" customHeight="1">
      <c r="A228" s="98">
        <v>8.2</v>
      </c>
      <c r="B228" s="99" t="s">
        <v>222</v>
      </c>
      <c r="C228" s="100">
        <v>1</v>
      </c>
      <c r="D228" s="101" t="s">
        <v>35</v>
      </c>
      <c r="E228" s="100">
        <v>6500</v>
      </c>
      <c r="F228" s="20">
        <f>ROUND(E228*C228,2)</f>
        <v>6500</v>
      </c>
      <c r="G228" s="20">
        <f t="shared" si="9"/>
        <v>6500</v>
      </c>
    </row>
    <row r="229" spans="1:7" s="2" customFormat="1" ht="12.75" customHeight="1">
      <c r="A229" s="98">
        <v>8.3</v>
      </c>
      <c r="B229" s="99" t="s">
        <v>223</v>
      </c>
      <c r="C229" s="100">
        <v>1</v>
      </c>
      <c r="D229" s="101" t="s">
        <v>35</v>
      </c>
      <c r="E229" s="100">
        <v>35000</v>
      </c>
      <c r="F229" s="20">
        <f>ROUND(E229*C229,2)</f>
        <v>35000</v>
      </c>
      <c r="G229" s="20">
        <f t="shared" si="9"/>
        <v>35000</v>
      </c>
    </row>
    <row r="230" spans="1:7" s="2" customFormat="1" ht="15">
      <c r="A230" s="114"/>
      <c r="B230" s="115" t="s">
        <v>88</v>
      </c>
      <c r="C230" s="116"/>
      <c r="D230" s="117"/>
      <c r="E230" s="116"/>
      <c r="F230" s="20"/>
      <c r="G230" s="20">
        <f t="shared" si="9"/>
        <v>0</v>
      </c>
    </row>
    <row r="231" spans="1:7" s="2" customFormat="1" ht="12.75" customHeight="1">
      <c r="A231" s="98">
        <v>9</v>
      </c>
      <c r="B231" s="119" t="s">
        <v>224</v>
      </c>
      <c r="C231" s="100"/>
      <c r="D231" s="101"/>
      <c r="E231" s="100"/>
      <c r="F231" s="20"/>
      <c r="G231" s="20">
        <f t="shared" si="9"/>
        <v>0</v>
      </c>
    </row>
    <row r="232" spans="1:7" s="2" customFormat="1" ht="12.75" customHeight="1">
      <c r="A232" s="98">
        <v>9.1</v>
      </c>
      <c r="B232" s="99" t="s">
        <v>225</v>
      </c>
      <c r="C232" s="120">
        <v>1</v>
      </c>
      <c r="D232" s="121" t="s">
        <v>121</v>
      </c>
      <c r="E232" s="122">
        <v>3500</v>
      </c>
      <c r="F232" s="20">
        <f>ROUND(E232*C232,2)</f>
        <v>3500</v>
      </c>
      <c r="G232" s="20">
        <f t="shared" si="9"/>
        <v>3500</v>
      </c>
    </row>
    <row r="233" spans="1:7" s="2" customFormat="1" ht="12.75" customHeight="1">
      <c r="A233" s="98">
        <v>9.2</v>
      </c>
      <c r="B233" s="99" t="s">
        <v>226</v>
      </c>
      <c r="C233" s="120">
        <v>4</v>
      </c>
      <c r="D233" s="121" t="s">
        <v>35</v>
      </c>
      <c r="E233" s="122">
        <v>1096.8</v>
      </c>
      <c r="F233" s="20">
        <f>ROUND(E233*C233,2)</f>
        <v>4387.2</v>
      </c>
      <c r="G233" s="20">
        <f t="shared" si="9"/>
        <v>4387.2</v>
      </c>
    </row>
    <row r="234" spans="1:7" s="2" customFormat="1" ht="12.75" customHeight="1">
      <c r="A234" s="98">
        <v>9.3</v>
      </c>
      <c r="B234" s="99" t="s">
        <v>227</v>
      </c>
      <c r="C234" s="120">
        <v>4</v>
      </c>
      <c r="D234" s="121" t="s">
        <v>35</v>
      </c>
      <c r="E234" s="122">
        <v>1136.21</v>
      </c>
      <c r="F234" s="20">
        <f>ROUND(E234*C234,2)</f>
        <v>4544.84</v>
      </c>
      <c r="G234" s="20">
        <f t="shared" si="9"/>
        <v>4544.84</v>
      </c>
    </row>
    <row r="235" spans="1:7" s="2" customFormat="1" ht="12.75" customHeight="1">
      <c r="A235" s="98">
        <v>9.4</v>
      </c>
      <c r="B235" s="99" t="s">
        <v>228</v>
      </c>
      <c r="C235" s="120">
        <v>3</v>
      </c>
      <c r="D235" s="121" t="s">
        <v>35</v>
      </c>
      <c r="E235" s="122">
        <v>1138.22</v>
      </c>
      <c r="F235" s="20">
        <f>ROUND(E235*C235,2)</f>
        <v>3414.66</v>
      </c>
      <c r="G235" s="20">
        <f t="shared" si="9"/>
        <v>3414.66</v>
      </c>
    </row>
    <row r="236" spans="1:7" s="2" customFormat="1" ht="6.75" customHeight="1">
      <c r="A236" s="114"/>
      <c r="B236" s="115"/>
      <c r="C236" s="123"/>
      <c r="D236" s="124"/>
      <c r="E236" s="122"/>
      <c r="F236" s="20"/>
      <c r="G236" s="20">
        <f t="shared" si="9"/>
        <v>0</v>
      </c>
    </row>
    <row r="237" spans="1:7" s="2" customFormat="1" ht="27.75" customHeight="1">
      <c r="A237" s="125" t="s">
        <v>70</v>
      </c>
      <c r="B237" s="60" t="s">
        <v>229</v>
      </c>
      <c r="C237" s="126"/>
      <c r="D237" s="127"/>
      <c r="E237" s="126"/>
      <c r="F237" s="20"/>
      <c r="G237" s="20">
        <f t="shared" si="9"/>
        <v>0</v>
      </c>
    </row>
    <row r="238" spans="1:7" s="2" customFormat="1" ht="12.75" customHeight="1">
      <c r="A238" s="128">
        <v>1</v>
      </c>
      <c r="B238" s="64" t="s">
        <v>230</v>
      </c>
      <c r="C238" s="126">
        <v>1</v>
      </c>
      <c r="D238" s="127" t="s">
        <v>87</v>
      </c>
      <c r="E238" s="126">
        <v>500</v>
      </c>
      <c r="F238" s="20">
        <f>ROUND(E238*C238,2)</f>
        <v>500</v>
      </c>
      <c r="G238" s="20">
        <f t="shared" si="9"/>
        <v>500</v>
      </c>
    </row>
    <row r="239" spans="1:7" s="2" customFormat="1" ht="6.75" customHeight="1">
      <c r="A239" s="125"/>
      <c r="B239" s="60"/>
      <c r="C239" s="126"/>
      <c r="D239" s="127"/>
      <c r="E239" s="126"/>
      <c r="F239" s="20"/>
      <c r="G239" s="20">
        <f t="shared" si="9"/>
        <v>0</v>
      </c>
    </row>
    <row r="240" spans="1:7" s="2" customFormat="1" ht="12.75" customHeight="1">
      <c r="A240" s="60">
        <v>2</v>
      </c>
      <c r="B240" s="60" t="s">
        <v>231</v>
      </c>
      <c r="C240" s="126"/>
      <c r="D240" s="127"/>
      <c r="E240" s="126"/>
      <c r="F240" s="20"/>
      <c r="G240" s="20">
        <f t="shared" si="9"/>
        <v>0</v>
      </c>
    </row>
    <row r="241" spans="1:7" s="2" customFormat="1" ht="12.75" customHeight="1">
      <c r="A241" s="64">
        <v>2.1</v>
      </c>
      <c r="B241" s="64" t="s">
        <v>232</v>
      </c>
      <c r="C241" s="20">
        <v>2.34</v>
      </c>
      <c r="D241" s="127" t="s">
        <v>20</v>
      </c>
      <c r="E241" s="126">
        <v>110.69</v>
      </c>
      <c r="F241" s="20">
        <f>ROUND(E241*C241,2)</f>
        <v>259.01</v>
      </c>
      <c r="G241" s="20">
        <f t="shared" si="9"/>
        <v>259.0146</v>
      </c>
    </row>
    <row r="242" spans="1:7" s="2" customFormat="1" ht="12.75" customHeight="1">
      <c r="A242" s="64">
        <v>2.2</v>
      </c>
      <c r="B242" s="64" t="s">
        <v>183</v>
      </c>
      <c r="C242" s="126">
        <v>0.88</v>
      </c>
      <c r="D242" s="127" t="s">
        <v>20</v>
      </c>
      <c r="E242" s="126">
        <v>126.55</v>
      </c>
      <c r="F242" s="20">
        <f>ROUND(E242*C242,2)</f>
        <v>111.36</v>
      </c>
      <c r="G242" s="20">
        <f t="shared" si="9"/>
        <v>111.364</v>
      </c>
    </row>
    <row r="243" spans="1:7" s="2" customFormat="1" ht="12.75" customHeight="1">
      <c r="A243" s="64">
        <v>2.3</v>
      </c>
      <c r="B243" s="64" t="s">
        <v>233</v>
      </c>
      <c r="C243" s="126">
        <v>1.75</v>
      </c>
      <c r="D243" s="127" t="s">
        <v>20</v>
      </c>
      <c r="E243" s="126">
        <v>150</v>
      </c>
      <c r="F243" s="20">
        <f>ROUND(E243*C243,2)</f>
        <v>262.5</v>
      </c>
      <c r="G243" s="20">
        <f t="shared" si="9"/>
        <v>262.5</v>
      </c>
    </row>
    <row r="244" spans="1:7" s="2" customFormat="1" ht="12.75" customHeight="1">
      <c r="A244" s="97"/>
      <c r="B244" s="97"/>
      <c r="C244" s="20"/>
      <c r="D244" s="61"/>
      <c r="E244" s="20"/>
      <c r="F244" s="20"/>
      <c r="G244" s="20">
        <f t="shared" si="9"/>
        <v>0</v>
      </c>
    </row>
    <row r="245" spans="1:7" s="2" customFormat="1" ht="12.75" customHeight="1">
      <c r="A245" s="97">
        <v>3</v>
      </c>
      <c r="B245" s="60" t="s">
        <v>234</v>
      </c>
      <c r="C245" s="20"/>
      <c r="D245" s="61"/>
      <c r="E245" s="20"/>
      <c r="F245" s="20"/>
      <c r="G245" s="20">
        <f t="shared" si="9"/>
        <v>0</v>
      </c>
    </row>
    <row r="246" spans="1:7" s="2" customFormat="1" ht="12.75" customHeight="1">
      <c r="A246" s="97">
        <v>3.1</v>
      </c>
      <c r="B246" s="97" t="s">
        <v>235</v>
      </c>
      <c r="C246" s="20">
        <v>0.9</v>
      </c>
      <c r="D246" s="127" t="s">
        <v>20</v>
      </c>
      <c r="E246" s="20">
        <v>7502.45</v>
      </c>
      <c r="F246" s="20">
        <f>ROUND(E246*C246,2)</f>
        <v>6752.21</v>
      </c>
      <c r="G246" s="20">
        <f t="shared" si="9"/>
        <v>6752.205</v>
      </c>
    </row>
    <row r="247" spans="1:7" s="2" customFormat="1" ht="12.75" customHeight="1">
      <c r="A247" s="97">
        <v>3.2</v>
      </c>
      <c r="B247" s="97" t="s">
        <v>236</v>
      </c>
      <c r="C247" s="20">
        <v>0.8</v>
      </c>
      <c r="D247" s="127" t="s">
        <v>20</v>
      </c>
      <c r="E247" s="20">
        <v>16257.97</v>
      </c>
      <c r="F247" s="20">
        <f>ROUND(E247*C247,2)</f>
        <v>13006.38</v>
      </c>
      <c r="G247" s="20">
        <f t="shared" si="9"/>
        <v>13006.376</v>
      </c>
    </row>
    <row r="248" spans="1:7" s="31" customFormat="1" ht="12.75" customHeight="1">
      <c r="A248" s="97"/>
      <c r="B248" s="97"/>
      <c r="C248" s="20"/>
      <c r="D248" s="61"/>
      <c r="E248" s="20"/>
      <c r="F248" s="20"/>
      <c r="G248" s="20">
        <f t="shared" si="9"/>
        <v>0</v>
      </c>
    </row>
    <row r="249" spans="1:7" s="2" customFormat="1" ht="12.75" customHeight="1">
      <c r="A249" s="97">
        <v>4</v>
      </c>
      <c r="B249" s="60" t="s">
        <v>237</v>
      </c>
      <c r="C249" s="20"/>
      <c r="D249" s="61"/>
      <c r="E249" s="20"/>
      <c r="F249" s="20"/>
      <c r="G249" s="20">
        <f t="shared" si="9"/>
        <v>0</v>
      </c>
    </row>
    <row r="250" spans="1:7" s="2" customFormat="1" ht="12.75" customHeight="1">
      <c r="A250" s="97">
        <v>4.1</v>
      </c>
      <c r="B250" s="97" t="s">
        <v>238</v>
      </c>
      <c r="C250" s="20">
        <v>5.72</v>
      </c>
      <c r="D250" s="127" t="s">
        <v>59</v>
      </c>
      <c r="E250" s="20">
        <v>263.01</v>
      </c>
      <c r="F250" s="20">
        <f>ROUND(E250*C250,2)</f>
        <v>1504.42</v>
      </c>
      <c r="G250" s="20">
        <f t="shared" si="9"/>
        <v>1504.4171999999999</v>
      </c>
    </row>
    <row r="251" spans="1:7" s="2" customFormat="1" ht="12.75" customHeight="1">
      <c r="A251" s="97">
        <v>4.2</v>
      </c>
      <c r="B251" s="97" t="s">
        <v>239</v>
      </c>
      <c r="C251" s="20">
        <v>20.2</v>
      </c>
      <c r="D251" s="127" t="s">
        <v>59</v>
      </c>
      <c r="E251" s="20">
        <v>68.50999999999999</v>
      </c>
      <c r="F251" s="20">
        <f>ROUND(E251*C251,2)</f>
        <v>1383.9</v>
      </c>
      <c r="G251" s="20">
        <f t="shared" si="9"/>
        <v>1383.9019999999998</v>
      </c>
    </row>
    <row r="252" spans="1:7" s="2" customFormat="1" ht="12.75" customHeight="1">
      <c r="A252" s="97">
        <v>4.3</v>
      </c>
      <c r="B252" s="97" t="s">
        <v>240</v>
      </c>
      <c r="C252" s="20">
        <v>6.92</v>
      </c>
      <c r="D252" s="127" t="s">
        <v>59</v>
      </c>
      <c r="E252" s="20">
        <v>107.37</v>
      </c>
      <c r="F252" s="20">
        <f>ROUND(E252*C252,2)</f>
        <v>743</v>
      </c>
      <c r="G252" s="20">
        <f t="shared" si="9"/>
        <v>743.0004</v>
      </c>
    </row>
    <row r="253" spans="1:7" s="2" customFormat="1" ht="12.75" customHeight="1">
      <c r="A253" s="97">
        <v>4.4</v>
      </c>
      <c r="B253" s="97" t="s">
        <v>241</v>
      </c>
      <c r="C253" s="20">
        <v>10.99</v>
      </c>
      <c r="D253" s="127" t="s">
        <v>59</v>
      </c>
      <c r="E253" s="20">
        <v>202.07</v>
      </c>
      <c r="F253" s="20">
        <f>ROUND(E253*C253,2)</f>
        <v>2220.75</v>
      </c>
      <c r="G253" s="20">
        <f t="shared" si="9"/>
        <v>2220.7493</v>
      </c>
    </row>
    <row r="254" spans="1:7" s="2" customFormat="1" ht="6.75" customHeight="1">
      <c r="A254" s="97"/>
      <c r="B254" s="97"/>
      <c r="C254" s="20"/>
      <c r="D254" s="61"/>
      <c r="E254" s="20"/>
      <c r="F254" s="20"/>
      <c r="G254" s="20">
        <f t="shared" si="9"/>
        <v>0</v>
      </c>
    </row>
    <row r="255" spans="1:7" s="2" customFormat="1" ht="12.75" customHeight="1">
      <c r="A255" s="97">
        <v>5</v>
      </c>
      <c r="B255" s="97" t="s">
        <v>242</v>
      </c>
      <c r="C255" s="20">
        <v>1.7</v>
      </c>
      <c r="D255" s="127" t="s">
        <v>20</v>
      </c>
      <c r="E255" s="20">
        <v>55</v>
      </c>
      <c r="F255" s="20">
        <f>ROUND(E255*C255,2)</f>
        <v>93.5</v>
      </c>
      <c r="G255" s="20">
        <f t="shared" si="9"/>
        <v>93.5</v>
      </c>
    </row>
    <row r="256" spans="1:7" s="2" customFormat="1" ht="6.75" customHeight="1">
      <c r="A256" s="97"/>
      <c r="B256" s="97"/>
      <c r="C256" s="20"/>
      <c r="D256" s="61"/>
      <c r="E256" s="20"/>
      <c r="F256" s="20"/>
      <c r="G256" s="20">
        <f t="shared" si="9"/>
        <v>0</v>
      </c>
    </row>
    <row r="257" spans="1:7" s="2" customFormat="1" ht="12.75" customHeight="1">
      <c r="A257" s="129">
        <v>6</v>
      </c>
      <c r="B257" s="60" t="s">
        <v>243</v>
      </c>
      <c r="C257" s="20"/>
      <c r="D257" s="61"/>
      <c r="E257" s="20"/>
      <c r="F257" s="20"/>
      <c r="G257" s="20">
        <f t="shared" si="9"/>
        <v>0</v>
      </c>
    </row>
    <row r="258" spans="1:7" s="2" customFormat="1" ht="11.25" customHeight="1">
      <c r="A258" s="97">
        <v>6.1</v>
      </c>
      <c r="B258" s="64" t="s">
        <v>230</v>
      </c>
      <c r="C258" s="20">
        <v>1</v>
      </c>
      <c r="D258" s="61" t="s">
        <v>87</v>
      </c>
      <c r="E258" s="20">
        <v>300</v>
      </c>
      <c r="F258" s="20">
        <f>ROUND(E258*C258,2)</f>
        <v>300</v>
      </c>
      <c r="G258" s="20">
        <f t="shared" si="9"/>
        <v>300</v>
      </c>
    </row>
    <row r="259" spans="1:7" s="2" customFormat="1" ht="11.25" customHeight="1">
      <c r="A259" s="97">
        <v>6.2</v>
      </c>
      <c r="B259" s="64" t="s">
        <v>18</v>
      </c>
      <c r="C259" s="20">
        <v>1</v>
      </c>
      <c r="D259" s="61" t="s">
        <v>87</v>
      </c>
      <c r="E259" s="20">
        <v>500</v>
      </c>
      <c r="F259" s="20">
        <f>ROUND(E259*C259,2)</f>
        <v>500</v>
      </c>
      <c r="G259" s="20">
        <f t="shared" si="9"/>
        <v>500</v>
      </c>
    </row>
    <row r="260" spans="1:7" s="2" customFormat="1" ht="11.25" customHeight="1">
      <c r="A260" s="97">
        <v>6.3</v>
      </c>
      <c r="B260" s="97" t="s">
        <v>244</v>
      </c>
      <c r="C260" s="20">
        <v>2.32</v>
      </c>
      <c r="D260" s="61" t="s">
        <v>20</v>
      </c>
      <c r="E260" s="20">
        <v>7431.11</v>
      </c>
      <c r="F260" s="20">
        <f>ROUND(E260*C260,2)</f>
        <v>17240.18</v>
      </c>
      <c r="G260" s="20">
        <f t="shared" si="9"/>
        <v>17240.175199999998</v>
      </c>
    </row>
    <row r="261" spans="1:7" s="2" customFormat="1" ht="11.25" customHeight="1">
      <c r="A261" s="97">
        <v>6.4</v>
      </c>
      <c r="B261" s="97" t="s">
        <v>245</v>
      </c>
      <c r="C261" s="20">
        <v>6.32</v>
      </c>
      <c r="D261" s="61" t="s">
        <v>59</v>
      </c>
      <c r="E261" s="20">
        <v>869.47</v>
      </c>
      <c r="F261" s="20">
        <f>ROUND(E261*C261,2)</f>
        <v>5495.05</v>
      </c>
      <c r="G261" s="20">
        <f t="shared" si="9"/>
        <v>5495.0504</v>
      </c>
    </row>
    <row r="262" spans="1:7" s="2" customFormat="1" ht="6.75" customHeight="1">
      <c r="A262" s="97"/>
      <c r="B262" s="97"/>
      <c r="C262" s="20"/>
      <c r="D262" s="61"/>
      <c r="E262" s="20"/>
      <c r="F262" s="20"/>
      <c r="G262" s="20">
        <f t="shared" si="9"/>
        <v>0</v>
      </c>
    </row>
    <row r="263" spans="1:7" s="2" customFormat="1" ht="12.75" customHeight="1">
      <c r="A263" s="129">
        <v>6.5</v>
      </c>
      <c r="B263" s="60" t="s">
        <v>237</v>
      </c>
      <c r="C263" s="20"/>
      <c r="D263" s="61"/>
      <c r="E263" s="20"/>
      <c r="F263" s="20"/>
      <c r="G263" s="20">
        <f t="shared" si="9"/>
        <v>0</v>
      </c>
    </row>
    <row r="264" spans="1:7" s="2" customFormat="1" ht="12.75" customHeight="1">
      <c r="A264" s="63" t="s">
        <v>246</v>
      </c>
      <c r="B264" s="97" t="s">
        <v>238</v>
      </c>
      <c r="C264" s="20">
        <v>13.46</v>
      </c>
      <c r="D264" s="127" t="s">
        <v>59</v>
      </c>
      <c r="E264" s="20">
        <v>263.01</v>
      </c>
      <c r="F264" s="20">
        <f>ROUND(E264*C264,2)</f>
        <v>3540.11</v>
      </c>
      <c r="G264" s="20">
        <f t="shared" si="9"/>
        <v>3540.1146</v>
      </c>
    </row>
    <row r="265" spans="1:7" s="2" customFormat="1" ht="12.75" customHeight="1">
      <c r="A265" s="63" t="s">
        <v>247</v>
      </c>
      <c r="B265" s="97" t="s">
        <v>239</v>
      </c>
      <c r="C265" s="20">
        <v>33.4</v>
      </c>
      <c r="D265" s="127" t="s">
        <v>59</v>
      </c>
      <c r="E265" s="20">
        <v>68.50999999999999</v>
      </c>
      <c r="F265" s="20">
        <f>ROUND(E265*C265,2)</f>
        <v>2288.23</v>
      </c>
      <c r="G265" s="20">
        <f t="shared" si="9"/>
        <v>2288.2339999999995</v>
      </c>
    </row>
    <row r="266" spans="1:7" s="2" customFormat="1" ht="12.75" customHeight="1">
      <c r="A266" s="63" t="s">
        <v>248</v>
      </c>
      <c r="B266" s="97" t="s">
        <v>249</v>
      </c>
      <c r="C266" s="20">
        <v>13.63</v>
      </c>
      <c r="D266" s="127" t="s">
        <v>59</v>
      </c>
      <c r="E266" s="20">
        <v>570.7199999999999</v>
      </c>
      <c r="F266" s="20">
        <f>ROUND(E266*C266,2)</f>
        <v>7778.91</v>
      </c>
      <c r="G266" s="20">
        <f t="shared" si="9"/>
        <v>7778.913599999999</v>
      </c>
    </row>
    <row r="267" spans="1:7" s="2" customFormat="1" ht="12.75" customHeight="1">
      <c r="A267" s="63" t="s">
        <v>250</v>
      </c>
      <c r="B267" s="97" t="s">
        <v>251</v>
      </c>
      <c r="C267" s="20">
        <v>15.1</v>
      </c>
      <c r="D267" s="61" t="s">
        <v>59</v>
      </c>
      <c r="E267" s="20">
        <v>107.16</v>
      </c>
      <c r="F267" s="20">
        <f>ROUND(E267*C267,2)</f>
        <v>1618.12</v>
      </c>
      <c r="G267" s="20">
        <f t="shared" si="9"/>
        <v>1618.116</v>
      </c>
    </row>
    <row r="268" spans="1:7" s="2" customFormat="1" ht="6.75" customHeight="1">
      <c r="A268" s="97"/>
      <c r="B268" s="97"/>
      <c r="C268" s="20"/>
      <c r="D268" s="61"/>
      <c r="E268" s="20"/>
      <c r="F268" s="20"/>
      <c r="G268" s="20">
        <f t="shared" si="9"/>
        <v>0</v>
      </c>
    </row>
    <row r="269" spans="1:7" s="2" customFormat="1" ht="12.75" customHeight="1">
      <c r="A269" s="97">
        <v>6.6</v>
      </c>
      <c r="B269" s="97" t="s">
        <v>252</v>
      </c>
      <c r="C269" s="20">
        <v>2.32</v>
      </c>
      <c r="D269" s="61" t="s">
        <v>20</v>
      </c>
      <c r="E269" s="20">
        <v>55</v>
      </c>
      <c r="F269" s="20">
        <f>ROUND(E269*C269,2)</f>
        <v>127.6</v>
      </c>
      <c r="G269" s="20">
        <f t="shared" si="9"/>
        <v>127.6</v>
      </c>
    </row>
    <row r="270" spans="1:7" s="2" customFormat="1" ht="12.75" customHeight="1">
      <c r="A270" s="97">
        <v>6.7</v>
      </c>
      <c r="B270" s="97" t="s">
        <v>253</v>
      </c>
      <c r="C270" s="20">
        <v>2</v>
      </c>
      <c r="D270" s="61" t="s">
        <v>254</v>
      </c>
      <c r="E270" s="20">
        <v>270.89</v>
      </c>
      <c r="F270" s="20">
        <f>ROUND(E270*C270,2)</f>
        <v>541.78</v>
      </c>
      <c r="G270" s="20">
        <f t="shared" si="9"/>
        <v>541.78</v>
      </c>
    </row>
    <row r="271" spans="1:7" s="2" customFormat="1" ht="6.75" customHeight="1">
      <c r="A271" s="97"/>
      <c r="B271" s="97"/>
      <c r="C271" s="20"/>
      <c r="D271" s="61"/>
      <c r="E271" s="20"/>
      <c r="F271" s="20"/>
      <c r="G271" s="20">
        <f aca="true" t="shared" si="11" ref="G271:G334">+E271*C271</f>
        <v>0</v>
      </c>
    </row>
    <row r="272" spans="1:7" s="2" customFormat="1" ht="12.75" customHeight="1">
      <c r="A272" s="129">
        <v>6.8</v>
      </c>
      <c r="B272" s="129" t="s">
        <v>255</v>
      </c>
      <c r="C272" s="20"/>
      <c r="D272" s="61"/>
      <c r="E272" s="20"/>
      <c r="F272" s="20"/>
      <c r="G272" s="20">
        <f t="shared" si="11"/>
        <v>0</v>
      </c>
    </row>
    <row r="273" spans="1:7" s="2" customFormat="1" ht="12.75" customHeight="1">
      <c r="A273" s="63" t="s">
        <v>256</v>
      </c>
      <c r="B273" s="97" t="s">
        <v>257</v>
      </c>
      <c r="C273" s="20">
        <v>9.87</v>
      </c>
      <c r="D273" s="61" t="s">
        <v>258</v>
      </c>
      <c r="E273" s="20">
        <v>22.06</v>
      </c>
      <c r="F273" s="20">
        <f>ROUND(E273*C273,2)</f>
        <v>217.73</v>
      </c>
      <c r="G273" s="20">
        <f t="shared" si="11"/>
        <v>217.73219999999998</v>
      </c>
    </row>
    <row r="274" spans="1:7" s="2" customFormat="1" ht="12.75" customHeight="1">
      <c r="A274" s="63" t="s">
        <v>259</v>
      </c>
      <c r="B274" s="97" t="s">
        <v>260</v>
      </c>
      <c r="C274" s="20">
        <v>4</v>
      </c>
      <c r="D274" s="61" t="s">
        <v>35</v>
      </c>
      <c r="E274" s="20">
        <v>150</v>
      </c>
      <c r="F274" s="20">
        <f>ROUND(E274*C274,2)</f>
        <v>600</v>
      </c>
      <c r="G274" s="20">
        <f t="shared" si="11"/>
        <v>600</v>
      </c>
    </row>
    <row r="275" spans="1:7" s="2" customFormat="1" ht="12.75" customHeight="1">
      <c r="A275" s="63" t="s">
        <v>261</v>
      </c>
      <c r="B275" s="97" t="s">
        <v>262</v>
      </c>
      <c r="C275" s="20">
        <v>1</v>
      </c>
      <c r="D275" s="61" t="s">
        <v>87</v>
      </c>
      <c r="E275" s="20">
        <v>500</v>
      </c>
      <c r="F275" s="20">
        <f>ROUND(E275*C275,2)</f>
        <v>500</v>
      </c>
      <c r="G275" s="20">
        <f t="shared" si="11"/>
        <v>500</v>
      </c>
    </row>
    <row r="276" spans="1:7" s="2" customFormat="1" ht="12.75" customHeight="1">
      <c r="A276" s="130" t="s">
        <v>263</v>
      </c>
      <c r="B276" s="131" t="s">
        <v>264</v>
      </c>
      <c r="C276" s="132"/>
      <c r="D276" s="133"/>
      <c r="E276" s="132"/>
      <c r="F276" s="20"/>
      <c r="G276" s="20">
        <f t="shared" si="11"/>
        <v>0</v>
      </c>
    </row>
    <row r="277" spans="1:7" s="2" customFormat="1" ht="12.75" customHeight="1">
      <c r="A277" s="134">
        <v>1</v>
      </c>
      <c r="B277" s="135" t="s">
        <v>18</v>
      </c>
      <c r="C277" s="132">
        <v>1</v>
      </c>
      <c r="D277" s="133" t="s">
        <v>20</v>
      </c>
      <c r="E277" s="132">
        <v>800</v>
      </c>
      <c r="F277" s="20">
        <f aca="true" t="shared" si="12" ref="F277:F283">ROUND(E277*C277,2)</f>
        <v>800</v>
      </c>
      <c r="G277" s="20">
        <f t="shared" si="11"/>
        <v>800</v>
      </c>
    </row>
    <row r="278" spans="1:7" s="2" customFormat="1" ht="12.75" customHeight="1">
      <c r="A278" s="134">
        <v>1.1</v>
      </c>
      <c r="B278" s="135" t="s">
        <v>265</v>
      </c>
      <c r="C278" s="132">
        <v>1.92</v>
      </c>
      <c r="D278" s="133" t="s">
        <v>20</v>
      </c>
      <c r="E278" s="132">
        <v>5250</v>
      </c>
      <c r="F278" s="20">
        <f t="shared" si="12"/>
        <v>10080</v>
      </c>
      <c r="G278" s="20">
        <f t="shared" si="11"/>
        <v>10080</v>
      </c>
    </row>
    <row r="279" spans="1:7" s="2" customFormat="1" ht="12.75" customHeight="1">
      <c r="A279" s="134">
        <v>1.2</v>
      </c>
      <c r="B279" s="135" t="s">
        <v>266</v>
      </c>
      <c r="C279" s="132">
        <v>2.25</v>
      </c>
      <c r="D279" s="133" t="s">
        <v>267</v>
      </c>
      <c r="E279" s="132">
        <v>2600</v>
      </c>
      <c r="F279" s="20">
        <f t="shared" si="12"/>
        <v>5850</v>
      </c>
      <c r="G279" s="20">
        <f t="shared" si="11"/>
        <v>5850</v>
      </c>
    </row>
    <row r="280" spans="1:7" s="2" customFormat="1" ht="12.75" customHeight="1">
      <c r="A280" s="134">
        <v>1.3</v>
      </c>
      <c r="B280" s="135" t="s">
        <v>268</v>
      </c>
      <c r="C280" s="132">
        <v>1</v>
      </c>
      <c r="D280" s="133" t="s">
        <v>121</v>
      </c>
      <c r="E280" s="132">
        <v>700</v>
      </c>
      <c r="F280" s="20">
        <f t="shared" si="12"/>
        <v>700</v>
      </c>
      <c r="G280" s="20">
        <f t="shared" si="11"/>
        <v>700</v>
      </c>
    </row>
    <row r="281" spans="1:7" s="2" customFormat="1" ht="13.5" customHeight="1">
      <c r="A281" s="63">
        <v>1.4</v>
      </c>
      <c r="B281" s="64" t="s">
        <v>269</v>
      </c>
      <c r="C281" s="39">
        <v>12.2</v>
      </c>
      <c r="D281" s="61" t="s">
        <v>59</v>
      </c>
      <c r="E281" s="39">
        <v>952.65</v>
      </c>
      <c r="F281" s="20">
        <f t="shared" si="12"/>
        <v>11622.33</v>
      </c>
      <c r="G281" s="20">
        <f t="shared" si="11"/>
        <v>11622.33</v>
      </c>
    </row>
    <row r="282" spans="1:7" s="2" customFormat="1" ht="12.75" customHeight="1">
      <c r="A282" s="98">
        <v>1.5</v>
      </c>
      <c r="B282" s="99" t="s">
        <v>270</v>
      </c>
      <c r="C282" s="100">
        <v>3.2</v>
      </c>
      <c r="D282" s="101" t="s">
        <v>59</v>
      </c>
      <c r="E282" s="100">
        <v>869.47</v>
      </c>
      <c r="F282" s="20">
        <f t="shared" si="12"/>
        <v>2782.3</v>
      </c>
      <c r="G282" s="20">
        <f t="shared" si="11"/>
        <v>2782.304</v>
      </c>
    </row>
    <row r="283" spans="1:7" s="2" customFormat="1" ht="12.75" customHeight="1">
      <c r="A283" s="136">
        <v>1.6</v>
      </c>
      <c r="B283" s="137" t="s">
        <v>271</v>
      </c>
      <c r="C283" s="138">
        <v>15.4</v>
      </c>
      <c r="D283" s="139" t="s">
        <v>59</v>
      </c>
      <c r="E283" s="138">
        <v>258</v>
      </c>
      <c r="F283" s="71">
        <f t="shared" si="12"/>
        <v>3973.2</v>
      </c>
      <c r="G283" s="20">
        <f t="shared" si="11"/>
        <v>3973.2000000000003</v>
      </c>
    </row>
    <row r="284" spans="1:7" s="2" customFormat="1" ht="6.75" customHeight="1">
      <c r="A284" s="140"/>
      <c r="B284" s="135" t="s">
        <v>88</v>
      </c>
      <c r="C284" s="132"/>
      <c r="D284" s="133"/>
      <c r="E284" s="132"/>
      <c r="F284" s="20"/>
      <c r="G284" s="20">
        <f t="shared" si="11"/>
        <v>0</v>
      </c>
    </row>
    <row r="285" spans="1:7" s="2" customFormat="1" ht="12.75" customHeight="1">
      <c r="A285" s="130" t="s">
        <v>272</v>
      </c>
      <c r="B285" s="131" t="s">
        <v>273</v>
      </c>
      <c r="C285" s="132"/>
      <c r="D285" s="133"/>
      <c r="E285" s="132"/>
      <c r="F285" s="20"/>
      <c r="G285" s="20">
        <f t="shared" si="11"/>
        <v>0</v>
      </c>
    </row>
    <row r="286" spans="1:7" s="2" customFormat="1" ht="12.75" customHeight="1">
      <c r="A286" s="134">
        <v>1</v>
      </c>
      <c r="B286" s="135" t="s">
        <v>181</v>
      </c>
      <c r="C286" s="132">
        <v>1</v>
      </c>
      <c r="D286" s="133" t="s">
        <v>121</v>
      </c>
      <c r="E286" s="132">
        <v>1500</v>
      </c>
      <c r="F286" s="20">
        <f aca="true" t="shared" si="13" ref="F286:F305">ROUND(E286*C286,2)</f>
        <v>1500</v>
      </c>
      <c r="G286" s="20">
        <f t="shared" si="11"/>
        <v>1500</v>
      </c>
    </row>
    <row r="287" spans="1:7" s="2" customFormat="1" ht="12.75" customHeight="1">
      <c r="A287" s="134">
        <v>1.1</v>
      </c>
      <c r="B287" s="135" t="s">
        <v>274</v>
      </c>
      <c r="C287" s="132">
        <v>1.02</v>
      </c>
      <c r="D287" s="133" t="s">
        <v>20</v>
      </c>
      <c r="E287" s="132">
        <v>7484.48</v>
      </c>
      <c r="F287" s="20">
        <f t="shared" si="13"/>
        <v>7634.17</v>
      </c>
      <c r="G287" s="20">
        <f t="shared" si="11"/>
        <v>7634.169599999999</v>
      </c>
    </row>
    <row r="288" spans="1:7" s="2" customFormat="1" ht="12.75" customHeight="1">
      <c r="A288" s="134">
        <v>1.2</v>
      </c>
      <c r="B288" s="135" t="s">
        <v>275</v>
      </c>
      <c r="C288" s="100">
        <v>0.26</v>
      </c>
      <c r="D288" s="133" t="s">
        <v>20</v>
      </c>
      <c r="E288" s="132">
        <v>25479.09</v>
      </c>
      <c r="F288" s="20">
        <f t="shared" si="13"/>
        <v>6624.56</v>
      </c>
      <c r="G288" s="20">
        <f t="shared" si="11"/>
        <v>6624.5634</v>
      </c>
    </row>
    <row r="289" spans="1:7" s="2" customFormat="1" ht="12.75" customHeight="1">
      <c r="A289" s="134">
        <v>1.3</v>
      </c>
      <c r="B289" s="135" t="s">
        <v>276</v>
      </c>
      <c r="C289" s="100">
        <v>0.73</v>
      </c>
      <c r="D289" s="133" t="s">
        <v>20</v>
      </c>
      <c r="E289" s="132">
        <v>11522.95</v>
      </c>
      <c r="F289" s="20">
        <f t="shared" si="13"/>
        <v>8411.75</v>
      </c>
      <c r="G289" s="20">
        <f t="shared" si="11"/>
        <v>8411.7535</v>
      </c>
    </row>
    <row r="290" spans="1:7" s="2" customFormat="1" ht="12.75" customHeight="1">
      <c r="A290" s="134">
        <v>1.4</v>
      </c>
      <c r="B290" s="135" t="s">
        <v>277</v>
      </c>
      <c r="C290" s="132">
        <v>17.39</v>
      </c>
      <c r="D290" s="133" t="s">
        <v>59</v>
      </c>
      <c r="E290" s="132">
        <v>869.47</v>
      </c>
      <c r="F290" s="20">
        <f t="shared" si="13"/>
        <v>15120.08</v>
      </c>
      <c r="G290" s="20">
        <f t="shared" si="11"/>
        <v>15120.0833</v>
      </c>
    </row>
    <row r="291" spans="1:7" s="2" customFormat="1" ht="12.75" customHeight="1">
      <c r="A291" s="134">
        <v>1.5</v>
      </c>
      <c r="B291" s="135" t="s">
        <v>278</v>
      </c>
      <c r="C291" s="132">
        <v>22.33</v>
      </c>
      <c r="D291" s="133" t="s">
        <v>59</v>
      </c>
      <c r="E291" s="132">
        <v>263.01</v>
      </c>
      <c r="F291" s="20">
        <f t="shared" si="13"/>
        <v>5873.01</v>
      </c>
      <c r="G291" s="20">
        <f t="shared" si="11"/>
        <v>5873.0133</v>
      </c>
    </row>
    <row r="292" spans="1:7" s="2" customFormat="1" ht="12.75" customHeight="1">
      <c r="A292" s="134">
        <v>1.6</v>
      </c>
      <c r="B292" s="135" t="s">
        <v>279</v>
      </c>
      <c r="C292" s="132">
        <v>14.36</v>
      </c>
      <c r="D292" s="133" t="s">
        <v>59</v>
      </c>
      <c r="E292" s="132">
        <v>268.63</v>
      </c>
      <c r="F292" s="20">
        <f t="shared" si="13"/>
        <v>3857.53</v>
      </c>
      <c r="G292" s="20">
        <f t="shared" si="11"/>
        <v>3857.5267999999996</v>
      </c>
    </row>
    <row r="293" spans="1:7" s="2" customFormat="1" ht="12.75" customHeight="1">
      <c r="A293" s="134">
        <v>1.7</v>
      </c>
      <c r="B293" s="135" t="s">
        <v>280</v>
      </c>
      <c r="C293" s="132">
        <v>3.99</v>
      </c>
      <c r="D293" s="133" t="s">
        <v>59</v>
      </c>
      <c r="E293" s="132">
        <v>33.71</v>
      </c>
      <c r="F293" s="20">
        <f t="shared" si="13"/>
        <v>134.5</v>
      </c>
      <c r="G293" s="20">
        <f t="shared" si="11"/>
        <v>134.5029</v>
      </c>
    </row>
    <row r="294" spans="1:7" s="2" customFormat="1" ht="12.75" customHeight="1">
      <c r="A294" s="134">
        <v>1.8</v>
      </c>
      <c r="B294" s="135" t="s">
        <v>200</v>
      </c>
      <c r="C294" s="132">
        <v>4.4</v>
      </c>
      <c r="D294" s="133" t="s">
        <v>59</v>
      </c>
      <c r="E294" s="132">
        <v>514.3199999999999</v>
      </c>
      <c r="F294" s="20">
        <f t="shared" si="13"/>
        <v>2263.01</v>
      </c>
      <c r="G294" s="20">
        <f t="shared" si="11"/>
        <v>2263.008</v>
      </c>
    </row>
    <row r="295" spans="1:7" s="2" customFormat="1" ht="12.75" customHeight="1">
      <c r="A295" s="134">
        <v>1.9</v>
      </c>
      <c r="B295" s="135" t="s">
        <v>281</v>
      </c>
      <c r="C295" s="132">
        <v>7.8</v>
      </c>
      <c r="D295" s="133" t="s">
        <v>204</v>
      </c>
      <c r="E295" s="132">
        <v>101.8</v>
      </c>
      <c r="F295" s="20">
        <f t="shared" si="13"/>
        <v>794.04</v>
      </c>
      <c r="G295" s="20">
        <f t="shared" si="11"/>
        <v>794.04</v>
      </c>
    </row>
    <row r="296" spans="1:7" s="2" customFormat="1" ht="12.75" customHeight="1">
      <c r="A296" s="141">
        <v>1.1</v>
      </c>
      <c r="B296" s="135" t="s">
        <v>201</v>
      </c>
      <c r="C296" s="132">
        <v>4.4</v>
      </c>
      <c r="D296" s="133" t="s">
        <v>59</v>
      </c>
      <c r="E296" s="132">
        <v>270.89</v>
      </c>
      <c r="F296" s="20">
        <f t="shared" si="13"/>
        <v>1191.92</v>
      </c>
      <c r="G296" s="20">
        <f t="shared" si="11"/>
        <v>1191.916</v>
      </c>
    </row>
    <row r="297" spans="1:7" s="2" customFormat="1" ht="12.75" customHeight="1">
      <c r="A297" s="134">
        <v>1.11</v>
      </c>
      <c r="B297" s="135" t="s">
        <v>203</v>
      </c>
      <c r="C297" s="132">
        <v>48.7</v>
      </c>
      <c r="D297" s="133" t="s">
        <v>204</v>
      </c>
      <c r="E297" s="132">
        <v>68.50999999999999</v>
      </c>
      <c r="F297" s="20">
        <f t="shared" si="13"/>
        <v>3336.44</v>
      </c>
      <c r="G297" s="20">
        <f t="shared" si="11"/>
        <v>3336.437</v>
      </c>
    </row>
    <row r="298" spans="1:7" s="31" customFormat="1" ht="12.75" customHeight="1">
      <c r="A298" s="141">
        <v>1.12</v>
      </c>
      <c r="B298" s="135" t="s">
        <v>282</v>
      </c>
      <c r="C298" s="132">
        <v>36.69</v>
      </c>
      <c r="D298" s="133" t="s">
        <v>59</v>
      </c>
      <c r="E298" s="132">
        <v>107.16</v>
      </c>
      <c r="F298" s="20">
        <f t="shared" si="13"/>
        <v>3931.7</v>
      </c>
      <c r="G298" s="20">
        <f t="shared" si="11"/>
        <v>3931.7003999999997</v>
      </c>
    </row>
    <row r="299" spans="1:7" s="2" customFormat="1" ht="12.75" customHeight="1">
      <c r="A299" s="134">
        <v>1.13</v>
      </c>
      <c r="B299" s="135" t="s">
        <v>283</v>
      </c>
      <c r="C299" s="132">
        <v>2</v>
      </c>
      <c r="D299" s="133" t="s">
        <v>59</v>
      </c>
      <c r="E299" s="132">
        <v>743.44</v>
      </c>
      <c r="F299" s="20">
        <f t="shared" si="13"/>
        <v>1486.88</v>
      </c>
      <c r="G299" s="20">
        <f t="shared" si="11"/>
        <v>1486.88</v>
      </c>
    </row>
    <row r="300" spans="1:7" s="2" customFormat="1" ht="12.75" customHeight="1">
      <c r="A300" s="141">
        <v>1.14</v>
      </c>
      <c r="B300" s="135" t="s">
        <v>284</v>
      </c>
      <c r="C300" s="132">
        <v>1.68</v>
      </c>
      <c r="D300" s="133" t="s">
        <v>59</v>
      </c>
      <c r="E300" s="132">
        <v>1450.6</v>
      </c>
      <c r="F300" s="20">
        <f t="shared" si="13"/>
        <v>2437.01</v>
      </c>
      <c r="G300" s="20">
        <f t="shared" si="11"/>
        <v>2437.008</v>
      </c>
    </row>
    <row r="301" spans="1:7" s="2" customFormat="1" ht="12.75" customHeight="1">
      <c r="A301" s="134">
        <v>1.15</v>
      </c>
      <c r="B301" s="135" t="s">
        <v>285</v>
      </c>
      <c r="C301" s="132">
        <v>8</v>
      </c>
      <c r="D301" s="133" t="s">
        <v>59</v>
      </c>
      <c r="E301" s="132">
        <v>849.76</v>
      </c>
      <c r="F301" s="20">
        <f t="shared" si="13"/>
        <v>6798.08</v>
      </c>
      <c r="G301" s="20">
        <f t="shared" si="11"/>
        <v>6798.08</v>
      </c>
    </row>
    <row r="302" spans="1:7" s="2" customFormat="1" ht="12.75" customHeight="1">
      <c r="A302" s="141">
        <v>1.16</v>
      </c>
      <c r="B302" s="135" t="s">
        <v>286</v>
      </c>
      <c r="C302" s="132">
        <v>2.25</v>
      </c>
      <c r="D302" s="133" t="s">
        <v>59</v>
      </c>
      <c r="E302" s="132">
        <v>811.21</v>
      </c>
      <c r="F302" s="20">
        <f t="shared" si="13"/>
        <v>1825.22</v>
      </c>
      <c r="G302" s="20">
        <f t="shared" si="11"/>
        <v>1825.2225</v>
      </c>
    </row>
    <row r="303" spans="1:7" s="2" customFormat="1" ht="12.75" customHeight="1">
      <c r="A303" s="134">
        <v>1.17</v>
      </c>
      <c r="B303" s="135" t="s">
        <v>287</v>
      </c>
      <c r="C303" s="132">
        <v>1</v>
      </c>
      <c r="D303" s="133" t="s">
        <v>35</v>
      </c>
      <c r="E303" s="132">
        <v>6500</v>
      </c>
      <c r="F303" s="20">
        <f t="shared" si="13"/>
        <v>6500</v>
      </c>
      <c r="G303" s="20">
        <f t="shared" si="11"/>
        <v>6500</v>
      </c>
    </row>
    <row r="304" spans="1:7" s="2" customFormat="1" ht="12.75" customHeight="1">
      <c r="A304" s="141">
        <v>1.18</v>
      </c>
      <c r="B304" s="135" t="s">
        <v>288</v>
      </c>
      <c r="C304" s="132">
        <v>1</v>
      </c>
      <c r="D304" s="133" t="s">
        <v>35</v>
      </c>
      <c r="E304" s="132">
        <v>1200</v>
      </c>
      <c r="F304" s="20">
        <f t="shared" si="13"/>
        <v>1200</v>
      </c>
      <c r="G304" s="20">
        <f t="shared" si="11"/>
        <v>1200</v>
      </c>
    </row>
    <row r="305" spans="1:7" s="2" customFormat="1" ht="12.75" customHeight="1">
      <c r="A305" s="134">
        <v>1.19</v>
      </c>
      <c r="B305" s="135" t="s">
        <v>289</v>
      </c>
      <c r="C305" s="100">
        <v>7.2</v>
      </c>
      <c r="D305" s="133" t="s">
        <v>59</v>
      </c>
      <c r="E305" s="132">
        <v>669.35</v>
      </c>
      <c r="F305" s="20">
        <f t="shared" si="13"/>
        <v>4819.32</v>
      </c>
      <c r="G305" s="20">
        <f t="shared" si="11"/>
        <v>4819.320000000001</v>
      </c>
    </row>
    <row r="306" spans="1:7" s="2" customFormat="1" ht="12.75" customHeight="1">
      <c r="A306" s="134"/>
      <c r="B306" s="135"/>
      <c r="C306" s="132"/>
      <c r="D306" s="133"/>
      <c r="E306" s="132"/>
      <c r="F306" s="20"/>
      <c r="G306" s="20">
        <f t="shared" si="11"/>
        <v>0</v>
      </c>
    </row>
    <row r="307" spans="1:7" s="2" customFormat="1" ht="12.75" customHeight="1">
      <c r="A307" s="142">
        <v>2</v>
      </c>
      <c r="B307" s="131" t="s">
        <v>290</v>
      </c>
      <c r="C307" s="132"/>
      <c r="D307" s="133"/>
      <c r="E307" s="132"/>
      <c r="F307" s="20"/>
      <c r="G307" s="20">
        <f t="shared" si="11"/>
        <v>0</v>
      </c>
    </row>
    <row r="308" spans="1:7" s="2" customFormat="1" ht="12.75" customHeight="1">
      <c r="A308" s="134">
        <v>2.1</v>
      </c>
      <c r="B308" s="135" t="s">
        <v>291</v>
      </c>
      <c r="C308" s="132">
        <v>1</v>
      </c>
      <c r="D308" s="133" t="s">
        <v>35</v>
      </c>
      <c r="E308" s="75">
        <v>4681.82</v>
      </c>
      <c r="F308" s="20">
        <f>ROUND(E308*C308,2)</f>
        <v>4681.82</v>
      </c>
      <c r="G308" s="20">
        <f t="shared" si="11"/>
        <v>4681.82</v>
      </c>
    </row>
    <row r="309" spans="1:7" s="2" customFormat="1" ht="12.75" customHeight="1">
      <c r="A309" s="134">
        <v>2.2</v>
      </c>
      <c r="B309" s="135" t="s">
        <v>292</v>
      </c>
      <c r="C309" s="132">
        <v>1</v>
      </c>
      <c r="D309" s="133" t="s">
        <v>35</v>
      </c>
      <c r="E309" s="75">
        <v>3735.75</v>
      </c>
      <c r="F309" s="20">
        <f>ROUND(E309*C309,2)</f>
        <v>3735.75</v>
      </c>
      <c r="G309" s="20">
        <f t="shared" si="11"/>
        <v>3735.75</v>
      </c>
    </row>
    <row r="310" spans="1:7" s="2" customFormat="1" ht="12.75" customHeight="1">
      <c r="A310" s="134">
        <v>2.3</v>
      </c>
      <c r="B310" s="135" t="s">
        <v>293</v>
      </c>
      <c r="C310" s="132">
        <v>1</v>
      </c>
      <c r="D310" s="133" t="s">
        <v>35</v>
      </c>
      <c r="E310" s="132">
        <v>253.54</v>
      </c>
      <c r="F310" s="20">
        <f>ROUND(E310*C310,2)</f>
        <v>253.54</v>
      </c>
      <c r="G310" s="20">
        <f t="shared" si="11"/>
        <v>253.54</v>
      </c>
    </row>
    <row r="311" spans="1:7" s="2" customFormat="1" ht="12.75" customHeight="1">
      <c r="A311" s="134">
        <v>2.4</v>
      </c>
      <c r="B311" s="135" t="s">
        <v>294</v>
      </c>
      <c r="C311" s="132">
        <v>1</v>
      </c>
      <c r="D311" s="133" t="s">
        <v>35</v>
      </c>
      <c r="E311" s="132">
        <v>290.5</v>
      </c>
      <c r="F311" s="20">
        <f>ROUND(E311*C311,2)</f>
        <v>290.5</v>
      </c>
      <c r="G311" s="20">
        <f t="shared" si="11"/>
        <v>290.5</v>
      </c>
    </row>
    <row r="312" spans="1:7" s="2" customFormat="1" ht="12.75" customHeight="1">
      <c r="A312" s="134">
        <v>2.5</v>
      </c>
      <c r="B312" s="135" t="s">
        <v>295</v>
      </c>
      <c r="C312" s="132">
        <v>1</v>
      </c>
      <c r="D312" s="133" t="s">
        <v>35</v>
      </c>
      <c r="E312" s="132">
        <v>4284.18</v>
      </c>
      <c r="F312" s="20">
        <f aca="true" t="shared" si="14" ref="F312:F318">ROUND(E312*C312,2)</f>
        <v>4284.18</v>
      </c>
      <c r="G312" s="20">
        <f t="shared" si="11"/>
        <v>4284.18</v>
      </c>
    </row>
    <row r="313" spans="1:7" s="2" customFormat="1" ht="12.75" customHeight="1">
      <c r="A313" s="134">
        <v>2.6</v>
      </c>
      <c r="B313" s="135" t="s">
        <v>296</v>
      </c>
      <c r="C313" s="132">
        <v>1</v>
      </c>
      <c r="D313" s="133" t="s">
        <v>35</v>
      </c>
      <c r="E313" s="100">
        <v>60000</v>
      </c>
      <c r="F313" s="20">
        <f t="shared" si="14"/>
        <v>60000</v>
      </c>
      <c r="G313" s="20">
        <f t="shared" si="11"/>
        <v>60000</v>
      </c>
    </row>
    <row r="314" spans="1:7" s="2" customFormat="1" ht="12.75" customHeight="1">
      <c r="A314" s="134">
        <v>2.7</v>
      </c>
      <c r="B314" s="135" t="s">
        <v>297</v>
      </c>
      <c r="C314" s="132">
        <v>1</v>
      </c>
      <c r="D314" s="133" t="s">
        <v>35</v>
      </c>
      <c r="E314" s="100">
        <v>45000</v>
      </c>
      <c r="F314" s="20">
        <f t="shared" si="14"/>
        <v>45000</v>
      </c>
      <c r="G314" s="20">
        <f t="shared" si="11"/>
        <v>45000</v>
      </c>
    </row>
    <row r="315" spans="1:7" s="2" customFormat="1" ht="12.75" customHeight="1">
      <c r="A315" s="134">
        <v>2.8</v>
      </c>
      <c r="B315" s="135" t="s">
        <v>298</v>
      </c>
      <c r="C315" s="132">
        <v>1</v>
      </c>
      <c r="D315" s="133" t="s">
        <v>35</v>
      </c>
      <c r="E315" s="100">
        <v>7500</v>
      </c>
      <c r="F315" s="20">
        <f t="shared" si="14"/>
        <v>7500</v>
      </c>
      <c r="G315" s="20">
        <f t="shared" si="11"/>
        <v>7500</v>
      </c>
    </row>
    <row r="316" spans="1:7" s="2" customFormat="1" ht="12.75" customHeight="1">
      <c r="A316" s="134">
        <v>2.9</v>
      </c>
      <c r="B316" s="135" t="s">
        <v>299</v>
      </c>
      <c r="C316" s="132">
        <v>1</v>
      </c>
      <c r="D316" s="133" t="s">
        <v>121</v>
      </c>
      <c r="E316" s="132">
        <v>3800</v>
      </c>
      <c r="F316" s="20">
        <f t="shared" si="14"/>
        <v>3800</v>
      </c>
      <c r="G316" s="20">
        <f t="shared" si="11"/>
        <v>3800</v>
      </c>
    </row>
    <row r="317" spans="1:7" s="2" customFormat="1" ht="12.75" customHeight="1">
      <c r="A317" s="141">
        <v>2.1</v>
      </c>
      <c r="B317" s="135" t="s">
        <v>300</v>
      </c>
      <c r="C317" s="132">
        <v>1</v>
      </c>
      <c r="D317" s="133" t="s">
        <v>121</v>
      </c>
      <c r="E317" s="132">
        <v>4200</v>
      </c>
      <c r="F317" s="20">
        <f t="shared" si="14"/>
        <v>4200</v>
      </c>
      <c r="G317" s="20">
        <f t="shared" si="11"/>
        <v>4200</v>
      </c>
    </row>
    <row r="318" spans="1:7" s="2" customFormat="1" ht="12.75" customHeight="1">
      <c r="A318" s="134">
        <v>2.11</v>
      </c>
      <c r="B318" s="64" t="s">
        <v>301</v>
      </c>
      <c r="C318" s="132">
        <v>1</v>
      </c>
      <c r="D318" s="133" t="s">
        <v>121</v>
      </c>
      <c r="E318" s="132">
        <v>8000</v>
      </c>
      <c r="F318" s="20">
        <f t="shared" si="14"/>
        <v>8000</v>
      </c>
      <c r="G318" s="20">
        <f t="shared" si="11"/>
        <v>8000</v>
      </c>
    </row>
    <row r="319" spans="1:7" s="2" customFormat="1" ht="12.75" customHeight="1">
      <c r="A319" s="140"/>
      <c r="B319" s="135"/>
      <c r="C319" s="132"/>
      <c r="D319" s="133"/>
      <c r="E319" s="132"/>
      <c r="F319" s="20"/>
      <c r="G319" s="20">
        <f t="shared" si="11"/>
        <v>0</v>
      </c>
    </row>
    <row r="320" spans="1:7" s="2" customFormat="1" ht="12.75" customHeight="1">
      <c r="A320" s="130" t="s">
        <v>302</v>
      </c>
      <c r="B320" s="131" t="s">
        <v>303</v>
      </c>
      <c r="C320" s="143"/>
      <c r="D320" s="130"/>
      <c r="E320" s="143"/>
      <c r="F320" s="20"/>
      <c r="G320" s="20">
        <f t="shared" si="11"/>
        <v>0</v>
      </c>
    </row>
    <row r="321" spans="1:7" s="2" customFormat="1" ht="12.75" customHeight="1">
      <c r="A321" s="134">
        <v>1</v>
      </c>
      <c r="B321" s="135" t="s">
        <v>16</v>
      </c>
      <c r="C321" s="132">
        <v>1</v>
      </c>
      <c r="D321" s="133" t="s">
        <v>180</v>
      </c>
      <c r="E321" s="132">
        <v>1500</v>
      </c>
      <c r="F321" s="20">
        <f>ROUND(E321*C321,2)</f>
        <v>1500</v>
      </c>
      <c r="G321" s="20">
        <f t="shared" si="11"/>
        <v>1500</v>
      </c>
    </row>
    <row r="322" spans="1:7" s="2" customFormat="1" ht="12.75" customHeight="1">
      <c r="A322" s="134">
        <v>2</v>
      </c>
      <c r="B322" s="135" t="s">
        <v>304</v>
      </c>
      <c r="C322" s="132">
        <v>19.67</v>
      </c>
      <c r="D322" s="133" t="s">
        <v>20</v>
      </c>
      <c r="E322" s="132">
        <v>240.23</v>
      </c>
      <c r="F322" s="20">
        <f aca="true" t="shared" si="15" ref="F322:F333">ROUND(E322*C322,2)</f>
        <v>4725.32</v>
      </c>
      <c r="G322" s="20">
        <f t="shared" si="11"/>
        <v>4725.3241</v>
      </c>
    </row>
    <row r="323" spans="1:7" s="2" customFormat="1" ht="12.75" customHeight="1">
      <c r="A323" s="134">
        <v>3</v>
      </c>
      <c r="B323" s="135" t="s">
        <v>183</v>
      </c>
      <c r="C323" s="132">
        <v>7.87</v>
      </c>
      <c r="D323" s="133" t="s">
        <v>20</v>
      </c>
      <c r="E323" s="132">
        <v>126.55</v>
      </c>
      <c r="F323" s="20">
        <f t="shared" si="15"/>
        <v>995.95</v>
      </c>
      <c r="G323" s="20">
        <f t="shared" si="11"/>
        <v>995.9485</v>
      </c>
    </row>
    <row r="324" spans="1:7" s="2" customFormat="1" ht="12.75" customHeight="1">
      <c r="A324" s="134">
        <v>4</v>
      </c>
      <c r="B324" s="135" t="s">
        <v>184</v>
      </c>
      <c r="C324" s="132">
        <v>14.16</v>
      </c>
      <c r="D324" s="133" t="s">
        <v>20</v>
      </c>
      <c r="E324" s="132">
        <v>150</v>
      </c>
      <c r="F324" s="20">
        <f t="shared" si="15"/>
        <v>2124</v>
      </c>
      <c r="G324" s="20">
        <f t="shared" si="11"/>
        <v>2124</v>
      </c>
    </row>
    <row r="325" spans="1:7" s="2" customFormat="1" ht="12.75" customHeight="1">
      <c r="A325" s="134">
        <v>5</v>
      </c>
      <c r="B325" s="135" t="s">
        <v>305</v>
      </c>
      <c r="C325" s="132">
        <v>4.61</v>
      </c>
      <c r="D325" s="133" t="s">
        <v>20</v>
      </c>
      <c r="E325" s="132">
        <v>8163.219999999999</v>
      </c>
      <c r="F325" s="20">
        <f t="shared" si="15"/>
        <v>37632.44</v>
      </c>
      <c r="G325" s="20">
        <f t="shared" si="11"/>
        <v>37632.4442</v>
      </c>
    </row>
    <row r="326" spans="1:7" s="2" customFormat="1" ht="25.5" customHeight="1">
      <c r="A326" s="134">
        <v>6</v>
      </c>
      <c r="B326" s="135" t="s">
        <v>306</v>
      </c>
      <c r="C326" s="132">
        <v>4.25</v>
      </c>
      <c r="D326" s="133" t="s">
        <v>20</v>
      </c>
      <c r="E326" s="132">
        <v>6514.049999999999</v>
      </c>
      <c r="F326" s="20">
        <f t="shared" si="15"/>
        <v>27684.71</v>
      </c>
      <c r="G326" s="20">
        <f t="shared" si="11"/>
        <v>27684.712499999998</v>
      </c>
    </row>
    <row r="327" spans="1:7" s="2" customFormat="1" ht="12.75" customHeight="1">
      <c r="A327" s="134">
        <v>7</v>
      </c>
      <c r="B327" s="135" t="s">
        <v>307</v>
      </c>
      <c r="C327" s="132">
        <v>22.5</v>
      </c>
      <c r="D327" s="133" t="s">
        <v>59</v>
      </c>
      <c r="E327" s="132">
        <v>848.1600000000001</v>
      </c>
      <c r="F327" s="20">
        <f t="shared" si="15"/>
        <v>19083.6</v>
      </c>
      <c r="G327" s="20">
        <f t="shared" si="11"/>
        <v>19083.600000000002</v>
      </c>
    </row>
    <row r="328" spans="1:7" s="2" customFormat="1" ht="12.75" customHeight="1">
      <c r="A328" s="134">
        <v>8</v>
      </c>
      <c r="B328" s="135" t="s">
        <v>308</v>
      </c>
      <c r="C328" s="132">
        <v>110</v>
      </c>
      <c r="D328" s="133" t="s">
        <v>59</v>
      </c>
      <c r="E328" s="132">
        <v>880.48</v>
      </c>
      <c r="F328" s="20">
        <f t="shared" si="15"/>
        <v>96852.8</v>
      </c>
      <c r="G328" s="20">
        <f t="shared" si="11"/>
        <v>96852.8</v>
      </c>
    </row>
    <row r="329" spans="1:7" s="2" customFormat="1" ht="12.75" customHeight="1">
      <c r="A329" s="134">
        <v>9</v>
      </c>
      <c r="B329" s="135" t="s">
        <v>309</v>
      </c>
      <c r="C329" s="132">
        <v>61.35</v>
      </c>
      <c r="D329" s="133" t="s">
        <v>59</v>
      </c>
      <c r="E329" s="132">
        <v>263.01</v>
      </c>
      <c r="F329" s="20">
        <f t="shared" si="15"/>
        <v>16135.66</v>
      </c>
      <c r="G329" s="20">
        <f t="shared" si="11"/>
        <v>16135.6635</v>
      </c>
    </row>
    <row r="330" spans="1:7" s="2" customFormat="1" ht="12.75" customHeight="1">
      <c r="A330" s="134">
        <v>10</v>
      </c>
      <c r="B330" s="135" t="s">
        <v>239</v>
      </c>
      <c r="C330" s="132">
        <v>336</v>
      </c>
      <c r="D330" s="133" t="s">
        <v>204</v>
      </c>
      <c r="E330" s="132">
        <v>68.50999999999999</v>
      </c>
      <c r="F330" s="20">
        <f t="shared" si="15"/>
        <v>23019.36</v>
      </c>
      <c r="G330" s="20">
        <f t="shared" si="11"/>
        <v>23019.359999999997</v>
      </c>
    </row>
    <row r="331" spans="1:7" s="2" customFormat="1" ht="12.75" customHeight="1">
      <c r="A331" s="134">
        <v>11</v>
      </c>
      <c r="B331" s="135" t="s">
        <v>310</v>
      </c>
      <c r="C331" s="132">
        <v>60</v>
      </c>
      <c r="D331" s="133" t="s">
        <v>59</v>
      </c>
      <c r="E331" s="132">
        <v>348.34</v>
      </c>
      <c r="F331" s="20">
        <f t="shared" si="15"/>
        <v>20900.4</v>
      </c>
      <c r="G331" s="20">
        <f t="shared" si="11"/>
        <v>20900.399999999998</v>
      </c>
    </row>
    <row r="332" spans="1:7" s="2" customFormat="1" ht="14.25" customHeight="1">
      <c r="A332" s="134">
        <v>12</v>
      </c>
      <c r="B332" s="135" t="s">
        <v>311</v>
      </c>
      <c r="C332" s="132">
        <v>2</v>
      </c>
      <c r="D332" s="133" t="s">
        <v>35</v>
      </c>
      <c r="E332" s="132">
        <v>1439.44</v>
      </c>
      <c r="F332" s="20">
        <f t="shared" si="15"/>
        <v>2878.88</v>
      </c>
      <c r="G332" s="20">
        <f t="shared" si="11"/>
        <v>2878.88</v>
      </c>
    </row>
    <row r="333" spans="1:7" s="2" customFormat="1" ht="12.75" customHeight="1">
      <c r="A333" s="134">
        <v>13</v>
      </c>
      <c r="B333" s="135" t="s">
        <v>312</v>
      </c>
      <c r="C333" s="132">
        <v>2</v>
      </c>
      <c r="D333" s="133" t="s">
        <v>35</v>
      </c>
      <c r="E333" s="132">
        <v>26654.51</v>
      </c>
      <c r="F333" s="20">
        <f t="shared" si="15"/>
        <v>53309.02</v>
      </c>
      <c r="G333" s="20">
        <f t="shared" si="11"/>
        <v>53309.02</v>
      </c>
    </row>
    <row r="334" spans="1:7" s="15" customFormat="1" ht="12.75" customHeight="1">
      <c r="A334" s="80"/>
      <c r="B334" s="144" t="s">
        <v>313</v>
      </c>
      <c r="C334" s="145"/>
      <c r="D334" s="83"/>
      <c r="E334" s="82"/>
      <c r="F334" s="146">
        <f>SUM(F182:F333)</f>
        <v>955387.34</v>
      </c>
      <c r="G334" s="20">
        <f t="shared" si="11"/>
        <v>0</v>
      </c>
    </row>
    <row r="335" spans="1:7" s="2" customFormat="1" ht="10.5" customHeight="1">
      <c r="A335" s="134"/>
      <c r="B335" s="135"/>
      <c r="C335" s="132"/>
      <c r="D335" s="133"/>
      <c r="E335" s="132"/>
      <c r="F335" s="147"/>
      <c r="G335" s="20">
        <f aca="true" t="shared" si="16" ref="G335:G398">+E335*C335</f>
        <v>0</v>
      </c>
    </row>
    <row r="336" spans="1:7" s="2" customFormat="1" ht="12.75" customHeight="1">
      <c r="A336" s="130" t="s">
        <v>314</v>
      </c>
      <c r="B336" s="131" t="s">
        <v>315</v>
      </c>
      <c r="C336" s="132"/>
      <c r="D336" s="133"/>
      <c r="E336" s="132"/>
      <c r="F336" s="147"/>
      <c r="G336" s="20">
        <f t="shared" si="16"/>
        <v>0</v>
      </c>
    </row>
    <row r="337" spans="1:7" s="2" customFormat="1" ht="12.75" customHeight="1">
      <c r="A337" s="134">
        <v>1</v>
      </c>
      <c r="B337" s="135" t="s">
        <v>316</v>
      </c>
      <c r="C337" s="132">
        <v>40.7</v>
      </c>
      <c r="D337" s="133" t="s">
        <v>20</v>
      </c>
      <c r="E337" s="132">
        <v>240.23</v>
      </c>
      <c r="F337" s="147">
        <f>ROUND(E337*C337,2)</f>
        <v>9777.36</v>
      </c>
      <c r="G337" s="20">
        <f t="shared" si="16"/>
        <v>9777.361</v>
      </c>
    </row>
    <row r="338" spans="1:7" s="2" customFormat="1" ht="12.75" customHeight="1">
      <c r="A338" s="134">
        <v>2</v>
      </c>
      <c r="B338" s="135" t="s">
        <v>317</v>
      </c>
      <c r="C338" s="132">
        <v>1</v>
      </c>
      <c r="D338" s="133" t="s">
        <v>121</v>
      </c>
      <c r="E338" s="132">
        <v>3000</v>
      </c>
      <c r="F338" s="147">
        <f aca="true" t="shared" si="17" ref="F338:F375">ROUND(E338*C338,2)</f>
        <v>3000</v>
      </c>
      <c r="G338" s="20">
        <f t="shared" si="16"/>
        <v>3000</v>
      </c>
    </row>
    <row r="339" spans="1:7" s="2" customFormat="1" ht="12.75" customHeight="1">
      <c r="A339" s="134">
        <v>3</v>
      </c>
      <c r="B339" s="135" t="s">
        <v>318</v>
      </c>
      <c r="C339" s="132">
        <v>40</v>
      </c>
      <c r="D339" s="133" t="s">
        <v>319</v>
      </c>
      <c r="E339" s="132">
        <v>531</v>
      </c>
      <c r="F339" s="147">
        <f t="shared" si="17"/>
        <v>21240</v>
      </c>
      <c r="G339" s="20">
        <f t="shared" si="16"/>
        <v>21240</v>
      </c>
    </row>
    <row r="340" spans="1:7" s="2" customFormat="1" ht="12.75" customHeight="1">
      <c r="A340" s="148">
        <v>4</v>
      </c>
      <c r="B340" s="149" t="s">
        <v>320</v>
      </c>
      <c r="C340" s="150">
        <v>2</v>
      </c>
      <c r="D340" s="151" t="s">
        <v>319</v>
      </c>
      <c r="E340" s="150">
        <v>94.39999999999999</v>
      </c>
      <c r="F340" s="152">
        <f t="shared" si="17"/>
        <v>188.8</v>
      </c>
      <c r="G340" s="20">
        <f t="shared" si="16"/>
        <v>188.79999999999998</v>
      </c>
    </row>
    <row r="341" spans="1:7" s="2" customFormat="1" ht="12.75" customHeight="1">
      <c r="A341" s="134">
        <v>5</v>
      </c>
      <c r="B341" s="135" t="s">
        <v>321</v>
      </c>
      <c r="C341" s="132">
        <v>2</v>
      </c>
      <c r="D341" s="133" t="s">
        <v>319</v>
      </c>
      <c r="E341" s="132">
        <v>23723.899999999998</v>
      </c>
      <c r="F341" s="147">
        <f t="shared" si="17"/>
        <v>47447.8</v>
      </c>
      <c r="G341" s="20">
        <f t="shared" si="16"/>
        <v>47447.799999999996</v>
      </c>
    </row>
    <row r="342" spans="1:7" s="2" customFormat="1" ht="12.75" customHeight="1">
      <c r="A342" s="134">
        <v>6</v>
      </c>
      <c r="B342" s="135" t="s">
        <v>322</v>
      </c>
      <c r="C342" s="132">
        <v>2</v>
      </c>
      <c r="D342" s="133" t="s">
        <v>319</v>
      </c>
      <c r="E342" s="132">
        <v>2360</v>
      </c>
      <c r="F342" s="147">
        <f t="shared" si="17"/>
        <v>4720</v>
      </c>
      <c r="G342" s="20">
        <f t="shared" si="16"/>
        <v>4720</v>
      </c>
    </row>
    <row r="343" spans="1:7" s="31" customFormat="1" ht="12.75" customHeight="1">
      <c r="A343" s="134">
        <v>7</v>
      </c>
      <c r="B343" s="135" t="s">
        <v>323</v>
      </c>
      <c r="C343" s="132">
        <v>1</v>
      </c>
      <c r="D343" s="133" t="s">
        <v>319</v>
      </c>
      <c r="E343" s="153">
        <v>2312.5</v>
      </c>
      <c r="F343" s="147">
        <f t="shared" si="17"/>
        <v>2312.5</v>
      </c>
      <c r="G343" s="20">
        <f t="shared" si="16"/>
        <v>2312.5</v>
      </c>
    </row>
    <row r="344" spans="1:7" s="2" customFormat="1" ht="12.75" customHeight="1">
      <c r="A344" s="154">
        <v>8</v>
      </c>
      <c r="B344" s="131" t="s">
        <v>324</v>
      </c>
      <c r="C344" s="132"/>
      <c r="D344" s="133"/>
      <c r="E344" s="153"/>
      <c r="F344" s="147"/>
      <c r="G344" s="20">
        <f t="shared" si="16"/>
        <v>0</v>
      </c>
    </row>
    <row r="345" spans="1:7" s="2" customFormat="1" ht="11.25" customHeight="1">
      <c r="A345" s="134">
        <v>8.1</v>
      </c>
      <c r="B345" s="135" t="s">
        <v>16</v>
      </c>
      <c r="C345" s="155">
        <v>1</v>
      </c>
      <c r="D345" s="61" t="s">
        <v>87</v>
      </c>
      <c r="E345" s="155">
        <v>200</v>
      </c>
      <c r="F345" s="147">
        <f t="shared" si="17"/>
        <v>200</v>
      </c>
      <c r="G345" s="20">
        <f t="shared" si="16"/>
        <v>200</v>
      </c>
    </row>
    <row r="346" spans="1:7" s="2" customFormat="1" ht="6.75" customHeight="1">
      <c r="A346" s="134"/>
      <c r="B346" s="135"/>
      <c r="C346" s="155"/>
      <c r="D346" s="61"/>
      <c r="E346" s="155"/>
      <c r="F346" s="147"/>
      <c r="G346" s="20">
        <f t="shared" si="16"/>
        <v>0</v>
      </c>
    </row>
    <row r="347" spans="1:7" s="2" customFormat="1" ht="12.75" customHeight="1">
      <c r="A347" s="134">
        <v>8.2</v>
      </c>
      <c r="B347" s="131" t="s">
        <v>18</v>
      </c>
      <c r="C347" s="155"/>
      <c r="D347" s="61"/>
      <c r="E347" s="155"/>
      <c r="F347" s="147"/>
      <c r="G347" s="20">
        <f t="shared" si="16"/>
        <v>0</v>
      </c>
    </row>
    <row r="348" spans="1:7" s="2" customFormat="1" ht="12" customHeight="1">
      <c r="A348" s="134" t="s">
        <v>325</v>
      </c>
      <c r="B348" s="135" t="s">
        <v>120</v>
      </c>
      <c r="C348" s="155">
        <v>5.4</v>
      </c>
      <c r="D348" s="61" t="s">
        <v>20</v>
      </c>
      <c r="E348" s="155">
        <v>240.23</v>
      </c>
      <c r="F348" s="147">
        <f t="shared" si="17"/>
        <v>1297.24</v>
      </c>
      <c r="G348" s="20">
        <f t="shared" si="16"/>
        <v>1297.242</v>
      </c>
    </row>
    <row r="349" spans="1:7" s="2" customFormat="1" ht="12.75" customHeight="1">
      <c r="A349" s="134" t="s">
        <v>326</v>
      </c>
      <c r="B349" s="135" t="s">
        <v>183</v>
      </c>
      <c r="C349" s="155">
        <v>1.28</v>
      </c>
      <c r="D349" s="61" t="s">
        <v>20</v>
      </c>
      <c r="E349" s="155">
        <v>70.56</v>
      </c>
      <c r="F349" s="147">
        <f t="shared" si="17"/>
        <v>90.32</v>
      </c>
      <c r="G349" s="20">
        <f t="shared" si="16"/>
        <v>90.3168</v>
      </c>
    </row>
    <row r="350" spans="1:7" s="2" customFormat="1" ht="12.75" customHeight="1">
      <c r="A350" s="134" t="s">
        <v>327</v>
      </c>
      <c r="B350" s="135" t="s">
        <v>328</v>
      </c>
      <c r="C350" s="155">
        <v>4.95</v>
      </c>
      <c r="D350" s="61" t="s">
        <v>20</v>
      </c>
      <c r="E350" s="155">
        <v>150</v>
      </c>
      <c r="F350" s="147">
        <f t="shared" si="17"/>
        <v>742.5</v>
      </c>
      <c r="G350" s="20">
        <f t="shared" si="16"/>
        <v>742.5</v>
      </c>
    </row>
    <row r="351" spans="1:7" s="2" customFormat="1" ht="6.75" customHeight="1">
      <c r="A351" s="134"/>
      <c r="B351" s="135"/>
      <c r="C351" s="155"/>
      <c r="D351" s="61"/>
      <c r="E351" s="155"/>
      <c r="F351" s="147"/>
      <c r="G351" s="20">
        <f t="shared" si="16"/>
        <v>0</v>
      </c>
    </row>
    <row r="352" spans="1:7" s="2" customFormat="1" ht="12.75" customHeight="1">
      <c r="A352" s="154">
        <v>8.3</v>
      </c>
      <c r="B352" s="131" t="s">
        <v>329</v>
      </c>
      <c r="C352" s="155"/>
      <c r="D352" s="61"/>
      <c r="E352" s="155"/>
      <c r="F352" s="147"/>
      <c r="G352" s="20">
        <f t="shared" si="16"/>
        <v>0</v>
      </c>
    </row>
    <row r="353" spans="1:7" s="2" customFormat="1" ht="12.75" customHeight="1">
      <c r="A353" s="134" t="s">
        <v>330</v>
      </c>
      <c r="B353" s="135" t="s">
        <v>331</v>
      </c>
      <c r="C353" s="155">
        <v>0.25</v>
      </c>
      <c r="D353" s="61" t="s">
        <v>20</v>
      </c>
      <c r="E353" s="155">
        <v>9043.9</v>
      </c>
      <c r="F353" s="147">
        <f t="shared" si="17"/>
        <v>2260.98</v>
      </c>
      <c r="G353" s="20">
        <f t="shared" si="16"/>
        <v>2260.975</v>
      </c>
    </row>
    <row r="354" spans="1:7" s="2" customFormat="1" ht="12.75" customHeight="1">
      <c r="A354" s="134" t="s">
        <v>332</v>
      </c>
      <c r="B354" s="135" t="s">
        <v>333</v>
      </c>
      <c r="C354" s="155">
        <v>0.17</v>
      </c>
      <c r="D354" s="61" t="s">
        <v>20</v>
      </c>
      <c r="E354" s="155">
        <v>10540.19</v>
      </c>
      <c r="F354" s="147">
        <f t="shared" si="17"/>
        <v>1791.83</v>
      </c>
      <c r="G354" s="20">
        <f t="shared" si="16"/>
        <v>1791.8323000000003</v>
      </c>
    </row>
    <row r="355" spans="1:7" s="2" customFormat="1" ht="12.75" customHeight="1">
      <c r="A355" s="134" t="s">
        <v>334</v>
      </c>
      <c r="B355" s="135" t="s">
        <v>335</v>
      </c>
      <c r="C355" s="155">
        <v>1.89</v>
      </c>
      <c r="D355" s="61" t="s">
        <v>20</v>
      </c>
      <c r="E355" s="155">
        <v>16620.65</v>
      </c>
      <c r="F355" s="147">
        <f t="shared" si="17"/>
        <v>31413.03</v>
      </c>
      <c r="G355" s="20">
        <f t="shared" si="16"/>
        <v>31413.0285</v>
      </c>
    </row>
    <row r="356" spans="1:7" s="2" customFormat="1" ht="6.75" customHeight="1">
      <c r="A356" s="134"/>
      <c r="B356" s="135"/>
      <c r="C356" s="155"/>
      <c r="D356" s="61"/>
      <c r="E356" s="155"/>
      <c r="F356" s="147"/>
      <c r="G356" s="20">
        <f t="shared" si="16"/>
        <v>0</v>
      </c>
    </row>
    <row r="357" spans="1:7" s="2" customFormat="1" ht="12.75" customHeight="1">
      <c r="A357" s="134">
        <v>8.4</v>
      </c>
      <c r="B357" s="156" t="s">
        <v>336</v>
      </c>
      <c r="C357" s="155"/>
      <c r="D357" s="61"/>
      <c r="E357" s="155"/>
      <c r="F357" s="147"/>
      <c r="G357" s="20">
        <f t="shared" si="16"/>
        <v>0</v>
      </c>
    </row>
    <row r="358" spans="1:7" s="2" customFormat="1" ht="12.75" customHeight="1">
      <c r="A358" s="134" t="s">
        <v>337</v>
      </c>
      <c r="B358" s="157" t="s">
        <v>198</v>
      </c>
      <c r="C358" s="155">
        <v>1.04</v>
      </c>
      <c r="D358" s="61" t="s">
        <v>59</v>
      </c>
      <c r="E358" s="155">
        <v>228.1</v>
      </c>
      <c r="F358" s="147">
        <f t="shared" si="17"/>
        <v>237.22</v>
      </c>
      <c r="G358" s="20">
        <f t="shared" si="16"/>
        <v>237.224</v>
      </c>
    </row>
    <row r="359" spans="1:7" s="2" customFormat="1" ht="12.75" customHeight="1">
      <c r="A359" s="134" t="s">
        <v>338</v>
      </c>
      <c r="B359" s="157" t="s">
        <v>339</v>
      </c>
      <c r="C359" s="155">
        <v>7.74</v>
      </c>
      <c r="D359" s="61" t="s">
        <v>59</v>
      </c>
      <c r="E359" s="155">
        <v>264.53</v>
      </c>
      <c r="F359" s="147">
        <f t="shared" si="17"/>
        <v>2047.46</v>
      </c>
      <c r="G359" s="20">
        <f t="shared" si="16"/>
        <v>2047.4622</v>
      </c>
    </row>
    <row r="360" spans="1:7" s="2" customFormat="1" ht="12.75" customHeight="1">
      <c r="A360" s="134" t="s">
        <v>340</v>
      </c>
      <c r="B360" s="157" t="s">
        <v>341</v>
      </c>
      <c r="C360" s="155">
        <v>0.81</v>
      </c>
      <c r="D360" s="61" t="s">
        <v>59</v>
      </c>
      <c r="E360" s="155">
        <v>451.78</v>
      </c>
      <c r="F360" s="147">
        <f t="shared" si="17"/>
        <v>365.94</v>
      </c>
      <c r="G360" s="20">
        <f t="shared" si="16"/>
        <v>365.9418</v>
      </c>
    </row>
    <row r="361" spans="1:7" s="2" customFormat="1" ht="12.75" customHeight="1">
      <c r="A361" s="134" t="s">
        <v>342</v>
      </c>
      <c r="B361" s="157" t="s">
        <v>239</v>
      </c>
      <c r="C361" s="155">
        <v>8.4</v>
      </c>
      <c r="D361" s="61" t="s">
        <v>17</v>
      </c>
      <c r="E361" s="155">
        <v>64.91</v>
      </c>
      <c r="F361" s="147">
        <f t="shared" si="17"/>
        <v>545.24</v>
      </c>
      <c r="G361" s="20">
        <f t="shared" si="16"/>
        <v>545.244</v>
      </c>
    </row>
    <row r="362" spans="1:7" s="2" customFormat="1" ht="12.75" customHeight="1">
      <c r="A362" s="134" t="s">
        <v>343</v>
      </c>
      <c r="B362" s="157" t="s">
        <v>344</v>
      </c>
      <c r="C362" s="155">
        <v>8.780000000000001</v>
      </c>
      <c r="D362" s="61" t="s">
        <v>59</v>
      </c>
      <c r="E362" s="155">
        <v>107.16</v>
      </c>
      <c r="F362" s="147">
        <f t="shared" si="17"/>
        <v>940.86</v>
      </c>
      <c r="G362" s="20">
        <f t="shared" si="16"/>
        <v>940.8648000000001</v>
      </c>
    </row>
    <row r="363" spans="1:7" s="2" customFormat="1" ht="6.75" customHeight="1">
      <c r="A363" s="134"/>
      <c r="B363" s="157"/>
      <c r="C363" s="155"/>
      <c r="D363" s="61"/>
      <c r="E363" s="155"/>
      <c r="F363" s="147"/>
      <c r="G363" s="20">
        <f t="shared" si="16"/>
        <v>0</v>
      </c>
    </row>
    <row r="364" spans="1:7" s="2" customFormat="1" ht="12.75" customHeight="1">
      <c r="A364" s="134">
        <v>8.5</v>
      </c>
      <c r="B364" s="156" t="s">
        <v>255</v>
      </c>
      <c r="C364" s="155"/>
      <c r="D364" s="61"/>
      <c r="E364" s="155"/>
      <c r="F364" s="147"/>
      <c r="G364" s="20">
        <f t="shared" si="16"/>
        <v>0</v>
      </c>
    </row>
    <row r="365" spans="1:7" s="2" customFormat="1" ht="12.75" customHeight="1">
      <c r="A365" s="134" t="s">
        <v>345</v>
      </c>
      <c r="B365" s="157" t="s">
        <v>346</v>
      </c>
      <c r="C365" s="155">
        <v>1</v>
      </c>
      <c r="D365" s="61" t="s">
        <v>35</v>
      </c>
      <c r="E365" s="155">
        <v>3500</v>
      </c>
      <c r="F365" s="147">
        <f t="shared" si="17"/>
        <v>3500</v>
      </c>
      <c r="G365" s="20">
        <f t="shared" si="16"/>
        <v>3500</v>
      </c>
    </row>
    <row r="366" spans="1:7" s="2" customFormat="1" ht="12.75" customHeight="1">
      <c r="A366" s="134" t="s">
        <v>347</v>
      </c>
      <c r="B366" s="135" t="s">
        <v>348</v>
      </c>
      <c r="C366" s="155">
        <v>2.1</v>
      </c>
      <c r="D366" s="158" t="str">
        <f>IF(C343&gt;=1.3,"M"," ")</f>
        <v> </v>
      </c>
      <c r="E366" s="155">
        <v>952.38</v>
      </c>
      <c r="F366" s="147">
        <f t="shared" si="17"/>
        <v>2000</v>
      </c>
      <c r="G366" s="20">
        <f t="shared" si="16"/>
        <v>1999.998</v>
      </c>
    </row>
    <row r="367" spans="1:7" s="2" customFormat="1" ht="6.75" customHeight="1">
      <c r="A367" s="134"/>
      <c r="B367" s="135"/>
      <c r="C367" s="132"/>
      <c r="D367" s="133"/>
      <c r="E367" s="153"/>
      <c r="F367" s="147"/>
      <c r="G367" s="20">
        <f t="shared" si="16"/>
        <v>0</v>
      </c>
    </row>
    <row r="368" spans="1:7" s="2" customFormat="1" ht="27.75" customHeight="1">
      <c r="A368" s="134">
        <v>9</v>
      </c>
      <c r="B368" s="135" t="s">
        <v>349</v>
      </c>
      <c r="C368" s="132">
        <v>1</v>
      </c>
      <c r="D368" s="133" t="s">
        <v>319</v>
      </c>
      <c r="E368" s="159">
        <v>12000</v>
      </c>
      <c r="F368" s="147">
        <f t="shared" si="17"/>
        <v>12000</v>
      </c>
      <c r="G368" s="20">
        <f t="shared" si="16"/>
        <v>12000</v>
      </c>
    </row>
    <row r="369" spans="1:7" s="2" customFormat="1" ht="6.75" customHeight="1">
      <c r="A369" s="134"/>
      <c r="B369" s="135"/>
      <c r="C369" s="132"/>
      <c r="D369" s="133"/>
      <c r="E369" s="159"/>
      <c r="F369" s="147"/>
      <c r="G369" s="20">
        <f t="shared" si="16"/>
        <v>0</v>
      </c>
    </row>
    <row r="370" spans="1:7" s="2" customFormat="1" ht="27.75" customHeight="1">
      <c r="A370" s="134">
        <v>10</v>
      </c>
      <c r="B370" s="119" t="s">
        <v>350</v>
      </c>
      <c r="C370" s="132"/>
      <c r="D370" s="133"/>
      <c r="E370" s="159"/>
      <c r="F370" s="147"/>
      <c r="G370" s="20">
        <f t="shared" si="16"/>
        <v>0</v>
      </c>
    </row>
    <row r="371" spans="1:7" s="2" customFormat="1" ht="15" customHeight="1">
      <c r="A371" s="134">
        <v>10.1</v>
      </c>
      <c r="B371" s="99" t="s">
        <v>351</v>
      </c>
      <c r="C371" s="132">
        <v>1</v>
      </c>
      <c r="D371" s="133" t="s">
        <v>35</v>
      </c>
      <c r="E371" s="159">
        <v>332363.05</v>
      </c>
      <c r="F371" s="147">
        <f t="shared" si="17"/>
        <v>332363.05</v>
      </c>
      <c r="G371" s="20">
        <f t="shared" si="16"/>
        <v>332363.05</v>
      </c>
    </row>
    <row r="372" spans="1:7" s="2" customFormat="1" ht="15" customHeight="1">
      <c r="A372" s="134">
        <v>10.2</v>
      </c>
      <c r="B372" s="99" t="s">
        <v>352</v>
      </c>
      <c r="C372" s="132">
        <v>2</v>
      </c>
      <c r="D372" s="133" t="s">
        <v>35</v>
      </c>
      <c r="E372" s="159">
        <v>40332.4</v>
      </c>
      <c r="F372" s="147">
        <f t="shared" si="17"/>
        <v>80664.8</v>
      </c>
      <c r="G372" s="20">
        <f t="shared" si="16"/>
        <v>80664.8</v>
      </c>
    </row>
    <row r="373" spans="1:7" s="2" customFormat="1" ht="15" customHeight="1">
      <c r="A373" s="134">
        <v>10.3</v>
      </c>
      <c r="B373" s="99" t="s">
        <v>353</v>
      </c>
      <c r="C373" s="132">
        <v>2</v>
      </c>
      <c r="D373" s="133" t="s">
        <v>35</v>
      </c>
      <c r="E373" s="159">
        <v>17965.5</v>
      </c>
      <c r="F373" s="147">
        <f t="shared" si="17"/>
        <v>35931</v>
      </c>
      <c r="G373" s="20">
        <f t="shared" si="16"/>
        <v>35931</v>
      </c>
    </row>
    <row r="374" spans="1:7" s="2" customFormat="1" ht="15" customHeight="1">
      <c r="A374" s="134">
        <v>10.4</v>
      </c>
      <c r="B374" s="99" t="s">
        <v>354</v>
      </c>
      <c r="C374" s="132">
        <v>2</v>
      </c>
      <c r="D374" s="133" t="s">
        <v>35</v>
      </c>
      <c r="E374" s="159">
        <v>94.4</v>
      </c>
      <c r="F374" s="147">
        <f t="shared" si="17"/>
        <v>188.8</v>
      </c>
      <c r="G374" s="20">
        <f t="shared" si="16"/>
        <v>188.8</v>
      </c>
    </row>
    <row r="375" spans="1:7" s="2" customFormat="1" ht="15" customHeight="1">
      <c r="A375" s="134">
        <v>10.5</v>
      </c>
      <c r="B375" s="99" t="s">
        <v>355</v>
      </c>
      <c r="C375" s="132">
        <v>1</v>
      </c>
      <c r="D375" s="133" t="s">
        <v>35</v>
      </c>
      <c r="E375" s="159">
        <v>12000</v>
      </c>
      <c r="F375" s="147">
        <f t="shared" si="17"/>
        <v>12000</v>
      </c>
      <c r="G375" s="20">
        <f t="shared" si="16"/>
        <v>12000</v>
      </c>
    </row>
    <row r="376" spans="1:7" s="15" customFormat="1" ht="12.75" customHeight="1">
      <c r="A376" s="160"/>
      <c r="B376" s="161" t="s">
        <v>356</v>
      </c>
      <c r="C376" s="162"/>
      <c r="D376" s="163"/>
      <c r="E376" s="162"/>
      <c r="F376" s="164">
        <f>SUM(F337:F375)</f>
        <v>609266.7300000001</v>
      </c>
      <c r="G376" s="20">
        <f t="shared" si="16"/>
        <v>0</v>
      </c>
    </row>
    <row r="377" spans="1:7" s="170" customFormat="1" ht="7.5" customHeight="1">
      <c r="A377" s="85"/>
      <c r="B377" s="165"/>
      <c r="C377" s="166"/>
      <c r="D377" s="76"/>
      <c r="E377" s="167"/>
      <c r="F377" s="168"/>
      <c r="G377" s="20">
        <f t="shared" si="16"/>
        <v>0</v>
      </c>
    </row>
    <row r="378" spans="1:7" s="2" customFormat="1" ht="12.75" customHeight="1">
      <c r="A378" s="96" t="s">
        <v>357</v>
      </c>
      <c r="B378" s="171" t="s">
        <v>358</v>
      </c>
      <c r="C378" s="166"/>
      <c r="D378" s="76"/>
      <c r="E378" s="167"/>
      <c r="F378" s="168"/>
      <c r="G378" s="20">
        <f t="shared" si="16"/>
        <v>0</v>
      </c>
    </row>
    <row r="379" spans="1:7" s="2" customFormat="1" ht="12.75" customHeight="1">
      <c r="A379" s="85"/>
      <c r="B379" s="165"/>
      <c r="C379" s="172"/>
      <c r="D379" s="76"/>
      <c r="E379" s="172"/>
      <c r="F379" s="173"/>
      <c r="G379" s="20">
        <f t="shared" si="16"/>
        <v>0</v>
      </c>
    </row>
    <row r="380" spans="1:7" s="2" customFormat="1" ht="12.75" customHeight="1">
      <c r="A380" s="96" t="s">
        <v>67</v>
      </c>
      <c r="B380" s="89" t="s">
        <v>359</v>
      </c>
      <c r="C380" s="172"/>
      <c r="D380" s="76"/>
      <c r="E380" s="172"/>
      <c r="F380" s="173"/>
      <c r="G380" s="20">
        <f t="shared" si="16"/>
        <v>0</v>
      </c>
    </row>
    <row r="381" spans="1:7" s="2" customFormat="1" ht="12.75" customHeight="1">
      <c r="A381" s="85"/>
      <c r="B381" s="85"/>
      <c r="C381" s="172"/>
      <c r="D381" s="76"/>
      <c r="E381" s="172"/>
      <c r="F381" s="173"/>
      <c r="G381" s="20">
        <f t="shared" si="16"/>
        <v>0</v>
      </c>
    </row>
    <row r="382" spans="1:7" s="2" customFormat="1" ht="12.75" customHeight="1">
      <c r="A382" s="97">
        <v>1</v>
      </c>
      <c r="B382" s="78" t="s">
        <v>360</v>
      </c>
      <c r="C382" s="174"/>
      <c r="D382" s="175"/>
      <c r="E382" s="174"/>
      <c r="F382" s="174"/>
      <c r="G382" s="20">
        <f t="shared" si="16"/>
        <v>0</v>
      </c>
    </row>
    <row r="383" spans="1:7" s="2" customFormat="1" ht="12.75" customHeight="1">
      <c r="A383" s="97">
        <v>1.1</v>
      </c>
      <c r="B383" s="64" t="s">
        <v>361</v>
      </c>
      <c r="C383" s="18">
        <v>2512.66</v>
      </c>
      <c r="D383" s="176" t="s">
        <v>59</v>
      </c>
      <c r="E383" s="177">
        <v>207.68</v>
      </c>
      <c r="F383" s="177">
        <f>ROUND(C383*E383,2)</f>
        <v>521829.23</v>
      </c>
      <c r="G383" s="20">
        <f t="shared" si="16"/>
        <v>521829.2288</v>
      </c>
    </row>
    <row r="384" spans="1:7" s="2" customFormat="1" ht="12.75" customHeight="1">
      <c r="A384" s="85"/>
      <c r="B384" s="165"/>
      <c r="C384" s="18"/>
      <c r="D384" s="178"/>
      <c r="E384" s="179"/>
      <c r="F384" s="177"/>
      <c r="G384" s="20">
        <f t="shared" si="16"/>
        <v>0</v>
      </c>
    </row>
    <row r="385" spans="1:7" s="2" customFormat="1" ht="12.75" customHeight="1">
      <c r="A385" s="85">
        <v>2</v>
      </c>
      <c r="B385" s="171" t="s">
        <v>362</v>
      </c>
      <c r="C385" s="18"/>
      <c r="D385" s="178"/>
      <c r="E385" s="179"/>
      <c r="F385" s="177"/>
      <c r="G385" s="20">
        <f t="shared" si="16"/>
        <v>0</v>
      </c>
    </row>
    <row r="386" spans="1:7" s="2" customFormat="1" ht="12.75" customHeight="1">
      <c r="A386" s="89">
        <v>2.1</v>
      </c>
      <c r="B386" s="89" t="s">
        <v>18</v>
      </c>
      <c r="C386" s="18"/>
      <c r="D386" s="178"/>
      <c r="E386" s="179"/>
      <c r="F386" s="177"/>
      <c r="G386" s="20">
        <f t="shared" si="16"/>
        <v>0</v>
      </c>
    </row>
    <row r="387" spans="1:7" s="2" customFormat="1" ht="12.75" customHeight="1">
      <c r="A387" s="73" t="s">
        <v>363</v>
      </c>
      <c r="B387" s="85" t="s">
        <v>364</v>
      </c>
      <c r="C387" s="18">
        <v>9.37</v>
      </c>
      <c r="D387" s="178" t="s">
        <v>20</v>
      </c>
      <c r="E387" s="177">
        <v>151.68</v>
      </c>
      <c r="F387" s="177">
        <f aca="true" t="shared" si="18" ref="F387:F451">ROUND(C387*E387,2)</f>
        <v>1421.24</v>
      </c>
      <c r="G387" s="20">
        <f t="shared" si="16"/>
        <v>1421.2415999999998</v>
      </c>
    </row>
    <row r="388" spans="1:7" s="2" customFormat="1" ht="12.75" customHeight="1">
      <c r="A388" s="73" t="s">
        <v>365</v>
      </c>
      <c r="B388" s="85" t="s">
        <v>21</v>
      </c>
      <c r="C388" s="18">
        <v>1.05</v>
      </c>
      <c r="D388" s="178" t="s">
        <v>20</v>
      </c>
      <c r="E388" s="177">
        <v>820</v>
      </c>
      <c r="F388" s="177">
        <f t="shared" si="18"/>
        <v>861</v>
      </c>
      <c r="G388" s="20">
        <f t="shared" si="16"/>
        <v>861</v>
      </c>
    </row>
    <row r="389" spans="1:7" s="2" customFormat="1" ht="12.75" customHeight="1">
      <c r="A389" s="73" t="s">
        <v>366</v>
      </c>
      <c r="B389" s="85" t="s">
        <v>183</v>
      </c>
      <c r="C389" s="18">
        <v>8.4</v>
      </c>
      <c r="D389" s="178" t="s">
        <v>20</v>
      </c>
      <c r="E389" s="177">
        <v>138.04</v>
      </c>
      <c r="F389" s="177">
        <f t="shared" si="18"/>
        <v>1159.54</v>
      </c>
      <c r="G389" s="20">
        <f t="shared" si="16"/>
        <v>1159.536</v>
      </c>
    </row>
    <row r="390" spans="1:7" s="31" customFormat="1" ht="12.75" customHeight="1">
      <c r="A390" s="73" t="s">
        <v>367</v>
      </c>
      <c r="B390" s="85" t="s">
        <v>184</v>
      </c>
      <c r="C390" s="18">
        <v>1.6</v>
      </c>
      <c r="D390" s="178" t="s">
        <v>20</v>
      </c>
      <c r="E390" s="177">
        <v>227.54</v>
      </c>
      <c r="F390" s="177">
        <f t="shared" si="18"/>
        <v>364.06</v>
      </c>
      <c r="G390" s="20">
        <f t="shared" si="16"/>
        <v>364.064</v>
      </c>
    </row>
    <row r="391" spans="1:7" s="2" customFormat="1" ht="12.75" customHeight="1">
      <c r="A391" s="73" t="s">
        <v>368</v>
      </c>
      <c r="B391" s="180" t="s">
        <v>369</v>
      </c>
      <c r="C391" s="18">
        <v>7</v>
      </c>
      <c r="D391" s="176" t="s">
        <v>17</v>
      </c>
      <c r="E391" s="177">
        <v>1040</v>
      </c>
      <c r="F391" s="177">
        <f t="shared" si="18"/>
        <v>7280</v>
      </c>
      <c r="G391" s="20">
        <f t="shared" si="16"/>
        <v>7280</v>
      </c>
    </row>
    <row r="392" spans="1:7" s="2" customFormat="1" ht="12.75" customHeight="1">
      <c r="A392" s="73" t="s">
        <v>370</v>
      </c>
      <c r="B392" s="180" t="s">
        <v>371</v>
      </c>
      <c r="C392" s="18">
        <v>3.1</v>
      </c>
      <c r="D392" s="176" t="s">
        <v>20</v>
      </c>
      <c r="E392" s="177">
        <v>9436.66</v>
      </c>
      <c r="F392" s="177">
        <f t="shared" si="18"/>
        <v>29253.65</v>
      </c>
      <c r="G392" s="20">
        <f t="shared" si="16"/>
        <v>29253.646</v>
      </c>
    </row>
    <row r="393" spans="1:7" s="2" customFormat="1" ht="12.75" customHeight="1">
      <c r="A393" s="85"/>
      <c r="B393" s="165"/>
      <c r="C393" s="179"/>
      <c r="D393" s="178"/>
      <c r="E393" s="179"/>
      <c r="F393" s="177"/>
      <c r="G393" s="20">
        <f t="shared" si="16"/>
        <v>0</v>
      </c>
    </row>
    <row r="394" spans="1:7" s="2" customFormat="1" ht="15" customHeight="1">
      <c r="A394" s="96" t="s">
        <v>70</v>
      </c>
      <c r="B394" s="78" t="s">
        <v>372</v>
      </c>
      <c r="C394" s="179"/>
      <c r="D394" s="178"/>
      <c r="E394" s="179"/>
      <c r="F394" s="177"/>
      <c r="G394" s="20">
        <f t="shared" si="16"/>
        <v>0</v>
      </c>
    </row>
    <row r="395" spans="1:7" s="2" customFormat="1" ht="12.75" customHeight="1">
      <c r="A395" s="85"/>
      <c r="B395" s="165"/>
      <c r="C395" s="179"/>
      <c r="D395" s="178"/>
      <c r="E395" s="179"/>
      <c r="F395" s="177"/>
      <c r="G395" s="20">
        <f t="shared" si="16"/>
        <v>0</v>
      </c>
    </row>
    <row r="396" spans="1:7" s="2" customFormat="1" ht="12.75" customHeight="1">
      <c r="A396" s="77">
        <v>1</v>
      </c>
      <c r="B396" s="78" t="s">
        <v>373</v>
      </c>
      <c r="C396" s="179"/>
      <c r="D396" s="178" t="s">
        <v>374</v>
      </c>
      <c r="E396" s="179"/>
      <c r="F396" s="177"/>
      <c r="G396" s="20">
        <f t="shared" si="16"/>
        <v>0</v>
      </c>
    </row>
    <row r="397" spans="1:7" s="2" customFormat="1" ht="12.75" customHeight="1">
      <c r="A397" s="63">
        <v>1.1</v>
      </c>
      <c r="B397" s="64" t="s">
        <v>375</v>
      </c>
      <c r="C397" s="177">
        <v>306.72</v>
      </c>
      <c r="D397" s="176" t="s">
        <v>204</v>
      </c>
      <c r="E397" s="177">
        <v>32.7</v>
      </c>
      <c r="F397" s="177">
        <f t="shared" si="18"/>
        <v>10029.74</v>
      </c>
      <c r="G397" s="20">
        <f t="shared" si="16"/>
        <v>10029.744000000002</v>
      </c>
    </row>
    <row r="398" spans="1:7" s="2" customFormat="1" ht="12.75" customHeight="1">
      <c r="A398" s="85">
        <v>1.2</v>
      </c>
      <c r="B398" s="95" t="s">
        <v>376</v>
      </c>
      <c r="C398" s="179">
        <v>122</v>
      </c>
      <c r="D398" s="178" t="s">
        <v>59</v>
      </c>
      <c r="E398" s="177">
        <v>913.21</v>
      </c>
      <c r="F398" s="177">
        <f t="shared" si="18"/>
        <v>111411.62</v>
      </c>
      <c r="G398" s="20">
        <f t="shared" si="16"/>
        <v>111411.62000000001</v>
      </c>
    </row>
    <row r="399" spans="1:7" s="2" customFormat="1" ht="12" customHeight="1">
      <c r="A399" s="90">
        <v>1.3</v>
      </c>
      <c r="B399" s="181" t="s">
        <v>377</v>
      </c>
      <c r="C399" s="182">
        <v>4</v>
      </c>
      <c r="D399" s="183" t="s">
        <v>35</v>
      </c>
      <c r="E399" s="184">
        <v>11536</v>
      </c>
      <c r="F399" s="184">
        <f t="shared" si="18"/>
        <v>46144</v>
      </c>
      <c r="G399" s="20">
        <f aca="true" t="shared" si="19" ref="G399:G463">+E399*C399</f>
        <v>46144</v>
      </c>
    </row>
    <row r="400" spans="1:7" s="2" customFormat="1" ht="12" customHeight="1">
      <c r="A400" s="85"/>
      <c r="B400" s="95"/>
      <c r="C400" s="179"/>
      <c r="D400" s="178"/>
      <c r="E400" s="177"/>
      <c r="F400" s="177"/>
      <c r="G400" s="20"/>
    </row>
    <row r="401" spans="1:7" s="2" customFormat="1" ht="12.75" customHeight="1">
      <c r="A401" s="185" t="s">
        <v>263</v>
      </c>
      <c r="B401" s="60" t="s">
        <v>378</v>
      </c>
      <c r="C401" s="179"/>
      <c r="D401" s="178"/>
      <c r="E401" s="179"/>
      <c r="F401" s="177"/>
      <c r="G401" s="20">
        <f t="shared" si="19"/>
        <v>0</v>
      </c>
    </row>
    <row r="402" spans="1:7" s="2" customFormat="1" ht="8.25" customHeight="1">
      <c r="A402" s="185"/>
      <c r="B402" s="60"/>
      <c r="C402" s="179"/>
      <c r="D402" s="178"/>
      <c r="E402" s="179"/>
      <c r="F402" s="177"/>
      <c r="G402" s="20">
        <f t="shared" si="19"/>
        <v>0</v>
      </c>
    </row>
    <row r="403" spans="1:7" s="2" customFormat="1" ht="12.75" customHeight="1">
      <c r="A403" s="186">
        <v>1</v>
      </c>
      <c r="B403" s="171" t="s">
        <v>379</v>
      </c>
      <c r="C403" s="179"/>
      <c r="D403" s="178"/>
      <c r="E403" s="179"/>
      <c r="F403" s="177"/>
      <c r="G403" s="20">
        <f t="shared" si="19"/>
        <v>0</v>
      </c>
    </row>
    <row r="404" spans="1:7" s="2" customFormat="1" ht="12.75" customHeight="1">
      <c r="A404" s="89">
        <v>1.1</v>
      </c>
      <c r="B404" s="171" t="s">
        <v>380</v>
      </c>
      <c r="C404" s="179"/>
      <c r="D404" s="178"/>
      <c r="E404" s="179"/>
      <c r="F404" s="177"/>
      <c r="G404" s="20">
        <f t="shared" si="19"/>
        <v>0</v>
      </c>
    </row>
    <row r="405" spans="1:7" s="2" customFormat="1" ht="12.75" customHeight="1">
      <c r="A405" s="63" t="s">
        <v>381</v>
      </c>
      <c r="B405" s="180" t="s">
        <v>382</v>
      </c>
      <c r="C405" s="177">
        <v>158.9</v>
      </c>
      <c r="D405" s="176" t="s">
        <v>17</v>
      </c>
      <c r="E405" s="177">
        <v>31.13</v>
      </c>
      <c r="F405" s="177">
        <f t="shared" si="18"/>
        <v>4946.56</v>
      </c>
      <c r="G405" s="20">
        <f t="shared" si="19"/>
        <v>4946.557</v>
      </c>
    </row>
    <row r="406" spans="1:7" s="2" customFormat="1" ht="12.75" customHeight="1">
      <c r="A406" s="63" t="s">
        <v>383</v>
      </c>
      <c r="B406" s="64" t="s">
        <v>384</v>
      </c>
      <c r="C406" s="177">
        <v>454</v>
      </c>
      <c r="D406" s="176" t="s">
        <v>35</v>
      </c>
      <c r="E406" s="177">
        <v>6.85</v>
      </c>
      <c r="F406" s="177">
        <f t="shared" si="18"/>
        <v>3109.9</v>
      </c>
      <c r="G406" s="20">
        <f t="shared" si="19"/>
        <v>3109.8999999999996</v>
      </c>
    </row>
    <row r="407" spans="1:7" s="2" customFormat="1" ht="12.75" customHeight="1">
      <c r="A407" s="63" t="s">
        <v>385</v>
      </c>
      <c r="B407" s="64" t="s">
        <v>355</v>
      </c>
      <c r="C407" s="177">
        <v>227</v>
      </c>
      <c r="D407" s="176" t="s">
        <v>35</v>
      </c>
      <c r="E407" s="177">
        <v>150</v>
      </c>
      <c r="F407" s="177">
        <f t="shared" si="18"/>
        <v>34050</v>
      </c>
      <c r="G407" s="20">
        <f t="shared" si="19"/>
        <v>34050</v>
      </c>
    </row>
    <row r="408" spans="1:7" s="2" customFormat="1" ht="12.75" customHeight="1">
      <c r="A408" s="85"/>
      <c r="B408" s="74"/>
      <c r="C408" s="179"/>
      <c r="D408" s="178"/>
      <c r="E408" s="179"/>
      <c r="F408" s="177"/>
      <c r="G408" s="20">
        <f t="shared" si="19"/>
        <v>0</v>
      </c>
    </row>
    <row r="409" spans="1:7" s="2" customFormat="1" ht="12.75" customHeight="1">
      <c r="A409" s="89">
        <v>1.2</v>
      </c>
      <c r="B409" s="171" t="s">
        <v>386</v>
      </c>
      <c r="C409" s="179"/>
      <c r="D409" s="178"/>
      <c r="E409" s="179"/>
      <c r="F409" s="177"/>
      <c r="G409" s="20">
        <f t="shared" si="19"/>
        <v>0</v>
      </c>
    </row>
    <row r="410" spans="1:7" s="2" customFormat="1" ht="12.75" customHeight="1">
      <c r="A410" s="63" t="s">
        <v>387</v>
      </c>
      <c r="B410" s="180" t="s">
        <v>388</v>
      </c>
      <c r="C410" s="177">
        <v>0.6</v>
      </c>
      <c r="D410" s="176" t="s">
        <v>17</v>
      </c>
      <c r="E410" s="177">
        <v>670.16</v>
      </c>
      <c r="F410" s="177">
        <f t="shared" si="18"/>
        <v>402.1</v>
      </c>
      <c r="G410" s="20">
        <f t="shared" si="19"/>
        <v>402.09599999999995</v>
      </c>
    </row>
    <row r="411" spans="1:7" s="2" customFormat="1" ht="12.75" customHeight="1">
      <c r="A411" s="63" t="s">
        <v>389</v>
      </c>
      <c r="B411" s="64" t="s">
        <v>390</v>
      </c>
      <c r="C411" s="177">
        <v>2</v>
      </c>
      <c r="D411" s="176" t="s">
        <v>35</v>
      </c>
      <c r="E411" s="177">
        <v>1879.2</v>
      </c>
      <c r="F411" s="177">
        <f t="shared" si="18"/>
        <v>3758.4</v>
      </c>
      <c r="G411" s="20">
        <f t="shared" si="19"/>
        <v>3758.4</v>
      </c>
    </row>
    <row r="412" spans="1:7" s="2" customFormat="1" ht="12.75" customHeight="1">
      <c r="A412" s="63" t="s">
        <v>391</v>
      </c>
      <c r="B412" s="64" t="s">
        <v>355</v>
      </c>
      <c r="C412" s="177">
        <v>1</v>
      </c>
      <c r="D412" s="176" t="s">
        <v>35</v>
      </c>
      <c r="E412" s="177">
        <v>550</v>
      </c>
      <c r="F412" s="177">
        <f t="shared" si="18"/>
        <v>550</v>
      </c>
      <c r="G412" s="20">
        <f t="shared" si="19"/>
        <v>550</v>
      </c>
    </row>
    <row r="413" spans="1:7" s="2" customFormat="1" ht="12.75" customHeight="1">
      <c r="A413" s="85"/>
      <c r="B413" s="74"/>
      <c r="C413" s="179"/>
      <c r="D413" s="178"/>
      <c r="E413" s="179"/>
      <c r="F413" s="177"/>
      <c r="G413" s="20">
        <f t="shared" si="19"/>
        <v>0</v>
      </c>
    </row>
    <row r="414" spans="1:7" s="2" customFormat="1" ht="12.75" customHeight="1">
      <c r="A414" s="89">
        <v>1.3</v>
      </c>
      <c r="B414" s="171" t="s">
        <v>392</v>
      </c>
      <c r="C414" s="179"/>
      <c r="D414" s="178"/>
      <c r="E414" s="179"/>
      <c r="F414" s="177"/>
      <c r="G414" s="20">
        <f t="shared" si="19"/>
        <v>0</v>
      </c>
    </row>
    <row r="415" spans="1:7" s="2" customFormat="1" ht="12.75" customHeight="1">
      <c r="A415" s="63" t="s">
        <v>393</v>
      </c>
      <c r="B415" s="180" t="s">
        <v>388</v>
      </c>
      <c r="C415" s="177">
        <v>0.6</v>
      </c>
      <c r="D415" s="176"/>
      <c r="E415" s="177">
        <v>670.16</v>
      </c>
      <c r="F415" s="177">
        <f t="shared" si="18"/>
        <v>402.1</v>
      </c>
      <c r="G415" s="20">
        <f t="shared" si="19"/>
        <v>402.09599999999995</v>
      </c>
    </row>
    <row r="416" spans="1:7" s="2" customFormat="1" ht="12.75" customHeight="1">
      <c r="A416" s="63" t="s">
        <v>394</v>
      </c>
      <c r="B416" s="64" t="s">
        <v>390</v>
      </c>
      <c r="C416" s="177">
        <v>1</v>
      </c>
      <c r="D416" s="176"/>
      <c r="E416" s="177">
        <v>1879.2</v>
      </c>
      <c r="F416" s="177">
        <f t="shared" si="18"/>
        <v>1879.2</v>
      </c>
      <c r="G416" s="20">
        <f t="shared" si="19"/>
        <v>1879.2</v>
      </c>
    </row>
    <row r="417" spans="1:7" s="2" customFormat="1" ht="12.75" customHeight="1">
      <c r="A417" s="63" t="s">
        <v>395</v>
      </c>
      <c r="B417" s="64" t="s">
        <v>355</v>
      </c>
      <c r="C417" s="177">
        <v>1</v>
      </c>
      <c r="D417" s="176"/>
      <c r="E417" s="177">
        <v>400</v>
      </c>
      <c r="F417" s="177">
        <f t="shared" si="18"/>
        <v>400</v>
      </c>
      <c r="G417" s="20">
        <f t="shared" si="19"/>
        <v>400</v>
      </c>
    </row>
    <row r="418" spans="1:7" s="2" customFormat="1" ht="12.75" customHeight="1">
      <c r="A418" s="85"/>
      <c r="B418" s="165"/>
      <c r="C418" s="179"/>
      <c r="D418" s="178"/>
      <c r="E418" s="179"/>
      <c r="F418" s="177"/>
      <c r="G418" s="20">
        <f t="shared" si="19"/>
        <v>0</v>
      </c>
    </row>
    <row r="419" spans="1:7" s="2" customFormat="1" ht="26.25" customHeight="1">
      <c r="A419" s="59" t="s">
        <v>272</v>
      </c>
      <c r="B419" s="60" t="s">
        <v>396</v>
      </c>
      <c r="C419" s="179"/>
      <c r="D419" s="178"/>
      <c r="E419" s="179"/>
      <c r="F419" s="177"/>
      <c r="G419" s="20">
        <f t="shared" si="19"/>
        <v>0</v>
      </c>
    </row>
    <row r="420" spans="1:7" s="2" customFormat="1" ht="12.75" customHeight="1">
      <c r="A420" s="97">
        <v>1</v>
      </c>
      <c r="B420" s="180" t="s">
        <v>397</v>
      </c>
      <c r="C420" s="177">
        <v>1</v>
      </c>
      <c r="D420" s="176" t="s">
        <v>35</v>
      </c>
      <c r="E420" s="177">
        <v>4500</v>
      </c>
      <c r="F420" s="177">
        <f t="shared" si="18"/>
        <v>4500</v>
      </c>
      <c r="G420" s="20">
        <f t="shared" si="19"/>
        <v>4500</v>
      </c>
    </row>
    <row r="421" spans="1:7" s="2" customFormat="1" ht="12.75" customHeight="1">
      <c r="A421" s="85"/>
      <c r="B421" s="165"/>
      <c r="C421" s="179"/>
      <c r="D421" s="178"/>
      <c r="E421" s="179"/>
      <c r="F421" s="177"/>
      <c r="G421" s="20">
        <f t="shared" si="19"/>
        <v>0</v>
      </c>
    </row>
    <row r="422" spans="1:7" s="2" customFormat="1" ht="12.75" customHeight="1">
      <c r="A422" s="89">
        <v>2</v>
      </c>
      <c r="B422" s="171" t="s">
        <v>398</v>
      </c>
      <c r="C422" s="179"/>
      <c r="D422" s="178"/>
      <c r="E422" s="179"/>
      <c r="F422" s="177"/>
      <c r="G422" s="20">
        <f t="shared" si="19"/>
        <v>0</v>
      </c>
    </row>
    <row r="423" spans="1:7" s="2" customFormat="1" ht="12.75" customHeight="1">
      <c r="A423" s="97">
        <v>2.1</v>
      </c>
      <c r="B423" s="180" t="s">
        <v>399</v>
      </c>
      <c r="C423" s="177">
        <v>1</v>
      </c>
      <c r="D423" s="176" t="s">
        <v>121</v>
      </c>
      <c r="E423" s="177">
        <v>1500</v>
      </c>
      <c r="F423" s="177">
        <f t="shared" si="18"/>
        <v>1500</v>
      </c>
      <c r="G423" s="20">
        <f t="shared" si="19"/>
        <v>1500</v>
      </c>
    </row>
    <row r="424" spans="1:7" s="2" customFormat="1" ht="12.75" customHeight="1">
      <c r="A424" s="97">
        <v>2.2</v>
      </c>
      <c r="B424" s="180" t="s">
        <v>400</v>
      </c>
      <c r="C424" s="177">
        <v>83.41</v>
      </c>
      <c r="D424" s="176" t="s">
        <v>59</v>
      </c>
      <c r="E424" s="177">
        <v>156.92</v>
      </c>
      <c r="F424" s="177">
        <f t="shared" si="18"/>
        <v>13088.7</v>
      </c>
      <c r="G424" s="20">
        <f t="shared" si="19"/>
        <v>13088.697199999999</v>
      </c>
    </row>
    <row r="425" spans="1:7" s="2" customFormat="1" ht="12.75" customHeight="1">
      <c r="A425" s="97">
        <v>2.3</v>
      </c>
      <c r="B425" s="180" t="s">
        <v>401</v>
      </c>
      <c r="C425" s="177">
        <v>17.86</v>
      </c>
      <c r="D425" s="176" t="s">
        <v>59</v>
      </c>
      <c r="E425" s="177">
        <v>269.8</v>
      </c>
      <c r="F425" s="177">
        <f t="shared" si="18"/>
        <v>4818.63</v>
      </c>
      <c r="G425" s="20">
        <f t="shared" si="19"/>
        <v>4818.628</v>
      </c>
    </row>
    <row r="426" spans="1:7" s="2" customFormat="1" ht="12.75" customHeight="1">
      <c r="A426" s="97">
        <v>2.4</v>
      </c>
      <c r="B426" s="180" t="s">
        <v>402</v>
      </c>
      <c r="C426" s="177">
        <v>1</v>
      </c>
      <c r="D426" s="176" t="s">
        <v>35</v>
      </c>
      <c r="E426" s="177">
        <v>7000</v>
      </c>
      <c r="F426" s="177">
        <f t="shared" si="18"/>
        <v>7000</v>
      </c>
      <c r="G426" s="20">
        <f t="shared" si="19"/>
        <v>7000</v>
      </c>
    </row>
    <row r="427" spans="1:7" s="2" customFormat="1" ht="12.75" customHeight="1">
      <c r="A427" s="85"/>
      <c r="B427" s="171"/>
      <c r="C427" s="179"/>
      <c r="D427" s="178"/>
      <c r="E427" s="179"/>
      <c r="F427" s="177"/>
      <c r="G427" s="20">
        <f t="shared" si="19"/>
        <v>0</v>
      </c>
    </row>
    <row r="428" spans="1:7" s="2" customFormat="1" ht="12.75" customHeight="1">
      <c r="A428" s="59" t="s">
        <v>302</v>
      </c>
      <c r="B428" s="187" t="s">
        <v>403</v>
      </c>
      <c r="C428" s="179"/>
      <c r="D428" s="178"/>
      <c r="E428" s="179"/>
      <c r="F428" s="177"/>
      <c r="G428" s="20">
        <f t="shared" si="19"/>
        <v>0</v>
      </c>
    </row>
    <row r="429" spans="1:7" s="2" customFormat="1" ht="12.75" customHeight="1">
      <c r="A429" s="85"/>
      <c r="B429" s="171" t="s">
        <v>404</v>
      </c>
      <c r="C429" s="179"/>
      <c r="D429" s="178"/>
      <c r="E429" s="179"/>
      <c r="F429" s="177"/>
      <c r="G429" s="20">
        <f t="shared" si="19"/>
        <v>0</v>
      </c>
    </row>
    <row r="430" spans="1:7" s="2" customFormat="1" ht="7.5" customHeight="1">
      <c r="A430" s="85"/>
      <c r="B430" s="171"/>
      <c r="C430" s="179"/>
      <c r="D430" s="178"/>
      <c r="E430" s="179"/>
      <c r="F430" s="177"/>
      <c r="G430" s="20">
        <f t="shared" si="19"/>
        <v>0</v>
      </c>
    </row>
    <row r="431" spans="1:7" s="2" customFormat="1" ht="12.75" customHeight="1">
      <c r="A431" s="62">
        <v>1</v>
      </c>
      <c r="B431" s="187" t="s">
        <v>405</v>
      </c>
      <c r="C431" s="179"/>
      <c r="D431" s="178"/>
      <c r="E431" s="179"/>
      <c r="F431" s="177"/>
      <c r="G431" s="20">
        <f t="shared" si="19"/>
        <v>0</v>
      </c>
    </row>
    <row r="432" spans="1:7" s="2" customFormat="1" ht="26.25" customHeight="1">
      <c r="A432" s="63">
        <v>1.1</v>
      </c>
      <c r="B432" s="180" t="s">
        <v>406</v>
      </c>
      <c r="C432" s="177">
        <v>1</v>
      </c>
      <c r="D432" s="176" t="s">
        <v>35</v>
      </c>
      <c r="E432" s="177">
        <v>30000</v>
      </c>
      <c r="F432" s="177">
        <f t="shared" si="18"/>
        <v>30000</v>
      </c>
      <c r="G432" s="20">
        <f t="shared" si="19"/>
        <v>30000</v>
      </c>
    </row>
    <row r="433" spans="1:7" s="2" customFormat="1" ht="30" customHeight="1">
      <c r="A433" s="188">
        <v>1.2</v>
      </c>
      <c r="B433" s="180" t="s">
        <v>407</v>
      </c>
      <c r="C433" s="177">
        <v>1</v>
      </c>
      <c r="D433" s="176" t="s">
        <v>35</v>
      </c>
      <c r="E433" s="177">
        <v>25960</v>
      </c>
      <c r="F433" s="177">
        <f t="shared" si="18"/>
        <v>25960</v>
      </c>
      <c r="G433" s="20">
        <f t="shared" si="19"/>
        <v>25960</v>
      </c>
    </row>
    <row r="434" spans="1:7" s="31" customFormat="1" ht="12.75" customHeight="1">
      <c r="A434" s="63">
        <v>1.3</v>
      </c>
      <c r="B434" s="180" t="s">
        <v>408</v>
      </c>
      <c r="C434" s="177">
        <v>1</v>
      </c>
      <c r="D434" s="176" t="s">
        <v>35</v>
      </c>
      <c r="E434" s="177">
        <v>11800</v>
      </c>
      <c r="F434" s="177">
        <f t="shared" si="18"/>
        <v>11800</v>
      </c>
      <c r="G434" s="20">
        <f t="shared" si="19"/>
        <v>11800</v>
      </c>
    </row>
    <row r="435" spans="1:7" s="2" customFormat="1" ht="28.5" customHeight="1">
      <c r="A435" s="85">
        <v>2</v>
      </c>
      <c r="B435" s="171" t="s">
        <v>409</v>
      </c>
      <c r="C435" s="179"/>
      <c r="D435" s="178"/>
      <c r="E435" s="179"/>
      <c r="F435" s="177"/>
      <c r="G435" s="20">
        <f t="shared" si="19"/>
        <v>0</v>
      </c>
    </row>
    <row r="436" spans="1:7" s="2" customFormat="1" ht="39.75" customHeight="1">
      <c r="A436" s="97">
        <v>2.1</v>
      </c>
      <c r="B436" s="180" t="s">
        <v>410</v>
      </c>
      <c r="C436" s="177">
        <v>1</v>
      </c>
      <c r="D436" s="176" t="s">
        <v>35</v>
      </c>
      <c r="E436" s="177">
        <v>126407.5</v>
      </c>
      <c r="F436" s="177">
        <f t="shared" si="18"/>
        <v>126407.5</v>
      </c>
      <c r="G436" s="20">
        <f t="shared" si="19"/>
        <v>126407.5</v>
      </c>
    </row>
    <row r="437" spans="1:7" s="2" customFormat="1" ht="12.75" customHeight="1">
      <c r="A437" s="85"/>
      <c r="B437" s="171"/>
      <c r="C437" s="179"/>
      <c r="D437" s="178"/>
      <c r="E437" s="179"/>
      <c r="F437" s="177"/>
      <c r="G437" s="20">
        <f t="shared" si="19"/>
        <v>0</v>
      </c>
    </row>
    <row r="438" spans="1:7" s="2" customFormat="1" ht="12" customHeight="1">
      <c r="A438" s="89">
        <v>2</v>
      </c>
      <c r="B438" s="171" t="s">
        <v>411</v>
      </c>
      <c r="C438" s="179"/>
      <c r="D438" s="178"/>
      <c r="E438" s="179"/>
      <c r="F438" s="177"/>
      <c r="G438" s="20">
        <f t="shared" si="19"/>
        <v>0</v>
      </c>
    </row>
    <row r="439" spans="1:7" s="2" customFormat="1" ht="12.75" customHeight="1">
      <c r="A439" s="97">
        <v>3</v>
      </c>
      <c r="B439" s="180" t="s">
        <v>412</v>
      </c>
      <c r="C439" s="128"/>
      <c r="D439" s="176"/>
      <c r="E439" s="128"/>
      <c r="F439" s="177"/>
      <c r="G439" s="20">
        <f t="shared" si="19"/>
        <v>0</v>
      </c>
    </row>
    <row r="440" spans="1:7" s="2" customFormat="1" ht="12.75" customHeight="1">
      <c r="A440" s="63">
        <v>3.1</v>
      </c>
      <c r="B440" s="180" t="s">
        <v>413</v>
      </c>
      <c r="C440" s="177">
        <v>42</v>
      </c>
      <c r="D440" s="176" t="s">
        <v>171</v>
      </c>
      <c r="E440" s="177">
        <v>166</v>
      </c>
      <c r="F440" s="177">
        <f t="shared" si="18"/>
        <v>6972</v>
      </c>
      <c r="G440" s="20">
        <f t="shared" si="19"/>
        <v>6972</v>
      </c>
    </row>
    <row r="441" spans="1:7" s="2" customFormat="1" ht="12.75" customHeight="1">
      <c r="A441" s="63">
        <v>3.2</v>
      </c>
      <c r="B441" s="180" t="s">
        <v>414</v>
      </c>
      <c r="C441" s="177">
        <v>192</v>
      </c>
      <c r="D441" s="176" t="s">
        <v>171</v>
      </c>
      <c r="E441" s="177">
        <v>156</v>
      </c>
      <c r="F441" s="177">
        <f t="shared" si="18"/>
        <v>29952</v>
      </c>
      <c r="G441" s="20">
        <f t="shared" si="19"/>
        <v>29952</v>
      </c>
    </row>
    <row r="442" spans="1:7" s="2" customFormat="1" ht="12.75" customHeight="1">
      <c r="A442" s="63">
        <v>3.3</v>
      </c>
      <c r="B442" s="180" t="s">
        <v>415</v>
      </c>
      <c r="C442" s="177">
        <v>192</v>
      </c>
      <c r="D442" s="176" t="s">
        <v>171</v>
      </c>
      <c r="E442" s="177">
        <v>156</v>
      </c>
      <c r="F442" s="177">
        <f t="shared" si="18"/>
        <v>29952</v>
      </c>
      <c r="G442" s="20">
        <f t="shared" si="19"/>
        <v>29952</v>
      </c>
    </row>
    <row r="443" spans="1:7" s="2" customFormat="1" ht="12.75" customHeight="1">
      <c r="A443" s="85"/>
      <c r="B443" s="171"/>
      <c r="C443" s="179"/>
      <c r="D443" s="178"/>
      <c r="E443" s="179"/>
      <c r="F443" s="177"/>
      <c r="G443" s="20">
        <f t="shared" si="19"/>
        <v>0</v>
      </c>
    </row>
    <row r="444" spans="1:7" s="2" customFormat="1" ht="12.75" customHeight="1">
      <c r="A444" s="96" t="s">
        <v>416</v>
      </c>
      <c r="B444" s="171" t="s">
        <v>417</v>
      </c>
      <c r="C444" s="179"/>
      <c r="D444" s="178"/>
      <c r="E444" s="179"/>
      <c r="F444" s="177"/>
      <c r="G444" s="20">
        <f t="shared" si="19"/>
        <v>0</v>
      </c>
    </row>
    <row r="445" spans="1:7" s="2" customFormat="1" ht="30" customHeight="1">
      <c r="A445" s="89">
        <v>1</v>
      </c>
      <c r="B445" s="171" t="s">
        <v>418</v>
      </c>
      <c r="C445" s="179"/>
      <c r="D445" s="178"/>
      <c r="E445" s="179"/>
      <c r="F445" s="177"/>
      <c r="G445" s="20">
        <f t="shared" si="19"/>
        <v>0</v>
      </c>
    </row>
    <row r="446" spans="1:7" s="2" customFormat="1" ht="12.75" customHeight="1">
      <c r="A446" s="89">
        <v>1.1</v>
      </c>
      <c r="B446" s="171" t="s">
        <v>419</v>
      </c>
      <c r="C446" s="179"/>
      <c r="D446" s="178"/>
      <c r="E446" s="179"/>
      <c r="F446" s="177"/>
      <c r="G446" s="20">
        <f t="shared" si="19"/>
        <v>0</v>
      </c>
    </row>
    <row r="447" spans="1:7" s="2" customFormat="1" ht="12.75" customHeight="1">
      <c r="A447" s="73" t="s">
        <v>381</v>
      </c>
      <c r="B447" s="95" t="s">
        <v>420</v>
      </c>
      <c r="C447" s="179">
        <v>114.66</v>
      </c>
      <c r="D447" s="178" t="s">
        <v>59</v>
      </c>
      <c r="E447" s="179">
        <v>64.02</v>
      </c>
      <c r="F447" s="177">
        <f t="shared" si="18"/>
        <v>7340.53</v>
      </c>
      <c r="G447" s="20">
        <f t="shared" si="19"/>
        <v>7340.533199999999</v>
      </c>
    </row>
    <row r="448" spans="1:7" s="2" customFormat="1" ht="12.75" customHeight="1">
      <c r="A448" s="73" t="s">
        <v>383</v>
      </c>
      <c r="B448" s="95" t="s">
        <v>421</v>
      </c>
      <c r="C448" s="179">
        <v>67.09</v>
      </c>
      <c r="D448" s="178" t="s">
        <v>59</v>
      </c>
      <c r="E448" s="179">
        <v>64.02</v>
      </c>
      <c r="F448" s="177">
        <f t="shared" si="18"/>
        <v>4295.1</v>
      </c>
      <c r="G448" s="20">
        <f t="shared" si="19"/>
        <v>4295.1018</v>
      </c>
    </row>
    <row r="449" spans="1:7" s="2" customFormat="1" ht="12.75" customHeight="1">
      <c r="A449" s="73" t="s">
        <v>385</v>
      </c>
      <c r="B449" s="95" t="s">
        <v>422</v>
      </c>
      <c r="C449" s="179">
        <v>83.41</v>
      </c>
      <c r="D449" s="178" t="s">
        <v>59</v>
      </c>
      <c r="E449" s="179">
        <v>64.02</v>
      </c>
      <c r="F449" s="177">
        <f t="shared" si="18"/>
        <v>5339.91</v>
      </c>
      <c r="G449" s="20">
        <f t="shared" si="19"/>
        <v>5339.9082</v>
      </c>
    </row>
    <row r="450" spans="1:7" s="2" customFormat="1" ht="12.75" customHeight="1">
      <c r="A450" s="73" t="s">
        <v>423</v>
      </c>
      <c r="B450" s="95" t="s">
        <v>424</v>
      </c>
      <c r="C450" s="179">
        <v>77.34</v>
      </c>
      <c r="D450" s="178" t="s">
        <v>59</v>
      </c>
      <c r="E450" s="179">
        <v>64.02</v>
      </c>
      <c r="F450" s="177">
        <f t="shared" si="18"/>
        <v>4951.31</v>
      </c>
      <c r="G450" s="20">
        <f t="shared" si="19"/>
        <v>4951.3068</v>
      </c>
    </row>
    <row r="451" spans="1:7" s="2" customFormat="1" ht="12.75" customHeight="1">
      <c r="A451" s="189" t="s">
        <v>425</v>
      </c>
      <c r="B451" s="181" t="s">
        <v>426</v>
      </c>
      <c r="C451" s="182">
        <v>10.08</v>
      </c>
      <c r="D451" s="183" t="s">
        <v>59</v>
      </c>
      <c r="E451" s="182">
        <v>64.02</v>
      </c>
      <c r="F451" s="184">
        <f t="shared" si="18"/>
        <v>645.32</v>
      </c>
      <c r="G451" s="20">
        <f t="shared" si="19"/>
        <v>645.3216</v>
      </c>
    </row>
    <row r="452" spans="1:7" s="2" customFormat="1" ht="12.75" customHeight="1">
      <c r="A452" s="73"/>
      <c r="B452" s="95"/>
      <c r="C452" s="179"/>
      <c r="D452" s="178"/>
      <c r="E452" s="179"/>
      <c r="F452" s="177"/>
      <c r="G452" s="20">
        <f t="shared" si="19"/>
        <v>0</v>
      </c>
    </row>
    <row r="453" spans="1:7" s="2" customFormat="1" ht="12.75" customHeight="1">
      <c r="A453" s="89">
        <v>1.2</v>
      </c>
      <c r="B453" s="171" t="s">
        <v>427</v>
      </c>
      <c r="C453" s="179"/>
      <c r="D453" s="178"/>
      <c r="E453" s="179"/>
      <c r="F453" s="177"/>
      <c r="G453" s="20">
        <f t="shared" si="19"/>
        <v>0</v>
      </c>
    </row>
    <row r="454" spans="1:7" s="2" customFormat="1" ht="12.75" customHeight="1">
      <c r="A454" s="73" t="s">
        <v>387</v>
      </c>
      <c r="B454" s="95" t="s">
        <v>428</v>
      </c>
      <c r="C454" s="179">
        <v>97.2</v>
      </c>
      <c r="D454" s="178" t="s">
        <v>59</v>
      </c>
      <c r="E454" s="179">
        <v>64.02</v>
      </c>
      <c r="F454" s="177">
        <f aca="true" t="shared" si="20" ref="F454:F481">ROUND(C454*E454,2)</f>
        <v>6222.74</v>
      </c>
      <c r="G454" s="20">
        <f t="shared" si="19"/>
        <v>6222.744</v>
      </c>
    </row>
    <row r="455" spans="1:7" s="2" customFormat="1" ht="12.75" customHeight="1">
      <c r="A455" s="73" t="s">
        <v>389</v>
      </c>
      <c r="B455" s="95" t="s">
        <v>421</v>
      </c>
      <c r="C455" s="179">
        <v>32.7</v>
      </c>
      <c r="D455" s="178" t="s">
        <v>59</v>
      </c>
      <c r="E455" s="179">
        <v>64.02</v>
      </c>
      <c r="F455" s="177">
        <f t="shared" si="20"/>
        <v>2093.45</v>
      </c>
      <c r="G455" s="20">
        <f t="shared" si="19"/>
        <v>2093.454</v>
      </c>
    </row>
    <row r="456" spans="1:7" s="2" customFormat="1" ht="12.75" customHeight="1">
      <c r="A456" s="73" t="s">
        <v>391</v>
      </c>
      <c r="B456" s="95" t="s">
        <v>422</v>
      </c>
      <c r="C456" s="179">
        <v>83.41</v>
      </c>
      <c r="D456" s="178" t="s">
        <v>59</v>
      </c>
      <c r="E456" s="179">
        <v>64.02</v>
      </c>
      <c r="F456" s="177">
        <f t="shared" si="20"/>
        <v>5339.91</v>
      </c>
      <c r="G456" s="20">
        <f t="shared" si="19"/>
        <v>5339.9082</v>
      </c>
    </row>
    <row r="457" spans="1:7" s="2" customFormat="1" ht="12.75" customHeight="1">
      <c r="A457" s="73"/>
      <c r="B457" s="95"/>
      <c r="C457" s="179"/>
      <c r="D457" s="178"/>
      <c r="E457" s="179"/>
      <c r="F457" s="177"/>
      <c r="G457" s="20">
        <f t="shared" si="19"/>
        <v>0</v>
      </c>
    </row>
    <row r="458" spans="1:7" s="2" customFormat="1" ht="12.75" customHeight="1">
      <c r="A458" s="77">
        <v>2</v>
      </c>
      <c r="B458" s="171" t="s">
        <v>429</v>
      </c>
      <c r="C458" s="179"/>
      <c r="D458" s="178"/>
      <c r="E458" s="179"/>
      <c r="F458" s="177"/>
      <c r="G458" s="20">
        <f t="shared" si="19"/>
        <v>0</v>
      </c>
    </row>
    <row r="459" spans="1:7" s="2" customFormat="1" ht="12.75" customHeight="1">
      <c r="A459" s="73">
        <v>2.1</v>
      </c>
      <c r="B459" s="95" t="s">
        <v>420</v>
      </c>
      <c r="C459" s="179">
        <v>2</v>
      </c>
      <c r="D459" s="178" t="s">
        <v>35</v>
      </c>
      <c r="E459" s="177">
        <v>5500</v>
      </c>
      <c r="F459" s="177">
        <f t="shared" si="20"/>
        <v>11000</v>
      </c>
      <c r="G459" s="20">
        <f t="shared" si="19"/>
        <v>11000</v>
      </c>
    </row>
    <row r="460" spans="1:7" s="2" customFormat="1" ht="12.75" customHeight="1">
      <c r="A460" s="73">
        <v>2.2</v>
      </c>
      <c r="B460" s="95" t="s">
        <v>430</v>
      </c>
      <c r="C460" s="179">
        <v>5</v>
      </c>
      <c r="D460" s="178" t="s">
        <v>35</v>
      </c>
      <c r="E460" s="177">
        <v>4500</v>
      </c>
      <c r="F460" s="177">
        <f t="shared" si="20"/>
        <v>22500</v>
      </c>
      <c r="G460" s="20">
        <f t="shared" si="19"/>
        <v>22500</v>
      </c>
    </row>
    <row r="461" spans="1:7" s="2" customFormat="1" ht="27.75" customHeight="1">
      <c r="A461" s="96" t="s">
        <v>431</v>
      </c>
      <c r="B461" s="171" t="s">
        <v>432</v>
      </c>
      <c r="C461" s="179"/>
      <c r="D461" s="178"/>
      <c r="E461" s="179"/>
      <c r="F461" s="177"/>
      <c r="G461" s="20">
        <f t="shared" si="19"/>
        <v>0</v>
      </c>
    </row>
    <row r="462" spans="1:7" s="2" customFormat="1" ht="18.75" customHeight="1">
      <c r="A462" s="96">
        <v>1</v>
      </c>
      <c r="B462" s="171" t="s">
        <v>433</v>
      </c>
      <c r="C462" s="179"/>
      <c r="D462" s="178"/>
      <c r="E462" s="179"/>
      <c r="F462" s="177"/>
      <c r="G462" s="20">
        <f t="shared" si="19"/>
        <v>0</v>
      </c>
    </row>
    <row r="463" spans="1:7" s="2" customFormat="1" ht="12.75" customHeight="1">
      <c r="A463" s="73">
        <v>1.1</v>
      </c>
      <c r="B463" s="95" t="s">
        <v>434</v>
      </c>
      <c r="C463" s="179">
        <v>1</v>
      </c>
      <c r="D463" s="178" t="s">
        <v>121</v>
      </c>
      <c r="E463" s="177">
        <v>3500</v>
      </c>
      <c r="F463" s="177">
        <f t="shared" si="20"/>
        <v>3500</v>
      </c>
      <c r="G463" s="20">
        <f t="shared" si="19"/>
        <v>3500</v>
      </c>
    </row>
    <row r="464" spans="1:7" s="2" customFormat="1" ht="12.75" customHeight="1">
      <c r="A464" s="73">
        <v>1.2</v>
      </c>
      <c r="B464" s="95" t="s">
        <v>435</v>
      </c>
      <c r="C464" s="179">
        <v>1</v>
      </c>
      <c r="D464" s="178" t="s">
        <v>121</v>
      </c>
      <c r="E464" s="177">
        <v>1500</v>
      </c>
      <c r="F464" s="177">
        <f t="shared" si="20"/>
        <v>1500</v>
      </c>
      <c r="G464" s="20">
        <f aca="true" t="shared" si="21" ref="G464:G527">+E464*C464</f>
        <v>1500</v>
      </c>
    </row>
    <row r="465" spans="1:7" s="2" customFormat="1" ht="12.75" customHeight="1">
      <c r="A465" s="73">
        <v>1.3</v>
      </c>
      <c r="B465" s="95" t="s">
        <v>436</v>
      </c>
      <c r="C465" s="179">
        <v>54</v>
      </c>
      <c r="D465" s="178" t="s">
        <v>319</v>
      </c>
      <c r="E465" s="177">
        <v>550</v>
      </c>
      <c r="F465" s="177">
        <f t="shared" si="20"/>
        <v>29700</v>
      </c>
      <c r="G465" s="20">
        <f t="shared" si="21"/>
        <v>29700</v>
      </c>
    </row>
    <row r="466" spans="1:7" s="2" customFormat="1" ht="12.75" customHeight="1">
      <c r="A466" s="73">
        <v>1.4</v>
      </c>
      <c r="B466" s="95" t="s">
        <v>437</v>
      </c>
      <c r="C466" s="179">
        <v>471.66</v>
      </c>
      <c r="D466" s="178" t="s">
        <v>17</v>
      </c>
      <c r="E466" s="177">
        <v>5.33</v>
      </c>
      <c r="F466" s="177">
        <f t="shared" si="20"/>
        <v>2513.95</v>
      </c>
      <c r="G466" s="20">
        <f t="shared" si="21"/>
        <v>2513.9478000000004</v>
      </c>
    </row>
    <row r="467" spans="1:7" s="2" customFormat="1" ht="12.75" customHeight="1">
      <c r="A467" s="73">
        <v>1.5</v>
      </c>
      <c r="B467" s="95" t="s">
        <v>438</v>
      </c>
      <c r="C467" s="179">
        <v>10</v>
      </c>
      <c r="D467" s="178" t="s">
        <v>258</v>
      </c>
      <c r="E467" s="177">
        <v>43.66</v>
      </c>
      <c r="F467" s="177">
        <f t="shared" si="20"/>
        <v>436.6</v>
      </c>
      <c r="G467" s="20">
        <f t="shared" si="21"/>
        <v>436.59999999999997</v>
      </c>
    </row>
    <row r="468" spans="1:7" s="2" customFormat="1" ht="12.75" customHeight="1">
      <c r="A468" s="73">
        <v>1.6</v>
      </c>
      <c r="B468" s="95" t="s">
        <v>439</v>
      </c>
      <c r="C468" s="179">
        <v>471.66</v>
      </c>
      <c r="D468" s="178" t="s">
        <v>17</v>
      </c>
      <c r="E468" s="177">
        <v>79.6</v>
      </c>
      <c r="F468" s="177">
        <f t="shared" si="20"/>
        <v>37544.14</v>
      </c>
      <c r="G468" s="20">
        <f t="shared" si="21"/>
        <v>37544.136</v>
      </c>
    </row>
    <row r="469" spans="1:7" s="2" customFormat="1" ht="12.75" customHeight="1">
      <c r="A469" s="73">
        <v>1.7</v>
      </c>
      <c r="B469" s="95" t="s">
        <v>440</v>
      </c>
      <c r="C469" s="179">
        <v>1</v>
      </c>
      <c r="D469" s="178" t="s">
        <v>121</v>
      </c>
      <c r="E469" s="177">
        <v>15000</v>
      </c>
      <c r="F469" s="177">
        <f t="shared" si="20"/>
        <v>15000</v>
      </c>
      <c r="G469" s="20">
        <f t="shared" si="21"/>
        <v>15000</v>
      </c>
    </row>
    <row r="470" spans="1:7" s="31" customFormat="1" ht="8.25" customHeight="1">
      <c r="A470" s="85"/>
      <c r="B470" s="171"/>
      <c r="C470" s="179"/>
      <c r="D470" s="178"/>
      <c r="E470" s="179"/>
      <c r="F470" s="177"/>
      <c r="G470" s="20">
        <f t="shared" si="21"/>
        <v>0</v>
      </c>
    </row>
    <row r="471" spans="1:7" s="2" customFormat="1" ht="12.75" customHeight="1">
      <c r="A471" s="89">
        <v>2</v>
      </c>
      <c r="B471" s="171" t="s">
        <v>441</v>
      </c>
      <c r="C471" s="179"/>
      <c r="D471" s="178"/>
      <c r="E471" s="179"/>
      <c r="F471" s="177"/>
      <c r="G471" s="20">
        <f t="shared" si="21"/>
        <v>0</v>
      </c>
    </row>
    <row r="472" spans="1:7" s="2" customFormat="1" ht="12.75" customHeight="1">
      <c r="A472" s="85">
        <v>2.1</v>
      </c>
      <c r="B472" s="171" t="s">
        <v>442</v>
      </c>
      <c r="C472" s="179"/>
      <c r="D472" s="178"/>
      <c r="E472" s="179"/>
      <c r="F472" s="177"/>
      <c r="G472" s="20">
        <f t="shared" si="21"/>
        <v>0</v>
      </c>
    </row>
    <row r="473" spans="1:7" s="2" customFormat="1" ht="24.75" customHeight="1">
      <c r="A473" s="73" t="s">
        <v>363</v>
      </c>
      <c r="B473" s="95" t="s">
        <v>443</v>
      </c>
      <c r="C473" s="179">
        <v>1</v>
      </c>
      <c r="D473" s="178" t="s">
        <v>35</v>
      </c>
      <c r="E473" s="177">
        <v>125000</v>
      </c>
      <c r="F473" s="177">
        <f t="shared" si="20"/>
        <v>125000</v>
      </c>
      <c r="G473" s="20">
        <f t="shared" si="21"/>
        <v>125000</v>
      </c>
    </row>
    <row r="474" spans="1:7" s="2" customFormat="1" ht="25.5" customHeight="1">
      <c r="A474" s="73" t="s">
        <v>365</v>
      </c>
      <c r="B474" s="95" t="s">
        <v>444</v>
      </c>
      <c r="C474" s="179">
        <v>1</v>
      </c>
      <c r="D474" s="178" t="s">
        <v>35</v>
      </c>
      <c r="E474" s="177">
        <v>45000</v>
      </c>
      <c r="F474" s="177">
        <f t="shared" si="20"/>
        <v>45000</v>
      </c>
      <c r="G474" s="20">
        <f t="shared" si="21"/>
        <v>45000</v>
      </c>
    </row>
    <row r="475" spans="1:7" s="2" customFormat="1" ht="7.5" customHeight="1">
      <c r="A475" s="73"/>
      <c r="B475" s="95"/>
      <c r="C475" s="179"/>
      <c r="D475" s="178"/>
      <c r="E475" s="177"/>
      <c r="F475" s="177"/>
      <c r="G475" s="20">
        <f t="shared" si="21"/>
        <v>0</v>
      </c>
    </row>
    <row r="476" spans="1:7" s="2" customFormat="1" ht="14.25" customHeight="1">
      <c r="A476" s="96" t="s">
        <v>445</v>
      </c>
      <c r="B476" s="171" t="s">
        <v>446</v>
      </c>
      <c r="C476" s="179"/>
      <c r="D476" s="178"/>
      <c r="E476" s="177"/>
      <c r="F476" s="177"/>
      <c r="G476" s="20">
        <f t="shared" si="21"/>
        <v>0</v>
      </c>
    </row>
    <row r="477" spans="1:7" s="2" customFormat="1" ht="14.25" customHeight="1">
      <c r="A477" s="96"/>
      <c r="B477" s="171" t="s">
        <v>447</v>
      </c>
      <c r="C477" s="179"/>
      <c r="D477" s="178"/>
      <c r="E477" s="177"/>
      <c r="F477" s="177"/>
      <c r="G477" s="20">
        <f t="shared" si="21"/>
        <v>0</v>
      </c>
    </row>
    <row r="478" spans="1:7" s="2" customFormat="1" ht="14.25" customHeight="1">
      <c r="A478" s="73"/>
      <c r="B478" s="95" t="s">
        <v>448</v>
      </c>
      <c r="C478" s="179">
        <v>676</v>
      </c>
      <c r="D478" s="178" t="s">
        <v>35</v>
      </c>
      <c r="E478" s="177">
        <v>72.65</v>
      </c>
      <c r="F478" s="177">
        <f t="shared" si="20"/>
        <v>49111.4</v>
      </c>
      <c r="G478" s="20">
        <f t="shared" si="21"/>
        <v>49111.4</v>
      </c>
    </row>
    <row r="479" spans="1:7" s="2" customFormat="1" ht="14.25" customHeight="1">
      <c r="A479" s="73"/>
      <c r="B479" s="95" t="s">
        <v>449</v>
      </c>
      <c r="C479" s="179">
        <v>676</v>
      </c>
      <c r="D479" s="178" t="s">
        <v>35</v>
      </c>
      <c r="E479" s="177">
        <v>16.24</v>
      </c>
      <c r="F479" s="177">
        <f t="shared" si="20"/>
        <v>10978.24</v>
      </c>
      <c r="G479" s="20">
        <f t="shared" si="21"/>
        <v>10978.24</v>
      </c>
    </row>
    <row r="480" spans="1:7" s="2" customFormat="1" ht="14.25" customHeight="1">
      <c r="A480" s="73"/>
      <c r="B480" s="95" t="s">
        <v>450</v>
      </c>
      <c r="C480" s="179">
        <v>676</v>
      </c>
      <c r="D480" s="178" t="s">
        <v>35</v>
      </c>
      <c r="E480" s="177">
        <v>350</v>
      </c>
      <c r="F480" s="177">
        <f t="shared" si="20"/>
        <v>236600</v>
      </c>
      <c r="G480" s="20">
        <f t="shared" si="21"/>
        <v>236600</v>
      </c>
    </row>
    <row r="481" spans="1:7" s="2" customFormat="1" ht="14.25" customHeight="1">
      <c r="A481" s="73"/>
      <c r="B481" s="95" t="s">
        <v>355</v>
      </c>
      <c r="C481" s="179">
        <v>676</v>
      </c>
      <c r="D481" s="178" t="s">
        <v>35</v>
      </c>
      <c r="E481" s="177">
        <v>110</v>
      </c>
      <c r="F481" s="177">
        <f t="shared" si="20"/>
        <v>74360</v>
      </c>
      <c r="G481" s="20">
        <f t="shared" si="21"/>
        <v>74360</v>
      </c>
    </row>
    <row r="482" spans="1:7" s="2" customFormat="1" ht="6.75" customHeight="1">
      <c r="A482" s="85"/>
      <c r="B482" s="96"/>
      <c r="C482" s="190"/>
      <c r="D482" s="23"/>
      <c r="E482" s="179"/>
      <c r="F482" s="191"/>
      <c r="G482" s="20">
        <f t="shared" si="21"/>
        <v>0</v>
      </c>
    </row>
    <row r="483" spans="1:7" s="15" customFormat="1" ht="12.75" customHeight="1">
      <c r="A483" s="192"/>
      <c r="B483" s="81" t="s">
        <v>451</v>
      </c>
      <c r="C483" s="193"/>
      <c r="D483" s="194"/>
      <c r="E483" s="195"/>
      <c r="F483" s="196">
        <f>SUM(F383:F481)</f>
        <v>1772175.7699999998</v>
      </c>
      <c r="G483" s="20">
        <f t="shared" si="21"/>
        <v>0</v>
      </c>
    </row>
    <row r="484" spans="1:7" s="2" customFormat="1" ht="7.5" customHeight="1">
      <c r="A484" s="73"/>
      <c r="B484" s="96"/>
      <c r="C484" s="179"/>
      <c r="D484" s="178"/>
      <c r="E484" s="197"/>
      <c r="F484" s="198"/>
      <c r="G484" s="20">
        <f t="shared" si="21"/>
        <v>0</v>
      </c>
    </row>
    <row r="485" spans="1:7" s="15" customFormat="1" ht="15">
      <c r="A485" s="199"/>
      <c r="B485" s="200" t="s">
        <v>452</v>
      </c>
      <c r="C485" s="201"/>
      <c r="D485" s="202"/>
      <c r="E485" s="201"/>
      <c r="F485" s="196">
        <f>+F483+F376+F334+F177+F160</f>
        <v>5645769.56</v>
      </c>
      <c r="G485" s="20">
        <f t="shared" si="21"/>
        <v>0</v>
      </c>
    </row>
    <row r="486" spans="1:7" s="2" customFormat="1" ht="6.75" customHeight="1">
      <c r="A486" s="21"/>
      <c r="B486" s="203"/>
      <c r="C486" s="177"/>
      <c r="D486" s="19"/>
      <c r="E486" s="177"/>
      <c r="F486" s="159"/>
      <c r="G486" s="20">
        <f t="shared" si="21"/>
        <v>0</v>
      </c>
    </row>
    <row r="487" spans="1:7" s="15" customFormat="1" ht="15">
      <c r="A487" s="199"/>
      <c r="B487" s="200" t="s">
        <v>453</v>
      </c>
      <c r="C487" s="201"/>
      <c r="D487" s="202"/>
      <c r="E487" s="201"/>
      <c r="F487" s="204">
        <f>+F485+F74</f>
        <v>-1354228.5300000003</v>
      </c>
      <c r="G487" s="20">
        <f t="shared" si="21"/>
        <v>0</v>
      </c>
    </row>
    <row r="488" spans="1:7" s="2" customFormat="1" ht="7.5" customHeight="1">
      <c r="A488" s="21"/>
      <c r="B488" s="25"/>
      <c r="C488" s="177"/>
      <c r="D488" s="19"/>
      <c r="E488" s="177"/>
      <c r="F488" s="205"/>
      <c r="G488" s="20">
        <f t="shared" si="21"/>
        <v>0</v>
      </c>
    </row>
    <row r="489" spans="1:7" s="15" customFormat="1" ht="30" customHeight="1">
      <c r="A489" s="199"/>
      <c r="B489" s="206" t="s">
        <v>454</v>
      </c>
      <c r="C489" s="201"/>
      <c r="D489" s="202"/>
      <c r="E489" s="201"/>
      <c r="F489" s="207">
        <f>+F487+F67</f>
        <v>15579883.940000005</v>
      </c>
      <c r="G489" s="20">
        <f t="shared" si="21"/>
        <v>0</v>
      </c>
    </row>
    <row r="490" spans="1:7" s="170" customFormat="1" ht="11.25" customHeight="1">
      <c r="A490" s="21"/>
      <c r="B490" s="208"/>
      <c r="C490" s="177"/>
      <c r="D490" s="19"/>
      <c r="E490" s="177"/>
      <c r="F490" s="209"/>
      <c r="G490" s="20">
        <f t="shared" si="21"/>
        <v>0</v>
      </c>
    </row>
    <row r="491" spans="1:7" s="43" customFormat="1" ht="24.75" customHeight="1">
      <c r="A491" s="37"/>
      <c r="B491" s="38" t="s">
        <v>455</v>
      </c>
      <c r="C491" s="210"/>
      <c r="D491" s="48"/>
      <c r="E491" s="210"/>
      <c r="F491" s="211"/>
      <c r="G491" s="42">
        <f t="shared" si="21"/>
        <v>0</v>
      </c>
    </row>
    <row r="492" spans="1:7" s="170" customFormat="1" ht="6.75" customHeight="1">
      <c r="A492" s="21"/>
      <c r="B492" s="213"/>
      <c r="C492" s="177"/>
      <c r="D492" s="19"/>
      <c r="E492" s="177"/>
      <c r="F492" s="209"/>
      <c r="G492" s="20">
        <f t="shared" si="21"/>
        <v>0</v>
      </c>
    </row>
    <row r="493" spans="1:7" s="215" customFormat="1" ht="12.75">
      <c r="A493" s="21" t="s">
        <v>67</v>
      </c>
      <c r="B493" s="45" t="s">
        <v>71</v>
      </c>
      <c r="C493" s="179"/>
      <c r="D493" s="23"/>
      <c r="E493" s="179"/>
      <c r="F493" s="214"/>
      <c r="G493" s="20">
        <f t="shared" si="21"/>
        <v>0</v>
      </c>
    </row>
    <row r="494" spans="1:7" s="170" customFormat="1" ht="9.75" customHeight="1">
      <c r="A494" s="21"/>
      <c r="B494" s="208"/>
      <c r="C494" s="177"/>
      <c r="D494" s="19"/>
      <c r="E494" s="177"/>
      <c r="F494" s="209"/>
      <c r="G494" s="20">
        <f t="shared" si="21"/>
        <v>0</v>
      </c>
    </row>
    <row r="495" spans="1:7" s="170" customFormat="1" ht="24.75" customHeight="1">
      <c r="A495" s="44" t="s">
        <v>456</v>
      </c>
      <c r="B495" s="208" t="s">
        <v>457</v>
      </c>
      <c r="C495" s="177"/>
      <c r="D495" s="19"/>
      <c r="E495" s="177"/>
      <c r="F495" s="209"/>
      <c r="G495" s="20">
        <f t="shared" si="21"/>
        <v>0</v>
      </c>
    </row>
    <row r="496" spans="1:7" s="170" customFormat="1" ht="6.75" customHeight="1">
      <c r="A496" s="21"/>
      <c r="B496" s="208"/>
      <c r="C496" s="177"/>
      <c r="D496" s="19"/>
      <c r="E496" s="177"/>
      <c r="F496" s="209"/>
      <c r="G496" s="20">
        <f t="shared" si="21"/>
        <v>0</v>
      </c>
    </row>
    <row r="497" spans="1:7" s="170" customFormat="1" ht="15">
      <c r="A497" s="44" t="s">
        <v>67</v>
      </c>
      <c r="B497" s="208" t="s">
        <v>458</v>
      </c>
      <c r="C497" s="177"/>
      <c r="D497" s="19"/>
      <c r="E497" s="177"/>
      <c r="F497" s="209"/>
      <c r="G497" s="20">
        <f t="shared" si="21"/>
        <v>0</v>
      </c>
    </row>
    <row r="498" spans="1:7" s="170" customFormat="1" ht="15">
      <c r="A498" s="21">
        <v>1</v>
      </c>
      <c r="B498" s="208" t="s">
        <v>459</v>
      </c>
      <c r="C498" s="177"/>
      <c r="D498" s="19"/>
      <c r="E498" s="177"/>
      <c r="F498" s="209"/>
      <c r="G498" s="20">
        <f t="shared" si="21"/>
        <v>0</v>
      </c>
    </row>
    <row r="499" spans="1:7" s="170" customFormat="1" ht="7.5" customHeight="1">
      <c r="A499" s="21"/>
      <c r="B499" s="208"/>
      <c r="C499" s="177"/>
      <c r="D499" s="19"/>
      <c r="E499" s="177"/>
      <c r="F499" s="209"/>
      <c r="G499" s="20">
        <f t="shared" si="21"/>
        <v>0</v>
      </c>
    </row>
    <row r="500" spans="1:7" s="170" customFormat="1" ht="25.5">
      <c r="A500" s="21">
        <v>1.1</v>
      </c>
      <c r="B500" s="208" t="s">
        <v>460</v>
      </c>
      <c r="C500" s="177"/>
      <c r="D500" s="19"/>
      <c r="E500" s="177"/>
      <c r="F500" s="209"/>
      <c r="G500" s="20">
        <f t="shared" si="21"/>
        <v>0</v>
      </c>
    </row>
    <row r="501" spans="1:7" s="170" customFormat="1" ht="15">
      <c r="A501" s="21" t="s">
        <v>381</v>
      </c>
      <c r="B501" s="216" t="s">
        <v>461</v>
      </c>
      <c r="C501" s="177">
        <v>1</v>
      </c>
      <c r="D501" s="19" t="s">
        <v>35</v>
      </c>
      <c r="E501" s="177">
        <v>16266.3</v>
      </c>
      <c r="F501" s="177">
        <f aca="true" t="shared" si="22" ref="F501:F551">ROUND(C501*E501,2)</f>
        <v>16266.3</v>
      </c>
      <c r="G501" s="20">
        <f t="shared" si="21"/>
        <v>16266.3</v>
      </c>
    </row>
    <row r="502" spans="1:7" s="170" customFormat="1" ht="15">
      <c r="A502" s="21" t="s">
        <v>383</v>
      </c>
      <c r="B502" s="217" t="s">
        <v>462</v>
      </c>
      <c r="C502" s="177">
        <v>1</v>
      </c>
      <c r="D502" s="19" t="s">
        <v>35</v>
      </c>
      <c r="E502" s="177">
        <v>1982.4</v>
      </c>
      <c r="F502" s="177">
        <f t="shared" si="22"/>
        <v>1982.4</v>
      </c>
      <c r="G502" s="20">
        <f t="shared" si="21"/>
        <v>1982.4</v>
      </c>
    </row>
    <row r="503" spans="1:7" s="170" customFormat="1" ht="15">
      <c r="A503" s="21" t="s">
        <v>385</v>
      </c>
      <c r="B503" s="216" t="s">
        <v>463</v>
      </c>
      <c r="C503" s="177">
        <v>1</v>
      </c>
      <c r="D503" s="19" t="s">
        <v>35</v>
      </c>
      <c r="E503" s="179">
        <v>2183</v>
      </c>
      <c r="F503" s="177">
        <f t="shared" si="22"/>
        <v>2183</v>
      </c>
      <c r="G503" s="20">
        <f t="shared" si="21"/>
        <v>2183</v>
      </c>
    </row>
    <row r="504" spans="1:7" s="170" customFormat="1" ht="15">
      <c r="A504" s="21" t="s">
        <v>423</v>
      </c>
      <c r="B504" s="216" t="s">
        <v>464</v>
      </c>
      <c r="C504" s="177">
        <v>1</v>
      </c>
      <c r="D504" s="19" t="s">
        <v>35</v>
      </c>
      <c r="E504" s="179">
        <v>350</v>
      </c>
      <c r="F504" s="177">
        <f t="shared" si="22"/>
        <v>350</v>
      </c>
      <c r="G504" s="20">
        <f t="shared" si="21"/>
        <v>350</v>
      </c>
    </row>
    <row r="505" spans="1:7" s="170" customFormat="1" ht="15">
      <c r="A505" s="21" t="s">
        <v>425</v>
      </c>
      <c r="B505" s="216" t="s">
        <v>465</v>
      </c>
      <c r="C505" s="177">
        <v>1</v>
      </c>
      <c r="D505" s="19" t="s">
        <v>35</v>
      </c>
      <c r="E505" s="179">
        <v>560.5</v>
      </c>
      <c r="F505" s="177">
        <f t="shared" si="22"/>
        <v>560.5</v>
      </c>
      <c r="G505" s="20">
        <f t="shared" si="21"/>
        <v>560.5</v>
      </c>
    </row>
    <row r="506" spans="1:7" s="170" customFormat="1" ht="15">
      <c r="A506" s="218" t="s">
        <v>466</v>
      </c>
      <c r="B506" s="219" t="s">
        <v>467</v>
      </c>
      <c r="C506" s="184">
        <v>1</v>
      </c>
      <c r="D506" s="220" t="s">
        <v>35</v>
      </c>
      <c r="E506" s="184">
        <v>6425.1</v>
      </c>
      <c r="F506" s="184">
        <f t="shared" si="22"/>
        <v>6425.1</v>
      </c>
      <c r="G506" s="20">
        <f t="shared" si="21"/>
        <v>6425.1</v>
      </c>
    </row>
    <row r="507" spans="1:7" s="170" customFormat="1" ht="15">
      <c r="A507" s="21" t="s">
        <v>468</v>
      </c>
      <c r="B507" s="216" t="s">
        <v>469</v>
      </c>
      <c r="C507" s="177">
        <v>0.3</v>
      </c>
      <c r="D507" s="19" t="s">
        <v>171</v>
      </c>
      <c r="E507" s="177">
        <v>850</v>
      </c>
      <c r="F507" s="177">
        <f t="shared" si="22"/>
        <v>255</v>
      </c>
      <c r="G507" s="20">
        <f t="shared" si="21"/>
        <v>255</v>
      </c>
    </row>
    <row r="508" spans="1:7" s="170" customFormat="1" ht="15">
      <c r="A508" s="21" t="s">
        <v>470</v>
      </c>
      <c r="B508" s="216" t="s">
        <v>471</v>
      </c>
      <c r="C508" s="177">
        <v>1</v>
      </c>
      <c r="D508" s="19" t="s">
        <v>180</v>
      </c>
      <c r="E508" s="177">
        <v>8940</v>
      </c>
      <c r="F508" s="177">
        <f t="shared" si="22"/>
        <v>8940</v>
      </c>
      <c r="G508" s="20">
        <f t="shared" si="21"/>
        <v>8940</v>
      </c>
    </row>
    <row r="509" spans="1:7" s="170" customFormat="1" ht="14.25" customHeight="1">
      <c r="A509" s="21" t="s">
        <v>472</v>
      </c>
      <c r="B509" s="216" t="s">
        <v>473</v>
      </c>
      <c r="C509" s="177">
        <v>1</v>
      </c>
      <c r="D509" s="19" t="s">
        <v>180</v>
      </c>
      <c r="E509" s="177">
        <v>7000</v>
      </c>
      <c r="F509" s="177">
        <f t="shared" si="22"/>
        <v>7000</v>
      </c>
      <c r="G509" s="20">
        <f t="shared" si="21"/>
        <v>7000</v>
      </c>
    </row>
    <row r="510" spans="1:7" s="170" customFormat="1" ht="14.25" customHeight="1">
      <c r="A510" s="21"/>
      <c r="B510" s="216"/>
      <c r="C510" s="177"/>
      <c r="D510" s="19"/>
      <c r="E510" s="177"/>
      <c r="F510" s="177"/>
      <c r="G510" s="20">
        <f t="shared" si="21"/>
        <v>0</v>
      </c>
    </row>
    <row r="511" spans="1:7" s="170" customFormat="1" ht="14.25" customHeight="1">
      <c r="A511" s="44">
        <v>1.2</v>
      </c>
      <c r="B511" s="208" t="s">
        <v>355</v>
      </c>
      <c r="C511" s="177"/>
      <c r="D511" s="19"/>
      <c r="E511" s="177"/>
      <c r="F511" s="177"/>
      <c r="G511" s="20">
        <f t="shared" si="21"/>
        <v>0</v>
      </c>
    </row>
    <row r="512" spans="1:7" s="170" customFormat="1" ht="14.25" customHeight="1">
      <c r="A512" s="21" t="s">
        <v>387</v>
      </c>
      <c r="B512" s="216" t="s">
        <v>474</v>
      </c>
      <c r="C512" s="177">
        <v>1</v>
      </c>
      <c r="D512" s="19" t="s">
        <v>475</v>
      </c>
      <c r="E512" s="177">
        <v>1200</v>
      </c>
      <c r="F512" s="177">
        <f t="shared" si="22"/>
        <v>1200</v>
      </c>
      <c r="G512" s="20">
        <f t="shared" si="21"/>
        <v>1200</v>
      </c>
    </row>
    <row r="513" spans="1:7" s="87" customFormat="1" ht="14.25" customHeight="1">
      <c r="A513" s="21" t="s">
        <v>389</v>
      </c>
      <c r="B513" s="216" t="s">
        <v>476</v>
      </c>
      <c r="C513" s="177">
        <v>1</v>
      </c>
      <c r="D513" s="19" t="s">
        <v>174</v>
      </c>
      <c r="E513" s="177">
        <v>750</v>
      </c>
      <c r="F513" s="177">
        <f t="shared" si="22"/>
        <v>750</v>
      </c>
      <c r="G513" s="20">
        <f t="shared" si="21"/>
        <v>750</v>
      </c>
    </row>
    <row r="514" spans="1:7" s="170" customFormat="1" ht="6.75" customHeight="1">
      <c r="A514" s="21"/>
      <c r="B514" s="216"/>
      <c r="C514" s="177"/>
      <c r="D514" s="19"/>
      <c r="E514" s="177"/>
      <c r="F514" s="177"/>
      <c r="G514" s="20">
        <f t="shared" si="21"/>
        <v>0</v>
      </c>
    </row>
    <row r="515" spans="1:7" s="170" customFormat="1" ht="14.25" customHeight="1">
      <c r="A515" s="44">
        <v>1.3</v>
      </c>
      <c r="B515" s="208" t="s">
        <v>477</v>
      </c>
      <c r="C515" s="177"/>
      <c r="D515" s="19"/>
      <c r="E515" s="177"/>
      <c r="F515" s="177"/>
      <c r="G515" s="20">
        <f t="shared" si="21"/>
        <v>0</v>
      </c>
    </row>
    <row r="516" spans="1:7" s="170" customFormat="1" ht="17.25" customHeight="1">
      <c r="A516" s="21" t="s">
        <v>393</v>
      </c>
      <c r="B516" s="216" t="s">
        <v>478</v>
      </c>
      <c r="C516" s="177">
        <v>1</v>
      </c>
      <c r="D516" s="19" t="s">
        <v>475</v>
      </c>
      <c r="E516" s="177">
        <v>7776.8</v>
      </c>
      <c r="F516" s="177">
        <f t="shared" si="22"/>
        <v>7776.8</v>
      </c>
      <c r="G516" s="20">
        <f t="shared" si="21"/>
        <v>7776.8</v>
      </c>
    </row>
    <row r="517" spans="1:7" s="170" customFormat="1" ht="6.75" customHeight="1">
      <c r="A517" s="21"/>
      <c r="B517" s="216"/>
      <c r="C517" s="177"/>
      <c r="D517" s="19"/>
      <c r="E517" s="177"/>
      <c r="F517" s="177"/>
      <c r="G517" s="20">
        <f t="shared" si="21"/>
        <v>0</v>
      </c>
    </row>
    <row r="518" spans="1:7" s="170" customFormat="1" ht="17.25" customHeight="1">
      <c r="A518" s="44">
        <v>1.4</v>
      </c>
      <c r="B518" s="208" t="s">
        <v>479</v>
      </c>
      <c r="C518" s="177"/>
      <c r="D518" s="19"/>
      <c r="E518" s="177"/>
      <c r="F518" s="177"/>
      <c r="G518" s="20">
        <f t="shared" si="21"/>
        <v>0</v>
      </c>
    </row>
    <row r="519" spans="1:7" s="170" customFormat="1" ht="14.25" customHeight="1">
      <c r="A519" s="21" t="s">
        <v>480</v>
      </c>
      <c r="B519" s="216" t="s">
        <v>481</v>
      </c>
      <c r="C519" s="177">
        <v>0.15</v>
      </c>
      <c r="D519" s="19" t="s">
        <v>20</v>
      </c>
      <c r="E519" s="177">
        <v>6071.71</v>
      </c>
      <c r="F519" s="177">
        <f t="shared" si="22"/>
        <v>910.76</v>
      </c>
      <c r="G519" s="20">
        <f t="shared" si="21"/>
        <v>910.7565</v>
      </c>
    </row>
    <row r="520" spans="1:7" s="170" customFormat="1" ht="14.25" customHeight="1">
      <c r="A520" s="21" t="s">
        <v>482</v>
      </c>
      <c r="B520" s="216" t="s">
        <v>483</v>
      </c>
      <c r="C520" s="177">
        <v>0.5</v>
      </c>
      <c r="D520" s="19" t="s">
        <v>484</v>
      </c>
      <c r="E520" s="177">
        <v>1200</v>
      </c>
      <c r="F520" s="177">
        <f t="shared" si="22"/>
        <v>600</v>
      </c>
      <c r="G520" s="20">
        <f t="shared" si="21"/>
        <v>600</v>
      </c>
    </row>
    <row r="521" spans="1:7" s="170" customFormat="1" ht="14.25" customHeight="1">
      <c r="A521" s="21" t="s">
        <v>485</v>
      </c>
      <c r="B521" s="216" t="s">
        <v>476</v>
      </c>
      <c r="C521" s="177">
        <v>0.5</v>
      </c>
      <c r="D521" s="19" t="s">
        <v>484</v>
      </c>
      <c r="E521" s="177">
        <v>750</v>
      </c>
      <c r="F521" s="177">
        <f t="shared" si="22"/>
        <v>375</v>
      </c>
      <c r="G521" s="20">
        <f t="shared" si="21"/>
        <v>375</v>
      </c>
    </row>
    <row r="522" spans="1:7" s="170" customFormat="1" ht="6.75" customHeight="1">
      <c r="A522" s="21"/>
      <c r="B522" s="208"/>
      <c r="C522" s="177"/>
      <c r="D522" s="19"/>
      <c r="E522" s="177"/>
      <c r="F522" s="177"/>
      <c r="G522" s="20">
        <f t="shared" si="21"/>
        <v>0</v>
      </c>
    </row>
    <row r="523" spans="1:7" s="170" customFormat="1" ht="14.25" customHeight="1">
      <c r="A523" s="44">
        <v>1.5</v>
      </c>
      <c r="B523" s="208" t="s">
        <v>486</v>
      </c>
      <c r="C523" s="177"/>
      <c r="D523" s="19"/>
      <c r="E523" s="177"/>
      <c r="F523" s="177"/>
      <c r="G523" s="20">
        <f t="shared" si="21"/>
        <v>0</v>
      </c>
    </row>
    <row r="524" spans="1:7" s="170" customFormat="1" ht="14.25" customHeight="1">
      <c r="A524" s="21" t="s">
        <v>487</v>
      </c>
      <c r="B524" s="216" t="s">
        <v>488</v>
      </c>
      <c r="C524" s="177">
        <v>3</v>
      </c>
      <c r="D524" s="19" t="s">
        <v>35</v>
      </c>
      <c r="E524" s="177">
        <v>34.57</v>
      </c>
      <c r="F524" s="177">
        <f t="shared" si="22"/>
        <v>103.71</v>
      </c>
      <c r="G524" s="20">
        <f t="shared" si="21"/>
        <v>103.71000000000001</v>
      </c>
    </row>
    <row r="525" spans="1:7" s="170" customFormat="1" ht="14.25" customHeight="1">
      <c r="A525" s="21" t="s">
        <v>489</v>
      </c>
      <c r="B525" s="216" t="s">
        <v>490</v>
      </c>
      <c r="C525" s="177">
        <v>1</v>
      </c>
      <c r="D525" s="19" t="s">
        <v>35</v>
      </c>
      <c r="E525" s="177">
        <v>413</v>
      </c>
      <c r="F525" s="177">
        <f t="shared" si="22"/>
        <v>413</v>
      </c>
      <c r="G525" s="20">
        <f t="shared" si="21"/>
        <v>413</v>
      </c>
    </row>
    <row r="526" spans="1:7" s="170" customFormat="1" ht="14.25" customHeight="1">
      <c r="A526" s="21" t="s">
        <v>491</v>
      </c>
      <c r="B526" s="216" t="s">
        <v>492</v>
      </c>
      <c r="C526" s="177">
        <v>6</v>
      </c>
      <c r="D526" s="19" t="s">
        <v>35</v>
      </c>
      <c r="E526" s="177">
        <v>64.9</v>
      </c>
      <c r="F526" s="177">
        <f t="shared" si="22"/>
        <v>389.4</v>
      </c>
      <c r="G526" s="20">
        <f t="shared" si="21"/>
        <v>389.40000000000003</v>
      </c>
    </row>
    <row r="527" spans="1:7" s="170" customFormat="1" ht="14.25" customHeight="1">
      <c r="A527" s="21" t="s">
        <v>493</v>
      </c>
      <c r="B527" s="216" t="s">
        <v>494</v>
      </c>
      <c r="C527" s="177">
        <v>2</v>
      </c>
      <c r="D527" s="19" t="s">
        <v>35</v>
      </c>
      <c r="E527" s="177">
        <v>89.68</v>
      </c>
      <c r="F527" s="177">
        <f t="shared" si="22"/>
        <v>179.36</v>
      </c>
      <c r="G527" s="20">
        <f t="shared" si="21"/>
        <v>179.36</v>
      </c>
    </row>
    <row r="528" spans="1:7" s="170" customFormat="1" ht="14.25" customHeight="1">
      <c r="A528" s="21" t="s">
        <v>495</v>
      </c>
      <c r="B528" s="216" t="s">
        <v>496</v>
      </c>
      <c r="C528" s="177">
        <v>0.15</v>
      </c>
      <c r="D528" s="19" t="s">
        <v>171</v>
      </c>
      <c r="E528" s="177">
        <v>850</v>
      </c>
      <c r="F528" s="177">
        <f t="shared" si="22"/>
        <v>127.5</v>
      </c>
      <c r="G528" s="20">
        <f aca="true" t="shared" si="23" ref="G528:G591">+E528*C528</f>
        <v>127.5</v>
      </c>
    </row>
    <row r="529" spans="1:7" s="170" customFormat="1" ht="14.25" customHeight="1">
      <c r="A529" s="21"/>
      <c r="B529" s="216"/>
      <c r="C529" s="177"/>
      <c r="D529" s="19"/>
      <c r="E529" s="177"/>
      <c r="F529" s="177"/>
      <c r="G529" s="20">
        <f t="shared" si="23"/>
        <v>0</v>
      </c>
    </row>
    <row r="530" spans="1:7" s="170" customFormat="1" ht="28.5" customHeight="1">
      <c r="A530" s="221" t="s">
        <v>497</v>
      </c>
      <c r="B530" s="216" t="s">
        <v>498</v>
      </c>
      <c r="C530" s="177">
        <v>1</v>
      </c>
      <c r="D530" s="19" t="s">
        <v>35</v>
      </c>
      <c r="E530" s="177">
        <v>400</v>
      </c>
      <c r="F530" s="177">
        <f t="shared" si="22"/>
        <v>400</v>
      </c>
      <c r="G530" s="20">
        <f t="shared" si="23"/>
        <v>400</v>
      </c>
    </row>
    <row r="531" spans="1:7" s="170" customFormat="1" ht="15" customHeight="1">
      <c r="A531" s="221" t="s">
        <v>495</v>
      </c>
      <c r="B531" s="216" t="s">
        <v>499</v>
      </c>
      <c r="C531" s="177">
        <v>0.5</v>
      </c>
      <c r="D531" s="19" t="s">
        <v>484</v>
      </c>
      <c r="E531" s="177">
        <v>1300</v>
      </c>
      <c r="F531" s="177">
        <f t="shared" si="22"/>
        <v>650</v>
      </c>
      <c r="G531" s="20">
        <f t="shared" si="23"/>
        <v>650</v>
      </c>
    </row>
    <row r="532" spans="1:7" s="170" customFormat="1" ht="15" customHeight="1">
      <c r="A532" s="21" t="s">
        <v>500</v>
      </c>
      <c r="B532" s="216" t="s">
        <v>474</v>
      </c>
      <c r="C532" s="177">
        <v>1.5</v>
      </c>
      <c r="D532" s="19" t="s">
        <v>174</v>
      </c>
      <c r="E532" s="177">
        <v>1200</v>
      </c>
      <c r="F532" s="177">
        <f t="shared" si="22"/>
        <v>1800</v>
      </c>
      <c r="G532" s="20">
        <f t="shared" si="23"/>
        <v>1800</v>
      </c>
    </row>
    <row r="533" spans="1:7" s="170" customFormat="1" ht="15" customHeight="1">
      <c r="A533" s="21" t="s">
        <v>501</v>
      </c>
      <c r="B533" s="216" t="s">
        <v>502</v>
      </c>
      <c r="C533" s="177">
        <v>1.5</v>
      </c>
      <c r="D533" s="19" t="s">
        <v>484</v>
      </c>
      <c r="E533" s="177">
        <v>1300</v>
      </c>
      <c r="F533" s="177">
        <f t="shared" si="22"/>
        <v>1950</v>
      </c>
      <c r="G533" s="20">
        <f t="shared" si="23"/>
        <v>1950</v>
      </c>
    </row>
    <row r="534" spans="1:7" s="15" customFormat="1" ht="15" customHeight="1">
      <c r="A534" s="192"/>
      <c r="B534" s="81" t="s">
        <v>503</v>
      </c>
      <c r="C534" s="193"/>
      <c r="D534" s="194"/>
      <c r="E534" s="195"/>
      <c r="F534" s="196">
        <f>SUM(F501:F533)</f>
        <v>61587.83000000001</v>
      </c>
      <c r="G534" s="20">
        <f t="shared" si="23"/>
        <v>0</v>
      </c>
    </row>
    <row r="535" spans="1:7" s="170" customFormat="1" ht="11.25" customHeight="1">
      <c r="A535" s="21"/>
      <c r="B535" s="216"/>
      <c r="C535" s="177"/>
      <c r="D535" s="19"/>
      <c r="E535" s="197"/>
      <c r="F535" s="177"/>
      <c r="G535" s="20">
        <f t="shared" si="23"/>
        <v>0</v>
      </c>
    </row>
    <row r="536" spans="1:7" s="170" customFormat="1" ht="15.75" customHeight="1">
      <c r="A536" s="44" t="s">
        <v>70</v>
      </c>
      <c r="B536" s="208" t="s">
        <v>504</v>
      </c>
      <c r="C536" s="177"/>
      <c r="D536" s="19"/>
      <c r="E536" s="177"/>
      <c r="F536" s="177"/>
      <c r="G536" s="20">
        <f t="shared" si="23"/>
        <v>0</v>
      </c>
    </row>
    <row r="537" spans="1:7" s="170" customFormat="1" ht="15.75" customHeight="1">
      <c r="A537" s="21">
        <v>1</v>
      </c>
      <c r="B537" s="208" t="s">
        <v>505</v>
      </c>
      <c r="C537" s="177"/>
      <c r="D537" s="19"/>
      <c r="E537" s="177"/>
      <c r="F537" s="177"/>
      <c r="G537" s="20">
        <f t="shared" si="23"/>
        <v>0</v>
      </c>
    </row>
    <row r="538" spans="1:7" s="170" customFormat="1" ht="15">
      <c r="A538" s="21">
        <v>1.1</v>
      </c>
      <c r="B538" s="216" t="s">
        <v>506</v>
      </c>
      <c r="C538" s="177">
        <v>1</v>
      </c>
      <c r="D538" s="19" t="s">
        <v>35</v>
      </c>
      <c r="E538" s="177">
        <v>16352.83</v>
      </c>
      <c r="F538" s="177">
        <f t="shared" si="22"/>
        <v>16352.83</v>
      </c>
      <c r="G538" s="20">
        <f t="shared" si="23"/>
        <v>16352.83</v>
      </c>
    </row>
    <row r="539" spans="1:7" s="170" customFormat="1" ht="15">
      <c r="A539" s="21">
        <v>1.2</v>
      </c>
      <c r="B539" s="216" t="s">
        <v>462</v>
      </c>
      <c r="C539" s="177">
        <v>1</v>
      </c>
      <c r="D539" s="19" t="s">
        <v>35</v>
      </c>
      <c r="E539" s="177">
        <v>1982.4</v>
      </c>
      <c r="F539" s="177">
        <f t="shared" si="22"/>
        <v>1982.4</v>
      </c>
      <c r="G539" s="20">
        <f t="shared" si="23"/>
        <v>1982.4</v>
      </c>
    </row>
    <row r="540" spans="1:7" s="170" customFormat="1" ht="15">
      <c r="A540" s="21">
        <v>1.3</v>
      </c>
      <c r="B540" s="216" t="s">
        <v>463</v>
      </c>
      <c r="C540" s="177">
        <v>1</v>
      </c>
      <c r="D540" s="19" t="s">
        <v>35</v>
      </c>
      <c r="E540" s="177">
        <v>2183</v>
      </c>
      <c r="F540" s="177">
        <f t="shared" si="22"/>
        <v>2183</v>
      </c>
      <c r="G540" s="20">
        <f t="shared" si="23"/>
        <v>2183</v>
      </c>
    </row>
    <row r="541" spans="1:7" s="170" customFormat="1" ht="15">
      <c r="A541" s="21">
        <v>1.4</v>
      </c>
      <c r="B541" s="216" t="s">
        <v>507</v>
      </c>
      <c r="C541" s="177">
        <v>1</v>
      </c>
      <c r="D541" s="19" t="s">
        <v>35</v>
      </c>
      <c r="E541" s="177">
        <v>2800</v>
      </c>
      <c r="F541" s="177">
        <f t="shared" si="22"/>
        <v>2800</v>
      </c>
      <c r="G541" s="20">
        <f t="shared" si="23"/>
        <v>2800</v>
      </c>
    </row>
    <row r="542" spans="1:7" s="170" customFormat="1" ht="15">
      <c r="A542" s="21">
        <v>1.5</v>
      </c>
      <c r="B542" s="216" t="s">
        <v>508</v>
      </c>
      <c r="C542" s="177">
        <v>4</v>
      </c>
      <c r="D542" s="19" t="s">
        <v>35</v>
      </c>
      <c r="E542" s="177">
        <v>147.5</v>
      </c>
      <c r="F542" s="177">
        <f t="shared" si="22"/>
        <v>590</v>
      </c>
      <c r="G542" s="20">
        <f t="shared" si="23"/>
        <v>590</v>
      </c>
    </row>
    <row r="543" spans="1:7" s="170" customFormat="1" ht="15">
      <c r="A543" s="21">
        <v>1.6</v>
      </c>
      <c r="B543" s="216" t="s">
        <v>509</v>
      </c>
      <c r="C543" s="177">
        <v>4</v>
      </c>
      <c r="D543" s="19" t="s">
        <v>35</v>
      </c>
      <c r="E543" s="177">
        <v>64.9</v>
      </c>
      <c r="F543" s="177">
        <f t="shared" si="22"/>
        <v>259.6</v>
      </c>
      <c r="G543" s="20">
        <f t="shared" si="23"/>
        <v>259.6</v>
      </c>
    </row>
    <row r="544" spans="1:7" s="170" customFormat="1" ht="15">
      <c r="A544" s="21">
        <v>1.7</v>
      </c>
      <c r="B544" s="216" t="s">
        <v>510</v>
      </c>
      <c r="C544" s="177">
        <v>2</v>
      </c>
      <c r="D544" s="19" t="s">
        <v>35</v>
      </c>
      <c r="E544" s="177">
        <v>89.68</v>
      </c>
      <c r="F544" s="177">
        <f t="shared" si="22"/>
        <v>179.36</v>
      </c>
      <c r="G544" s="20">
        <f t="shared" si="23"/>
        <v>179.36</v>
      </c>
    </row>
    <row r="545" spans="1:7" s="170" customFormat="1" ht="15">
      <c r="A545" s="21">
        <v>1.8</v>
      </c>
      <c r="B545" s="216" t="s">
        <v>511</v>
      </c>
      <c r="C545" s="177">
        <v>0.75</v>
      </c>
      <c r="D545" s="19" t="s">
        <v>171</v>
      </c>
      <c r="E545" s="177">
        <v>850</v>
      </c>
      <c r="F545" s="177">
        <f t="shared" si="22"/>
        <v>637.5</v>
      </c>
      <c r="G545" s="20">
        <f t="shared" si="23"/>
        <v>637.5</v>
      </c>
    </row>
    <row r="546" spans="1:7" s="170" customFormat="1" ht="15">
      <c r="A546" s="21"/>
      <c r="B546" s="216"/>
      <c r="C546" s="177"/>
      <c r="D546" s="19"/>
      <c r="E546" s="177"/>
      <c r="F546" s="177"/>
      <c r="G546" s="20">
        <f t="shared" si="23"/>
        <v>0</v>
      </c>
    </row>
    <row r="547" spans="1:7" s="170" customFormat="1" ht="15.75" customHeight="1">
      <c r="A547" s="44">
        <v>2</v>
      </c>
      <c r="B547" s="208" t="s">
        <v>512</v>
      </c>
      <c r="C547" s="97"/>
      <c r="D547" s="61"/>
      <c r="E547" s="97"/>
      <c r="F547" s="177"/>
      <c r="G547" s="20">
        <f t="shared" si="23"/>
        <v>0</v>
      </c>
    </row>
    <row r="548" spans="1:7" s="170" customFormat="1" ht="15.75" customHeight="1">
      <c r="A548" s="21">
        <v>2.1</v>
      </c>
      <c r="B548" s="216" t="s">
        <v>474</v>
      </c>
      <c r="C548" s="177">
        <v>2</v>
      </c>
      <c r="D548" s="61" t="s">
        <v>475</v>
      </c>
      <c r="E548" s="177">
        <v>1200</v>
      </c>
      <c r="F548" s="177">
        <f t="shared" si="22"/>
        <v>2400</v>
      </c>
      <c r="G548" s="20">
        <f t="shared" si="23"/>
        <v>2400</v>
      </c>
    </row>
    <row r="549" spans="1:7" s="170" customFormat="1" ht="15.75" customHeight="1">
      <c r="A549" s="21">
        <v>2.2</v>
      </c>
      <c r="B549" s="216" t="s">
        <v>513</v>
      </c>
      <c r="C549" s="177">
        <v>2</v>
      </c>
      <c r="D549" s="61" t="s">
        <v>475</v>
      </c>
      <c r="E549" s="177">
        <v>1500</v>
      </c>
      <c r="F549" s="177">
        <f t="shared" si="22"/>
        <v>3000</v>
      </c>
      <c r="G549" s="20">
        <f t="shared" si="23"/>
        <v>3000</v>
      </c>
    </row>
    <row r="550" spans="1:7" s="170" customFormat="1" ht="15.75" customHeight="1">
      <c r="A550" s="21">
        <v>2.3</v>
      </c>
      <c r="B550" s="216" t="s">
        <v>514</v>
      </c>
      <c r="C550" s="177">
        <v>1</v>
      </c>
      <c r="D550" s="61" t="s">
        <v>35</v>
      </c>
      <c r="E550" s="177">
        <v>2000</v>
      </c>
      <c r="F550" s="177">
        <f t="shared" si="22"/>
        <v>2000</v>
      </c>
      <c r="G550" s="20">
        <f t="shared" si="23"/>
        <v>2000</v>
      </c>
    </row>
    <row r="551" spans="1:7" s="87" customFormat="1" ht="15.75" customHeight="1">
      <c r="A551" s="21">
        <v>2.4</v>
      </c>
      <c r="B551" s="216" t="s">
        <v>515</v>
      </c>
      <c r="C551" s="177">
        <v>0.1</v>
      </c>
      <c r="D551" s="61" t="s">
        <v>475</v>
      </c>
      <c r="E551" s="177">
        <v>500</v>
      </c>
      <c r="F551" s="177">
        <f t="shared" si="22"/>
        <v>50</v>
      </c>
      <c r="G551" s="20">
        <f t="shared" si="23"/>
        <v>50</v>
      </c>
    </row>
    <row r="552" spans="1:7" s="170" customFormat="1" ht="15.75" customHeight="1">
      <c r="A552" s="21"/>
      <c r="B552" s="216"/>
      <c r="C552" s="177"/>
      <c r="D552" s="61"/>
      <c r="E552" s="177"/>
      <c r="F552" s="177"/>
      <c r="G552" s="20">
        <f t="shared" si="23"/>
        <v>0</v>
      </c>
    </row>
    <row r="553" spans="1:7" s="170" customFormat="1" ht="27.75" customHeight="1">
      <c r="A553" s="44">
        <v>3</v>
      </c>
      <c r="B553" s="208" t="s">
        <v>516</v>
      </c>
      <c r="C553" s="177"/>
      <c r="D553" s="19"/>
      <c r="E553" s="177"/>
      <c r="F553" s="177"/>
      <c r="G553" s="20">
        <f t="shared" si="23"/>
        <v>0</v>
      </c>
    </row>
    <row r="554" spans="1:7" s="170" customFormat="1" ht="15">
      <c r="A554" s="21">
        <v>3.1</v>
      </c>
      <c r="B554" s="216" t="s">
        <v>481</v>
      </c>
      <c r="C554" s="177">
        <v>0.18</v>
      </c>
      <c r="D554" s="19" t="s">
        <v>20</v>
      </c>
      <c r="E554" s="177">
        <v>6071.71</v>
      </c>
      <c r="F554" s="177">
        <f>ROUND(C554*E554,2)</f>
        <v>1092.91</v>
      </c>
      <c r="G554" s="20">
        <f t="shared" si="23"/>
        <v>1092.9078</v>
      </c>
    </row>
    <row r="555" spans="1:7" s="170" customFormat="1" ht="15">
      <c r="A555" s="21">
        <v>3.2</v>
      </c>
      <c r="B555" s="216" t="s">
        <v>483</v>
      </c>
      <c r="C555" s="177">
        <v>1</v>
      </c>
      <c r="D555" s="19" t="s">
        <v>484</v>
      </c>
      <c r="E555" s="177">
        <v>1200</v>
      </c>
      <c r="F555" s="177">
        <f>ROUND(C555*E555,2)</f>
        <v>1200</v>
      </c>
      <c r="G555" s="20">
        <f t="shared" si="23"/>
        <v>1200</v>
      </c>
    </row>
    <row r="556" spans="1:7" s="170" customFormat="1" ht="15">
      <c r="A556" s="218">
        <v>3.3</v>
      </c>
      <c r="B556" s="219" t="s">
        <v>476</v>
      </c>
      <c r="C556" s="184">
        <v>1</v>
      </c>
      <c r="D556" s="220" t="s">
        <v>484</v>
      </c>
      <c r="E556" s="184">
        <v>750</v>
      </c>
      <c r="F556" s="184">
        <f>ROUND(C556*E556,2)</f>
        <v>750</v>
      </c>
      <c r="G556" s="20">
        <f t="shared" si="23"/>
        <v>750</v>
      </c>
    </row>
    <row r="557" spans="1:7" s="170" customFormat="1" ht="12" customHeight="1">
      <c r="A557" s="97"/>
      <c r="B557" s="97"/>
      <c r="C557" s="97"/>
      <c r="D557" s="61"/>
      <c r="E557" s="97"/>
      <c r="F557" s="97"/>
      <c r="G557" s="20">
        <f t="shared" si="23"/>
        <v>0</v>
      </c>
    </row>
    <row r="558" spans="1:7" s="170" customFormat="1" ht="15">
      <c r="A558" s="21">
        <v>3.4</v>
      </c>
      <c r="B558" s="216" t="s">
        <v>517</v>
      </c>
      <c r="C558" s="177">
        <v>0.15</v>
      </c>
      <c r="D558" s="19" t="s">
        <v>475</v>
      </c>
      <c r="E558" s="177">
        <v>7776.8</v>
      </c>
      <c r="F558" s="177">
        <f>ROUND(C558*E558,2)</f>
        <v>1166.52</v>
      </c>
      <c r="G558" s="20">
        <f t="shared" si="23"/>
        <v>1166.52</v>
      </c>
    </row>
    <row r="559" spans="1:7" s="170" customFormat="1" ht="15">
      <c r="A559" s="21"/>
      <c r="B559" s="216"/>
      <c r="C559" s="177"/>
      <c r="D559" s="19"/>
      <c r="E559" s="177"/>
      <c r="F559" s="177"/>
      <c r="G559" s="20">
        <f t="shared" si="23"/>
        <v>0</v>
      </c>
    </row>
    <row r="560" spans="1:7" s="15" customFormat="1" ht="15">
      <c r="A560" s="192"/>
      <c r="B560" s="81" t="s">
        <v>518</v>
      </c>
      <c r="C560" s="193"/>
      <c r="D560" s="194"/>
      <c r="E560" s="195"/>
      <c r="F560" s="196">
        <f>SUM(F538:F559)</f>
        <v>36644.119999999995</v>
      </c>
      <c r="G560" s="20">
        <f t="shared" si="23"/>
        <v>0</v>
      </c>
    </row>
    <row r="561" spans="1:7" s="2" customFormat="1" ht="11.25" customHeight="1">
      <c r="A561" s="21"/>
      <c r="B561" s="208"/>
      <c r="C561" s="177"/>
      <c r="D561" s="19"/>
      <c r="E561" s="177"/>
      <c r="F561" s="177"/>
      <c r="G561" s="20">
        <f t="shared" si="23"/>
        <v>0</v>
      </c>
    </row>
    <row r="562" spans="1:7" s="2" customFormat="1" ht="18" customHeight="1">
      <c r="A562" s="44" t="s">
        <v>263</v>
      </c>
      <c r="B562" s="208" t="s">
        <v>519</v>
      </c>
      <c r="C562" s="177"/>
      <c r="D562" s="19"/>
      <c r="E562" s="177"/>
      <c r="F562" s="177"/>
      <c r="G562" s="20">
        <f t="shared" si="23"/>
        <v>0</v>
      </c>
    </row>
    <row r="563" spans="1:7" s="2" customFormat="1" ht="18" customHeight="1">
      <c r="A563" s="21">
        <v>1</v>
      </c>
      <c r="B563" s="208" t="s">
        <v>520</v>
      </c>
      <c r="C563" s="177"/>
      <c r="D563" s="19"/>
      <c r="E563" s="177"/>
      <c r="F563" s="177"/>
      <c r="G563" s="20">
        <f t="shared" si="23"/>
        <v>0</v>
      </c>
    </row>
    <row r="564" spans="1:7" s="2" customFormat="1" ht="18" customHeight="1">
      <c r="A564" s="21">
        <v>1.1</v>
      </c>
      <c r="B564" s="208" t="s">
        <v>505</v>
      </c>
      <c r="C564" s="177"/>
      <c r="D564" s="19"/>
      <c r="E564" s="177"/>
      <c r="F564" s="177"/>
      <c r="G564" s="20">
        <f t="shared" si="23"/>
        <v>0</v>
      </c>
    </row>
    <row r="565" spans="1:7" s="170" customFormat="1" ht="12.75" customHeight="1">
      <c r="A565" s="21" t="s">
        <v>381</v>
      </c>
      <c r="B565" s="216" t="s">
        <v>521</v>
      </c>
      <c r="C565" s="177">
        <v>1</v>
      </c>
      <c r="D565" s="19" t="s">
        <v>35</v>
      </c>
      <c r="E565" s="177">
        <v>424.8</v>
      </c>
      <c r="F565" s="177">
        <f aca="true" t="shared" si="24" ref="F565:F619">ROUND(C565*E565,2)</f>
        <v>424.8</v>
      </c>
      <c r="G565" s="20">
        <f t="shared" si="23"/>
        <v>424.8</v>
      </c>
    </row>
    <row r="566" spans="1:7" s="170" customFormat="1" ht="12.75" customHeight="1">
      <c r="A566" s="21" t="s">
        <v>383</v>
      </c>
      <c r="B566" s="216" t="s">
        <v>522</v>
      </c>
      <c r="C566" s="177">
        <v>1</v>
      </c>
      <c r="D566" s="19" t="s">
        <v>35</v>
      </c>
      <c r="E566" s="177">
        <v>413</v>
      </c>
      <c r="F566" s="177">
        <f t="shared" si="24"/>
        <v>413</v>
      </c>
      <c r="G566" s="20">
        <f t="shared" si="23"/>
        <v>413</v>
      </c>
    </row>
    <row r="567" spans="1:7" s="170" customFormat="1" ht="12.75" customHeight="1">
      <c r="A567" s="21" t="s">
        <v>385</v>
      </c>
      <c r="B567" s="216" t="s">
        <v>523</v>
      </c>
      <c r="C567" s="177">
        <v>1</v>
      </c>
      <c r="D567" s="19" t="s">
        <v>35</v>
      </c>
      <c r="E567" s="177">
        <v>560.4</v>
      </c>
      <c r="F567" s="177">
        <f t="shared" si="24"/>
        <v>560.4</v>
      </c>
      <c r="G567" s="20">
        <f t="shared" si="23"/>
        <v>560.4</v>
      </c>
    </row>
    <row r="568" spans="1:7" s="170" customFormat="1" ht="12.75" customHeight="1">
      <c r="A568" s="21" t="s">
        <v>423</v>
      </c>
      <c r="B568" s="216" t="s">
        <v>524</v>
      </c>
      <c r="C568" s="177">
        <v>1</v>
      </c>
      <c r="D568" s="19" t="s">
        <v>35</v>
      </c>
      <c r="E568" s="177">
        <v>350</v>
      </c>
      <c r="F568" s="177">
        <f t="shared" si="24"/>
        <v>350</v>
      </c>
      <c r="G568" s="20">
        <f t="shared" si="23"/>
        <v>350</v>
      </c>
    </row>
    <row r="569" spans="1:7" s="170" customFormat="1" ht="12.75" customHeight="1">
      <c r="A569" s="21" t="s">
        <v>425</v>
      </c>
      <c r="B569" s="216" t="s">
        <v>525</v>
      </c>
      <c r="C569" s="177">
        <v>3</v>
      </c>
      <c r="D569" s="19" t="s">
        <v>35</v>
      </c>
      <c r="E569" s="177">
        <v>198.24</v>
      </c>
      <c r="F569" s="177">
        <f t="shared" si="24"/>
        <v>594.72</v>
      </c>
      <c r="G569" s="20">
        <f t="shared" si="23"/>
        <v>594.72</v>
      </c>
    </row>
    <row r="570" spans="1:7" s="170" customFormat="1" ht="12.75" customHeight="1">
      <c r="A570" s="21" t="s">
        <v>466</v>
      </c>
      <c r="B570" s="216" t="s">
        <v>526</v>
      </c>
      <c r="C570" s="177">
        <v>2</v>
      </c>
      <c r="D570" s="19" t="s">
        <v>35</v>
      </c>
      <c r="E570" s="177">
        <v>354</v>
      </c>
      <c r="F570" s="177">
        <f t="shared" si="24"/>
        <v>708</v>
      </c>
      <c r="G570" s="20">
        <f t="shared" si="23"/>
        <v>708</v>
      </c>
    </row>
    <row r="571" spans="1:7" s="170" customFormat="1" ht="12.75" customHeight="1">
      <c r="A571" s="21" t="s">
        <v>468</v>
      </c>
      <c r="B571" s="216" t="s">
        <v>527</v>
      </c>
      <c r="C571" s="177">
        <v>4</v>
      </c>
      <c r="D571" s="19" t="s">
        <v>35</v>
      </c>
      <c r="E571" s="177">
        <v>64.9</v>
      </c>
      <c r="F571" s="177">
        <f>ROUND(C571*E571,2)</f>
        <v>259.6</v>
      </c>
      <c r="G571" s="20">
        <f t="shared" si="23"/>
        <v>259.6</v>
      </c>
    </row>
    <row r="572" spans="1:7" s="170" customFormat="1" ht="29.25" customHeight="1">
      <c r="A572" s="21" t="s">
        <v>470</v>
      </c>
      <c r="B572" s="216" t="s">
        <v>494</v>
      </c>
      <c r="C572" s="177">
        <v>2</v>
      </c>
      <c r="D572" s="19" t="s">
        <v>35</v>
      </c>
      <c r="E572" s="177">
        <v>89.68</v>
      </c>
      <c r="F572" s="177">
        <f t="shared" si="24"/>
        <v>179.36</v>
      </c>
      <c r="G572" s="20">
        <f t="shared" si="23"/>
        <v>179.36</v>
      </c>
    </row>
    <row r="573" spans="1:7" s="170" customFormat="1" ht="29.25" customHeight="1">
      <c r="A573" s="21" t="s">
        <v>472</v>
      </c>
      <c r="B573" s="216" t="s">
        <v>467</v>
      </c>
      <c r="C573" s="177">
        <v>1</v>
      </c>
      <c r="D573" s="19" t="s">
        <v>35</v>
      </c>
      <c r="E573" s="177">
        <v>6425.1</v>
      </c>
      <c r="F573" s="177">
        <f t="shared" si="24"/>
        <v>6425.1</v>
      </c>
      <c r="G573" s="20">
        <f t="shared" si="23"/>
        <v>6425.1</v>
      </c>
    </row>
    <row r="574" spans="1:7" s="170" customFormat="1" ht="12.75" customHeight="1">
      <c r="A574" s="21" t="s">
        <v>528</v>
      </c>
      <c r="B574" s="216" t="s">
        <v>529</v>
      </c>
      <c r="C574" s="177">
        <v>0.25</v>
      </c>
      <c r="D574" s="19" t="s">
        <v>171</v>
      </c>
      <c r="E574" s="177">
        <v>850</v>
      </c>
      <c r="F574" s="177">
        <f t="shared" si="24"/>
        <v>212.5</v>
      </c>
      <c r="G574" s="20">
        <f t="shared" si="23"/>
        <v>212.5</v>
      </c>
    </row>
    <row r="575" spans="1:7" s="170" customFormat="1" ht="12.75" customHeight="1">
      <c r="A575" s="21" t="s">
        <v>530</v>
      </c>
      <c r="B575" s="216" t="s">
        <v>531</v>
      </c>
      <c r="C575" s="177">
        <v>1</v>
      </c>
      <c r="D575" s="19" t="s">
        <v>180</v>
      </c>
      <c r="E575" s="177">
        <v>4000</v>
      </c>
      <c r="F575" s="177">
        <f t="shared" si="24"/>
        <v>4000</v>
      </c>
      <c r="G575" s="20">
        <f t="shared" si="23"/>
        <v>4000</v>
      </c>
    </row>
    <row r="576" spans="1:7" s="170" customFormat="1" ht="14.25" customHeight="1">
      <c r="A576" s="21"/>
      <c r="B576" s="216"/>
      <c r="C576" s="177"/>
      <c r="D576" s="19"/>
      <c r="E576" s="177"/>
      <c r="F576" s="177"/>
      <c r="G576" s="20">
        <f t="shared" si="23"/>
        <v>0</v>
      </c>
    </row>
    <row r="577" spans="1:7" s="170" customFormat="1" ht="13.5" customHeight="1">
      <c r="A577" s="44">
        <v>1.2</v>
      </c>
      <c r="B577" s="208" t="s">
        <v>355</v>
      </c>
      <c r="C577" s="177"/>
      <c r="D577" s="19"/>
      <c r="E577" s="177"/>
      <c r="F577" s="177"/>
      <c r="G577" s="20">
        <f t="shared" si="23"/>
        <v>0</v>
      </c>
    </row>
    <row r="578" spans="1:7" s="170" customFormat="1" ht="13.5" customHeight="1">
      <c r="A578" s="21" t="s">
        <v>387</v>
      </c>
      <c r="B578" s="216" t="s">
        <v>474</v>
      </c>
      <c r="C578" s="177">
        <v>1</v>
      </c>
      <c r="D578" s="19" t="s">
        <v>475</v>
      </c>
      <c r="E578" s="177">
        <v>1200</v>
      </c>
      <c r="F578" s="177">
        <f t="shared" si="24"/>
        <v>1200</v>
      </c>
      <c r="G578" s="20">
        <f t="shared" si="23"/>
        <v>1200</v>
      </c>
    </row>
    <row r="579" spans="1:7" s="170" customFormat="1" ht="13.5" customHeight="1">
      <c r="A579" s="21" t="s">
        <v>389</v>
      </c>
      <c r="B579" s="216" t="s">
        <v>476</v>
      </c>
      <c r="C579" s="177">
        <v>1</v>
      </c>
      <c r="D579" s="19" t="s">
        <v>475</v>
      </c>
      <c r="E579" s="177">
        <v>750</v>
      </c>
      <c r="F579" s="177">
        <f t="shared" si="24"/>
        <v>750</v>
      </c>
      <c r="G579" s="20">
        <f t="shared" si="23"/>
        <v>750</v>
      </c>
    </row>
    <row r="580" spans="1:7" s="170" customFormat="1" ht="13.5" customHeight="1">
      <c r="A580" s="21"/>
      <c r="B580" s="216"/>
      <c r="C580" s="177"/>
      <c r="D580" s="19"/>
      <c r="E580" s="177"/>
      <c r="F580" s="177"/>
      <c r="G580" s="20">
        <f t="shared" si="23"/>
        <v>0</v>
      </c>
    </row>
    <row r="581" spans="1:7" s="170" customFormat="1" ht="11.25" customHeight="1">
      <c r="A581" s="44">
        <v>1.3</v>
      </c>
      <c r="B581" s="208" t="s">
        <v>532</v>
      </c>
      <c r="C581" s="177"/>
      <c r="D581" s="19"/>
      <c r="E581" s="177"/>
      <c r="F581" s="177"/>
      <c r="G581" s="20">
        <f t="shared" si="23"/>
        <v>0</v>
      </c>
    </row>
    <row r="582" spans="1:7" s="170" customFormat="1" ht="11.25" customHeight="1">
      <c r="A582" s="21" t="s">
        <v>393</v>
      </c>
      <c r="B582" s="216" t="s">
        <v>533</v>
      </c>
      <c r="C582" s="177">
        <v>8.34</v>
      </c>
      <c r="D582" s="19" t="s">
        <v>534</v>
      </c>
      <c r="E582" s="177">
        <v>288.9</v>
      </c>
      <c r="F582" s="177">
        <f t="shared" si="24"/>
        <v>2409.43</v>
      </c>
      <c r="G582" s="20">
        <f t="shared" si="23"/>
        <v>2409.426</v>
      </c>
    </row>
    <row r="583" spans="1:7" s="170" customFormat="1" ht="11.25" customHeight="1">
      <c r="A583" s="21" t="s">
        <v>394</v>
      </c>
      <c r="B583" s="216" t="s">
        <v>535</v>
      </c>
      <c r="C583" s="177">
        <v>1.33</v>
      </c>
      <c r="D583" s="19" t="s">
        <v>20</v>
      </c>
      <c r="E583" s="177">
        <v>5247.17</v>
      </c>
      <c r="F583" s="177">
        <f t="shared" si="24"/>
        <v>6978.74</v>
      </c>
      <c r="G583" s="20">
        <f t="shared" si="23"/>
        <v>6978.7361</v>
      </c>
    </row>
    <row r="584" spans="1:7" s="170" customFormat="1" ht="12.75" customHeight="1">
      <c r="A584" s="44">
        <v>1.4</v>
      </c>
      <c r="B584" s="208" t="s">
        <v>512</v>
      </c>
      <c r="C584" s="177"/>
      <c r="D584" s="19"/>
      <c r="E584" s="177"/>
      <c r="F584" s="177"/>
      <c r="G584" s="20">
        <f t="shared" si="23"/>
        <v>0</v>
      </c>
    </row>
    <row r="585" spans="1:7" s="170" customFormat="1" ht="12.75" customHeight="1">
      <c r="A585" s="21" t="s">
        <v>480</v>
      </c>
      <c r="B585" s="216" t="s">
        <v>536</v>
      </c>
      <c r="C585" s="177">
        <v>1.2</v>
      </c>
      <c r="D585" s="19" t="s">
        <v>475</v>
      </c>
      <c r="E585" s="177">
        <v>1100</v>
      </c>
      <c r="F585" s="177">
        <f t="shared" si="24"/>
        <v>1320</v>
      </c>
      <c r="G585" s="20">
        <f t="shared" si="23"/>
        <v>1320</v>
      </c>
    </row>
    <row r="586" spans="1:7" s="170" customFormat="1" ht="12.75" customHeight="1">
      <c r="A586" s="21" t="s">
        <v>482</v>
      </c>
      <c r="B586" s="216" t="s">
        <v>537</v>
      </c>
      <c r="C586" s="177">
        <v>1.2</v>
      </c>
      <c r="D586" s="19" t="s">
        <v>475</v>
      </c>
      <c r="E586" s="177">
        <v>1500</v>
      </c>
      <c r="F586" s="177">
        <f t="shared" si="24"/>
        <v>1800</v>
      </c>
      <c r="G586" s="20">
        <f t="shared" si="23"/>
        <v>1800</v>
      </c>
    </row>
    <row r="587" spans="1:7" s="170" customFormat="1" ht="6.75" customHeight="1">
      <c r="A587" s="21"/>
      <c r="B587" s="216"/>
      <c r="C587" s="177"/>
      <c r="D587" s="19"/>
      <c r="E587" s="177"/>
      <c r="F587" s="177"/>
      <c r="G587" s="20">
        <f t="shared" si="23"/>
        <v>0</v>
      </c>
    </row>
    <row r="588" spans="1:7" s="170" customFormat="1" ht="12.75" customHeight="1">
      <c r="A588" s="44">
        <v>1.5</v>
      </c>
      <c r="B588" s="208" t="s">
        <v>538</v>
      </c>
      <c r="C588" s="177"/>
      <c r="D588" s="19"/>
      <c r="E588" s="177"/>
      <c r="F588" s="177"/>
      <c r="G588" s="20">
        <f t="shared" si="23"/>
        <v>0</v>
      </c>
    </row>
    <row r="589" spans="1:7" s="170" customFormat="1" ht="12.75" customHeight="1">
      <c r="A589" s="21" t="s">
        <v>487</v>
      </c>
      <c r="B589" s="216" t="s">
        <v>539</v>
      </c>
      <c r="C589" s="177">
        <v>0.15</v>
      </c>
      <c r="D589" s="19" t="s">
        <v>475</v>
      </c>
      <c r="E589" s="177">
        <v>7776.8</v>
      </c>
      <c r="F589" s="177">
        <f t="shared" si="24"/>
        <v>1166.52</v>
      </c>
      <c r="G589" s="20">
        <f t="shared" si="23"/>
        <v>1166.52</v>
      </c>
    </row>
    <row r="590" spans="1:7" s="170" customFormat="1" ht="6.75" customHeight="1">
      <c r="A590" s="21"/>
      <c r="B590" s="216"/>
      <c r="C590" s="177"/>
      <c r="D590" s="19"/>
      <c r="E590" s="177"/>
      <c r="F590" s="177"/>
      <c r="G590" s="20">
        <f t="shared" si="23"/>
        <v>0</v>
      </c>
    </row>
    <row r="591" spans="1:7" s="170" customFormat="1" ht="12.75" customHeight="1">
      <c r="A591" s="44">
        <v>1.6</v>
      </c>
      <c r="B591" s="208" t="s">
        <v>540</v>
      </c>
      <c r="C591" s="177"/>
      <c r="D591" s="19"/>
      <c r="E591" s="177"/>
      <c r="F591" s="177"/>
      <c r="G591" s="20">
        <f t="shared" si="23"/>
        <v>0</v>
      </c>
    </row>
    <row r="592" spans="1:7" s="170" customFormat="1" ht="12.75" customHeight="1">
      <c r="A592" s="21" t="s">
        <v>541</v>
      </c>
      <c r="B592" s="216" t="s">
        <v>542</v>
      </c>
      <c r="C592" s="177">
        <v>1.8</v>
      </c>
      <c r="D592" s="19" t="s">
        <v>17</v>
      </c>
      <c r="E592" s="177">
        <v>1800</v>
      </c>
      <c r="F592" s="177">
        <f t="shared" si="24"/>
        <v>3240</v>
      </c>
      <c r="G592" s="20">
        <f aca="true" t="shared" si="25" ref="G592:G655">+E592*C592</f>
        <v>3240</v>
      </c>
    </row>
    <row r="593" spans="1:7" s="87" customFormat="1" ht="12.75" customHeight="1">
      <c r="A593" s="21" t="s">
        <v>543</v>
      </c>
      <c r="B593" s="216" t="s">
        <v>544</v>
      </c>
      <c r="C593" s="177">
        <v>1</v>
      </c>
      <c r="D593" s="19" t="s">
        <v>35</v>
      </c>
      <c r="E593" s="177">
        <v>150</v>
      </c>
      <c r="F593" s="177">
        <f t="shared" si="24"/>
        <v>150</v>
      </c>
      <c r="G593" s="20">
        <f t="shared" si="25"/>
        <v>150</v>
      </c>
    </row>
    <row r="594" spans="1:7" s="170" customFormat="1" ht="12.75" customHeight="1">
      <c r="A594" s="21" t="s">
        <v>545</v>
      </c>
      <c r="B594" s="216" t="s">
        <v>546</v>
      </c>
      <c r="C594" s="177">
        <v>3</v>
      </c>
      <c r="D594" s="19" t="s">
        <v>35</v>
      </c>
      <c r="E594" s="177">
        <v>88.5</v>
      </c>
      <c r="F594" s="177">
        <f t="shared" si="24"/>
        <v>265.5</v>
      </c>
      <c r="G594" s="20">
        <f t="shared" si="25"/>
        <v>265.5</v>
      </c>
    </row>
    <row r="595" spans="1:7" s="170" customFormat="1" ht="12.75" customHeight="1">
      <c r="A595" s="21" t="s">
        <v>547</v>
      </c>
      <c r="B595" s="216" t="s">
        <v>526</v>
      </c>
      <c r="C595" s="177">
        <v>3</v>
      </c>
      <c r="D595" s="19" t="s">
        <v>35</v>
      </c>
      <c r="E595" s="177">
        <v>354</v>
      </c>
      <c r="F595" s="177">
        <f t="shared" si="24"/>
        <v>1062</v>
      </c>
      <c r="G595" s="20">
        <f t="shared" si="25"/>
        <v>1062</v>
      </c>
    </row>
    <row r="596" spans="1:7" s="170" customFormat="1" ht="12.75" customHeight="1">
      <c r="A596" s="21" t="s">
        <v>548</v>
      </c>
      <c r="B596" s="216" t="s">
        <v>529</v>
      </c>
      <c r="C596" s="177">
        <v>0.12</v>
      </c>
      <c r="D596" s="19" t="s">
        <v>171</v>
      </c>
      <c r="E596" s="177">
        <v>850</v>
      </c>
      <c r="F596" s="177">
        <f t="shared" si="24"/>
        <v>102</v>
      </c>
      <c r="G596" s="20">
        <f t="shared" si="25"/>
        <v>102</v>
      </c>
    </row>
    <row r="597" spans="1:7" s="170" customFormat="1" ht="6.75" customHeight="1">
      <c r="A597" s="21"/>
      <c r="B597" s="216"/>
      <c r="C597" s="177"/>
      <c r="D597" s="19"/>
      <c r="E597" s="177"/>
      <c r="F597" s="177"/>
      <c r="G597" s="20">
        <f t="shared" si="25"/>
        <v>0</v>
      </c>
    </row>
    <row r="598" spans="1:7" s="170" customFormat="1" ht="12.75" customHeight="1">
      <c r="A598" s="44" t="s">
        <v>549</v>
      </c>
      <c r="B598" s="208" t="s">
        <v>355</v>
      </c>
      <c r="C598" s="177"/>
      <c r="D598" s="19"/>
      <c r="E598" s="177"/>
      <c r="F598" s="177"/>
      <c r="G598" s="20">
        <f t="shared" si="25"/>
        <v>0</v>
      </c>
    </row>
    <row r="599" spans="1:7" s="170" customFormat="1" ht="12.75" customHeight="1">
      <c r="A599" s="21" t="s">
        <v>550</v>
      </c>
      <c r="B599" s="216" t="s">
        <v>474</v>
      </c>
      <c r="C599" s="177">
        <v>1</v>
      </c>
      <c r="D599" s="19" t="s">
        <v>475</v>
      </c>
      <c r="E599" s="177">
        <v>1200</v>
      </c>
      <c r="F599" s="177">
        <f t="shared" si="24"/>
        <v>1200</v>
      </c>
      <c r="G599" s="20">
        <f t="shared" si="25"/>
        <v>1200</v>
      </c>
    </row>
    <row r="600" spans="1:7" s="170" customFormat="1" ht="12.75" customHeight="1">
      <c r="A600" s="21" t="s">
        <v>551</v>
      </c>
      <c r="B600" s="216" t="s">
        <v>476</v>
      </c>
      <c r="C600" s="177">
        <v>1</v>
      </c>
      <c r="D600" s="19" t="s">
        <v>475</v>
      </c>
      <c r="E600" s="177">
        <v>750</v>
      </c>
      <c r="F600" s="177">
        <f t="shared" si="24"/>
        <v>750</v>
      </c>
      <c r="G600" s="20">
        <f t="shared" si="25"/>
        <v>750</v>
      </c>
    </row>
    <row r="601" spans="1:7" s="15" customFormat="1" ht="16.5" customHeight="1">
      <c r="A601" s="192"/>
      <c r="B601" s="81" t="s">
        <v>552</v>
      </c>
      <c r="C601" s="193"/>
      <c r="D601" s="194"/>
      <c r="E601" s="195"/>
      <c r="F601" s="196">
        <f>SUM(F565:F600)</f>
        <v>36521.67</v>
      </c>
      <c r="G601" s="20">
        <f t="shared" si="25"/>
        <v>0</v>
      </c>
    </row>
    <row r="602" spans="1:7" s="2" customFormat="1" ht="6.75" customHeight="1">
      <c r="A602" s="73"/>
      <c r="B602" s="96"/>
      <c r="C602" s="179"/>
      <c r="D602" s="178"/>
      <c r="E602" s="197"/>
      <c r="F602" s="222"/>
      <c r="G602" s="20">
        <f t="shared" si="25"/>
        <v>0</v>
      </c>
    </row>
    <row r="603" spans="1:7" s="2" customFormat="1" ht="14.25" customHeight="1">
      <c r="A603" s="44" t="s">
        <v>272</v>
      </c>
      <c r="B603" s="208" t="s">
        <v>553</v>
      </c>
      <c r="C603" s="177"/>
      <c r="D603" s="19"/>
      <c r="E603" s="177"/>
      <c r="F603" s="177"/>
      <c r="G603" s="20">
        <f t="shared" si="25"/>
        <v>0</v>
      </c>
    </row>
    <row r="604" spans="1:7" s="2" customFormat="1" ht="14.25" customHeight="1">
      <c r="A604" s="21">
        <v>1</v>
      </c>
      <c r="B604" s="208" t="s">
        <v>505</v>
      </c>
      <c r="C604" s="177"/>
      <c r="D604" s="19"/>
      <c r="E604" s="177"/>
      <c r="F604" s="177"/>
      <c r="G604" s="20">
        <f t="shared" si="25"/>
        <v>0</v>
      </c>
    </row>
    <row r="605" spans="1:7" s="170" customFormat="1" ht="16.5" customHeight="1">
      <c r="A605" s="21">
        <v>1.1</v>
      </c>
      <c r="B605" s="216" t="s">
        <v>554</v>
      </c>
      <c r="C605" s="177">
        <v>1</v>
      </c>
      <c r="D605" s="19" t="s">
        <v>35</v>
      </c>
      <c r="E605" s="177">
        <v>247.58</v>
      </c>
      <c r="F605" s="177">
        <f t="shared" si="24"/>
        <v>247.58</v>
      </c>
      <c r="G605" s="20">
        <f t="shared" si="25"/>
        <v>247.58</v>
      </c>
    </row>
    <row r="606" spans="1:7" s="170" customFormat="1" ht="14.25" customHeight="1">
      <c r="A606" s="21">
        <v>1.2</v>
      </c>
      <c r="B606" s="216" t="s">
        <v>555</v>
      </c>
      <c r="C606" s="177">
        <v>1</v>
      </c>
      <c r="D606" s="19" t="s">
        <v>35</v>
      </c>
      <c r="E606" s="177">
        <v>2340</v>
      </c>
      <c r="F606" s="177">
        <f t="shared" si="24"/>
        <v>2340</v>
      </c>
      <c r="G606" s="20">
        <f t="shared" si="25"/>
        <v>2340</v>
      </c>
    </row>
    <row r="607" spans="1:7" s="170" customFormat="1" ht="27.75" customHeight="1">
      <c r="A607" s="21">
        <v>1.3</v>
      </c>
      <c r="B607" s="216" t="s">
        <v>556</v>
      </c>
      <c r="C607" s="177">
        <v>0.68</v>
      </c>
      <c r="D607" s="19" t="s">
        <v>20</v>
      </c>
      <c r="E607" s="177">
        <v>6297.88</v>
      </c>
      <c r="F607" s="177">
        <f t="shared" si="24"/>
        <v>4282.56</v>
      </c>
      <c r="G607" s="20">
        <f t="shared" si="25"/>
        <v>4282.558400000001</v>
      </c>
    </row>
    <row r="608" spans="1:7" s="170" customFormat="1" ht="9.75" customHeight="1">
      <c r="A608" s="21"/>
      <c r="B608" s="216"/>
      <c r="C608" s="177"/>
      <c r="D608" s="19"/>
      <c r="E608" s="177"/>
      <c r="F608" s="177"/>
      <c r="G608" s="20">
        <f t="shared" si="25"/>
        <v>0</v>
      </c>
    </row>
    <row r="609" spans="1:7" s="170" customFormat="1" ht="12.75" customHeight="1">
      <c r="A609" s="21">
        <v>1.4</v>
      </c>
      <c r="B609" s="208" t="s">
        <v>355</v>
      </c>
      <c r="C609" s="177"/>
      <c r="D609" s="19"/>
      <c r="E609" s="177"/>
      <c r="F609" s="177"/>
      <c r="G609" s="20">
        <f t="shared" si="25"/>
        <v>0</v>
      </c>
    </row>
    <row r="610" spans="1:7" s="170" customFormat="1" ht="12.75" customHeight="1">
      <c r="A610" s="21" t="s">
        <v>480</v>
      </c>
      <c r="B610" s="216" t="s">
        <v>483</v>
      </c>
      <c r="C610" s="177">
        <v>1</v>
      </c>
      <c r="D610" s="19" t="s">
        <v>475</v>
      </c>
      <c r="E610" s="177">
        <v>1100</v>
      </c>
      <c r="F610" s="177">
        <f t="shared" si="24"/>
        <v>1100</v>
      </c>
      <c r="G610" s="20">
        <f t="shared" si="25"/>
        <v>1100</v>
      </c>
    </row>
    <row r="611" spans="1:7" s="170" customFormat="1" ht="12.75" customHeight="1">
      <c r="A611" s="21" t="s">
        <v>482</v>
      </c>
      <c r="B611" s="216" t="s">
        <v>476</v>
      </c>
      <c r="C611" s="177">
        <v>1</v>
      </c>
      <c r="D611" s="19" t="s">
        <v>475</v>
      </c>
      <c r="E611" s="177">
        <v>750</v>
      </c>
      <c r="F611" s="177">
        <f t="shared" si="24"/>
        <v>750</v>
      </c>
      <c r="G611" s="20">
        <f t="shared" si="25"/>
        <v>750</v>
      </c>
    </row>
    <row r="612" spans="1:7" s="170" customFormat="1" ht="12.75" customHeight="1">
      <c r="A612" s="21" t="s">
        <v>485</v>
      </c>
      <c r="B612" s="216" t="s">
        <v>557</v>
      </c>
      <c r="C612" s="177">
        <v>1</v>
      </c>
      <c r="D612" s="19" t="s">
        <v>475</v>
      </c>
      <c r="E612" s="177">
        <v>1200</v>
      </c>
      <c r="F612" s="177">
        <f t="shared" si="24"/>
        <v>1200</v>
      </c>
      <c r="G612" s="20">
        <f t="shared" si="25"/>
        <v>1200</v>
      </c>
    </row>
    <row r="613" spans="1:7" s="170" customFormat="1" ht="12.75" customHeight="1">
      <c r="A613" s="21"/>
      <c r="B613" s="216"/>
      <c r="C613" s="177"/>
      <c r="D613" s="19"/>
      <c r="E613" s="177"/>
      <c r="F613" s="177"/>
      <c r="G613" s="20">
        <f t="shared" si="25"/>
        <v>0</v>
      </c>
    </row>
    <row r="614" spans="1:7" s="170" customFormat="1" ht="12.75" customHeight="1">
      <c r="A614" s="44">
        <v>2</v>
      </c>
      <c r="B614" s="208" t="s">
        <v>558</v>
      </c>
      <c r="C614" s="177"/>
      <c r="D614" s="19"/>
      <c r="E614" s="177"/>
      <c r="F614" s="177"/>
      <c r="G614" s="20">
        <f t="shared" si="25"/>
        <v>0</v>
      </c>
    </row>
    <row r="615" spans="1:7" s="170" customFormat="1" ht="12.75" customHeight="1">
      <c r="A615" s="218">
        <v>2.1</v>
      </c>
      <c r="B615" s="219" t="s">
        <v>559</v>
      </c>
      <c r="C615" s="184">
        <v>2</v>
      </c>
      <c r="D615" s="220" t="s">
        <v>35</v>
      </c>
      <c r="E615" s="184">
        <v>361.08</v>
      </c>
      <c r="F615" s="184">
        <f t="shared" si="24"/>
        <v>722.16</v>
      </c>
      <c r="G615" s="20">
        <f t="shared" si="25"/>
        <v>722.16</v>
      </c>
    </row>
    <row r="616" spans="1:7" s="170" customFormat="1" ht="12.75" customHeight="1">
      <c r="A616" s="21"/>
      <c r="B616" s="216"/>
      <c r="C616" s="177"/>
      <c r="D616" s="19"/>
      <c r="E616" s="177"/>
      <c r="F616" s="177"/>
      <c r="G616" s="20">
        <f t="shared" si="25"/>
        <v>0</v>
      </c>
    </row>
    <row r="617" spans="1:7" s="170" customFormat="1" ht="12.75" customHeight="1">
      <c r="A617" s="44">
        <v>2.2</v>
      </c>
      <c r="B617" s="208" t="s">
        <v>560</v>
      </c>
      <c r="C617" s="177"/>
      <c r="D617" s="19"/>
      <c r="E617" s="177"/>
      <c r="F617" s="177"/>
      <c r="G617" s="20">
        <f t="shared" si="25"/>
        <v>0</v>
      </c>
    </row>
    <row r="618" spans="1:7" s="170" customFormat="1" ht="12.75" customHeight="1">
      <c r="A618" s="21" t="s">
        <v>561</v>
      </c>
      <c r="B618" s="216" t="s">
        <v>562</v>
      </c>
      <c r="C618" s="177">
        <v>0.4</v>
      </c>
      <c r="D618" s="19" t="s">
        <v>475</v>
      </c>
      <c r="E618" s="177">
        <v>1200</v>
      </c>
      <c r="F618" s="177">
        <f t="shared" si="24"/>
        <v>480</v>
      </c>
      <c r="G618" s="20">
        <f t="shared" si="25"/>
        <v>480</v>
      </c>
    </row>
    <row r="619" spans="1:7" s="170" customFormat="1" ht="12.75" customHeight="1">
      <c r="A619" s="21" t="s">
        <v>563</v>
      </c>
      <c r="B619" s="216" t="s">
        <v>476</v>
      </c>
      <c r="C619" s="177">
        <v>0.4</v>
      </c>
      <c r="D619" s="19" t="s">
        <v>475</v>
      </c>
      <c r="E619" s="177">
        <v>750</v>
      </c>
      <c r="F619" s="177">
        <f t="shared" si="24"/>
        <v>300</v>
      </c>
      <c r="G619" s="20">
        <f t="shared" si="25"/>
        <v>300</v>
      </c>
    </row>
    <row r="620" spans="1:7" s="15" customFormat="1" ht="18" customHeight="1">
      <c r="A620" s="192"/>
      <c r="B620" s="81" t="s">
        <v>564</v>
      </c>
      <c r="C620" s="193"/>
      <c r="D620" s="194"/>
      <c r="E620" s="195"/>
      <c r="F620" s="196">
        <f>SUM(F605:F619)</f>
        <v>11422.3</v>
      </c>
      <c r="G620" s="20">
        <f t="shared" si="25"/>
        <v>0</v>
      </c>
    </row>
    <row r="621" spans="1:7" s="170" customFormat="1" ht="9.75" customHeight="1">
      <c r="A621" s="21"/>
      <c r="B621" s="216"/>
      <c r="C621" s="177"/>
      <c r="D621" s="19"/>
      <c r="E621" s="177"/>
      <c r="F621" s="177"/>
      <c r="G621" s="20">
        <f t="shared" si="25"/>
        <v>0</v>
      </c>
    </row>
    <row r="622" spans="1:7" s="170" customFormat="1" ht="18" customHeight="1">
      <c r="A622" s="44" t="s">
        <v>302</v>
      </c>
      <c r="B622" s="208" t="s">
        <v>565</v>
      </c>
      <c r="C622" s="177"/>
      <c r="D622" s="19"/>
      <c r="E622" s="177"/>
      <c r="F622" s="209"/>
      <c r="G622" s="20">
        <f t="shared" si="25"/>
        <v>0</v>
      </c>
    </row>
    <row r="623" spans="1:7" s="170" customFormat="1" ht="18" customHeight="1">
      <c r="A623" s="44">
        <v>1</v>
      </c>
      <c r="B623" s="208" t="s">
        <v>505</v>
      </c>
      <c r="C623" s="177"/>
      <c r="D623" s="19"/>
      <c r="E623" s="177"/>
      <c r="F623" s="209"/>
      <c r="G623" s="20">
        <f t="shared" si="25"/>
        <v>0</v>
      </c>
    </row>
    <row r="624" spans="1:7" s="170" customFormat="1" ht="16.5" customHeight="1">
      <c r="A624" s="21">
        <v>1.1</v>
      </c>
      <c r="B624" s="216" t="s">
        <v>566</v>
      </c>
      <c r="C624" s="177">
        <v>2</v>
      </c>
      <c r="D624" s="19" t="s">
        <v>35</v>
      </c>
      <c r="E624" s="177">
        <v>89.68</v>
      </c>
      <c r="F624" s="177">
        <f>ROUND(C624*E624,2)</f>
        <v>179.36</v>
      </c>
      <c r="G624" s="20">
        <f t="shared" si="25"/>
        <v>179.36</v>
      </c>
    </row>
    <row r="625" spans="1:7" s="170" customFormat="1" ht="11.25" customHeight="1">
      <c r="A625" s="21">
        <v>1.2</v>
      </c>
      <c r="B625" s="216" t="s">
        <v>567</v>
      </c>
      <c r="C625" s="177">
        <v>1</v>
      </c>
      <c r="D625" s="19" t="s">
        <v>35</v>
      </c>
      <c r="E625" s="177">
        <v>88.5</v>
      </c>
      <c r="F625" s="177">
        <f>ROUND(C625*E625,2)</f>
        <v>88.5</v>
      </c>
      <c r="G625" s="20">
        <f t="shared" si="25"/>
        <v>88.5</v>
      </c>
    </row>
    <row r="626" spans="1:7" s="170" customFormat="1" ht="11.25" customHeight="1">
      <c r="A626" s="21">
        <v>1.3</v>
      </c>
      <c r="B626" s="216" t="s">
        <v>526</v>
      </c>
      <c r="C626" s="177">
        <v>1</v>
      </c>
      <c r="D626" s="19" t="s">
        <v>35</v>
      </c>
      <c r="E626" s="177">
        <v>354</v>
      </c>
      <c r="F626" s="177">
        <f aca="true" t="shared" si="26" ref="F626:F634">ROUND(C626*E626,2)</f>
        <v>354</v>
      </c>
      <c r="G626" s="20">
        <f t="shared" si="25"/>
        <v>354</v>
      </c>
    </row>
    <row r="627" spans="1:7" s="170" customFormat="1" ht="11.25" customHeight="1">
      <c r="A627" s="21">
        <v>1.4</v>
      </c>
      <c r="B627" s="216" t="s">
        <v>529</v>
      </c>
      <c r="C627" s="177">
        <v>0.12</v>
      </c>
      <c r="D627" s="19" t="s">
        <v>171</v>
      </c>
      <c r="E627" s="177">
        <v>850</v>
      </c>
      <c r="F627" s="177">
        <f t="shared" si="26"/>
        <v>102</v>
      </c>
      <c r="G627" s="20">
        <f t="shared" si="25"/>
        <v>102</v>
      </c>
    </row>
    <row r="628" spans="1:7" s="170" customFormat="1" ht="11.25" customHeight="1">
      <c r="A628" s="21">
        <v>1.5</v>
      </c>
      <c r="B628" s="216" t="s">
        <v>568</v>
      </c>
      <c r="C628" s="177">
        <v>1</v>
      </c>
      <c r="D628" s="19" t="s">
        <v>35</v>
      </c>
      <c r="E628" s="177">
        <v>283.2</v>
      </c>
      <c r="F628" s="177">
        <f t="shared" si="26"/>
        <v>283.2</v>
      </c>
      <c r="G628" s="20">
        <f t="shared" si="25"/>
        <v>283.2</v>
      </c>
    </row>
    <row r="629" spans="1:7" s="170" customFormat="1" ht="11.25" customHeight="1">
      <c r="A629" s="21">
        <v>1.6</v>
      </c>
      <c r="B629" s="216" t="s">
        <v>569</v>
      </c>
      <c r="C629" s="177">
        <v>1</v>
      </c>
      <c r="D629" s="19" t="s">
        <v>35</v>
      </c>
      <c r="E629" s="177">
        <v>1300</v>
      </c>
      <c r="F629" s="177">
        <f t="shared" si="26"/>
        <v>1300</v>
      </c>
      <c r="G629" s="20">
        <f t="shared" si="25"/>
        <v>1300</v>
      </c>
    </row>
    <row r="630" spans="1:7" s="170" customFormat="1" ht="11.25" customHeight="1">
      <c r="A630" s="21">
        <v>1.7</v>
      </c>
      <c r="B630" s="216" t="s">
        <v>570</v>
      </c>
      <c r="C630" s="177"/>
      <c r="D630" s="19"/>
      <c r="E630" s="177"/>
      <c r="F630" s="177"/>
      <c r="G630" s="20">
        <f t="shared" si="25"/>
        <v>0</v>
      </c>
    </row>
    <row r="631" spans="1:7" s="170" customFormat="1" ht="11.25" customHeight="1">
      <c r="A631" s="21"/>
      <c r="B631" s="216"/>
      <c r="C631" s="177"/>
      <c r="D631" s="19"/>
      <c r="E631" s="177"/>
      <c r="F631" s="177"/>
      <c r="G631" s="20">
        <f t="shared" si="25"/>
        <v>0</v>
      </c>
    </row>
    <row r="632" spans="1:7" s="170" customFormat="1" ht="11.25" customHeight="1">
      <c r="A632" s="21">
        <v>1.8</v>
      </c>
      <c r="B632" s="208" t="s">
        <v>560</v>
      </c>
      <c r="C632" s="177"/>
      <c r="D632" s="19"/>
      <c r="E632" s="177"/>
      <c r="F632" s="177"/>
      <c r="G632" s="20">
        <f t="shared" si="25"/>
        <v>0</v>
      </c>
    </row>
    <row r="633" spans="1:7" s="170" customFormat="1" ht="11.25" customHeight="1">
      <c r="A633" s="21" t="s">
        <v>571</v>
      </c>
      <c r="B633" s="216" t="s">
        <v>474</v>
      </c>
      <c r="C633" s="177">
        <v>1</v>
      </c>
      <c r="D633" s="19" t="s">
        <v>475</v>
      </c>
      <c r="E633" s="177">
        <v>1200</v>
      </c>
      <c r="F633" s="177">
        <f t="shared" si="26"/>
        <v>1200</v>
      </c>
      <c r="G633" s="20">
        <f t="shared" si="25"/>
        <v>1200</v>
      </c>
    </row>
    <row r="634" spans="1:7" s="170" customFormat="1" ht="11.25" customHeight="1">
      <c r="A634" s="21" t="s">
        <v>572</v>
      </c>
      <c r="B634" s="216" t="s">
        <v>476</v>
      </c>
      <c r="C634" s="177">
        <v>1</v>
      </c>
      <c r="D634" s="19" t="s">
        <v>475</v>
      </c>
      <c r="E634" s="177">
        <v>750</v>
      </c>
      <c r="F634" s="177">
        <f t="shared" si="26"/>
        <v>750</v>
      </c>
      <c r="G634" s="20">
        <f t="shared" si="25"/>
        <v>750</v>
      </c>
    </row>
    <row r="635" spans="1:7" s="15" customFormat="1" ht="15.75" customHeight="1">
      <c r="A635" s="192"/>
      <c r="B635" s="81" t="s">
        <v>573</v>
      </c>
      <c r="C635" s="193"/>
      <c r="D635" s="194"/>
      <c r="E635" s="195"/>
      <c r="F635" s="196">
        <f>SUM(F624:F634)</f>
        <v>4257.0599999999995</v>
      </c>
      <c r="G635" s="20">
        <f t="shared" si="25"/>
        <v>0</v>
      </c>
    </row>
    <row r="636" spans="1:7" s="31" customFormat="1" ht="9" customHeight="1">
      <c r="A636" s="73"/>
      <c r="B636" s="96"/>
      <c r="C636" s="179"/>
      <c r="D636" s="178"/>
      <c r="E636" s="197"/>
      <c r="F636" s="222"/>
      <c r="G636" s="20">
        <f t="shared" si="25"/>
        <v>0</v>
      </c>
    </row>
    <row r="637" spans="1:7" s="170" customFormat="1" ht="13.5" customHeight="1">
      <c r="A637" s="44" t="s">
        <v>416</v>
      </c>
      <c r="B637" s="208" t="s">
        <v>574</v>
      </c>
      <c r="C637" s="177"/>
      <c r="D637" s="19"/>
      <c r="E637" s="177"/>
      <c r="F637" s="209"/>
      <c r="G637" s="20">
        <f t="shared" si="25"/>
        <v>0</v>
      </c>
    </row>
    <row r="638" spans="1:7" s="170" customFormat="1" ht="7.5" customHeight="1">
      <c r="A638" s="21"/>
      <c r="B638" s="208"/>
      <c r="C638" s="177"/>
      <c r="D638" s="19"/>
      <c r="E638" s="177"/>
      <c r="F638" s="209"/>
      <c r="G638" s="20">
        <f t="shared" si="25"/>
        <v>0</v>
      </c>
    </row>
    <row r="639" spans="1:7" s="170" customFormat="1" ht="13.5" customHeight="1">
      <c r="A639" s="21">
        <v>1</v>
      </c>
      <c r="B639" s="208" t="s">
        <v>575</v>
      </c>
      <c r="C639" s="177"/>
      <c r="D639" s="19"/>
      <c r="E639" s="177"/>
      <c r="F639" s="209"/>
      <c r="G639" s="20">
        <f t="shared" si="25"/>
        <v>0</v>
      </c>
    </row>
    <row r="640" spans="1:7" s="170" customFormat="1" ht="13.5" customHeight="1">
      <c r="A640" s="21">
        <v>1.1</v>
      </c>
      <c r="B640" s="216" t="s">
        <v>576</v>
      </c>
      <c r="C640" s="177">
        <v>5.62</v>
      </c>
      <c r="D640" s="19" t="s">
        <v>20</v>
      </c>
      <c r="E640" s="177">
        <v>240.23</v>
      </c>
      <c r="F640" s="177">
        <f aca="true" t="shared" si="27" ref="F640:F664">ROUND(C640*E640,2)</f>
        <v>1350.09</v>
      </c>
      <c r="G640" s="20">
        <f t="shared" si="25"/>
        <v>1350.0926</v>
      </c>
    </row>
    <row r="641" spans="1:7" s="170" customFormat="1" ht="13.5" customHeight="1">
      <c r="A641" s="21">
        <v>1.2</v>
      </c>
      <c r="B641" s="216" t="s">
        <v>577</v>
      </c>
      <c r="C641" s="177">
        <v>4.4</v>
      </c>
      <c r="D641" s="19" t="s">
        <v>17</v>
      </c>
      <c r="E641" s="177">
        <v>175.24</v>
      </c>
      <c r="F641" s="177">
        <f t="shared" si="27"/>
        <v>771.06</v>
      </c>
      <c r="G641" s="20">
        <f t="shared" si="25"/>
        <v>771.0560000000002</v>
      </c>
    </row>
    <row r="642" spans="1:7" s="170" customFormat="1" ht="13.5" customHeight="1">
      <c r="A642" s="221">
        <v>1.3</v>
      </c>
      <c r="B642" s="216" t="s">
        <v>578</v>
      </c>
      <c r="C642" s="177">
        <v>1</v>
      </c>
      <c r="D642" s="19" t="s">
        <v>35</v>
      </c>
      <c r="E642" s="177">
        <v>492.92</v>
      </c>
      <c r="F642" s="177">
        <f t="shared" si="27"/>
        <v>492.92</v>
      </c>
      <c r="G642" s="20">
        <f t="shared" si="25"/>
        <v>492.92</v>
      </c>
    </row>
    <row r="643" spans="1:7" s="170" customFormat="1" ht="8.25" customHeight="1">
      <c r="A643" s="221"/>
      <c r="B643" s="208"/>
      <c r="C643" s="177"/>
      <c r="D643" s="19"/>
      <c r="E643" s="177"/>
      <c r="F643" s="177"/>
      <c r="G643" s="20">
        <f t="shared" si="25"/>
        <v>0</v>
      </c>
    </row>
    <row r="644" spans="1:7" s="170" customFormat="1" ht="13.5" customHeight="1">
      <c r="A644" s="44">
        <v>2</v>
      </c>
      <c r="B644" s="208" t="s">
        <v>579</v>
      </c>
      <c r="C644" s="177"/>
      <c r="D644" s="19"/>
      <c r="E644" s="177"/>
      <c r="F644" s="177"/>
      <c r="G644" s="20">
        <f t="shared" si="25"/>
        <v>0</v>
      </c>
    </row>
    <row r="645" spans="1:7" s="170" customFormat="1" ht="13.5" customHeight="1">
      <c r="A645" s="21">
        <v>2.1</v>
      </c>
      <c r="B645" s="216" t="s">
        <v>576</v>
      </c>
      <c r="C645" s="177">
        <v>2.63</v>
      </c>
      <c r="D645" s="19" t="s">
        <v>20</v>
      </c>
      <c r="E645" s="177">
        <v>240.23</v>
      </c>
      <c r="F645" s="177">
        <f t="shared" si="27"/>
        <v>631.8</v>
      </c>
      <c r="G645" s="20">
        <f t="shared" si="25"/>
        <v>631.8049</v>
      </c>
    </row>
    <row r="646" spans="1:7" s="170" customFormat="1" ht="13.5" customHeight="1">
      <c r="A646" s="21">
        <v>2.2</v>
      </c>
      <c r="B646" s="216" t="s">
        <v>580</v>
      </c>
      <c r="C646" s="177">
        <v>1</v>
      </c>
      <c r="D646" s="19" t="s">
        <v>35</v>
      </c>
      <c r="E646" s="177">
        <v>53.1</v>
      </c>
      <c r="F646" s="177">
        <f t="shared" si="27"/>
        <v>53.1</v>
      </c>
      <c r="G646" s="20">
        <f t="shared" si="25"/>
        <v>53.1</v>
      </c>
    </row>
    <row r="647" spans="1:7" s="170" customFormat="1" ht="5.25" customHeight="1">
      <c r="A647" s="21"/>
      <c r="B647" s="216"/>
      <c r="C647" s="177"/>
      <c r="D647" s="19"/>
      <c r="E647" s="177"/>
      <c r="F647" s="177"/>
      <c r="G647" s="20">
        <f t="shared" si="25"/>
        <v>0</v>
      </c>
    </row>
    <row r="648" spans="1:7" s="170" customFormat="1" ht="13.5" customHeight="1">
      <c r="A648" s="44">
        <v>3</v>
      </c>
      <c r="B648" s="208" t="s">
        <v>581</v>
      </c>
      <c r="C648" s="177"/>
      <c r="D648" s="19"/>
      <c r="E648" s="177"/>
      <c r="F648" s="177"/>
      <c r="G648" s="20">
        <f t="shared" si="25"/>
        <v>0</v>
      </c>
    </row>
    <row r="649" spans="1:7" s="170" customFormat="1" ht="13.5" customHeight="1">
      <c r="A649" s="21">
        <v>3.1</v>
      </c>
      <c r="B649" s="216" t="s">
        <v>582</v>
      </c>
      <c r="C649" s="177">
        <v>1.54</v>
      </c>
      <c r="D649" s="19" t="s">
        <v>20</v>
      </c>
      <c r="E649" s="177">
        <v>240.23</v>
      </c>
      <c r="F649" s="177">
        <f t="shared" si="27"/>
        <v>369.95</v>
      </c>
      <c r="G649" s="20">
        <f t="shared" si="25"/>
        <v>369.9542</v>
      </c>
    </row>
    <row r="650" spans="1:7" s="170" customFormat="1" ht="13.5" customHeight="1">
      <c r="A650" s="221">
        <v>3.2</v>
      </c>
      <c r="B650" s="216" t="s">
        <v>583</v>
      </c>
      <c r="C650" s="177">
        <v>1</v>
      </c>
      <c r="D650" s="19" t="s">
        <v>35</v>
      </c>
      <c r="E650" s="177">
        <v>400</v>
      </c>
      <c r="F650" s="177">
        <f t="shared" si="27"/>
        <v>400</v>
      </c>
      <c r="G650" s="20">
        <f t="shared" si="25"/>
        <v>400</v>
      </c>
    </row>
    <row r="651" spans="1:7" s="170" customFormat="1" ht="13.5" customHeight="1">
      <c r="A651" s="21">
        <v>3.3</v>
      </c>
      <c r="B651" s="216" t="s">
        <v>584</v>
      </c>
      <c r="C651" s="177">
        <v>6</v>
      </c>
      <c r="D651" s="19" t="s">
        <v>17</v>
      </c>
      <c r="E651" s="177">
        <v>28.32</v>
      </c>
      <c r="F651" s="177">
        <f t="shared" si="27"/>
        <v>169.92</v>
      </c>
      <c r="G651" s="20">
        <f t="shared" si="25"/>
        <v>169.92000000000002</v>
      </c>
    </row>
    <row r="652" spans="1:7" s="170" customFormat="1" ht="5.25" customHeight="1">
      <c r="A652" s="21"/>
      <c r="B652" s="208"/>
      <c r="C652" s="177"/>
      <c r="D652" s="19"/>
      <c r="E652" s="177"/>
      <c r="F652" s="177"/>
      <c r="G652" s="20">
        <f t="shared" si="25"/>
        <v>0</v>
      </c>
    </row>
    <row r="653" spans="1:7" s="170" customFormat="1" ht="13.5" customHeight="1">
      <c r="A653" s="44">
        <v>4</v>
      </c>
      <c r="B653" s="208" t="s">
        <v>585</v>
      </c>
      <c r="C653" s="177"/>
      <c r="D653" s="19"/>
      <c r="E653" s="177"/>
      <c r="F653" s="177"/>
      <c r="G653" s="20">
        <f t="shared" si="25"/>
        <v>0</v>
      </c>
    </row>
    <row r="654" spans="1:7" s="170" customFormat="1" ht="13.5" customHeight="1">
      <c r="A654" s="21">
        <v>4.1</v>
      </c>
      <c r="B654" s="216" t="s">
        <v>586</v>
      </c>
      <c r="C654" s="177">
        <v>3.54</v>
      </c>
      <c r="D654" s="19" t="s">
        <v>20</v>
      </c>
      <c r="E654" s="177">
        <v>240.23</v>
      </c>
      <c r="F654" s="177">
        <f t="shared" si="27"/>
        <v>850.41</v>
      </c>
      <c r="G654" s="20">
        <f t="shared" si="25"/>
        <v>850.4141999999999</v>
      </c>
    </row>
    <row r="655" spans="1:7" s="170" customFormat="1" ht="13.5" customHeight="1">
      <c r="A655" s="21">
        <v>4.2</v>
      </c>
      <c r="B655" s="216" t="s">
        <v>584</v>
      </c>
      <c r="C655" s="177">
        <v>10.8</v>
      </c>
      <c r="D655" s="19" t="s">
        <v>17</v>
      </c>
      <c r="E655" s="177">
        <v>28.32</v>
      </c>
      <c r="F655" s="177">
        <f t="shared" si="27"/>
        <v>305.86</v>
      </c>
      <c r="G655" s="20">
        <f t="shared" si="25"/>
        <v>305.85600000000005</v>
      </c>
    </row>
    <row r="656" spans="1:7" s="170" customFormat="1" ht="13.5" customHeight="1">
      <c r="A656" s="21">
        <v>4.3</v>
      </c>
      <c r="B656" s="216" t="s">
        <v>587</v>
      </c>
      <c r="C656" s="177">
        <v>1</v>
      </c>
      <c r="D656" s="19" t="s">
        <v>35</v>
      </c>
      <c r="E656" s="177">
        <v>53.1</v>
      </c>
      <c r="F656" s="177">
        <f t="shared" si="27"/>
        <v>53.1</v>
      </c>
      <c r="G656" s="20">
        <f aca="true" t="shared" si="28" ref="G656:G719">+E656*C656</f>
        <v>53.1</v>
      </c>
    </row>
    <row r="657" spans="1:7" s="170" customFormat="1" ht="7.5" customHeight="1">
      <c r="A657" s="21"/>
      <c r="B657" s="216"/>
      <c r="C657" s="177"/>
      <c r="D657" s="19"/>
      <c r="E657" s="177"/>
      <c r="F657" s="177"/>
      <c r="G657" s="20">
        <f t="shared" si="28"/>
        <v>0</v>
      </c>
    </row>
    <row r="658" spans="1:7" s="170" customFormat="1" ht="13.5" customHeight="1">
      <c r="A658" s="44">
        <v>5</v>
      </c>
      <c r="B658" s="208" t="s">
        <v>588</v>
      </c>
      <c r="C658" s="177"/>
      <c r="D658" s="19"/>
      <c r="E658" s="177"/>
      <c r="F658" s="177"/>
      <c r="G658" s="20">
        <f t="shared" si="28"/>
        <v>0</v>
      </c>
    </row>
    <row r="659" spans="1:7" s="170" customFormat="1" ht="13.5" customHeight="1">
      <c r="A659" s="21">
        <v>5.1</v>
      </c>
      <c r="B659" s="216" t="s">
        <v>589</v>
      </c>
      <c r="C659" s="177">
        <v>2.9</v>
      </c>
      <c r="D659" s="19" t="s">
        <v>20</v>
      </c>
      <c r="E659" s="177">
        <v>240.23</v>
      </c>
      <c r="F659" s="177">
        <f t="shared" si="27"/>
        <v>696.67</v>
      </c>
      <c r="G659" s="20">
        <f t="shared" si="28"/>
        <v>696.6669999999999</v>
      </c>
    </row>
    <row r="660" spans="1:7" s="170" customFormat="1" ht="13.5" customHeight="1">
      <c r="A660" s="221">
        <v>5.2</v>
      </c>
      <c r="B660" s="216" t="s">
        <v>590</v>
      </c>
      <c r="C660" s="177">
        <v>1</v>
      </c>
      <c r="D660" s="19" t="s">
        <v>35</v>
      </c>
      <c r="E660" s="177">
        <v>613.16</v>
      </c>
      <c r="F660" s="177">
        <f t="shared" si="27"/>
        <v>613.16</v>
      </c>
      <c r="G660" s="20">
        <f t="shared" si="28"/>
        <v>613.16</v>
      </c>
    </row>
    <row r="661" spans="1:7" s="170" customFormat="1" ht="7.5" customHeight="1">
      <c r="A661" s="223"/>
      <c r="B661" s="224"/>
      <c r="C661" s="197"/>
      <c r="D661" s="225"/>
      <c r="E661" s="197"/>
      <c r="F661" s="177"/>
      <c r="G661" s="20">
        <f t="shared" si="28"/>
        <v>0</v>
      </c>
    </row>
    <row r="662" spans="1:7" s="170" customFormat="1" ht="13.5" customHeight="1">
      <c r="A662" s="226">
        <v>6</v>
      </c>
      <c r="B662" s="208" t="s">
        <v>262</v>
      </c>
      <c r="C662" s="177"/>
      <c r="D662" s="19"/>
      <c r="E662" s="177"/>
      <c r="F662" s="177"/>
      <c r="G662" s="20">
        <f t="shared" si="28"/>
        <v>0</v>
      </c>
    </row>
    <row r="663" spans="1:7" s="170" customFormat="1" ht="13.5" customHeight="1">
      <c r="A663" s="221">
        <v>6.1</v>
      </c>
      <c r="B663" s="216" t="s">
        <v>474</v>
      </c>
      <c r="C663" s="177">
        <v>3</v>
      </c>
      <c r="D663" s="19" t="s">
        <v>174</v>
      </c>
      <c r="E663" s="177">
        <v>1200</v>
      </c>
      <c r="F663" s="177">
        <f t="shared" si="27"/>
        <v>3600</v>
      </c>
      <c r="G663" s="20">
        <f t="shared" si="28"/>
        <v>3600</v>
      </c>
    </row>
    <row r="664" spans="1:7" s="170" customFormat="1" ht="13.5" customHeight="1">
      <c r="A664" s="221">
        <v>6.2</v>
      </c>
      <c r="B664" s="216" t="s">
        <v>591</v>
      </c>
      <c r="C664" s="177">
        <v>3</v>
      </c>
      <c r="D664" s="19" t="s">
        <v>174</v>
      </c>
      <c r="E664" s="177">
        <v>750</v>
      </c>
      <c r="F664" s="177">
        <f t="shared" si="27"/>
        <v>2250</v>
      </c>
      <c r="G664" s="20">
        <f t="shared" si="28"/>
        <v>2250</v>
      </c>
    </row>
    <row r="665" spans="1:7" s="15" customFormat="1" ht="13.5" customHeight="1">
      <c r="A665" s="192"/>
      <c r="B665" s="81" t="s">
        <v>592</v>
      </c>
      <c r="C665" s="193"/>
      <c r="D665" s="194"/>
      <c r="E665" s="195"/>
      <c r="F665" s="196">
        <f>SUM(F640:F664)</f>
        <v>12608.039999999999</v>
      </c>
      <c r="G665" s="20">
        <f t="shared" si="28"/>
        <v>0</v>
      </c>
    </row>
    <row r="666" spans="1:7" s="2" customFormat="1" ht="13.5" customHeight="1">
      <c r="A666" s="73"/>
      <c r="B666" s="96"/>
      <c r="C666" s="179"/>
      <c r="D666" s="178"/>
      <c r="E666" s="197"/>
      <c r="F666" s="222"/>
      <c r="G666" s="20">
        <f t="shared" si="28"/>
        <v>0</v>
      </c>
    </row>
    <row r="667" spans="1:7" s="15" customFormat="1" ht="13.5" customHeight="1">
      <c r="A667" s="162"/>
      <c r="B667" s="227" t="s">
        <v>593</v>
      </c>
      <c r="C667" s="162"/>
      <c r="D667" s="162"/>
      <c r="E667" s="162"/>
      <c r="F667" s="57">
        <f>+F665+F635+F620+F601+F560+F534</f>
        <v>163041.02</v>
      </c>
      <c r="G667" s="20">
        <f t="shared" si="28"/>
        <v>0</v>
      </c>
    </row>
    <row r="668" spans="1:7" s="2" customFormat="1" ht="9.75" customHeight="1">
      <c r="A668" s="73"/>
      <c r="B668" s="96"/>
      <c r="C668" s="179"/>
      <c r="D668" s="178"/>
      <c r="E668" s="197"/>
      <c r="F668" s="222"/>
      <c r="G668" s="20">
        <f t="shared" si="28"/>
        <v>0</v>
      </c>
    </row>
    <row r="669" spans="1:7" s="170" customFormat="1" ht="30.75" customHeight="1">
      <c r="A669" s="165" t="s">
        <v>594</v>
      </c>
      <c r="B669" s="228" t="s">
        <v>595</v>
      </c>
      <c r="C669" s="74"/>
      <c r="D669" s="229"/>
      <c r="E669" s="230"/>
      <c r="F669" s="231"/>
      <c r="G669" s="20">
        <f t="shared" si="28"/>
        <v>0</v>
      </c>
    </row>
    <row r="670" spans="1:7" s="170" customFormat="1" ht="5.25" customHeight="1">
      <c r="A670" s="74"/>
      <c r="B670" s="232"/>
      <c r="C670" s="74"/>
      <c r="D670" s="229"/>
      <c r="E670" s="230"/>
      <c r="F670" s="231"/>
      <c r="G670" s="20">
        <f t="shared" si="28"/>
        <v>0</v>
      </c>
    </row>
    <row r="671" spans="1:7" s="43" customFormat="1" ht="13.5" customHeight="1">
      <c r="A671" s="233">
        <v>1</v>
      </c>
      <c r="B671" s="208" t="s">
        <v>565</v>
      </c>
      <c r="C671" s="234"/>
      <c r="D671" s="235"/>
      <c r="E671" s="236"/>
      <c r="F671" s="237"/>
      <c r="G671" s="20">
        <f t="shared" si="28"/>
        <v>0</v>
      </c>
    </row>
    <row r="672" spans="1:7" s="170" customFormat="1" ht="10.5" customHeight="1">
      <c r="A672" s="21"/>
      <c r="B672" s="216"/>
      <c r="C672" s="177"/>
      <c r="D672" s="19"/>
      <c r="E672" s="177"/>
      <c r="F672" s="177"/>
      <c r="G672" s="20">
        <f t="shared" si="28"/>
        <v>0</v>
      </c>
    </row>
    <row r="673" spans="1:7" s="170" customFormat="1" ht="13.5" customHeight="1">
      <c r="A673" s="91">
        <v>1.1</v>
      </c>
      <c r="B673" s="219" t="s">
        <v>596</v>
      </c>
      <c r="C673" s="184">
        <v>114.66</v>
      </c>
      <c r="D673" s="220" t="s">
        <v>59</v>
      </c>
      <c r="E673" s="184">
        <v>108.19000000000001</v>
      </c>
      <c r="F673" s="184">
        <f aca="true" t="shared" si="29" ref="F673:F717">ROUND(C673*E673,2)</f>
        <v>12405.07</v>
      </c>
      <c r="G673" s="20">
        <f t="shared" si="28"/>
        <v>12405.065400000001</v>
      </c>
    </row>
    <row r="674" spans="1:7" s="170" customFormat="1" ht="29.25" customHeight="1">
      <c r="A674" s="74">
        <v>1.2</v>
      </c>
      <c r="B674" s="216" t="s">
        <v>597</v>
      </c>
      <c r="C674" s="177">
        <v>5.94</v>
      </c>
      <c r="D674" s="19" t="s">
        <v>59</v>
      </c>
      <c r="E674" s="177">
        <v>137.14</v>
      </c>
      <c r="F674" s="177">
        <f t="shared" si="29"/>
        <v>814.61</v>
      </c>
      <c r="G674" s="20">
        <f t="shared" si="28"/>
        <v>814.6116</v>
      </c>
    </row>
    <row r="675" spans="1:7" s="170" customFormat="1" ht="12.75" customHeight="1">
      <c r="A675" s="74">
        <v>1.3</v>
      </c>
      <c r="B675" s="216" t="s">
        <v>598</v>
      </c>
      <c r="C675" s="177">
        <v>1</v>
      </c>
      <c r="D675" s="19" t="s">
        <v>121</v>
      </c>
      <c r="E675" s="177">
        <v>1500</v>
      </c>
      <c r="F675" s="177">
        <f t="shared" si="29"/>
        <v>1500</v>
      </c>
      <c r="G675" s="20">
        <f t="shared" si="28"/>
        <v>1500</v>
      </c>
    </row>
    <row r="676" spans="1:7" s="170" customFormat="1" ht="13.5" customHeight="1">
      <c r="A676" s="74">
        <v>1.4</v>
      </c>
      <c r="B676" s="216" t="s">
        <v>599</v>
      </c>
      <c r="C676" s="177">
        <v>1</v>
      </c>
      <c r="D676" s="19" t="s">
        <v>35</v>
      </c>
      <c r="E676" s="177">
        <v>12500</v>
      </c>
      <c r="F676" s="177">
        <f t="shared" si="29"/>
        <v>12500</v>
      </c>
      <c r="G676" s="20">
        <f t="shared" si="28"/>
        <v>12500</v>
      </c>
    </row>
    <row r="677" spans="1:7" s="170" customFormat="1" ht="12.75" customHeight="1">
      <c r="A677" s="21"/>
      <c r="B677" s="216"/>
      <c r="C677" s="177"/>
      <c r="D677" s="19"/>
      <c r="E677" s="177"/>
      <c r="F677" s="177"/>
      <c r="G677" s="20">
        <f t="shared" si="28"/>
        <v>0</v>
      </c>
    </row>
    <row r="678" spans="1:7" s="170" customFormat="1" ht="12.75" customHeight="1">
      <c r="A678" s="78">
        <v>2</v>
      </c>
      <c r="B678" s="208" t="s">
        <v>600</v>
      </c>
      <c r="C678" s="177"/>
      <c r="D678" s="19"/>
      <c r="E678" s="177"/>
      <c r="F678" s="177"/>
      <c r="G678" s="20">
        <f t="shared" si="28"/>
        <v>0</v>
      </c>
    </row>
    <row r="679" spans="1:7" s="170" customFormat="1" ht="12" customHeight="1">
      <c r="A679" s="21"/>
      <c r="B679" s="208"/>
      <c r="C679" s="177"/>
      <c r="D679" s="19"/>
      <c r="E679" s="177"/>
      <c r="F679" s="177"/>
      <c r="G679" s="20">
        <f t="shared" si="28"/>
        <v>0</v>
      </c>
    </row>
    <row r="680" spans="1:7" s="170" customFormat="1" ht="15" customHeight="1">
      <c r="A680" s="74">
        <v>2.1</v>
      </c>
      <c r="B680" s="216" t="s">
        <v>596</v>
      </c>
      <c r="C680" s="177">
        <v>10.08</v>
      </c>
      <c r="D680" s="19" t="s">
        <v>59</v>
      </c>
      <c r="E680" s="177">
        <v>108.19000000000001</v>
      </c>
      <c r="F680" s="177">
        <f t="shared" si="29"/>
        <v>1090.56</v>
      </c>
      <c r="G680" s="20">
        <f t="shared" si="28"/>
        <v>1090.5552000000002</v>
      </c>
    </row>
    <row r="681" spans="1:7" s="87" customFormat="1" ht="13.5" customHeight="1">
      <c r="A681" s="21"/>
      <c r="B681" s="216"/>
      <c r="C681" s="177"/>
      <c r="D681" s="19"/>
      <c r="E681" s="177"/>
      <c r="F681" s="177"/>
      <c r="G681" s="20">
        <f t="shared" si="28"/>
        <v>0</v>
      </c>
    </row>
    <row r="682" spans="1:7" s="170" customFormat="1" ht="15">
      <c r="A682" s="78">
        <v>3</v>
      </c>
      <c r="B682" s="208" t="s">
        <v>601</v>
      </c>
      <c r="C682" s="177"/>
      <c r="D682" s="19"/>
      <c r="E682" s="177"/>
      <c r="F682" s="177"/>
      <c r="G682" s="20">
        <f t="shared" si="28"/>
        <v>0</v>
      </c>
    </row>
    <row r="683" spans="1:7" s="170" customFormat="1" ht="13.5" customHeight="1">
      <c r="A683" s="74">
        <v>3.1</v>
      </c>
      <c r="B683" s="216" t="s">
        <v>596</v>
      </c>
      <c r="C683" s="238">
        <v>97.22</v>
      </c>
      <c r="D683" s="19" t="s">
        <v>59</v>
      </c>
      <c r="E683" s="177">
        <v>108.19000000000001</v>
      </c>
      <c r="F683" s="177">
        <f t="shared" si="29"/>
        <v>10518.23</v>
      </c>
      <c r="G683" s="20">
        <f t="shared" si="28"/>
        <v>10518.231800000001</v>
      </c>
    </row>
    <row r="684" spans="1:7" s="170" customFormat="1" ht="12.75" customHeight="1">
      <c r="A684" s="74">
        <v>3.2</v>
      </c>
      <c r="B684" s="216" t="s">
        <v>602</v>
      </c>
      <c r="C684" s="238">
        <v>147.46</v>
      </c>
      <c r="D684" s="19" t="s">
        <v>59</v>
      </c>
      <c r="E684" s="177">
        <v>137.14</v>
      </c>
      <c r="F684" s="177">
        <f t="shared" si="29"/>
        <v>20222.66</v>
      </c>
      <c r="G684" s="20">
        <f t="shared" si="28"/>
        <v>20222.664399999998</v>
      </c>
    </row>
    <row r="685" spans="1:7" s="170" customFormat="1" ht="6" customHeight="1">
      <c r="A685" s="74"/>
      <c r="B685" s="232"/>
      <c r="C685" s="239"/>
      <c r="D685" s="229"/>
      <c r="E685" s="230"/>
      <c r="F685" s="177"/>
      <c r="G685" s="20">
        <f t="shared" si="28"/>
        <v>0</v>
      </c>
    </row>
    <row r="686" spans="1:7" s="170" customFormat="1" ht="13.5" customHeight="1">
      <c r="A686" s="78">
        <v>4</v>
      </c>
      <c r="B686" s="228" t="s">
        <v>421</v>
      </c>
      <c r="C686" s="239"/>
      <c r="D686" s="229"/>
      <c r="E686" s="230"/>
      <c r="F686" s="177"/>
      <c r="G686" s="20">
        <f t="shared" si="28"/>
        <v>0</v>
      </c>
    </row>
    <row r="687" spans="1:7" s="170" customFormat="1" ht="13.5" customHeight="1">
      <c r="A687" s="74">
        <v>4.1</v>
      </c>
      <c r="B687" s="216" t="s">
        <v>603</v>
      </c>
      <c r="C687" s="238">
        <v>32.88</v>
      </c>
      <c r="D687" s="229" t="s">
        <v>59</v>
      </c>
      <c r="E687" s="230">
        <v>108.19000000000001</v>
      </c>
      <c r="F687" s="177">
        <f t="shared" si="29"/>
        <v>3557.29</v>
      </c>
      <c r="G687" s="20">
        <f t="shared" si="28"/>
        <v>3557.2872000000007</v>
      </c>
    </row>
    <row r="688" spans="1:7" s="170" customFormat="1" ht="13.5" customHeight="1">
      <c r="A688" s="74">
        <v>4.2</v>
      </c>
      <c r="B688" s="240" t="s">
        <v>604</v>
      </c>
      <c r="C688" s="238">
        <v>1</v>
      </c>
      <c r="D688" s="19" t="s">
        <v>35</v>
      </c>
      <c r="E688" s="230">
        <v>3500</v>
      </c>
      <c r="F688" s="177">
        <f t="shared" si="29"/>
        <v>3500</v>
      </c>
      <c r="G688" s="20">
        <f t="shared" si="28"/>
        <v>3500</v>
      </c>
    </row>
    <row r="689" spans="1:7" s="170" customFormat="1" ht="6" customHeight="1">
      <c r="A689" s="74"/>
      <c r="B689" s="232"/>
      <c r="C689" s="239"/>
      <c r="D689" s="229"/>
      <c r="E689" s="230"/>
      <c r="F689" s="177"/>
      <c r="G689" s="20">
        <f t="shared" si="28"/>
        <v>0</v>
      </c>
    </row>
    <row r="690" spans="1:7" s="170" customFormat="1" ht="12.75" customHeight="1">
      <c r="A690" s="78">
        <v>5</v>
      </c>
      <c r="B690" s="228" t="s">
        <v>520</v>
      </c>
      <c r="C690" s="241"/>
      <c r="D690" s="229"/>
      <c r="E690" s="230"/>
      <c r="F690" s="177"/>
      <c r="G690" s="20">
        <f t="shared" si="28"/>
        <v>0</v>
      </c>
    </row>
    <row r="691" spans="1:7" s="170" customFormat="1" ht="12.75" customHeight="1">
      <c r="A691" s="74">
        <v>5.1</v>
      </c>
      <c r="B691" s="216" t="s">
        <v>596</v>
      </c>
      <c r="C691" s="241">
        <v>83.41</v>
      </c>
      <c r="D691" s="229" t="s">
        <v>59</v>
      </c>
      <c r="E691" s="230">
        <v>108.19000000000001</v>
      </c>
      <c r="F691" s="177">
        <f t="shared" si="29"/>
        <v>9024.13</v>
      </c>
      <c r="G691" s="20">
        <f t="shared" si="28"/>
        <v>9024.127900000001</v>
      </c>
    </row>
    <row r="692" spans="1:7" s="170" customFormat="1" ht="12.75" customHeight="1">
      <c r="A692" s="74">
        <v>5.2</v>
      </c>
      <c r="B692" s="216" t="s">
        <v>605</v>
      </c>
      <c r="C692" s="241">
        <v>16</v>
      </c>
      <c r="D692" s="229" t="s">
        <v>59</v>
      </c>
      <c r="E692" s="230">
        <v>137.14</v>
      </c>
      <c r="F692" s="177">
        <f t="shared" si="29"/>
        <v>2194.24</v>
      </c>
      <c r="G692" s="20">
        <f t="shared" si="28"/>
        <v>2194.24</v>
      </c>
    </row>
    <row r="693" spans="1:7" s="170" customFormat="1" ht="12.75" customHeight="1">
      <c r="A693" s="74">
        <v>5.3</v>
      </c>
      <c r="B693" s="216" t="s">
        <v>606</v>
      </c>
      <c r="C693" s="241">
        <v>11.86</v>
      </c>
      <c r="D693" s="229" t="s">
        <v>59</v>
      </c>
      <c r="E693" s="230">
        <v>137.14</v>
      </c>
      <c r="F693" s="177">
        <f t="shared" si="29"/>
        <v>1626.48</v>
      </c>
      <c r="G693" s="20">
        <f t="shared" si="28"/>
        <v>1626.4803999999997</v>
      </c>
    </row>
    <row r="694" spans="1:7" s="170" customFormat="1" ht="12.75" customHeight="1">
      <c r="A694" s="74">
        <v>5.4</v>
      </c>
      <c r="B694" s="240" t="s">
        <v>607</v>
      </c>
      <c r="C694" s="74">
        <v>30.78</v>
      </c>
      <c r="D694" s="229" t="s">
        <v>59</v>
      </c>
      <c r="E694" s="230">
        <v>277.3</v>
      </c>
      <c r="F694" s="177">
        <f t="shared" si="29"/>
        <v>8535.29</v>
      </c>
      <c r="G694" s="20">
        <f t="shared" si="28"/>
        <v>8535.294</v>
      </c>
    </row>
    <row r="695" spans="1:7" s="170" customFormat="1" ht="6" customHeight="1">
      <c r="A695" s="74"/>
      <c r="B695" s="232"/>
      <c r="C695" s="239"/>
      <c r="D695" s="229"/>
      <c r="E695" s="230"/>
      <c r="F695" s="177"/>
      <c r="G695" s="20">
        <f t="shared" si="28"/>
        <v>0</v>
      </c>
    </row>
    <row r="696" spans="1:7" s="43" customFormat="1" ht="13.5" customHeight="1">
      <c r="A696" s="233">
        <v>6</v>
      </c>
      <c r="B696" s="208" t="s">
        <v>608</v>
      </c>
      <c r="C696" s="242"/>
      <c r="D696" s="235"/>
      <c r="E696" s="236"/>
      <c r="F696" s="210"/>
      <c r="G696" s="20">
        <f t="shared" si="28"/>
        <v>0</v>
      </c>
    </row>
    <row r="697" spans="1:7" s="170" customFormat="1" ht="13.5" customHeight="1">
      <c r="A697" s="74">
        <v>6.1</v>
      </c>
      <c r="B697" s="216" t="s">
        <v>603</v>
      </c>
      <c r="C697" s="238">
        <v>97.2</v>
      </c>
      <c r="D697" s="229" t="s">
        <v>59</v>
      </c>
      <c r="E697" s="230">
        <v>108.19000000000001</v>
      </c>
      <c r="F697" s="177">
        <f t="shared" si="29"/>
        <v>10516.07</v>
      </c>
      <c r="G697" s="20">
        <f t="shared" si="28"/>
        <v>10516.068000000001</v>
      </c>
    </row>
    <row r="698" spans="1:7" s="170" customFormat="1" ht="13.5" customHeight="1">
      <c r="A698" s="74">
        <v>6.2</v>
      </c>
      <c r="B698" s="240" t="s">
        <v>604</v>
      </c>
      <c r="C698" s="238">
        <v>1</v>
      </c>
      <c r="D698" s="229" t="s">
        <v>180</v>
      </c>
      <c r="E698" s="230">
        <v>3000</v>
      </c>
      <c r="F698" s="177">
        <f t="shared" si="29"/>
        <v>3000</v>
      </c>
      <c r="G698" s="20">
        <f t="shared" si="28"/>
        <v>3000</v>
      </c>
    </row>
    <row r="699" spans="1:7" s="170" customFormat="1" ht="6.75" customHeight="1">
      <c r="A699" s="74"/>
      <c r="B699" s="232"/>
      <c r="C699" s="74"/>
      <c r="D699" s="229"/>
      <c r="E699" s="230"/>
      <c r="F699" s="177"/>
      <c r="G699" s="20">
        <f t="shared" si="28"/>
        <v>0</v>
      </c>
    </row>
    <row r="700" spans="1:7" s="170" customFormat="1" ht="13.5" customHeight="1">
      <c r="A700" s="78">
        <v>7</v>
      </c>
      <c r="B700" s="228" t="s">
        <v>609</v>
      </c>
      <c r="C700" s="74"/>
      <c r="D700" s="229"/>
      <c r="E700" s="230"/>
      <c r="F700" s="177"/>
      <c r="G700" s="20">
        <f t="shared" si="28"/>
        <v>0</v>
      </c>
    </row>
    <row r="701" spans="1:7" s="170" customFormat="1" ht="13.5" customHeight="1">
      <c r="A701" s="74">
        <v>7.1</v>
      </c>
      <c r="B701" s="216" t="s">
        <v>603</v>
      </c>
      <c r="C701" s="241">
        <v>36.31</v>
      </c>
      <c r="D701" s="229" t="s">
        <v>59</v>
      </c>
      <c r="E701" s="230">
        <v>108.19000000000001</v>
      </c>
      <c r="F701" s="177">
        <f t="shared" si="29"/>
        <v>3928.38</v>
      </c>
      <c r="G701" s="20">
        <f t="shared" si="28"/>
        <v>3928.3789000000006</v>
      </c>
    </row>
    <row r="702" spans="1:7" s="170" customFormat="1" ht="5.25" customHeight="1">
      <c r="A702" s="74"/>
      <c r="B702" s="232"/>
      <c r="C702" s="241"/>
      <c r="D702" s="229"/>
      <c r="E702" s="230"/>
      <c r="F702" s="177"/>
      <c r="G702" s="20">
        <f t="shared" si="28"/>
        <v>0</v>
      </c>
    </row>
    <row r="703" spans="1:7" s="170" customFormat="1" ht="13.5" customHeight="1">
      <c r="A703" s="78">
        <v>8</v>
      </c>
      <c r="B703" s="228" t="s">
        <v>610</v>
      </c>
      <c r="C703" s="74"/>
      <c r="D703" s="229"/>
      <c r="E703" s="230"/>
      <c r="F703" s="177"/>
      <c r="G703" s="20">
        <f t="shared" si="28"/>
        <v>0</v>
      </c>
    </row>
    <row r="704" spans="1:7" s="170" customFormat="1" ht="13.5" customHeight="1">
      <c r="A704" s="74">
        <v>8.1</v>
      </c>
      <c r="B704" s="216" t="s">
        <v>596</v>
      </c>
      <c r="C704" s="74">
        <v>77.34</v>
      </c>
      <c r="D704" s="229" t="s">
        <v>59</v>
      </c>
      <c r="E704" s="230">
        <v>108.19000000000001</v>
      </c>
      <c r="F704" s="177">
        <f t="shared" si="29"/>
        <v>8367.41</v>
      </c>
      <c r="G704" s="20">
        <f t="shared" si="28"/>
        <v>8367.414600000002</v>
      </c>
    </row>
    <row r="705" spans="1:7" s="170" customFormat="1" ht="8.25" customHeight="1">
      <c r="A705" s="74"/>
      <c r="B705" s="232"/>
      <c r="C705" s="74"/>
      <c r="D705" s="229"/>
      <c r="E705" s="230"/>
      <c r="F705" s="177"/>
      <c r="G705" s="20">
        <f t="shared" si="28"/>
        <v>0</v>
      </c>
    </row>
    <row r="706" spans="1:7" s="170" customFormat="1" ht="13.5" customHeight="1">
      <c r="A706" s="78">
        <v>9</v>
      </c>
      <c r="B706" s="228" t="s">
        <v>611</v>
      </c>
      <c r="C706" s="74"/>
      <c r="D706" s="229"/>
      <c r="E706" s="230"/>
      <c r="F706" s="177"/>
      <c r="G706" s="20">
        <f t="shared" si="28"/>
        <v>0</v>
      </c>
    </row>
    <row r="707" spans="1:7" s="170" customFormat="1" ht="13.5" customHeight="1">
      <c r="A707" s="74">
        <v>9.1</v>
      </c>
      <c r="B707" s="216" t="s">
        <v>596</v>
      </c>
      <c r="C707" s="74">
        <v>77.34</v>
      </c>
      <c r="D707" s="229" t="s">
        <v>59</v>
      </c>
      <c r="E707" s="230">
        <v>108.19000000000001</v>
      </c>
      <c r="F707" s="177">
        <f t="shared" si="29"/>
        <v>8367.41</v>
      </c>
      <c r="G707" s="20">
        <f t="shared" si="28"/>
        <v>8367.414600000002</v>
      </c>
    </row>
    <row r="708" spans="1:7" s="170" customFormat="1" ht="24" customHeight="1">
      <c r="A708" s="74">
        <v>9.2</v>
      </c>
      <c r="B708" s="216" t="s">
        <v>605</v>
      </c>
      <c r="C708" s="74">
        <v>10.99</v>
      </c>
      <c r="D708" s="229" t="s">
        <v>59</v>
      </c>
      <c r="E708" s="230">
        <v>137.14</v>
      </c>
      <c r="F708" s="177">
        <f t="shared" si="29"/>
        <v>1507.17</v>
      </c>
      <c r="G708" s="20">
        <f t="shared" si="28"/>
        <v>1507.1686</v>
      </c>
    </row>
    <row r="709" spans="1:7" s="170" customFormat="1" ht="9" customHeight="1">
      <c r="A709" s="74"/>
      <c r="B709" s="232"/>
      <c r="C709" s="74"/>
      <c r="D709" s="229"/>
      <c r="E709" s="230"/>
      <c r="F709" s="177"/>
      <c r="G709" s="20">
        <f t="shared" si="28"/>
        <v>0</v>
      </c>
    </row>
    <row r="710" spans="1:7" s="170" customFormat="1" ht="13.5" customHeight="1">
      <c r="A710" s="78">
        <v>10</v>
      </c>
      <c r="B710" s="228" t="s">
        <v>520</v>
      </c>
      <c r="C710" s="74"/>
      <c r="D710" s="229"/>
      <c r="E710" s="230"/>
      <c r="F710" s="177"/>
      <c r="G710" s="20">
        <f t="shared" si="28"/>
        <v>0</v>
      </c>
    </row>
    <row r="711" spans="1:7" s="170" customFormat="1" ht="15" customHeight="1">
      <c r="A711" s="74">
        <v>10.1</v>
      </c>
      <c r="B711" s="216" t="s">
        <v>596</v>
      </c>
      <c r="C711" s="74">
        <v>79.52</v>
      </c>
      <c r="D711" s="229" t="s">
        <v>59</v>
      </c>
      <c r="E711" s="230">
        <v>108.19000000000001</v>
      </c>
      <c r="F711" s="177">
        <f t="shared" si="29"/>
        <v>8603.27</v>
      </c>
      <c r="G711" s="20">
        <f t="shared" si="28"/>
        <v>8603.2688</v>
      </c>
    </row>
    <row r="712" spans="1:7" s="170" customFormat="1" ht="12.75" customHeight="1">
      <c r="A712" s="74">
        <v>10.2</v>
      </c>
      <c r="B712" s="216" t="s">
        <v>605</v>
      </c>
      <c r="C712" s="74">
        <v>16.6</v>
      </c>
      <c r="D712" s="229" t="s">
        <v>59</v>
      </c>
      <c r="E712" s="230">
        <v>137.14</v>
      </c>
      <c r="F712" s="177">
        <f t="shared" si="29"/>
        <v>2276.52</v>
      </c>
      <c r="G712" s="20">
        <f t="shared" si="28"/>
        <v>2276.524</v>
      </c>
    </row>
    <row r="713" spans="1:7" s="170" customFormat="1" ht="27" customHeight="1">
      <c r="A713" s="74">
        <v>10.3</v>
      </c>
      <c r="B713" s="216" t="s">
        <v>612</v>
      </c>
      <c r="C713" s="241">
        <v>1</v>
      </c>
      <c r="D713" s="229" t="s">
        <v>180</v>
      </c>
      <c r="E713" s="230">
        <v>1500</v>
      </c>
      <c r="F713" s="177">
        <f t="shared" si="29"/>
        <v>1500</v>
      </c>
      <c r="G713" s="20">
        <f t="shared" si="28"/>
        <v>1500</v>
      </c>
    </row>
    <row r="714" spans="1:7" s="170" customFormat="1" ht="7.5" customHeight="1">
      <c r="A714" s="74"/>
      <c r="B714" s="216"/>
      <c r="C714" s="241"/>
      <c r="D714" s="229"/>
      <c r="E714" s="230"/>
      <c r="F714" s="177"/>
      <c r="G714" s="20">
        <f t="shared" si="28"/>
        <v>0</v>
      </c>
    </row>
    <row r="715" spans="1:7" s="170" customFormat="1" ht="23.25" customHeight="1">
      <c r="A715" s="78">
        <v>11</v>
      </c>
      <c r="B715" s="228" t="s">
        <v>613</v>
      </c>
      <c r="C715" s="74"/>
      <c r="D715" s="229"/>
      <c r="E715" s="230"/>
      <c r="F715" s="177"/>
      <c r="G715" s="20">
        <f t="shared" si="28"/>
        <v>0</v>
      </c>
    </row>
    <row r="716" spans="1:7" s="170" customFormat="1" ht="15" customHeight="1">
      <c r="A716" s="74">
        <v>11.1</v>
      </c>
      <c r="B716" s="216" t="s">
        <v>614</v>
      </c>
      <c r="C716" s="74">
        <v>15.39</v>
      </c>
      <c r="D716" s="229" t="s">
        <v>59</v>
      </c>
      <c r="E716" s="230">
        <v>108.19000000000001</v>
      </c>
      <c r="F716" s="177">
        <f t="shared" si="29"/>
        <v>1665.04</v>
      </c>
      <c r="G716" s="20">
        <f t="shared" si="28"/>
        <v>1665.0441000000003</v>
      </c>
    </row>
    <row r="717" spans="1:7" s="170" customFormat="1" ht="14.25" customHeight="1">
      <c r="A717" s="243">
        <v>11.2</v>
      </c>
      <c r="B717" s="216" t="s">
        <v>615</v>
      </c>
      <c r="C717" s="74">
        <v>54.06</v>
      </c>
      <c r="D717" s="229" t="s">
        <v>59</v>
      </c>
      <c r="E717" s="230">
        <v>137.14</v>
      </c>
      <c r="F717" s="177">
        <f t="shared" si="29"/>
        <v>7413.79</v>
      </c>
      <c r="G717" s="20">
        <f t="shared" si="28"/>
        <v>7413.7883999999995</v>
      </c>
    </row>
    <row r="718" spans="1:7" s="15" customFormat="1" ht="15.75" customHeight="1">
      <c r="A718" s="192"/>
      <c r="B718" s="81" t="s">
        <v>616</v>
      </c>
      <c r="C718" s="193"/>
      <c r="D718" s="194"/>
      <c r="E718" s="195"/>
      <c r="F718" s="196">
        <f>SUM(F673:F717)</f>
        <v>144633.62000000005</v>
      </c>
      <c r="G718" s="20">
        <f t="shared" si="28"/>
        <v>0</v>
      </c>
    </row>
    <row r="719" spans="1:7" s="2" customFormat="1" ht="6" customHeight="1">
      <c r="A719" s="74"/>
      <c r="B719" s="232"/>
      <c r="C719" s="74"/>
      <c r="D719" s="229"/>
      <c r="E719" s="230"/>
      <c r="F719" s="177"/>
      <c r="G719" s="20">
        <f t="shared" si="28"/>
        <v>0</v>
      </c>
    </row>
    <row r="720" spans="1:7" s="15" customFormat="1" ht="15.75" customHeight="1">
      <c r="A720" s="192"/>
      <c r="B720" s="81" t="s">
        <v>452</v>
      </c>
      <c r="C720" s="193"/>
      <c r="D720" s="194"/>
      <c r="E720" s="195"/>
      <c r="F720" s="196">
        <f>+F718+F667</f>
        <v>307674.64</v>
      </c>
      <c r="G720" s="20">
        <f aca="true" t="shared" si="30" ref="G720:G783">+E720*C720</f>
        <v>0</v>
      </c>
    </row>
    <row r="721" spans="1:7" s="170" customFormat="1" ht="6" customHeight="1">
      <c r="A721" s="223"/>
      <c r="B721" s="224"/>
      <c r="C721" s="197"/>
      <c r="D721" s="225"/>
      <c r="E721" s="197"/>
      <c r="F721" s="244"/>
      <c r="G721" s="20">
        <f t="shared" si="30"/>
        <v>0</v>
      </c>
    </row>
    <row r="722" spans="1:7" s="15" customFormat="1" ht="14.25" customHeight="1">
      <c r="A722" s="199"/>
      <c r="B722" s="206" t="s">
        <v>617</v>
      </c>
      <c r="C722" s="201"/>
      <c r="D722" s="202"/>
      <c r="E722" s="201"/>
      <c r="F722" s="207">
        <f>SUM(F720)</f>
        <v>307674.64</v>
      </c>
      <c r="G722" s="20">
        <f t="shared" si="30"/>
        <v>0</v>
      </c>
    </row>
    <row r="723" ht="15">
      <c r="G723">
        <f t="shared" si="30"/>
        <v>0</v>
      </c>
    </row>
    <row r="724" spans="1:7" s="15" customFormat="1" ht="25.5">
      <c r="A724" s="245"/>
      <c r="B724" s="246" t="s">
        <v>618</v>
      </c>
      <c r="C724" s="247"/>
      <c r="D724" s="248"/>
      <c r="E724" s="247"/>
      <c r="F724" s="249">
        <f>+F722+F489</f>
        <v>15887558.580000006</v>
      </c>
      <c r="G724" s="20">
        <f t="shared" si="30"/>
        <v>0</v>
      </c>
    </row>
    <row r="725" spans="1:7" s="170" customFormat="1" ht="15" customHeight="1">
      <c r="A725" s="74"/>
      <c r="B725" s="216"/>
      <c r="C725" s="74"/>
      <c r="D725" s="229"/>
      <c r="E725" s="230"/>
      <c r="F725" s="177"/>
      <c r="G725" s="20">
        <f t="shared" si="30"/>
        <v>0</v>
      </c>
    </row>
    <row r="726" spans="1:7" s="43" customFormat="1" ht="15" customHeight="1">
      <c r="A726" s="234"/>
      <c r="B726" s="250" t="s">
        <v>619</v>
      </c>
      <c r="C726" s="234"/>
      <c r="D726" s="235"/>
      <c r="E726" s="236"/>
      <c r="F726" s="210"/>
      <c r="G726" s="20">
        <f t="shared" si="30"/>
        <v>0</v>
      </c>
    </row>
    <row r="727" spans="1:7" s="170" customFormat="1" ht="15" customHeight="1">
      <c r="A727" s="74"/>
      <c r="B727" s="74"/>
      <c r="C727" s="74"/>
      <c r="D727" s="74"/>
      <c r="E727" s="230"/>
      <c r="F727" s="177"/>
      <c r="G727" s="20">
        <f t="shared" si="30"/>
        <v>0</v>
      </c>
    </row>
    <row r="728" spans="1:7" s="170" customFormat="1" ht="15" customHeight="1">
      <c r="A728" s="74"/>
      <c r="B728" s="165" t="s">
        <v>620</v>
      </c>
      <c r="C728" s="74"/>
      <c r="D728" s="74"/>
      <c r="E728" s="230"/>
      <c r="F728" s="177"/>
      <c r="G728" s="20">
        <f t="shared" si="30"/>
        <v>0</v>
      </c>
    </row>
    <row r="729" spans="1:7" s="257" customFormat="1" ht="15.75" customHeight="1">
      <c r="A729" s="251">
        <v>1</v>
      </c>
      <c r="B729" s="252" t="s">
        <v>16</v>
      </c>
      <c r="C729" s="253">
        <v>-7160.9</v>
      </c>
      <c r="D729" s="254" t="s">
        <v>17</v>
      </c>
      <c r="E729" s="255">
        <v>3</v>
      </c>
      <c r="F729" s="256">
        <f>ROUND(E729*C729,2)</f>
        <v>-21482.7</v>
      </c>
      <c r="G729" s="20">
        <f t="shared" si="30"/>
        <v>-21482.699999999997</v>
      </c>
    </row>
    <row r="730" spans="1:7" s="257" customFormat="1" ht="6.75" customHeight="1">
      <c r="A730" s="258"/>
      <c r="B730" s="259"/>
      <c r="C730" s="253"/>
      <c r="D730" s="260"/>
      <c r="E730" s="255"/>
      <c r="F730" s="261"/>
      <c r="G730" s="20">
        <f t="shared" si="30"/>
        <v>0</v>
      </c>
    </row>
    <row r="731" spans="1:7" s="257" customFormat="1" ht="15">
      <c r="A731" s="251">
        <v>2</v>
      </c>
      <c r="B731" s="262" t="s">
        <v>18</v>
      </c>
      <c r="C731" s="253"/>
      <c r="D731" s="260"/>
      <c r="E731" s="255"/>
      <c r="F731" s="256"/>
      <c r="G731" s="20">
        <f t="shared" si="30"/>
        <v>0</v>
      </c>
    </row>
    <row r="732" spans="1:7" s="257" customFormat="1" ht="14.25" customHeight="1">
      <c r="A732" s="263">
        <v>2.1</v>
      </c>
      <c r="B732" s="264" t="s">
        <v>19</v>
      </c>
      <c r="C732" s="253">
        <v>-4972.5</v>
      </c>
      <c r="D732" s="254" t="s">
        <v>20</v>
      </c>
      <c r="E732" s="255">
        <v>97.54</v>
      </c>
      <c r="F732" s="256">
        <f aca="true" t="shared" si="31" ref="F732:F737">ROUND(E732*C732,2)</f>
        <v>-485017.65</v>
      </c>
      <c r="G732" s="20">
        <f t="shared" si="30"/>
        <v>-485017.65</v>
      </c>
    </row>
    <row r="733" spans="1:7" s="257" customFormat="1" ht="15">
      <c r="A733" s="263">
        <v>2.2</v>
      </c>
      <c r="B733" s="265" t="s">
        <v>21</v>
      </c>
      <c r="C733" s="253">
        <v>-382.5</v>
      </c>
      <c r="D733" s="254" t="s">
        <v>20</v>
      </c>
      <c r="E733" s="255">
        <v>875.68</v>
      </c>
      <c r="F733" s="256">
        <f t="shared" si="31"/>
        <v>-334947.6</v>
      </c>
      <c r="G733" s="20">
        <f t="shared" si="30"/>
        <v>-334947.6</v>
      </c>
    </row>
    <row r="734" spans="1:7" s="257" customFormat="1" ht="15">
      <c r="A734" s="263">
        <v>2.3</v>
      </c>
      <c r="B734" s="265" t="s">
        <v>22</v>
      </c>
      <c r="C734" s="253">
        <v>-2486.25</v>
      </c>
      <c r="D734" s="254" t="s">
        <v>20</v>
      </c>
      <c r="E734" s="255">
        <v>607.73</v>
      </c>
      <c r="F734" s="256">
        <f t="shared" si="31"/>
        <v>-1510968.71</v>
      </c>
      <c r="G734" s="20">
        <f t="shared" si="30"/>
        <v>-1510968.7125000001</v>
      </c>
    </row>
    <row r="735" spans="1:7" s="257" customFormat="1" ht="15">
      <c r="A735" s="263">
        <v>2.4</v>
      </c>
      <c r="B735" s="265" t="s">
        <v>23</v>
      </c>
      <c r="C735" s="253">
        <v>-17</v>
      </c>
      <c r="D735" s="254" t="s">
        <v>20</v>
      </c>
      <c r="E735" s="255">
        <v>752.72</v>
      </c>
      <c r="F735" s="256">
        <f t="shared" si="31"/>
        <v>-12796.24</v>
      </c>
      <c r="G735" s="20">
        <f t="shared" si="30"/>
        <v>-12796.24</v>
      </c>
    </row>
    <row r="736" spans="1:7" s="257" customFormat="1" ht="12.75" customHeight="1">
      <c r="A736" s="263">
        <v>2.5</v>
      </c>
      <c r="B736" s="264" t="s">
        <v>24</v>
      </c>
      <c r="C736" s="253">
        <v>-4069.8</v>
      </c>
      <c r="D736" s="254" t="s">
        <v>20</v>
      </c>
      <c r="E736" s="255">
        <v>107.54</v>
      </c>
      <c r="F736" s="256">
        <f t="shared" si="31"/>
        <v>-437666.29</v>
      </c>
      <c r="G736" s="20">
        <f t="shared" si="30"/>
        <v>-437666.2920000001</v>
      </c>
    </row>
    <row r="737" spans="1:7" s="257" customFormat="1" ht="15">
      <c r="A737" s="263">
        <v>2.6</v>
      </c>
      <c r="B737" s="265" t="s">
        <v>25</v>
      </c>
      <c r="C737" s="253">
        <v>-3613.49</v>
      </c>
      <c r="D737" s="254" t="s">
        <v>20</v>
      </c>
      <c r="E737" s="255">
        <v>78.09</v>
      </c>
      <c r="F737" s="256">
        <f t="shared" si="31"/>
        <v>-282177.43</v>
      </c>
      <c r="G737" s="20">
        <f t="shared" si="30"/>
        <v>-282177.4341</v>
      </c>
    </row>
    <row r="738" spans="1:7" s="257" customFormat="1" ht="6.75" customHeight="1">
      <c r="A738" s="258"/>
      <c r="B738" s="266"/>
      <c r="C738" s="253"/>
      <c r="D738" s="260"/>
      <c r="E738" s="255"/>
      <c r="F738" s="256"/>
      <c r="G738" s="20">
        <f t="shared" si="30"/>
        <v>0</v>
      </c>
    </row>
    <row r="739" spans="1:7" s="257" customFormat="1" ht="15">
      <c r="A739" s="251">
        <v>3</v>
      </c>
      <c r="B739" s="262" t="s">
        <v>26</v>
      </c>
      <c r="C739" s="253"/>
      <c r="D739" s="260"/>
      <c r="E739" s="255"/>
      <c r="F739" s="256"/>
      <c r="G739" s="20">
        <f t="shared" si="30"/>
        <v>0</v>
      </c>
    </row>
    <row r="740" spans="1:7" s="43" customFormat="1" ht="15">
      <c r="A740" s="267">
        <v>3.1</v>
      </c>
      <c r="B740" s="46" t="s">
        <v>27</v>
      </c>
      <c r="C740" s="268">
        <v>-1422.49</v>
      </c>
      <c r="D740" s="48" t="s">
        <v>17</v>
      </c>
      <c r="E740" s="49">
        <v>2148.88</v>
      </c>
      <c r="F740" s="269">
        <f>ROUND(E740*C740,2)</f>
        <v>-3056760.31</v>
      </c>
      <c r="G740" s="20">
        <f t="shared" si="30"/>
        <v>-3056760.3112000003</v>
      </c>
    </row>
    <row r="741" spans="1:7" s="43" customFormat="1" ht="15">
      <c r="A741" s="267">
        <v>3.2</v>
      </c>
      <c r="B741" s="46" t="s">
        <v>28</v>
      </c>
      <c r="C741" s="268">
        <v>-2480.9</v>
      </c>
      <c r="D741" s="48" t="s">
        <v>17</v>
      </c>
      <c r="E741" s="49">
        <v>964.59</v>
      </c>
      <c r="F741" s="269">
        <f>ROUND(E741*C741,2)</f>
        <v>-2393051.33</v>
      </c>
      <c r="G741" s="20">
        <f t="shared" si="30"/>
        <v>-2393051.3310000002</v>
      </c>
    </row>
    <row r="742" spans="1:7" s="257" customFormat="1" ht="15">
      <c r="A742" s="263">
        <v>3.3</v>
      </c>
      <c r="B742" s="265" t="s">
        <v>29</v>
      </c>
      <c r="C742" s="253">
        <v>-2480.9</v>
      </c>
      <c r="D742" s="254" t="s">
        <v>17</v>
      </c>
      <c r="E742" s="255">
        <v>45</v>
      </c>
      <c r="F742" s="256">
        <f>ROUND(E742*C742,2)</f>
        <v>-111640.5</v>
      </c>
      <c r="G742" s="20">
        <f t="shared" si="30"/>
        <v>-111640.5</v>
      </c>
    </row>
    <row r="743" spans="1:7" s="257" customFormat="1" ht="15">
      <c r="A743" s="263">
        <v>3.4</v>
      </c>
      <c r="B743" s="265" t="s">
        <v>30</v>
      </c>
      <c r="C743" s="253">
        <v>-4680</v>
      </c>
      <c r="D743" s="254" t="s">
        <v>17</v>
      </c>
      <c r="E743" s="255">
        <v>53.72</v>
      </c>
      <c r="F743" s="256">
        <f>ROUND(E743*C743,2)</f>
        <v>-251409.6</v>
      </c>
      <c r="G743" s="20">
        <f t="shared" si="30"/>
        <v>-251409.6</v>
      </c>
    </row>
    <row r="744" spans="1:7" s="257" customFormat="1" ht="15">
      <c r="A744" s="258"/>
      <c r="B744" s="266"/>
      <c r="C744" s="253"/>
      <c r="D744" s="260"/>
      <c r="E744" s="255"/>
      <c r="F744" s="256"/>
      <c r="G744" s="20">
        <f t="shared" si="30"/>
        <v>0</v>
      </c>
    </row>
    <row r="745" spans="1:7" s="257" customFormat="1" ht="15">
      <c r="A745" s="251">
        <v>4</v>
      </c>
      <c r="B745" s="262" t="s">
        <v>31</v>
      </c>
      <c r="C745" s="253"/>
      <c r="D745" s="260"/>
      <c r="E745" s="255"/>
      <c r="F745" s="256"/>
      <c r="G745" s="20">
        <f t="shared" si="30"/>
        <v>0</v>
      </c>
    </row>
    <row r="746" spans="1:7" s="257" customFormat="1" ht="15">
      <c r="A746" s="263">
        <v>4.1</v>
      </c>
      <c r="B746" s="265" t="s">
        <v>32</v>
      </c>
      <c r="C746" s="253">
        <v>-4</v>
      </c>
      <c r="D746" s="254" t="s">
        <v>33</v>
      </c>
      <c r="E746" s="255">
        <v>703.09</v>
      </c>
      <c r="F746" s="256">
        <f>ROUND(E746*C746,2)</f>
        <v>-2812.36</v>
      </c>
      <c r="G746" s="20">
        <f t="shared" si="30"/>
        <v>-2812.36</v>
      </c>
    </row>
    <row r="747" spans="1:7" s="257" customFormat="1" ht="15">
      <c r="A747" s="263">
        <v>4.2</v>
      </c>
      <c r="B747" s="265" t="s">
        <v>34</v>
      </c>
      <c r="C747" s="253">
        <v>-2</v>
      </c>
      <c r="D747" s="254" t="s">
        <v>35</v>
      </c>
      <c r="E747" s="255">
        <v>24125.78</v>
      </c>
      <c r="F747" s="256">
        <f>ROUND(E747*C747,2)</f>
        <v>-48251.56</v>
      </c>
      <c r="G747" s="20">
        <f t="shared" si="30"/>
        <v>-48251.56</v>
      </c>
    </row>
    <row r="748" spans="1:7" s="257" customFormat="1" ht="15">
      <c r="A748" s="263">
        <v>4.3</v>
      </c>
      <c r="B748" s="265" t="s">
        <v>36</v>
      </c>
      <c r="C748" s="253">
        <v>-1</v>
      </c>
      <c r="D748" s="254" t="s">
        <v>35</v>
      </c>
      <c r="E748" s="255">
        <v>3884.08</v>
      </c>
      <c r="F748" s="256">
        <f>ROUND(E748*C748,2)</f>
        <v>-3884.08</v>
      </c>
      <c r="G748" s="20">
        <f t="shared" si="30"/>
        <v>-3884.08</v>
      </c>
    </row>
    <row r="749" spans="1:7" s="257" customFormat="1" ht="15">
      <c r="A749" s="263">
        <v>4.4</v>
      </c>
      <c r="B749" s="265" t="s">
        <v>37</v>
      </c>
      <c r="C749" s="253">
        <v>-1</v>
      </c>
      <c r="D749" s="254" t="s">
        <v>35</v>
      </c>
      <c r="E749" s="255">
        <v>24978.65</v>
      </c>
      <c r="F749" s="256">
        <f>ROUND(E749*C749,2)</f>
        <v>-24978.65</v>
      </c>
      <c r="G749" s="20">
        <f t="shared" si="30"/>
        <v>-24978.65</v>
      </c>
    </row>
    <row r="750" spans="1:7" s="257" customFormat="1" ht="6.75" customHeight="1">
      <c r="A750" s="258"/>
      <c r="B750" s="266"/>
      <c r="C750" s="253"/>
      <c r="D750" s="260"/>
      <c r="E750" s="255"/>
      <c r="F750" s="256"/>
      <c r="G750" s="20">
        <f t="shared" si="30"/>
        <v>0</v>
      </c>
    </row>
    <row r="751" spans="1:7" s="257" customFormat="1" ht="15">
      <c r="A751" s="251">
        <v>5</v>
      </c>
      <c r="B751" s="262" t="s">
        <v>38</v>
      </c>
      <c r="C751" s="253"/>
      <c r="D751" s="260"/>
      <c r="E751" s="255"/>
      <c r="F751" s="256"/>
      <c r="G751" s="20">
        <f t="shared" si="30"/>
        <v>0</v>
      </c>
    </row>
    <row r="752" spans="1:7" s="257" customFormat="1" ht="15">
      <c r="A752" s="263">
        <v>5.1</v>
      </c>
      <c r="B752" s="265" t="s">
        <v>39</v>
      </c>
      <c r="C752" s="253">
        <v>-12</v>
      </c>
      <c r="D752" s="254" t="s">
        <v>35</v>
      </c>
      <c r="E752" s="255">
        <v>12960.29</v>
      </c>
      <c r="F752" s="256">
        <f>ROUND(E752*C752,2)</f>
        <v>-155523.48</v>
      </c>
      <c r="G752" s="20">
        <f t="shared" si="30"/>
        <v>-155523.48</v>
      </c>
    </row>
    <row r="753" spans="1:7" s="257" customFormat="1" ht="15">
      <c r="A753" s="263">
        <v>5.2</v>
      </c>
      <c r="B753" s="265" t="s">
        <v>40</v>
      </c>
      <c r="C753" s="253">
        <v>-5</v>
      </c>
      <c r="D753" s="254" t="s">
        <v>35</v>
      </c>
      <c r="E753" s="255">
        <v>54.56</v>
      </c>
      <c r="F753" s="256">
        <f>ROUND(E753*C753,2)</f>
        <v>-272.8</v>
      </c>
      <c r="G753" s="20">
        <f t="shared" si="30"/>
        <v>-272.8</v>
      </c>
    </row>
    <row r="754" spans="1:7" s="257" customFormat="1" ht="15">
      <c r="A754" s="258"/>
      <c r="B754" s="266"/>
      <c r="C754" s="253"/>
      <c r="D754" s="260"/>
      <c r="E754" s="255"/>
      <c r="F754" s="256"/>
      <c r="G754" s="20">
        <f t="shared" si="30"/>
        <v>0</v>
      </c>
    </row>
    <row r="755" spans="1:7" s="257" customFormat="1" ht="15">
      <c r="A755" s="251">
        <v>6</v>
      </c>
      <c r="B755" s="262" t="s">
        <v>41</v>
      </c>
      <c r="C755" s="253"/>
      <c r="D755" s="260"/>
      <c r="E755" s="255"/>
      <c r="F755" s="256"/>
      <c r="G755" s="20">
        <f t="shared" si="30"/>
        <v>0</v>
      </c>
    </row>
    <row r="756" spans="1:7" s="257" customFormat="1" ht="15">
      <c r="A756" s="263">
        <v>6.1</v>
      </c>
      <c r="B756" s="264" t="s">
        <v>42</v>
      </c>
      <c r="C756" s="253">
        <v>-6</v>
      </c>
      <c r="D756" s="254" t="s">
        <v>17</v>
      </c>
      <c r="E756" s="255">
        <v>2482.23</v>
      </c>
      <c r="F756" s="256">
        <f>ROUND(E756*C756,2)</f>
        <v>-14893.38</v>
      </c>
      <c r="G756" s="20">
        <f t="shared" si="30"/>
        <v>-14893.380000000001</v>
      </c>
    </row>
    <row r="757" spans="1:7" s="257" customFormat="1" ht="15">
      <c r="A757" s="263">
        <v>6.2</v>
      </c>
      <c r="B757" s="264" t="s">
        <v>43</v>
      </c>
      <c r="C757" s="253">
        <v>-8</v>
      </c>
      <c r="D757" s="254" t="s">
        <v>17</v>
      </c>
      <c r="E757" s="255">
        <v>5278.62</v>
      </c>
      <c r="F757" s="256">
        <f>ROUND(E757*C757,2)</f>
        <v>-42228.96</v>
      </c>
      <c r="G757" s="20">
        <f t="shared" si="30"/>
        <v>-42228.96</v>
      </c>
    </row>
    <row r="758" spans="1:7" s="257" customFormat="1" ht="15">
      <c r="A758" s="263">
        <v>6.3</v>
      </c>
      <c r="B758" s="265" t="s">
        <v>44</v>
      </c>
      <c r="C758" s="253">
        <v>-8</v>
      </c>
      <c r="D758" s="254" t="s">
        <v>33</v>
      </c>
      <c r="E758" s="255">
        <v>767.3</v>
      </c>
      <c r="F758" s="256">
        <f>ROUND(E758*C758,2)</f>
        <v>-6138.4</v>
      </c>
      <c r="G758" s="20">
        <f t="shared" si="30"/>
        <v>-6138.4</v>
      </c>
    </row>
    <row r="759" spans="1:7" s="257" customFormat="1" ht="15">
      <c r="A759" s="263">
        <v>6.4</v>
      </c>
      <c r="B759" s="264" t="s">
        <v>45</v>
      </c>
      <c r="C759" s="253">
        <v>-8</v>
      </c>
      <c r="D759" s="254" t="s">
        <v>33</v>
      </c>
      <c r="E759" s="255">
        <v>773.2</v>
      </c>
      <c r="F759" s="256">
        <f>ROUND(E759*C759,2)</f>
        <v>-6185.6</v>
      </c>
      <c r="G759" s="20">
        <f t="shared" si="30"/>
        <v>-6185.6</v>
      </c>
    </row>
    <row r="760" spans="1:7" s="257" customFormat="1" ht="15">
      <c r="A760" s="258"/>
      <c r="B760" s="266"/>
      <c r="C760" s="253"/>
      <c r="D760" s="260"/>
      <c r="E760" s="255"/>
      <c r="F760" s="256"/>
      <c r="G760" s="20">
        <f t="shared" si="30"/>
        <v>0</v>
      </c>
    </row>
    <row r="761" spans="1:7" s="257" customFormat="1" ht="15">
      <c r="A761" s="251">
        <v>7</v>
      </c>
      <c r="B761" s="262" t="s">
        <v>46</v>
      </c>
      <c r="C761" s="253"/>
      <c r="D761" s="260"/>
      <c r="E761" s="255"/>
      <c r="F761" s="256"/>
      <c r="G761" s="20">
        <f t="shared" si="30"/>
        <v>0</v>
      </c>
    </row>
    <row r="762" spans="1:7" s="257" customFormat="1" ht="39" customHeight="1">
      <c r="A762" s="263">
        <v>7.1</v>
      </c>
      <c r="B762" s="264" t="s">
        <v>47</v>
      </c>
      <c r="C762" s="253">
        <v>-1</v>
      </c>
      <c r="D762" s="254" t="s">
        <v>35</v>
      </c>
      <c r="E762" s="255">
        <v>70318.9</v>
      </c>
      <c r="F762" s="256">
        <f>ROUND(E762*C762,2)</f>
        <v>-70318.9</v>
      </c>
      <c r="G762" s="20">
        <f t="shared" si="30"/>
        <v>-70318.9</v>
      </c>
    </row>
    <row r="763" spans="1:7" s="257" customFormat="1" ht="15">
      <c r="A763" s="258"/>
      <c r="B763" s="266"/>
      <c r="C763" s="253"/>
      <c r="D763" s="260"/>
      <c r="E763" s="255"/>
      <c r="F763" s="256"/>
      <c r="G763" s="20">
        <f t="shared" si="30"/>
        <v>0</v>
      </c>
    </row>
    <row r="764" spans="1:7" s="257" customFormat="1" ht="15">
      <c r="A764" s="251">
        <v>8</v>
      </c>
      <c r="B764" s="262" t="s">
        <v>48</v>
      </c>
      <c r="C764" s="253"/>
      <c r="D764" s="260"/>
      <c r="E764" s="255"/>
      <c r="F764" s="256"/>
      <c r="G764" s="20">
        <f t="shared" si="30"/>
        <v>0</v>
      </c>
    </row>
    <row r="765" spans="1:7" s="257" customFormat="1" ht="15">
      <c r="A765" s="263">
        <v>8.1</v>
      </c>
      <c r="B765" s="265" t="s">
        <v>49</v>
      </c>
      <c r="C765" s="253">
        <v>-1</v>
      </c>
      <c r="D765" s="254" t="s">
        <v>35</v>
      </c>
      <c r="E765" s="255">
        <v>93476</v>
      </c>
      <c r="F765" s="256">
        <f>ROUND(E765*C765,2)</f>
        <v>-93476</v>
      </c>
      <c r="G765" s="20">
        <f t="shared" si="30"/>
        <v>-93476</v>
      </c>
    </row>
    <row r="766" spans="1:7" s="270" customFormat="1" ht="15" customHeight="1">
      <c r="A766" s="263">
        <v>8.2</v>
      </c>
      <c r="B766" s="264" t="s">
        <v>50</v>
      </c>
      <c r="C766" s="253">
        <v>-1</v>
      </c>
      <c r="D766" s="254" t="s">
        <v>35</v>
      </c>
      <c r="E766" s="255">
        <v>93476</v>
      </c>
      <c r="F766" s="256">
        <f>ROUND(E766*C766,2)</f>
        <v>-93476</v>
      </c>
      <c r="G766" s="20">
        <f t="shared" si="30"/>
        <v>-93476</v>
      </c>
    </row>
    <row r="767" spans="1:7" s="257" customFormat="1" ht="15">
      <c r="A767" s="263">
        <v>8.3</v>
      </c>
      <c r="B767" s="265" t="s">
        <v>51</v>
      </c>
      <c r="C767" s="253">
        <v>-8</v>
      </c>
      <c r="D767" s="254" t="s">
        <v>35</v>
      </c>
      <c r="E767" s="255">
        <v>18705.59</v>
      </c>
      <c r="F767" s="256">
        <f>ROUND(E767*C767,2)</f>
        <v>-149644.72</v>
      </c>
      <c r="G767" s="20">
        <f t="shared" si="30"/>
        <v>-149644.72</v>
      </c>
    </row>
    <row r="768" spans="1:7" s="257" customFormat="1" ht="15">
      <c r="A768" s="263">
        <v>8.4</v>
      </c>
      <c r="B768" s="265" t="s">
        <v>52</v>
      </c>
      <c r="C768" s="253">
        <v>-1</v>
      </c>
      <c r="D768" s="254" t="s">
        <v>35</v>
      </c>
      <c r="E768" s="255">
        <v>35231.03</v>
      </c>
      <c r="F768" s="256">
        <f>ROUND(E768*C768,2)</f>
        <v>-35231.03</v>
      </c>
      <c r="G768" s="20">
        <f t="shared" si="30"/>
        <v>-35231.03</v>
      </c>
    </row>
    <row r="769" spans="1:7" s="257" customFormat="1" ht="15">
      <c r="A769" s="263">
        <v>8.5</v>
      </c>
      <c r="B769" s="265" t="s">
        <v>53</v>
      </c>
      <c r="C769" s="253">
        <v>-8</v>
      </c>
      <c r="D769" s="254" t="s">
        <v>35</v>
      </c>
      <c r="E769" s="255">
        <v>5780.77</v>
      </c>
      <c r="F769" s="256">
        <f>ROUND(E769*C769,2)</f>
        <v>-46246.16</v>
      </c>
      <c r="G769" s="20">
        <f t="shared" si="30"/>
        <v>-46246.16</v>
      </c>
    </row>
    <row r="770" spans="1:7" s="257" customFormat="1" ht="6.75" customHeight="1">
      <c r="A770" s="258"/>
      <c r="B770" s="266"/>
      <c r="C770" s="253"/>
      <c r="D770" s="260"/>
      <c r="E770" s="255"/>
      <c r="F770" s="256"/>
      <c r="G770" s="20">
        <f t="shared" si="30"/>
        <v>0</v>
      </c>
    </row>
    <row r="771" spans="1:7" s="257" customFormat="1" ht="15">
      <c r="A771" s="251">
        <v>9</v>
      </c>
      <c r="B771" s="262" t="s">
        <v>54</v>
      </c>
      <c r="C771" s="253"/>
      <c r="D771" s="260"/>
      <c r="E771" s="255"/>
      <c r="F771" s="256"/>
      <c r="G771" s="20">
        <f t="shared" si="30"/>
        <v>0</v>
      </c>
    </row>
    <row r="772" spans="1:7" s="257" customFormat="1" ht="15">
      <c r="A772" s="263">
        <v>9.1</v>
      </c>
      <c r="B772" s="265" t="s">
        <v>55</v>
      </c>
      <c r="C772" s="253">
        <v>-4</v>
      </c>
      <c r="D772" s="254" t="s">
        <v>35</v>
      </c>
      <c r="E772" s="255">
        <v>6510.28</v>
      </c>
      <c r="F772" s="256">
        <f>ROUND(E772*C772,2)</f>
        <v>-26041.12</v>
      </c>
      <c r="G772" s="20">
        <f t="shared" si="30"/>
        <v>-26041.12</v>
      </c>
    </row>
    <row r="773" spans="1:7" s="257" customFormat="1" ht="15">
      <c r="A773" s="263">
        <v>9.2</v>
      </c>
      <c r="B773" s="265" t="s">
        <v>36</v>
      </c>
      <c r="C773" s="253">
        <v>-2</v>
      </c>
      <c r="D773" s="254" t="s">
        <v>35</v>
      </c>
      <c r="E773" s="255">
        <v>3884.08</v>
      </c>
      <c r="F773" s="256">
        <f>ROUND(E773*C773,2)</f>
        <v>-7768.16</v>
      </c>
      <c r="G773" s="20">
        <f t="shared" si="30"/>
        <v>-7768.16</v>
      </c>
    </row>
    <row r="774" spans="1:7" s="257" customFormat="1" ht="15">
      <c r="A774" s="263">
        <v>9.3</v>
      </c>
      <c r="B774" s="265" t="s">
        <v>56</v>
      </c>
      <c r="C774" s="253">
        <v>-4</v>
      </c>
      <c r="D774" s="254" t="s">
        <v>35</v>
      </c>
      <c r="E774" s="255">
        <v>26862.92</v>
      </c>
      <c r="F774" s="256">
        <f>ROUND(E774*C774,2)</f>
        <v>-107451.68</v>
      </c>
      <c r="G774" s="20">
        <f t="shared" si="30"/>
        <v>-107451.68</v>
      </c>
    </row>
    <row r="775" spans="1:7" s="257" customFormat="1" ht="15">
      <c r="A775" s="251">
        <v>10</v>
      </c>
      <c r="B775" s="262" t="s">
        <v>57</v>
      </c>
      <c r="C775" s="253"/>
      <c r="D775" s="260"/>
      <c r="E775" s="255"/>
      <c r="F775" s="256"/>
      <c r="G775" s="20">
        <f t="shared" si="30"/>
        <v>0</v>
      </c>
    </row>
    <row r="776" spans="1:7" s="257" customFormat="1" ht="15">
      <c r="A776" s="263">
        <v>10.1</v>
      </c>
      <c r="B776" s="265" t="s">
        <v>58</v>
      </c>
      <c r="C776" s="253">
        <v>-80</v>
      </c>
      <c r="D776" s="254" t="s">
        <v>59</v>
      </c>
      <c r="E776" s="255">
        <v>23.84</v>
      </c>
      <c r="F776" s="256">
        <f aca="true" t="shared" si="32" ref="F776:F781">ROUND(E776*C776,2)</f>
        <v>-1907.2</v>
      </c>
      <c r="G776" s="20">
        <f t="shared" si="30"/>
        <v>-1907.2</v>
      </c>
    </row>
    <row r="777" spans="1:7" s="257" customFormat="1" ht="15" customHeight="1">
      <c r="A777" s="263">
        <v>10.2</v>
      </c>
      <c r="B777" s="264" t="s">
        <v>60</v>
      </c>
      <c r="C777" s="253">
        <v>-80</v>
      </c>
      <c r="D777" s="254" t="s">
        <v>59</v>
      </c>
      <c r="E777" s="255">
        <v>111.4</v>
      </c>
      <c r="F777" s="256">
        <f t="shared" si="32"/>
        <v>-8912</v>
      </c>
      <c r="G777" s="20">
        <f t="shared" si="30"/>
        <v>-8912</v>
      </c>
    </row>
    <row r="778" spans="1:7" s="257" customFormat="1" ht="29.25" customHeight="1">
      <c r="A778" s="263">
        <v>10.3</v>
      </c>
      <c r="B778" s="264" t="s">
        <v>61</v>
      </c>
      <c r="C778" s="253">
        <v>-100</v>
      </c>
      <c r="D778" s="254" t="s">
        <v>59</v>
      </c>
      <c r="E778" s="255">
        <v>782.58</v>
      </c>
      <c r="F778" s="256">
        <f t="shared" si="32"/>
        <v>-78258</v>
      </c>
      <c r="G778" s="20">
        <f t="shared" si="30"/>
        <v>-78258</v>
      </c>
    </row>
    <row r="779" spans="1:7" s="257" customFormat="1" ht="15" customHeight="1">
      <c r="A779" s="271">
        <v>10.4</v>
      </c>
      <c r="B779" s="272" t="s">
        <v>62</v>
      </c>
      <c r="C779" s="273">
        <v>-200</v>
      </c>
      <c r="D779" s="274" t="s">
        <v>17</v>
      </c>
      <c r="E779" s="275">
        <v>39.61</v>
      </c>
      <c r="F779" s="276">
        <f t="shared" si="32"/>
        <v>-7922</v>
      </c>
      <c r="G779" s="20">
        <f t="shared" si="30"/>
        <v>-7922</v>
      </c>
    </row>
    <row r="780" spans="1:7" s="257" customFormat="1" ht="15" customHeight="1">
      <c r="A780" s="263">
        <v>10.5</v>
      </c>
      <c r="B780" s="264" t="s">
        <v>63</v>
      </c>
      <c r="C780" s="253">
        <v>-8.5</v>
      </c>
      <c r="D780" s="254" t="s">
        <v>20</v>
      </c>
      <c r="E780" s="255">
        <v>338.58</v>
      </c>
      <c r="F780" s="256">
        <f t="shared" si="32"/>
        <v>-2877.93</v>
      </c>
      <c r="G780" s="20">
        <f t="shared" si="30"/>
        <v>-2877.93</v>
      </c>
    </row>
    <row r="781" spans="1:7" s="257" customFormat="1" ht="15" customHeight="1">
      <c r="A781" s="263">
        <v>10.6</v>
      </c>
      <c r="B781" s="264" t="s">
        <v>64</v>
      </c>
      <c r="C781" s="253">
        <v>-10.63</v>
      </c>
      <c r="D781" s="254" t="s">
        <v>20</v>
      </c>
      <c r="E781" s="255">
        <v>140.72</v>
      </c>
      <c r="F781" s="256">
        <f t="shared" si="32"/>
        <v>-1495.85</v>
      </c>
      <c r="G781" s="20">
        <f t="shared" si="30"/>
        <v>-1495.8536000000001</v>
      </c>
    </row>
    <row r="782" spans="1:7" s="15" customFormat="1" ht="15.75" customHeight="1">
      <c r="A782" s="277"/>
      <c r="B782" s="278" t="s">
        <v>621</v>
      </c>
      <c r="C782" s="279"/>
      <c r="D782" s="280"/>
      <c r="E782" s="281"/>
      <c r="F782" s="282">
        <f>SUM(F727:F781)</f>
        <v>-9934114.380000003</v>
      </c>
      <c r="G782" s="20">
        <f t="shared" si="30"/>
        <v>0</v>
      </c>
    </row>
    <row r="783" spans="1:7" s="283" customFormat="1" ht="15">
      <c r="A783" s="258"/>
      <c r="B783" s="266"/>
      <c r="C783" s="253"/>
      <c r="D783" s="260"/>
      <c r="E783" s="255"/>
      <c r="F783" s="256"/>
      <c r="G783" s="20">
        <f t="shared" si="30"/>
        <v>0</v>
      </c>
    </row>
    <row r="784" spans="1:7" s="170" customFormat="1" ht="15" customHeight="1">
      <c r="A784" s="74"/>
      <c r="B784" s="165" t="s">
        <v>622</v>
      </c>
      <c r="C784" s="74"/>
      <c r="D784" s="74"/>
      <c r="E784" s="230"/>
      <c r="F784" s="177"/>
      <c r="G784" s="20">
        <f aca="true" t="shared" si="33" ref="G784:G847">+E784*C784</f>
        <v>0</v>
      </c>
    </row>
    <row r="785" spans="1:7" s="170" customFormat="1" ht="5.25" customHeight="1">
      <c r="A785" s="74"/>
      <c r="B785" s="165"/>
      <c r="C785" s="74"/>
      <c r="D785" s="74"/>
      <c r="E785" s="230"/>
      <c r="F785" s="177"/>
      <c r="G785" s="20">
        <f t="shared" si="33"/>
        <v>0</v>
      </c>
    </row>
    <row r="786" spans="1:7" s="290" customFormat="1" ht="38.25">
      <c r="A786" s="59" t="s">
        <v>67</v>
      </c>
      <c r="B786" s="284" t="s">
        <v>623</v>
      </c>
      <c r="C786" s="285"/>
      <c r="D786" s="286"/>
      <c r="E786" s="287"/>
      <c r="F786" s="288"/>
      <c r="G786" s="20">
        <f t="shared" si="33"/>
        <v>0</v>
      </c>
    </row>
    <row r="787" spans="1:7" s="292" customFormat="1" ht="8.25" customHeight="1">
      <c r="A787" s="61"/>
      <c r="B787" s="64"/>
      <c r="C787" s="97"/>
      <c r="D787" s="61"/>
      <c r="E787" s="155"/>
      <c r="F787" s="291"/>
      <c r="G787" s="20">
        <f t="shared" si="33"/>
        <v>0</v>
      </c>
    </row>
    <row r="788" spans="1:7" s="290" customFormat="1" ht="12.75">
      <c r="A788" s="293">
        <v>1</v>
      </c>
      <c r="B788" s="60" t="s">
        <v>16</v>
      </c>
      <c r="C788" s="291">
        <v>3773</v>
      </c>
      <c r="D788" s="61" t="s">
        <v>17</v>
      </c>
      <c r="E788" s="155">
        <v>5</v>
      </c>
      <c r="F788" s="291">
        <f>ROUND(C788*E788,2)</f>
        <v>18865</v>
      </c>
      <c r="G788" s="20">
        <f t="shared" si="33"/>
        <v>18865</v>
      </c>
    </row>
    <row r="789" spans="1:7" s="290" customFormat="1" ht="10.5" customHeight="1">
      <c r="A789" s="63"/>
      <c r="B789" s="64"/>
      <c r="C789" s="97"/>
      <c r="D789" s="61"/>
      <c r="E789" s="155"/>
      <c r="F789" s="291"/>
      <c r="G789" s="20">
        <f t="shared" si="33"/>
        <v>0</v>
      </c>
    </row>
    <row r="790" spans="1:7" s="290" customFormat="1" ht="12.75">
      <c r="A790" s="293">
        <v>2</v>
      </c>
      <c r="B790" s="60" t="s">
        <v>18</v>
      </c>
      <c r="C790" s="97"/>
      <c r="D790" s="61"/>
      <c r="E790" s="155"/>
      <c r="F790" s="291"/>
      <c r="G790" s="20">
        <f t="shared" si="33"/>
        <v>0</v>
      </c>
    </row>
    <row r="791" spans="1:7" s="290" customFormat="1" ht="12.75">
      <c r="A791" s="294">
        <f aca="true" t="shared" si="34" ref="A791:A796">A790+0.1</f>
        <v>2.1</v>
      </c>
      <c r="B791" s="180" t="s">
        <v>624</v>
      </c>
      <c r="C791" s="291">
        <v>846</v>
      </c>
      <c r="D791" s="61" t="s">
        <v>20</v>
      </c>
      <c r="E791" s="155">
        <v>292.5</v>
      </c>
      <c r="F791" s="291">
        <f>ROUND(C791*E791,2)</f>
        <v>247455</v>
      </c>
      <c r="G791" s="20">
        <f t="shared" si="33"/>
        <v>247455</v>
      </c>
    </row>
    <row r="792" spans="1:7" s="290" customFormat="1" ht="12.75">
      <c r="A792" s="295">
        <f t="shared" si="34"/>
        <v>2.2</v>
      </c>
      <c r="B792" s="296" t="s">
        <v>625</v>
      </c>
      <c r="C792" s="297">
        <v>2549.7</v>
      </c>
      <c r="D792" s="286" t="s">
        <v>20</v>
      </c>
      <c r="E792" s="298">
        <v>157.98</v>
      </c>
      <c r="F792" s="297">
        <f>ROUND(C792*E792,2)</f>
        <v>402801.61</v>
      </c>
      <c r="G792" s="20">
        <f t="shared" si="33"/>
        <v>402801.60599999997</v>
      </c>
    </row>
    <row r="793" spans="1:7" s="290" customFormat="1" ht="12.75">
      <c r="A793" s="294">
        <f t="shared" si="34"/>
        <v>2.3000000000000003</v>
      </c>
      <c r="B793" s="180" t="s">
        <v>21</v>
      </c>
      <c r="C793" s="291">
        <v>282.98</v>
      </c>
      <c r="D793" s="61" t="s">
        <v>20</v>
      </c>
      <c r="E793" s="155">
        <v>1212.18</v>
      </c>
      <c r="F793" s="291">
        <f>ROUND(E793*C793,2)</f>
        <v>343022.7</v>
      </c>
      <c r="G793" s="20">
        <f t="shared" si="33"/>
        <v>343022.6964</v>
      </c>
    </row>
    <row r="794" spans="1:7" s="290" customFormat="1" ht="12.75">
      <c r="A794" s="294">
        <f t="shared" si="34"/>
        <v>2.4000000000000004</v>
      </c>
      <c r="B794" s="180" t="s">
        <v>626</v>
      </c>
      <c r="C794" s="291">
        <v>2840.96</v>
      </c>
      <c r="D794" s="61" t="s">
        <v>20</v>
      </c>
      <c r="E794" s="300">
        <v>151.64</v>
      </c>
      <c r="F794" s="291">
        <f>ROUND(E794*C794,2)</f>
        <v>430803.17</v>
      </c>
      <c r="G794" s="20">
        <f t="shared" si="33"/>
        <v>430803.17439999996</v>
      </c>
    </row>
    <row r="795" spans="1:7" s="290" customFormat="1" ht="12.75">
      <c r="A795" s="294">
        <f t="shared" si="34"/>
        <v>2.5000000000000004</v>
      </c>
      <c r="B795" s="64" t="s">
        <v>627</v>
      </c>
      <c r="C795" s="291">
        <v>1022.74</v>
      </c>
      <c r="D795" s="61" t="s">
        <v>20</v>
      </c>
      <c r="E795" s="155">
        <v>556.96</v>
      </c>
      <c r="F795" s="291">
        <f>ROUND(C795*E795,2)</f>
        <v>569625.27</v>
      </c>
      <c r="G795" s="20">
        <f t="shared" si="33"/>
        <v>569625.2704</v>
      </c>
    </row>
    <row r="796" spans="1:7" s="290" customFormat="1" ht="12.75">
      <c r="A796" s="294">
        <f t="shared" si="34"/>
        <v>2.6000000000000005</v>
      </c>
      <c r="B796" s="64" t="s">
        <v>628</v>
      </c>
      <c r="C796" s="291">
        <v>1688.44</v>
      </c>
      <c r="D796" s="61" t="s">
        <v>20</v>
      </c>
      <c r="E796" s="155">
        <v>165</v>
      </c>
      <c r="F796" s="291">
        <f>ROUND(C796*E796,2)</f>
        <v>278592.6</v>
      </c>
      <c r="G796" s="20">
        <f t="shared" si="33"/>
        <v>278592.60000000003</v>
      </c>
    </row>
    <row r="797" spans="1:7" s="290" customFormat="1" ht="12.75">
      <c r="A797" s="294"/>
      <c r="B797" s="64"/>
      <c r="C797" s="291"/>
      <c r="D797" s="61"/>
      <c r="E797" s="155"/>
      <c r="F797" s="291">
        <f>ROUND(C797*E797,2)</f>
        <v>0</v>
      </c>
      <c r="G797" s="20">
        <f t="shared" si="33"/>
        <v>0</v>
      </c>
    </row>
    <row r="798" spans="1:7" s="304" customFormat="1" ht="12.75">
      <c r="A798" s="293">
        <v>3</v>
      </c>
      <c r="B798" s="60" t="s">
        <v>629</v>
      </c>
      <c r="C798" s="291"/>
      <c r="D798" s="59"/>
      <c r="E798" s="301"/>
      <c r="F798" s="291">
        <f>ROUND(C798*E798,2)</f>
        <v>0</v>
      </c>
      <c r="G798" s="20">
        <f t="shared" si="33"/>
        <v>0</v>
      </c>
    </row>
    <row r="799" spans="1:7" s="290" customFormat="1" ht="12.75">
      <c r="A799" s="295">
        <f>A798+0.1</f>
        <v>3.1</v>
      </c>
      <c r="B799" s="296" t="s">
        <v>630</v>
      </c>
      <c r="C799" s="297">
        <v>3886.19</v>
      </c>
      <c r="D799" s="286" t="s">
        <v>17</v>
      </c>
      <c r="E799" s="305">
        <v>1523.82</v>
      </c>
      <c r="F799" s="297">
        <f>ROUND(C799*E799,2)</f>
        <v>5921854.05</v>
      </c>
      <c r="G799" s="20">
        <f t="shared" si="33"/>
        <v>5921854.0457999995</v>
      </c>
    </row>
    <row r="800" spans="1:7" s="289" customFormat="1" ht="10.5" customHeight="1">
      <c r="A800" s="306"/>
      <c r="B800" s="60"/>
      <c r="C800" s="291"/>
      <c r="D800" s="61"/>
      <c r="E800" s="155"/>
      <c r="F800" s="291"/>
      <c r="G800" s="20">
        <f t="shared" si="33"/>
        <v>0</v>
      </c>
    </row>
    <row r="801" spans="1:7" s="303" customFormat="1" ht="17.25" customHeight="1">
      <c r="A801" s="293">
        <v>4</v>
      </c>
      <c r="B801" s="60" t="s">
        <v>631</v>
      </c>
      <c r="C801" s="291"/>
      <c r="D801" s="59"/>
      <c r="E801" s="301"/>
      <c r="F801" s="291">
        <f>ROUND(C801*E801,2)</f>
        <v>0</v>
      </c>
      <c r="G801" s="20">
        <f t="shared" si="33"/>
        <v>0</v>
      </c>
    </row>
    <row r="802" spans="1:7" s="289" customFormat="1" ht="12.75">
      <c r="A802" s="294">
        <f>A801+0.1</f>
        <v>4.1</v>
      </c>
      <c r="B802" s="180" t="s">
        <v>630</v>
      </c>
      <c r="C802" s="291">
        <v>3886.19</v>
      </c>
      <c r="D802" s="61" t="s">
        <v>17</v>
      </c>
      <c r="E802" s="305">
        <v>43.04</v>
      </c>
      <c r="F802" s="291">
        <f>ROUND(C802*E802,2)</f>
        <v>167261.62</v>
      </c>
      <c r="G802" s="20">
        <f t="shared" si="33"/>
        <v>167261.6176</v>
      </c>
    </row>
    <row r="803" spans="1:7" s="307" customFormat="1" ht="12.75">
      <c r="A803" s="294"/>
      <c r="B803" s="64"/>
      <c r="C803" s="97"/>
      <c r="D803" s="61"/>
      <c r="E803" s="155"/>
      <c r="F803" s="291">
        <f>ROUND(C803*E803,2)</f>
        <v>0</v>
      </c>
      <c r="G803" s="20">
        <f t="shared" si="33"/>
        <v>0</v>
      </c>
    </row>
    <row r="804" spans="1:7" s="304" customFormat="1" ht="12.75">
      <c r="A804" s="293">
        <v>5</v>
      </c>
      <c r="B804" s="60" t="s">
        <v>632</v>
      </c>
      <c r="C804" s="291"/>
      <c r="D804" s="59"/>
      <c r="E804" s="301"/>
      <c r="F804" s="291"/>
      <c r="G804" s="20">
        <f t="shared" si="33"/>
        <v>0</v>
      </c>
    </row>
    <row r="805" spans="1:7" s="310" customFormat="1" ht="12.75">
      <c r="A805" s="295">
        <f aca="true" t="shared" si="35" ref="A805:A813">A804+0.1</f>
        <v>5.1</v>
      </c>
      <c r="B805" s="296" t="s">
        <v>633</v>
      </c>
      <c r="C805" s="297">
        <v>10</v>
      </c>
      <c r="D805" s="308" t="s">
        <v>319</v>
      </c>
      <c r="E805" s="305">
        <v>4250.5</v>
      </c>
      <c r="F805" s="297">
        <f aca="true" t="shared" si="36" ref="F805:F814">ROUND(E805*C805,2)</f>
        <v>42505</v>
      </c>
      <c r="G805" s="20">
        <f t="shared" si="33"/>
        <v>42505</v>
      </c>
    </row>
    <row r="806" spans="1:7" s="310" customFormat="1" ht="12.75">
      <c r="A806" s="295">
        <f t="shared" si="35"/>
        <v>5.199999999999999</v>
      </c>
      <c r="B806" s="296" t="s">
        <v>634</v>
      </c>
      <c r="C806" s="297">
        <v>5</v>
      </c>
      <c r="D806" s="308" t="s">
        <v>319</v>
      </c>
      <c r="E806" s="305">
        <v>4250.5</v>
      </c>
      <c r="F806" s="297">
        <f t="shared" si="36"/>
        <v>21252.5</v>
      </c>
      <c r="G806" s="20">
        <f t="shared" si="33"/>
        <v>21252.5</v>
      </c>
    </row>
    <row r="807" spans="1:7" s="310" customFormat="1" ht="12.75">
      <c r="A807" s="295">
        <f t="shared" si="35"/>
        <v>5.299999999999999</v>
      </c>
      <c r="B807" s="296" t="s">
        <v>635</v>
      </c>
      <c r="C807" s="297">
        <v>3</v>
      </c>
      <c r="D807" s="308" t="s">
        <v>319</v>
      </c>
      <c r="E807" s="305">
        <v>4250.5</v>
      </c>
      <c r="F807" s="297">
        <f t="shared" si="36"/>
        <v>12751.5</v>
      </c>
      <c r="G807" s="20">
        <f t="shared" si="33"/>
        <v>12751.5</v>
      </c>
    </row>
    <row r="808" spans="1:7" s="310" customFormat="1" ht="12.75">
      <c r="A808" s="295">
        <f t="shared" si="35"/>
        <v>5.399999999999999</v>
      </c>
      <c r="B808" s="296" t="s">
        <v>636</v>
      </c>
      <c r="C808" s="297">
        <v>8</v>
      </c>
      <c r="D808" s="308" t="s">
        <v>319</v>
      </c>
      <c r="E808" s="305">
        <v>4250.5</v>
      </c>
      <c r="F808" s="297">
        <f t="shared" si="36"/>
        <v>34004</v>
      </c>
      <c r="G808" s="20">
        <f t="shared" si="33"/>
        <v>34004</v>
      </c>
    </row>
    <row r="809" spans="1:7" s="310" customFormat="1" ht="12.75">
      <c r="A809" s="295">
        <f t="shared" si="35"/>
        <v>5.499999999999998</v>
      </c>
      <c r="B809" s="296" t="s">
        <v>637</v>
      </c>
      <c r="C809" s="297">
        <v>4</v>
      </c>
      <c r="D809" s="308" t="s">
        <v>319</v>
      </c>
      <c r="E809" s="305">
        <v>4250.5</v>
      </c>
      <c r="F809" s="297">
        <f t="shared" si="36"/>
        <v>17002</v>
      </c>
      <c r="G809" s="20">
        <f t="shared" si="33"/>
        <v>17002</v>
      </c>
    </row>
    <row r="810" spans="1:7" s="310" customFormat="1" ht="12.75">
      <c r="A810" s="295">
        <f t="shared" si="35"/>
        <v>5.599999999999998</v>
      </c>
      <c r="B810" s="296" t="s">
        <v>638</v>
      </c>
      <c r="C810" s="297">
        <v>5</v>
      </c>
      <c r="D810" s="308" t="s">
        <v>319</v>
      </c>
      <c r="E810" s="305">
        <v>4368.5</v>
      </c>
      <c r="F810" s="297">
        <f t="shared" si="36"/>
        <v>21842.5</v>
      </c>
      <c r="G810" s="20">
        <f t="shared" si="33"/>
        <v>21842.5</v>
      </c>
    </row>
    <row r="811" spans="1:7" s="310" customFormat="1" ht="13.5" customHeight="1">
      <c r="A811" s="295">
        <f t="shared" si="35"/>
        <v>5.6999999999999975</v>
      </c>
      <c r="B811" s="296" t="s">
        <v>639</v>
      </c>
      <c r="C811" s="297">
        <v>2</v>
      </c>
      <c r="D811" s="308" t="s">
        <v>319</v>
      </c>
      <c r="E811" s="305">
        <v>4368.5</v>
      </c>
      <c r="F811" s="297">
        <f t="shared" si="36"/>
        <v>8737</v>
      </c>
      <c r="G811" s="20">
        <f t="shared" si="33"/>
        <v>8737</v>
      </c>
    </row>
    <row r="812" spans="1:7" s="310" customFormat="1" ht="12.75">
      <c r="A812" s="295">
        <f t="shared" si="35"/>
        <v>5.799999999999997</v>
      </c>
      <c r="B812" s="296" t="s">
        <v>640</v>
      </c>
      <c r="C812" s="297">
        <v>1</v>
      </c>
      <c r="D812" s="308" t="s">
        <v>319</v>
      </c>
      <c r="E812" s="305">
        <v>4604.5</v>
      </c>
      <c r="F812" s="297">
        <f t="shared" si="36"/>
        <v>4604.5</v>
      </c>
      <c r="G812" s="20">
        <f t="shared" si="33"/>
        <v>4604.5</v>
      </c>
    </row>
    <row r="813" spans="1:7" s="310" customFormat="1" ht="12.75">
      <c r="A813" s="295">
        <f t="shared" si="35"/>
        <v>5.899999999999997</v>
      </c>
      <c r="B813" s="296" t="s">
        <v>641</v>
      </c>
      <c r="C813" s="297">
        <v>76</v>
      </c>
      <c r="D813" s="308" t="s">
        <v>319</v>
      </c>
      <c r="E813" s="305">
        <v>2701.01</v>
      </c>
      <c r="F813" s="297">
        <f t="shared" si="36"/>
        <v>205276.76</v>
      </c>
      <c r="G813" s="20">
        <f t="shared" si="33"/>
        <v>205276.76</v>
      </c>
    </row>
    <row r="814" spans="1:7" s="290" customFormat="1" ht="12.75">
      <c r="A814" s="311">
        <v>5.1</v>
      </c>
      <c r="B814" s="180" t="s">
        <v>642</v>
      </c>
      <c r="C814" s="291">
        <v>38</v>
      </c>
      <c r="D814" s="308" t="s">
        <v>319</v>
      </c>
      <c r="E814" s="305">
        <v>2474.04</v>
      </c>
      <c r="F814" s="291">
        <f t="shared" si="36"/>
        <v>94013.52</v>
      </c>
      <c r="G814" s="20">
        <f t="shared" si="33"/>
        <v>94013.52</v>
      </c>
    </row>
    <row r="815" spans="1:7" s="290" customFormat="1" ht="10.5" customHeight="1">
      <c r="A815" s="294"/>
      <c r="B815" s="180"/>
      <c r="C815" s="291"/>
      <c r="D815" s="61"/>
      <c r="E815" s="305"/>
      <c r="F815" s="291"/>
      <c r="G815" s="20">
        <f t="shared" si="33"/>
        <v>0</v>
      </c>
    </row>
    <row r="816" spans="1:7" s="290" customFormat="1" ht="12.75">
      <c r="A816" s="293">
        <v>6</v>
      </c>
      <c r="B816" s="60" t="s">
        <v>643</v>
      </c>
      <c r="C816" s="312"/>
      <c r="D816" s="313"/>
      <c r="E816" s="314"/>
      <c r="F816" s="315"/>
      <c r="G816" s="20">
        <f t="shared" si="33"/>
        <v>0</v>
      </c>
    </row>
    <row r="817" spans="1:7" s="310" customFormat="1" ht="12.75" customHeight="1">
      <c r="A817" s="295">
        <f>A816+0.1</f>
        <v>6.1</v>
      </c>
      <c r="B817" s="296" t="s">
        <v>644</v>
      </c>
      <c r="C817" s="297">
        <v>15</v>
      </c>
      <c r="D817" s="308" t="s">
        <v>319</v>
      </c>
      <c r="E817" s="305">
        <v>24947.3</v>
      </c>
      <c r="F817" s="297">
        <f>ROUND(E817*C817,2)</f>
        <v>374209.5</v>
      </c>
      <c r="G817" s="42">
        <f t="shared" si="33"/>
        <v>374209.5</v>
      </c>
    </row>
    <row r="818" spans="1:7" s="310" customFormat="1" ht="12.75">
      <c r="A818" s="295">
        <v>6.2</v>
      </c>
      <c r="B818" s="296" t="s">
        <v>645</v>
      </c>
      <c r="C818" s="297">
        <v>2</v>
      </c>
      <c r="D818" s="308" t="s">
        <v>319</v>
      </c>
      <c r="E818" s="305">
        <v>13767.98</v>
      </c>
      <c r="F818" s="297">
        <f>ROUND(E818*C818,2)</f>
        <v>27535.96</v>
      </c>
      <c r="G818" s="42">
        <f t="shared" si="33"/>
        <v>27535.96</v>
      </c>
    </row>
    <row r="819" spans="1:7" s="310" customFormat="1" ht="12.75">
      <c r="A819" s="295">
        <v>6.3</v>
      </c>
      <c r="B819" s="296" t="s">
        <v>646</v>
      </c>
      <c r="C819" s="297">
        <v>17</v>
      </c>
      <c r="D819" s="308" t="s">
        <v>319</v>
      </c>
      <c r="E819" s="305">
        <v>19529.7</v>
      </c>
      <c r="F819" s="297">
        <f>ROUND(E819*C819,2)</f>
        <v>332004.9</v>
      </c>
      <c r="G819" s="42">
        <f t="shared" si="33"/>
        <v>332004.9</v>
      </c>
    </row>
    <row r="820" spans="1:7" s="290" customFormat="1" ht="12.75">
      <c r="A820" s="294"/>
      <c r="B820" s="180"/>
      <c r="C820" s="291"/>
      <c r="D820" s="308"/>
      <c r="E820" s="305"/>
      <c r="F820" s="291"/>
      <c r="G820" s="20">
        <f t="shared" si="33"/>
        <v>0</v>
      </c>
    </row>
    <row r="821" spans="1:7" s="290" customFormat="1" ht="12.75" customHeight="1">
      <c r="A821" s="293">
        <v>7</v>
      </c>
      <c r="B821" s="60" t="s">
        <v>647</v>
      </c>
      <c r="C821" s="312"/>
      <c r="D821" s="313"/>
      <c r="E821" s="314"/>
      <c r="F821" s="315"/>
      <c r="G821" s="20">
        <f t="shared" si="33"/>
        <v>0</v>
      </c>
    </row>
    <row r="822" spans="1:7" s="290" customFormat="1" ht="29.25" customHeight="1">
      <c r="A822" s="294">
        <f>A821+0.1</f>
        <v>7.1</v>
      </c>
      <c r="B822" s="180" t="s">
        <v>648</v>
      </c>
      <c r="C822" s="291">
        <v>14</v>
      </c>
      <c r="D822" s="308" t="s">
        <v>319</v>
      </c>
      <c r="E822" s="305">
        <v>46682.74</v>
      </c>
      <c r="F822" s="291">
        <f>ROUND(E822*C822,2)</f>
        <v>653558.36</v>
      </c>
      <c r="G822" s="20">
        <f t="shared" si="33"/>
        <v>653558.36</v>
      </c>
    </row>
    <row r="823" spans="1:7" s="290" customFormat="1" ht="17.25" customHeight="1">
      <c r="A823" s="294">
        <v>7.2</v>
      </c>
      <c r="B823" s="180" t="s">
        <v>649</v>
      </c>
      <c r="C823" s="291">
        <v>14</v>
      </c>
      <c r="D823" s="308" t="s">
        <v>319</v>
      </c>
      <c r="E823" s="305">
        <v>3385.1</v>
      </c>
      <c r="F823" s="291">
        <f>ROUND(E823*C823,2)</f>
        <v>47391.4</v>
      </c>
      <c r="G823" s="20">
        <f t="shared" si="33"/>
        <v>47391.4</v>
      </c>
    </row>
    <row r="824" spans="1:7" s="290" customFormat="1" ht="12.75">
      <c r="A824" s="294"/>
      <c r="B824" s="180"/>
      <c r="C824" s="291"/>
      <c r="D824" s="308"/>
      <c r="E824" s="305"/>
      <c r="F824" s="291"/>
      <c r="G824" s="20">
        <f t="shared" si="33"/>
        <v>0</v>
      </c>
    </row>
    <row r="825" spans="1:7" s="290" customFormat="1" ht="15" customHeight="1">
      <c r="A825" s="293">
        <v>8</v>
      </c>
      <c r="B825" s="60" t="s">
        <v>650</v>
      </c>
      <c r="C825" s="316"/>
      <c r="D825" s="158"/>
      <c r="E825" s="155"/>
      <c r="F825" s="291">
        <f>ROUND(C825*E825,2)</f>
        <v>0</v>
      </c>
      <c r="G825" s="20">
        <f t="shared" si="33"/>
        <v>0</v>
      </c>
    </row>
    <row r="826" spans="1:7" s="307" customFormat="1" ht="12.75">
      <c r="A826" s="294">
        <f aca="true" t="shared" si="37" ref="A826:A834">A825+0.1</f>
        <v>8.1</v>
      </c>
      <c r="B826" s="97" t="s">
        <v>16</v>
      </c>
      <c r="C826" s="316">
        <v>1</v>
      </c>
      <c r="D826" s="308" t="s">
        <v>319</v>
      </c>
      <c r="E826" s="155">
        <v>1200</v>
      </c>
      <c r="F826" s="291">
        <f>ROUND(C826*E826,2)</f>
        <v>1200</v>
      </c>
      <c r="G826" s="20">
        <f t="shared" si="33"/>
        <v>1200</v>
      </c>
    </row>
    <row r="827" spans="1:7" s="290" customFormat="1" ht="25.5">
      <c r="A827" s="294">
        <f t="shared" si="37"/>
        <v>8.2</v>
      </c>
      <c r="B827" s="64" t="s">
        <v>651</v>
      </c>
      <c r="C827" s="316">
        <v>37</v>
      </c>
      <c r="D827" s="158" t="s">
        <v>17</v>
      </c>
      <c r="E827" s="52">
        <v>3344.26</v>
      </c>
      <c r="F827" s="291">
        <f>ROUND(C827*E827,2)</f>
        <v>123737.62</v>
      </c>
      <c r="G827" s="20">
        <f t="shared" si="33"/>
        <v>123737.62000000001</v>
      </c>
    </row>
    <row r="828" spans="1:7" s="290" customFormat="1" ht="12.75" customHeight="1">
      <c r="A828" s="294">
        <f t="shared" si="37"/>
        <v>8.299999999999999</v>
      </c>
      <c r="B828" s="64" t="s">
        <v>652</v>
      </c>
      <c r="C828" s="316">
        <v>4</v>
      </c>
      <c r="D828" s="308" t="s">
        <v>319</v>
      </c>
      <c r="E828" s="155">
        <v>3894</v>
      </c>
      <c r="F828" s="291">
        <f>ROUND(C828*E828,2)</f>
        <v>15576</v>
      </c>
      <c r="G828" s="20">
        <f t="shared" si="33"/>
        <v>15576</v>
      </c>
    </row>
    <row r="829" spans="1:7" s="290" customFormat="1" ht="12.75">
      <c r="A829" s="317">
        <f t="shared" si="37"/>
        <v>8.399999999999999</v>
      </c>
      <c r="B829" s="318" t="s">
        <v>653</v>
      </c>
      <c r="C829" s="319">
        <v>2</v>
      </c>
      <c r="D829" s="320" t="s">
        <v>319</v>
      </c>
      <c r="E829" s="321">
        <v>2472.1</v>
      </c>
      <c r="F829" s="322">
        <f>+C829*E829</f>
        <v>4944.2</v>
      </c>
      <c r="G829" s="20">
        <f t="shared" si="33"/>
        <v>4944.2</v>
      </c>
    </row>
    <row r="830" spans="1:7" s="290" customFormat="1" ht="12.75">
      <c r="A830" s="294">
        <f t="shared" si="37"/>
        <v>8.499999999999998</v>
      </c>
      <c r="B830" s="97" t="s">
        <v>654</v>
      </c>
      <c r="C830" s="316">
        <v>9</v>
      </c>
      <c r="D830" s="308" t="s">
        <v>319</v>
      </c>
      <c r="E830" s="155">
        <v>5352.49</v>
      </c>
      <c r="F830" s="291">
        <f>ROUND(C830*E830,2)</f>
        <v>48172.41</v>
      </c>
      <c r="G830" s="20">
        <f t="shared" si="33"/>
        <v>48172.409999999996</v>
      </c>
    </row>
    <row r="831" spans="1:7" s="290" customFormat="1" ht="12.75">
      <c r="A831" s="294">
        <f t="shared" si="37"/>
        <v>8.599999999999998</v>
      </c>
      <c r="B831" s="323" t="s">
        <v>655</v>
      </c>
      <c r="C831" s="324">
        <v>35.52</v>
      </c>
      <c r="D831" s="325" t="s">
        <v>20</v>
      </c>
      <c r="E831" s="52">
        <v>187.75</v>
      </c>
      <c r="F831" s="291">
        <f>+C831*E831</f>
        <v>6668.880000000001</v>
      </c>
      <c r="G831" s="20">
        <f t="shared" si="33"/>
        <v>6668.880000000001</v>
      </c>
    </row>
    <row r="832" spans="1:7" s="290" customFormat="1" ht="12.75">
      <c r="A832" s="294">
        <f t="shared" si="37"/>
        <v>8.699999999999998</v>
      </c>
      <c r="B832" s="323" t="s">
        <v>656</v>
      </c>
      <c r="C832" s="324">
        <v>33.74</v>
      </c>
      <c r="D832" s="325" t="s">
        <v>20</v>
      </c>
      <c r="E832" s="52">
        <v>151.64</v>
      </c>
      <c r="F832" s="291">
        <f>+C832*E832</f>
        <v>5116.3336</v>
      </c>
      <c r="G832" s="20">
        <f t="shared" si="33"/>
        <v>5116.3336</v>
      </c>
    </row>
    <row r="833" spans="1:7" s="290" customFormat="1" ht="12.75">
      <c r="A833" s="294">
        <f t="shared" si="37"/>
        <v>8.799999999999997</v>
      </c>
      <c r="B833" s="323" t="s">
        <v>25</v>
      </c>
      <c r="C833" s="324">
        <v>2.13</v>
      </c>
      <c r="D833" s="325" t="s">
        <v>20</v>
      </c>
      <c r="E833" s="52">
        <v>90</v>
      </c>
      <c r="F833" s="291">
        <f>+C833*E833</f>
        <v>191.7</v>
      </c>
      <c r="G833" s="20">
        <f t="shared" si="33"/>
        <v>191.7</v>
      </c>
    </row>
    <row r="834" spans="1:7" s="290" customFormat="1" ht="12.75">
      <c r="A834" s="294">
        <f t="shared" si="37"/>
        <v>8.899999999999997</v>
      </c>
      <c r="B834" s="323" t="s">
        <v>657</v>
      </c>
      <c r="C834" s="324">
        <v>4</v>
      </c>
      <c r="D834" s="325" t="s">
        <v>33</v>
      </c>
      <c r="E834" s="52">
        <v>2027.7</v>
      </c>
      <c r="F834" s="291">
        <f>+C834*E834</f>
        <v>8110.8</v>
      </c>
      <c r="G834" s="20">
        <f t="shared" si="33"/>
        <v>8110.8</v>
      </c>
    </row>
    <row r="835" spans="1:7" s="290" customFormat="1" ht="12.75">
      <c r="A835" s="311">
        <v>8.1</v>
      </c>
      <c r="B835" s="97" t="s">
        <v>167</v>
      </c>
      <c r="C835" s="316">
        <v>1</v>
      </c>
      <c r="D835" s="308" t="s">
        <v>319</v>
      </c>
      <c r="E835" s="155">
        <v>17000</v>
      </c>
      <c r="F835" s="291">
        <f>+C835*E835</f>
        <v>17000</v>
      </c>
      <c r="G835" s="20">
        <f t="shared" si="33"/>
        <v>17000</v>
      </c>
    </row>
    <row r="836" spans="1:7" s="289" customFormat="1" ht="17.25" customHeight="1">
      <c r="A836" s="294"/>
      <c r="B836" s="97"/>
      <c r="C836" s="316"/>
      <c r="D836" s="158"/>
      <c r="E836" s="155"/>
      <c r="F836" s="291"/>
      <c r="G836" s="20">
        <f t="shared" si="33"/>
        <v>0</v>
      </c>
    </row>
    <row r="837" spans="1:7" s="289" customFormat="1" ht="12.75">
      <c r="A837" s="293">
        <v>9</v>
      </c>
      <c r="B837" s="60" t="s">
        <v>658</v>
      </c>
      <c r="C837" s="316"/>
      <c r="D837" s="158"/>
      <c r="E837" s="155"/>
      <c r="F837" s="291"/>
      <c r="G837" s="20">
        <f t="shared" si="33"/>
        <v>0</v>
      </c>
    </row>
    <row r="838" spans="1:7" s="289" customFormat="1" ht="12.75">
      <c r="A838" s="294">
        <f aca="true" t="shared" si="38" ref="A838:A846">A837+0.1</f>
        <v>9.1</v>
      </c>
      <c r="B838" s="97" t="s">
        <v>16</v>
      </c>
      <c r="C838" s="316">
        <v>1</v>
      </c>
      <c r="D838" s="326" t="s">
        <v>319</v>
      </c>
      <c r="E838" s="155">
        <v>1000</v>
      </c>
      <c r="F838" s="291">
        <f>ROUND(C838*E838,2)</f>
        <v>1000</v>
      </c>
      <c r="G838" s="20">
        <f t="shared" si="33"/>
        <v>1000</v>
      </c>
    </row>
    <row r="839" spans="1:8" s="289" customFormat="1" ht="12.75">
      <c r="A839" s="294">
        <f t="shared" si="38"/>
        <v>9.2</v>
      </c>
      <c r="B839" s="97" t="s">
        <v>659</v>
      </c>
      <c r="C839" s="316">
        <v>27</v>
      </c>
      <c r="D839" s="158" t="s">
        <v>17</v>
      </c>
      <c r="E839" s="52">
        <v>3344.26</v>
      </c>
      <c r="F839" s="291">
        <f>ROUND(C839*E839,2)</f>
        <v>90295.02</v>
      </c>
      <c r="G839" s="20">
        <f t="shared" si="33"/>
        <v>90295.02</v>
      </c>
      <c r="H839" s="289">
        <f>E839*1.47</f>
        <v>4916.0622</v>
      </c>
    </row>
    <row r="840" spans="1:7" s="307" customFormat="1" ht="12.75">
      <c r="A840" s="294">
        <f t="shared" si="38"/>
        <v>9.299999999999999</v>
      </c>
      <c r="B840" s="97" t="s">
        <v>660</v>
      </c>
      <c r="C840" s="316">
        <v>4</v>
      </c>
      <c r="D840" s="308" t="s">
        <v>319</v>
      </c>
      <c r="E840" s="52">
        <v>3894</v>
      </c>
      <c r="F840" s="291">
        <f>ROUND(C840*E840,2)</f>
        <v>15576</v>
      </c>
      <c r="G840" s="20">
        <f t="shared" si="33"/>
        <v>15576</v>
      </c>
    </row>
    <row r="841" spans="1:7" s="290" customFormat="1" ht="12.75">
      <c r="A841" s="294">
        <f t="shared" si="38"/>
        <v>9.399999999999999</v>
      </c>
      <c r="B841" s="327" t="s">
        <v>653</v>
      </c>
      <c r="C841" s="324">
        <v>2</v>
      </c>
      <c r="D841" s="326" t="s">
        <v>319</v>
      </c>
      <c r="E841" s="52">
        <v>2472.1</v>
      </c>
      <c r="F841" s="291">
        <f>+C841*E841</f>
        <v>4944.2</v>
      </c>
      <c r="G841" s="20">
        <f t="shared" si="33"/>
        <v>4944.2</v>
      </c>
    </row>
    <row r="842" spans="1:7" s="290" customFormat="1" ht="12.75">
      <c r="A842" s="294">
        <f t="shared" si="38"/>
        <v>9.499999999999998</v>
      </c>
      <c r="B842" s="97" t="s">
        <v>654</v>
      </c>
      <c r="C842" s="316">
        <v>8</v>
      </c>
      <c r="D842" s="308" t="s">
        <v>319</v>
      </c>
      <c r="E842" s="155">
        <v>5352.49</v>
      </c>
      <c r="F842" s="291">
        <f>ROUND(C842*E842,2)</f>
        <v>42819.92</v>
      </c>
      <c r="G842" s="20">
        <f t="shared" si="33"/>
        <v>42819.92</v>
      </c>
    </row>
    <row r="843" spans="1:7" s="290" customFormat="1" ht="12.75">
      <c r="A843" s="294">
        <f t="shared" si="38"/>
        <v>9.599999999999998</v>
      </c>
      <c r="B843" s="328" t="s">
        <v>655</v>
      </c>
      <c r="C843" s="324">
        <v>25.92</v>
      </c>
      <c r="D843" s="325" t="s">
        <v>20</v>
      </c>
      <c r="E843" s="52">
        <v>187.75</v>
      </c>
      <c r="F843" s="291">
        <f>+C843*E843</f>
        <v>4866.4800000000005</v>
      </c>
      <c r="G843" s="20">
        <f t="shared" si="33"/>
        <v>4866.4800000000005</v>
      </c>
    </row>
    <row r="844" spans="1:7" s="290" customFormat="1" ht="12.75">
      <c r="A844" s="294">
        <f t="shared" si="38"/>
        <v>9.699999999999998</v>
      </c>
      <c r="B844" s="328" t="s">
        <v>656</v>
      </c>
      <c r="C844" s="324">
        <v>24.62</v>
      </c>
      <c r="D844" s="325" t="s">
        <v>20</v>
      </c>
      <c r="E844" s="52">
        <v>151.64</v>
      </c>
      <c r="F844" s="291">
        <f>+C844*E844</f>
        <v>3733.3768</v>
      </c>
      <c r="G844" s="20">
        <f t="shared" si="33"/>
        <v>3733.3768</v>
      </c>
    </row>
    <row r="845" spans="1:7" s="290" customFormat="1" ht="12.75">
      <c r="A845" s="294">
        <f t="shared" si="38"/>
        <v>9.799999999999997</v>
      </c>
      <c r="B845" s="323" t="s">
        <v>25</v>
      </c>
      <c r="C845" s="324">
        <v>1.56</v>
      </c>
      <c r="D845" s="325" t="s">
        <v>20</v>
      </c>
      <c r="E845" s="52">
        <v>90</v>
      </c>
      <c r="F845" s="291">
        <f>+C845*E845</f>
        <v>140.4</v>
      </c>
      <c r="G845" s="20">
        <f t="shared" si="33"/>
        <v>140.4</v>
      </c>
    </row>
    <row r="846" spans="1:7" s="290" customFormat="1" ht="12.75">
      <c r="A846" s="294">
        <f t="shared" si="38"/>
        <v>9.899999999999997</v>
      </c>
      <c r="B846" s="323" t="s">
        <v>657</v>
      </c>
      <c r="C846" s="324">
        <v>4</v>
      </c>
      <c r="D846" s="325" t="s">
        <v>33</v>
      </c>
      <c r="E846" s="52">
        <v>2027.7</v>
      </c>
      <c r="F846" s="291">
        <f>+C846*E846</f>
        <v>8110.8</v>
      </c>
      <c r="G846" s="20">
        <f t="shared" si="33"/>
        <v>8110.8</v>
      </c>
    </row>
    <row r="847" spans="1:7" s="290" customFormat="1" ht="12.75">
      <c r="A847" s="311">
        <v>9.1</v>
      </c>
      <c r="B847" s="97" t="s">
        <v>167</v>
      </c>
      <c r="C847" s="316">
        <v>1</v>
      </c>
      <c r="D847" s="308" t="s">
        <v>319</v>
      </c>
      <c r="E847" s="155">
        <v>15000</v>
      </c>
      <c r="F847" s="291">
        <f>ROUND(C847*E847,2)</f>
        <v>15000</v>
      </c>
      <c r="G847" s="20">
        <f t="shared" si="33"/>
        <v>15000</v>
      </c>
    </row>
    <row r="848" spans="1:7" s="290" customFormat="1" ht="17.25" customHeight="1">
      <c r="A848" s="294"/>
      <c r="B848" s="97"/>
      <c r="C848" s="316"/>
      <c r="D848" s="158"/>
      <c r="E848" s="155"/>
      <c r="F848" s="291"/>
      <c r="G848" s="20">
        <f aca="true" t="shared" si="39" ref="G848:G911">+E848*C848</f>
        <v>0</v>
      </c>
    </row>
    <row r="849" spans="1:7" s="290" customFormat="1" ht="12.75" customHeight="1">
      <c r="A849" s="293">
        <v>10</v>
      </c>
      <c r="B849" s="187" t="s">
        <v>661</v>
      </c>
      <c r="C849" s="309"/>
      <c r="D849" s="329"/>
      <c r="E849" s="330"/>
      <c r="F849" s="291"/>
      <c r="G849" s="20">
        <f t="shared" si="39"/>
        <v>0</v>
      </c>
    </row>
    <row r="850" spans="1:7" s="290" customFormat="1" ht="29.25" customHeight="1">
      <c r="A850" s="294">
        <f>A849+0.1</f>
        <v>10.1</v>
      </c>
      <c r="B850" s="180" t="s">
        <v>662</v>
      </c>
      <c r="C850" s="291">
        <v>1</v>
      </c>
      <c r="D850" s="308" t="s">
        <v>319</v>
      </c>
      <c r="E850" s="305">
        <v>66115.7</v>
      </c>
      <c r="F850" s="291">
        <f>ROUND(E850*C850,2)</f>
        <v>66115.7</v>
      </c>
      <c r="G850" s="20">
        <f t="shared" si="39"/>
        <v>66115.7</v>
      </c>
    </row>
    <row r="851" spans="1:7" s="290" customFormat="1" ht="14.25" customHeight="1">
      <c r="A851" s="294">
        <v>10.2</v>
      </c>
      <c r="B851" s="327" t="s">
        <v>663</v>
      </c>
      <c r="C851" s="316">
        <v>1</v>
      </c>
      <c r="D851" s="308" t="s">
        <v>319</v>
      </c>
      <c r="E851" s="305">
        <v>31596.33</v>
      </c>
      <c r="F851" s="291">
        <f>ROUND(E851*C851,2)</f>
        <v>31596.33</v>
      </c>
      <c r="G851" s="20">
        <f t="shared" si="39"/>
        <v>31596.33</v>
      </c>
    </row>
    <row r="852" spans="1:7" s="290" customFormat="1" ht="14.25" customHeight="1">
      <c r="A852" s="294">
        <v>10.3</v>
      </c>
      <c r="B852" s="327" t="s">
        <v>664</v>
      </c>
      <c r="C852" s="316">
        <v>1</v>
      </c>
      <c r="D852" s="308" t="s">
        <v>319</v>
      </c>
      <c r="E852" s="305">
        <v>5500</v>
      </c>
      <c r="F852" s="291">
        <f>ROUND(E852*C852,2)</f>
        <v>5500</v>
      </c>
      <c r="G852" s="20">
        <f t="shared" si="39"/>
        <v>5500</v>
      </c>
    </row>
    <row r="853" spans="1:7" s="290" customFormat="1" ht="17.25" customHeight="1">
      <c r="A853" s="128"/>
      <c r="B853" s="180"/>
      <c r="C853" s="291"/>
      <c r="D853" s="331"/>
      <c r="E853" s="305"/>
      <c r="F853" s="291"/>
      <c r="G853" s="20">
        <f t="shared" si="39"/>
        <v>0</v>
      </c>
    </row>
    <row r="854" spans="1:7" s="290" customFormat="1" ht="17.25" customHeight="1">
      <c r="A854" s="293">
        <v>11</v>
      </c>
      <c r="B854" s="332" t="s">
        <v>665</v>
      </c>
      <c r="C854" s="158"/>
      <c r="D854" s="158"/>
      <c r="E854" s="155"/>
      <c r="F854" s="291"/>
      <c r="G854" s="20">
        <f t="shared" si="39"/>
        <v>0</v>
      </c>
    </row>
    <row r="855" spans="1:7" s="290" customFormat="1" ht="12.75">
      <c r="A855" s="294">
        <f>A854+0.1</f>
        <v>11.1</v>
      </c>
      <c r="B855" s="333" t="s">
        <v>666</v>
      </c>
      <c r="C855" s="291">
        <v>3773</v>
      </c>
      <c r="D855" s="158" t="s">
        <v>17</v>
      </c>
      <c r="E855" s="155">
        <v>26.23</v>
      </c>
      <c r="F855" s="291">
        <f>ROUND(C855*E855,2)</f>
        <v>98965.79</v>
      </c>
      <c r="G855" s="20">
        <f t="shared" si="39"/>
        <v>98965.79000000001</v>
      </c>
    </row>
    <row r="856" spans="1:7" s="15" customFormat="1" ht="15.75" customHeight="1">
      <c r="A856" s="192"/>
      <c r="B856" s="81" t="s">
        <v>667</v>
      </c>
      <c r="C856" s="193"/>
      <c r="D856" s="194"/>
      <c r="E856" s="195"/>
      <c r="F856" s="196">
        <f>SUM(F788:F855)</f>
        <v>10896352.380399998</v>
      </c>
      <c r="G856" s="20">
        <f t="shared" si="39"/>
        <v>0</v>
      </c>
    </row>
    <row r="857" spans="1:7" s="290" customFormat="1" ht="17.25" customHeight="1">
      <c r="A857" s="294"/>
      <c r="B857" s="333"/>
      <c r="C857" s="291"/>
      <c r="D857" s="158"/>
      <c r="E857" s="155"/>
      <c r="F857" s="291"/>
      <c r="G857" s="20">
        <f t="shared" si="39"/>
        <v>0</v>
      </c>
    </row>
    <row r="858" spans="1:7" s="292" customFormat="1" ht="25.5">
      <c r="A858" s="59" t="s">
        <v>668</v>
      </c>
      <c r="B858" s="60" t="s">
        <v>669</v>
      </c>
      <c r="C858" s="97"/>
      <c r="D858" s="61"/>
      <c r="E858" s="287"/>
      <c r="F858" s="288"/>
      <c r="G858" s="20">
        <f t="shared" si="39"/>
        <v>0</v>
      </c>
    </row>
    <row r="859" spans="1:7" s="290" customFormat="1" ht="17.25" customHeight="1">
      <c r="A859" s="294"/>
      <c r="B859" s="333"/>
      <c r="C859" s="291"/>
      <c r="D859" s="158"/>
      <c r="E859" s="155"/>
      <c r="F859" s="291"/>
      <c r="G859" s="20">
        <f t="shared" si="39"/>
        <v>0</v>
      </c>
    </row>
    <row r="860" spans="1:7" s="290" customFormat="1" ht="12.75">
      <c r="A860" s="334">
        <v>1</v>
      </c>
      <c r="B860" s="335" t="s">
        <v>670</v>
      </c>
      <c r="C860" s="297"/>
      <c r="D860" s="336"/>
      <c r="E860" s="298"/>
      <c r="F860" s="297"/>
      <c r="G860" s="20">
        <f t="shared" si="39"/>
        <v>0</v>
      </c>
    </row>
    <row r="861" spans="1:7" s="290" customFormat="1" ht="12.75">
      <c r="A861" s="293"/>
      <c r="B861" s="335"/>
      <c r="C861" s="291"/>
      <c r="D861" s="158"/>
      <c r="E861" s="155"/>
      <c r="F861" s="291"/>
      <c r="G861" s="20">
        <f t="shared" si="39"/>
        <v>0</v>
      </c>
    </row>
    <row r="862" spans="1:7" s="2" customFormat="1" ht="12.75" customHeight="1">
      <c r="A862" s="337">
        <v>1.1</v>
      </c>
      <c r="B862" s="338" t="s">
        <v>671</v>
      </c>
      <c r="C862" s="338"/>
      <c r="D862" s="339"/>
      <c r="E862" s="340"/>
      <c r="F862" s="341"/>
      <c r="G862" s="20">
        <f t="shared" si="39"/>
        <v>0</v>
      </c>
    </row>
    <row r="863" spans="1:7" s="2" customFormat="1" ht="12.75" customHeight="1">
      <c r="A863" s="342" t="s">
        <v>381</v>
      </c>
      <c r="B863" s="343" t="s">
        <v>672</v>
      </c>
      <c r="C863" s="341">
        <v>1</v>
      </c>
      <c r="D863" s="344" t="s">
        <v>35</v>
      </c>
      <c r="E863" s="155">
        <v>1500</v>
      </c>
      <c r="F863" s="341">
        <f>ROUND(E863*C863,2)</f>
        <v>1500</v>
      </c>
      <c r="G863" s="20">
        <f t="shared" si="39"/>
        <v>1500</v>
      </c>
    </row>
    <row r="864" spans="1:7" s="2" customFormat="1" ht="12.75" customHeight="1">
      <c r="A864" s="342" t="s">
        <v>383</v>
      </c>
      <c r="B864" s="343" t="s">
        <v>673</v>
      </c>
      <c r="C864" s="341">
        <v>1</v>
      </c>
      <c r="D864" s="344" t="s">
        <v>35</v>
      </c>
      <c r="E864" s="155">
        <v>4000</v>
      </c>
      <c r="F864" s="341">
        <f>ROUND(E864*C864,2)</f>
        <v>4000</v>
      </c>
      <c r="G864" s="20">
        <f t="shared" si="39"/>
        <v>4000</v>
      </c>
    </row>
    <row r="865" spans="1:7" s="2" customFormat="1" ht="9.75" customHeight="1">
      <c r="A865" s="311"/>
      <c r="B865" s="343"/>
      <c r="C865" s="341"/>
      <c r="D865" s="344"/>
      <c r="E865" s="155"/>
      <c r="F865" s="341"/>
      <c r="G865" s="20">
        <f t="shared" si="39"/>
        <v>0</v>
      </c>
    </row>
    <row r="866" spans="1:7" s="2" customFormat="1" ht="12.75" customHeight="1">
      <c r="A866" s="337">
        <v>1.2</v>
      </c>
      <c r="B866" s="338" t="s">
        <v>674</v>
      </c>
      <c r="C866" s="341"/>
      <c r="D866" s="344"/>
      <c r="E866" s="155"/>
      <c r="F866" s="341"/>
      <c r="G866" s="20">
        <f t="shared" si="39"/>
        <v>0</v>
      </c>
    </row>
    <row r="867" spans="1:7" s="2" customFormat="1" ht="12.75" customHeight="1">
      <c r="A867" s="342" t="s">
        <v>387</v>
      </c>
      <c r="B867" s="343" t="s">
        <v>675</v>
      </c>
      <c r="C867" s="341">
        <v>2.48</v>
      </c>
      <c r="D867" s="344" t="s">
        <v>20</v>
      </c>
      <c r="E867" s="155">
        <v>7945.44</v>
      </c>
      <c r="F867" s="341">
        <f>ROUND(E867*C867,2)</f>
        <v>19704.69</v>
      </c>
      <c r="G867" s="20">
        <f t="shared" si="39"/>
        <v>19704.691199999997</v>
      </c>
    </row>
    <row r="868" spans="1:7" s="2" customFormat="1" ht="12.75" customHeight="1">
      <c r="A868" s="342" t="s">
        <v>389</v>
      </c>
      <c r="B868" s="343" t="s">
        <v>676</v>
      </c>
      <c r="C868" s="341">
        <v>0.64</v>
      </c>
      <c r="D868" s="344" t="s">
        <v>20</v>
      </c>
      <c r="E868" s="155">
        <v>28443.55</v>
      </c>
      <c r="F868" s="341">
        <f>ROUND(E868*C868,2)</f>
        <v>18203.87</v>
      </c>
      <c r="G868" s="20">
        <f t="shared" si="39"/>
        <v>18203.872</v>
      </c>
    </row>
    <row r="869" spans="1:7" s="2" customFormat="1" ht="12.75" customHeight="1">
      <c r="A869" s="342" t="s">
        <v>391</v>
      </c>
      <c r="B869" s="343" t="s">
        <v>677</v>
      </c>
      <c r="C869" s="341">
        <v>0.97</v>
      </c>
      <c r="D869" s="344" t="s">
        <v>20</v>
      </c>
      <c r="E869" s="155">
        <v>24566.13</v>
      </c>
      <c r="F869" s="341">
        <f>ROUND(E869*C869,2)</f>
        <v>23829.15</v>
      </c>
      <c r="G869" s="20">
        <f t="shared" si="39"/>
        <v>23829.1461</v>
      </c>
    </row>
    <row r="870" spans="1:7" s="31" customFormat="1" ht="12.75" customHeight="1">
      <c r="A870" s="342" t="s">
        <v>678</v>
      </c>
      <c r="B870" s="343" t="s">
        <v>679</v>
      </c>
      <c r="C870" s="341">
        <v>2.91</v>
      </c>
      <c r="D870" s="344" t="s">
        <v>20</v>
      </c>
      <c r="E870" s="155">
        <v>11509.64</v>
      </c>
      <c r="F870" s="341">
        <f>ROUND(E870*C870,2)</f>
        <v>33493.05</v>
      </c>
      <c r="G870" s="20">
        <f t="shared" si="39"/>
        <v>33493.0524</v>
      </c>
    </row>
    <row r="871" spans="1:7" s="2" customFormat="1" ht="9" customHeight="1">
      <c r="A871" s="345"/>
      <c r="B871" s="343"/>
      <c r="C871" s="341"/>
      <c r="D871" s="344"/>
      <c r="E871" s="155"/>
      <c r="F871" s="341"/>
      <c r="G871" s="20">
        <f t="shared" si="39"/>
        <v>0</v>
      </c>
    </row>
    <row r="872" spans="1:7" s="2" customFormat="1" ht="12.75" customHeight="1">
      <c r="A872" s="337">
        <v>1.3</v>
      </c>
      <c r="B872" s="338" t="s">
        <v>680</v>
      </c>
      <c r="C872" s="341"/>
      <c r="D872" s="344"/>
      <c r="E872" s="155"/>
      <c r="F872" s="341"/>
      <c r="G872" s="20">
        <f t="shared" si="39"/>
        <v>0</v>
      </c>
    </row>
    <row r="873" spans="1:7" s="2" customFormat="1" ht="12.75" customHeight="1">
      <c r="A873" s="342" t="s">
        <v>393</v>
      </c>
      <c r="B873" s="343" t="s">
        <v>270</v>
      </c>
      <c r="C873" s="341">
        <v>6.72</v>
      </c>
      <c r="D873" s="344" t="s">
        <v>59</v>
      </c>
      <c r="E873" s="155">
        <v>898.18</v>
      </c>
      <c r="F873" s="341">
        <f>ROUND(E873*C873,2)</f>
        <v>6035.77</v>
      </c>
      <c r="G873" s="20">
        <f t="shared" si="39"/>
        <v>6035.7696</v>
      </c>
    </row>
    <row r="874" spans="1:7" s="2" customFormat="1" ht="12.75" customHeight="1">
      <c r="A874" s="342" t="s">
        <v>394</v>
      </c>
      <c r="B874" s="343" t="s">
        <v>681</v>
      </c>
      <c r="C874" s="341">
        <v>38</v>
      </c>
      <c r="D874" s="344" t="s">
        <v>59</v>
      </c>
      <c r="E874" s="155">
        <v>796.39</v>
      </c>
      <c r="F874" s="341">
        <f>ROUND(E874*C874,2)</f>
        <v>30262.82</v>
      </c>
      <c r="G874" s="20">
        <f t="shared" si="39"/>
        <v>30262.82</v>
      </c>
    </row>
    <row r="875" spans="1:7" s="2" customFormat="1" ht="12.75" customHeight="1">
      <c r="A875" s="294"/>
      <c r="B875" s="343"/>
      <c r="C875" s="341"/>
      <c r="D875" s="344"/>
      <c r="E875" s="155"/>
      <c r="F875" s="341"/>
      <c r="G875" s="20">
        <f t="shared" si="39"/>
        <v>0</v>
      </c>
    </row>
    <row r="876" spans="1:7" s="2" customFormat="1" ht="12.75" customHeight="1">
      <c r="A876" s="337">
        <v>1.4</v>
      </c>
      <c r="B876" s="338" t="s">
        <v>682</v>
      </c>
      <c r="C876" s="341"/>
      <c r="D876" s="344"/>
      <c r="E876" s="155"/>
      <c r="F876" s="341"/>
      <c r="G876" s="20">
        <f t="shared" si="39"/>
        <v>0</v>
      </c>
    </row>
    <row r="877" spans="1:7" s="30" customFormat="1" ht="12.75" customHeight="1">
      <c r="A877" s="342" t="s">
        <v>480</v>
      </c>
      <c r="B877" s="343" t="s">
        <v>683</v>
      </c>
      <c r="C877" s="341">
        <v>53.44</v>
      </c>
      <c r="D877" s="344" t="s">
        <v>59</v>
      </c>
      <c r="E877" s="155">
        <v>239.01</v>
      </c>
      <c r="F877" s="341">
        <f aca="true" t="shared" si="40" ref="F877:F884">ROUND(E877*C877,2)</f>
        <v>12772.69</v>
      </c>
      <c r="G877" s="20">
        <f t="shared" si="39"/>
        <v>12772.694399999998</v>
      </c>
    </row>
    <row r="878" spans="1:7" s="30" customFormat="1" ht="12.75" customHeight="1">
      <c r="A878" s="342" t="s">
        <v>482</v>
      </c>
      <c r="B878" s="343" t="s">
        <v>684</v>
      </c>
      <c r="C878" s="341">
        <v>23</v>
      </c>
      <c r="D878" s="344" t="s">
        <v>59</v>
      </c>
      <c r="E878" s="155">
        <v>239.01</v>
      </c>
      <c r="F878" s="341">
        <f t="shared" si="40"/>
        <v>5497.23</v>
      </c>
      <c r="G878" s="20">
        <f t="shared" si="39"/>
        <v>5497.23</v>
      </c>
    </row>
    <row r="879" spans="1:7" s="169" customFormat="1" ht="12.75" customHeight="1">
      <c r="A879" s="342" t="s">
        <v>485</v>
      </c>
      <c r="B879" s="343" t="s">
        <v>200</v>
      </c>
      <c r="C879" s="341">
        <v>16.06</v>
      </c>
      <c r="D879" s="344" t="s">
        <v>59</v>
      </c>
      <c r="E879" s="155">
        <v>467.98</v>
      </c>
      <c r="F879" s="341">
        <f t="shared" si="40"/>
        <v>7515.76</v>
      </c>
      <c r="G879" s="20">
        <f t="shared" si="39"/>
        <v>7515.7588</v>
      </c>
    </row>
    <row r="880" spans="1:7" s="169" customFormat="1" ht="12.75" customHeight="1">
      <c r="A880" s="342" t="s">
        <v>685</v>
      </c>
      <c r="B880" s="343" t="s">
        <v>686</v>
      </c>
      <c r="C880" s="341">
        <v>79.66</v>
      </c>
      <c r="D880" s="344" t="s">
        <v>59</v>
      </c>
      <c r="E880" s="155">
        <v>121.42</v>
      </c>
      <c r="F880" s="341">
        <f t="shared" si="40"/>
        <v>9672.32</v>
      </c>
      <c r="G880" s="20">
        <f t="shared" si="39"/>
        <v>9672.3172</v>
      </c>
    </row>
    <row r="881" spans="1:7" s="87" customFormat="1" ht="12.75" customHeight="1">
      <c r="A881" s="342" t="s">
        <v>687</v>
      </c>
      <c r="B881" s="343" t="s">
        <v>688</v>
      </c>
      <c r="C881" s="341">
        <v>16.1</v>
      </c>
      <c r="D881" s="344" t="s">
        <v>59</v>
      </c>
      <c r="E881" s="155">
        <v>607.17</v>
      </c>
      <c r="F881" s="341">
        <f t="shared" si="40"/>
        <v>9775.44</v>
      </c>
      <c r="G881" s="20">
        <f t="shared" si="39"/>
        <v>9775.437</v>
      </c>
    </row>
    <row r="882" spans="1:7" s="170" customFormat="1" ht="12.75" customHeight="1">
      <c r="A882" s="346" t="s">
        <v>689</v>
      </c>
      <c r="B882" s="347" t="s">
        <v>690</v>
      </c>
      <c r="C882" s="348">
        <v>68.5</v>
      </c>
      <c r="D882" s="349" t="s">
        <v>17</v>
      </c>
      <c r="E882" s="321">
        <v>90.67</v>
      </c>
      <c r="F882" s="348">
        <f t="shared" si="40"/>
        <v>6210.9</v>
      </c>
      <c r="G882" s="20">
        <f t="shared" si="39"/>
        <v>6210.895</v>
      </c>
    </row>
    <row r="883" spans="1:7" s="170" customFormat="1" ht="12.75" customHeight="1">
      <c r="A883" s="342" t="s">
        <v>691</v>
      </c>
      <c r="B883" s="343" t="s">
        <v>692</v>
      </c>
      <c r="C883" s="341">
        <v>16.1</v>
      </c>
      <c r="D883" s="344" t="s">
        <v>204</v>
      </c>
      <c r="E883" s="155">
        <v>479.56000000000006</v>
      </c>
      <c r="F883" s="341">
        <f t="shared" si="40"/>
        <v>7720.92</v>
      </c>
      <c r="G883" s="20">
        <f t="shared" si="39"/>
        <v>7720.916000000002</v>
      </c>
    </row>
    <row r="884" spans="1:7" s="170" customFormat="1" ht="12.75" customHeight="1">
      <c r="A884" s="342" t="s">
        <v>693</v>
      </c>
      <c r="B884" s="343" t="s">
        <v>281</v>
      </c>
      <c r="C884" s="341">
        <v>16.1</v>
      </c>
      <c r="D884" s="344" t="s">
        <v>17</v>
      </c>
      <c r="E884" s="155">
        <v>267.55</v>
      </c>
      <c r="F884" s="341">
        <f t="shared" si="40"/>
        <v>4307.56</v>
      </c>
      <c r="G884" s="20">
        <f t="shared" si="39"/>
        <v>4307.555</v>
      </c>
    </row>
    <row r="885" spans="1:7" s="170" customFormat="1" ht="8.25" customHeight="1">
      <c r="A885" s="311"/>
      <c r="B885" s="343"/>
      <c r="C885" s="341"/>
      <c r="D885" s="344"/>
      <c r="E885" s="155"/>
      <c r="F885" s="341"/>
      <c r="G885" s="20">
        <f t="shared" si="39"/>
        <v>0</v>
      </c>
    </row>
    <row r="886" spans="1:7" s="170" customFormat="1" ht="12.75" customHeight="1">
      <c r="A886" s="337">
        <v>1.5</v>
      </c>
      <c r="B886" s="343" t="s">
        <v>694</v>
      </c>
      <c r="C886" s="341">
        <v>12</v>
      </c>
      <c r="D886" s="344" t="s">
        <v>59</v>
      </c>
      <c r="E886" s="155">
        <v>854.31</v>
      </c>
      <c r="F886" s="341">
        <f>ROUND(E886*C886,2)</f>
        <v>10251.72</v>
      </c>
      <c r="G886" s="20">
        <f t="shared" si="39"/>
        <v>10251.72</v>
      </c>
    </row>
    <row r="887" spans="1:7" s="170" customFormat="1" ht="12.75" customHeight="1">
      <c r="A887" s="342">
        <v>1.6</v>
      </c>
      <c r="B887" s="343" t="s">
        <v>695</v>
      </c>
      <c r="C887" s="341">
        <v>19.2</v>
      </c>
      <c r="D887" s="344" t="s">
        <v>20</v>
      </c>
      <c r="E887" s="155">
        <v>900</v>
      </c>
      <c r="F887" s="341">
        <f>ROUND(E887*C887,2)</f>
        <v>17280</v>
      </c>
      <c r="G887" s="20">
        <f t="shared" si="39"/>
        <v>17280</v>
      </c>
    </row>
    <row r="888" spans="1:7" s="170" customFormat="1" ht="6.75" customHeight="1">
      <c r="A888" s="350"/>
      <c r="B888" s="343"/>
      <c r="C888" s="341"/>
      <c r="D888" s="344"/>
      <c r="E888" s="155"/>
      <c r="F888" s="341"/>
      <c r="G888" s="20">
        <f t="shared" si="39"/>
        <v>0</v>
      </c>
    </row>
    <row r="889" spans="1:7" s="170" customFormat="1" ht="12.75" customHeight="1">
      <c r="A889" s="337">
        <v>1.7</v>
      </c>
      <c r="B889" s="338" t="s">
        <v>696</v>
      </c>
      <c r="C889" s="341"/>
      <c r="D889" s="344"/>
      <c r="E889" s="155"/>
      <c r="F889" s="341"/>
      <c r="G889" s="20">
        <f t="shared" si="39"/>
        <v>0</v>
      </c>
    </row>
    <row r="890" spans="1:7" s="2" customFormat="1" ht="12.75" customHeight="1">
      <c r="A890" s="342" t="s">
        <v>697</v>
      </c>
      <c r="B890" s="343" t="s">
        <v>226</v>
      </c>
      <c r="C890" s="341">
        <v>2</v>
      </c>
      <c r="D890" s="344" t="s">
        <v>35</v>
      </c>
      <c r="E890" s="155">
        <v>1060</v>
      </c>
      <c r="F890" s="341">
        <f>ROUND(E890*C890,2)</f>
        <v>2120</v>
      </c>
      <c r="G890" s="20">
        <f t="shared" si="39"/>
        <v>2120</v>
      </c>
    </row>
    <row r="891" spans="1:7" s="2" customFormat="1" ht="12.75" customHeight="1">
      <c r="A891" s="342" t="s">
        <v>698</v>
      </c>
      <c r="B891" s="343" t="s">
        <v>699</v>
      </c>
      <c r="C891" s="341">
        <v>1</v>
      </c>
      <c r="D891" s="344" t="s">
        <v>35</v>
      </c>
      <c r="E891" s="155">
        <v>1125</v>
      </c>
      <c r="F891" s="341">
        <f>ROUND(E891*C891,2)</f>
        <v>1125</v>
      </c>
      <c r="G891" s="20">
        <f t="shared" si="39"/>
        <v>1125</v>
      </c>
    </row>
    <row r="892" spans="1:7" s="2" customFormat="1" ht="12.75" customHeight="1">
      <c r="A892" s="342" t="s">
        <v>700</v>
      </c>
      <c r="B892" s="343" t="s">
        <v>701</v>
      </c>
      <c r="C892" s="341">
        <v>1</v>
      </c>
      <c r="D892" s="344" t="s">
        <v>35</v>
      </c>
      <c r="E892" s="155">
        <v>1125</v>
      </c>
      <c r="F892" s="341">
        <f>ROUND(E892*C892,2)</f>
        <v>1125</v>
      </c>
      <c r="G892" s="20">
        <f t="shared" si="39"/>
        <v>1125</v>
      </c>
    </row>
    <row r="893" spans="1:7" s="2" customFormat="1" ht="12.75" customHeight="1">
      <c r="A893" s="342" t="s">
        <v>702</v>
      </c>
      <c r="B893" s="343" t="s">
        <v>703</v>
      </c>
      <c r="C893" s="341">
        <v>1</v>
      </c>
      <c r="D893" s="344" t="s">
        <v>35</v>
      </c>
      <c r="E893" s="155">
        <v>3500</v>
      </c>
      <c r="F893" s="341">
        <f>ROUND(E893*C893,2)</f>
        <v>3500</v>
      </c>
      <c r="G893" s="20">
        <f t="shared" si="39"/>
        <v>3500</v>
      </c>
    </row>
    <row r="894" spans="1:7" s="355" customFormat="1" ht="12.75">
      <c r="A894" s="351"/>
      <c r="B894" s="352"/>
      <c r="C894" s="353"/>
      <c r="D894" s="351"/>
      <c r="E894" s="354"/>
      <c r="F894" s="351"/>
      <c r="G894" s="20">
        <f t="shared" si="39"/>
        <v>0</v>
      </c>
    </row>
    <row r="895" spans="1:7" s="355" customFormat="1" ht="12.75" customHeight="1">
      <c r="A895" s="337">
        <v>1.8</v>
      </c>
      <c r="B895" s="353" t="s">
        <v>704</v>
      </c>
      <c r="C895" s="356"/>
      <c r="D895" s="357"/>
      <c r="E895" s="358"/>
      <c r="F895" s="359"/>
      <c r="G895" s="20">
        <f t="shared" si="39"/>
        <v>0</v>
      </c>
    </row>
    <row r="896" spans="1:7" s="355" customFormat="1" ht="25.5">
      <c r="A896" s="342" t="s">
        <v>571</v>
      </c>
      <c r="B896" s="351" t="s">
        <v>705</v>
      </c>
      <c r="C896" s="351">
        <v>2</v>
      </c>
      <c r="D896" s="360" t="s">
        <v>35</v>
      </c>
      <c r="E896" s="361">
        <v>134874</v>
      </c>
      <c r="F896" s="351">
        <f>ROUND((E896*C896),2)</f>
        <v>269748</v>
      </c>
      <c r="G896" s="20">
        <f t="shared" si="39"/>
        <v>269748</v>
      </c>
    </row>
    <row r="897" spans="1:7" s="355" customFormat="1" ht="12.75" customHeight="1">
      <c r="A897" s="342" t="s">
        <v>572</v>
      </c>
      <c r="B897" s="351" t="s">
        <v>706</v>
      </c>
      <c r="C897" s="351">
        <v>6</v>
      </c>
      <c r="D897" s="360" t="s">
        <v>35</v>
      </c>
      <c r="E897" s="354">
        <v>45000</v>
      </c>
      <c r="F897" s="351">
        <f>ROUND((E897*C897),2)</f>
        <v>270000</v>
      </c>
      <c r="G897" s="20">
        <f t="shared" si="39"/>
        <v>270000</v>
      </c>
    </row>
    <row r="898" spans="1:7" s="362" customFormat="1" ht="12.75" customHeight="1">
      <c r="A898" s="342"/>
      <c r="B898" s="351"/>
      <c r="C898" s="351"/>
      <c r="D898" s="360"/>
      <c r="E898" s="354"/>
      <c r="F898" s="351"/>
      <c r="G898" s="20">
        <f t="shared" si="39"/>
        <v>0</v>
      </c>
    </row>
    <row r="899" spans="1:7" s="362" customFormat="1" ht="12.75" customHeight="1">
      <c r="A899" s="342">
        <v>1.9</v>
      </c>
      <c r="B899" s="351" t="s">
        <v>707</v>
      </c>
      <c r="C899" s="351">
        <v>1</v>
      </c>
      <c r="D899" s="360" t="s">
        <v>35</v>
      </c>
      <c r="E899" s="354">
        <v>5500</v>
      </c>
      <c r="F899" s="351">
        <f>ROUND((E899*C899),2)</f>
        <v>5500</v>
      </c>
      <c r="G899" s="20">
        <f t="shared" si="39"/>
        <v>5500</v>
      </c>
    </row>
    <row r="900" spans="1:7" s="363" customFormat="1" ht="12.75" customHeight="1">
      <c r="A900" s="356"/>
      <c r="B900" s="351"/>
      <c r="C900" s="351"/>
      <c r="D900" s="360"/>
      <c r="E900" s="354"/>
      <c r="F900" s="351"/>
      <c r="G900" s="20">
        <f t="shared" si="39"/>
        <v>0</v>
      </c>
    </row>
    <row r="901" spans="1:7" s="355" customFormat="1" ht="12.75" customHeight="1">
      <c r="A901" s="350">
        <v>2</v>
      </c>
      <c r="B901" s="353" t="s">
        <v>708</v>
      </c>
      <c r="C901" s="356"/>
      <c r="D901" s="357"/>
      <c r="E901" s="358"/>
      <c r="F901" s="359"/>
      <c r="G901" s="20">
        <f t="shared" si="39"/>
        <v>0</v>
      </c>
    </row>
    <row r="902" spans="1:7" s="355" customFormat="1" ht="26.25" customHeight="1">
      <c r="A902" s="342">
        <v>2.1</v>
      </c>
      <c r="B902" s="351" t="s">
        <v>709</v>
      </c>
      <c r="C902" s="351">
        <v>1</v>
      </c>
      <c r="D902" s="360" t="s">
        <v>35</v>
      </c>
      <c r="E902" s="361">
        <v>57049.04</v>
      </c>
      <c r="F902" s="351">
        <f>ROUND((E902*C902),2)</f>
        <v>57049.04</v>
      </c>
      <c r="G902" s="20">
        <f t="shared" si="39"/>
        <v>57049.04</v>
      </c>
    </row>
    <row r="903" spans="1:7" s="355" customFormat="1" ht="12.75">
      <c r="A903" s="342"/>
      <c r="B903" s="351"/>
      <c r="C903" s="351"/>
      <c r="D903" s="360"/>
      <c r="E903" s="361"/>
      <c r="F903" s="351"/>
      <c r="G903" s="20">
        <f t="shared" si="39"/>
        <v>0</v>
      </c>
    </row>
    <row r="904" spans="1:7" s="370" customFormat="1" ht="26.25" customHeight="1">
      <c r="A904" s="364">
        <v>3</v>
      </c>
      <c r="B904" s="365" t="s">
        <v>710</v>
      </c>
      <c r="C904" s="366"/>
      <c r="D904" s="367"/>
      <c r="E904" s="368"/>
      <c r="F904" s="366"/>
      <c r="G904" s="20">
        <f t="shared" si="39"/>
        <v>0</v>
      </c>
    </row>
    <row r="905" spans="1:7" s="355" customFormat="1" ht="12.75">
      <c r="A905" s="371">
        <v>3.1</v>
      </c>
      <c r="B905" s="365" t="s">
        <v>711</v>
      </c>
      <c r="C905" s="351"/>
      <c r="D905" s="360"/>
      <c r="E905" s="361"/>
      <c r="F905" s="351"/>
      <c r="G905" s="20">
        <f t="shared" si="39"/>
        <v>0</v>
      </c>
    </row>
    <row r="906" spans="1:7" s="355" customFormat="1" ht="12.75">
      <c r="A906" s="342" t="s">
        <v>712</v>
      </c>
      <c r="B906" s="351" t="s">
        <v>713</v>
      </c>
      <c r="C906" s="351">
        <v>25</v>
      </c>
      <c r="D906" s="360" t="s">
        <v>17</v>
      </c>
      <c r="E906" s="361">
        <v>2221.31</v>
      </c>
      <c r="F906" s="351">
        <f aca="true" t="shared" si="41" ref="F906:F941">ROUND((E906*C906),2)</f>
        <v>55532.75</v>
      </c>
      <c r="G906" s="20">
        <f t="shared" si="39"/>
        <v>55532.75</v>
      </c>
    </row>
    <row r="907" spans="1:7" s="355" customFormat="1" ht="15.75" customHeight="1">
      <c r="A907" s="342" t="s">
        <v>714</v>
      </c>
      <c r="B907" s="351" t="s">
        <v>715</v>
      </c>
      <c r="C907" s="351">
        <v>4</v>
      </c>
      <c r="D907" s="360" t="s">
        <v>35</v>
      </c>
      <c r="E907" s="361">
        <v>3894</v>
      </c>
      <c r="F907" s="351">
        <f t="shared" si="41"/>
        <v>15576</v>
      </c>
      <c r="G907" s="20">
        <f t="shared" si="39"/>
        <v>15576</v>
      </c>
    </row>
    <row r="908" spans="1:7" s="355" customFormat="1" ht="15.75" customHeight="1">
      <c r="A908" s="342" t="s">
        <v>716</v>
      </c>
      <c r="B908" s="351" t="s">
        <v>717</v>
      </c>
      <c r="C908" s="351">
        <v>1</v>
      </c>
      <c r="D908" s="360" t="s">
        <v>35</v>
      </c>
      <c r="E908" s="361">
        <v>4307</v>
      </c>
      <c r="F908" s="351">
        <f t="shared" si="41"/>
        <v>4307</v>
      </c>
      <c r="G908" s="20">
        <f t="shared" si="39"/>
        <v>4307</v>
      </c>
    </row>
    <row r="909" spans="1:7" s="355" customFormat="1" ht="12.75">
      <c r="A909" s="342" t="s">
        <v>718</v>
      </c>
      <c r="B909" s="351" t="s">
        <v>719</v>
      </c>
      <c r="C909" s="351">
        <v>3</v>
      </c>
      <c r="D909" s="360" t="s">
        <v>35</v>
      </c>
      <c r="E909" s="361">
        <v>1982.4</v>
      </c>
      <c r="F909" s="351">
        <f t="shared" si="41"/>
        <v>5947.2</v>
      </c>
      <c r="G909" s="20">
        <f t="shared" si="39"/>
        <v>5947.200000000001</v>
      </c>
    </row>
    <row r="910" spans="1:7" s="355" customFormat="1" ht="27.75" customHeight="1">
      <c r="A910" s="342" t="s">
        <v>720</v>
      </c>
      <c r="B910" s="351" t="s">
        <v>721</v>
      </c>
      <c r="C910" s="351">
        <v>2</v>
      </c>
      <c r="D910" s="360" t="s">
        <v>35</v>
      </c>
      <c r="E910" s="361">
        <v>46696.74</v>
      </c>
      <c r="F910" s="351">
        <f t="shared" si="41"/>
        <v>93393.48</v>
      </c>
      <c r="G910" s="20">
        <f t="shared" si="39"/>
        <v>93393.48</v>
      </c>
    </row>
    <row r="911" spans="1:7" s="375" customFormat="1" ht="27" customHeight="1">
      <c r="A911" s="342" t="s">
        <v>722</v>
      </c>
      <c r="B911" s="372" t="s">
        <v>723</v>
      </c>
      <c r="C911" s="372">
        <v>1</v>
      </c>
      <c r="D911" s="373" t="s">
        <v>35</v>
      </c>
      <c r="E911" s="374">
        <v>102428</v>
      </c>
      <c r="F911" s="351">
        <f t="shared" si="41"/>
        <v>102428</v>
      </c>
      <c r="G911" s="20">
        <f t="shared" si="39"/>
        <v>102428</v>
      </c>
    </row>
    <row r="912" spans="1:7" s="377" customFormat="1" ht="17.25" customHeight="1">
      <c r="A912" s="376" t="s">
        <v>724</v>
      </c>
      <c r="B912" s="64" t="s">
        <v>725</v>
      </c>
      <c r="C912" s="372">
        <v>1</v>
      </c>
      <c r="D912" s="373" t="s">
        <v>35</v>
      </c>
      <c r="E912" s="374">
        <v>63095.02</v>
      </c>
      <c r="F912" s="351">
        <f t="shared" si="41"/>
        <v>63095.02</v>
      </c>
      <c r="G912" s="20">
        <f aca="true" t="shared" si="42" ref="G912:G975">+E912*C912</f>
        <v>63095.02</v>
      </c>
    </row>
    <row r="913" spans="1:7" s="377" customFormat="1" ht="12.75" customHeight="1">
      <c r="A913" s="378"/>
      <c r="B913" s="97"/>
      <c r="C913" s="97"/>
      <c r="D913" s="373"/>
      <c r="E913" s="374"/>
      <c r="F913" s="351"/>
      <c r="G913" s="20">
        <f t="shared" si="42"/>
        <v>0</v>
      </c>
    </row>
    <row r="914" spans="1:7" s="355" customFormat="1" ht="12.75">
      <c r="A914" s="371">
        <v>3.2</v>
      </c>
      <c r="B914" s="365" t="s">
        <v>726</v>
      </c>
      <c r="C914" s="351"/>
      <c r="D914" s="360"/>
      <c r="E914" s="361"/>
      <c r="F914" s="351"/>
      <c r="G914" s="20">
        <f t="shared" si="42"/>
        <v>0</v>
      </c>
    </row>
    <row r="915" spans="1:7" s="379" customFormat="1" ht="12.75">
      <c r="A915" s="342" t="s">
        <v>727</v>
      </c>
      <c r="B915" s="351" t="s">
        <v>713</v>
      </c>
      <c r="C915" s="351">
        <v>28</v>
      </c>
      <c r="D915" s="360" t="s">
        <v>17</v>
      </c>
      <c r="E915" s="361">
        <v>2221.31</v>
      </c>
      <c r="F915" s="351">
        <f t="shared" si="41"/>
        <v>62196.68</v>
      </c>
      <c r="G915" s="20">
        <f t="shared" si="42"/>
        <v>62196.68</v>
      </c>
    </row>
    <row r="916" spans="1:7" s="355" customFormat="1" ht="13.5" customHeight="1">
      <c r="A916" s="342" t="s">
        <v>728</v>
      </c>
      <c r="B916" s="351" t="s">
        <v>715</v>
      </c>
      <c r="C916" s="351">
        <v>3</v>
      </c>
      <c r="D916" s="360" t="s">
        <v>35</v>
      </c>
      <c r="E916" s="361">
        <v>3894</v>
      </c>
      <c r="F916" s="351">
        <f t="shared" si="41"/>
        <v>11682</v>
      </c>
      <c r="G916" s="20">
        <f t="shared" si="42"/>
        <v>11682</v>
      </c>
    </row>
    <row r="917" spans="1:7" s="355" customFormat="1" ht="12.75">
      <c r="A917" s="342" t="s">
        <v>729</v>
      </c>
      <c r="B917" s="351" t="s">
        <v>717</v>
      </c>
      <c r="C917" s="351">
        <v>1</v>
      </c>
      <c r="D917" s="360" t="s">
        <v>35</v>
      </c>
      <c r="E917" s="361">
        <v>4307</v>
      </c>
      <c r="F917" s="351">
        <f t="shared" si="41"/>
        <v>4307</v>
      </c>
      <c r="G917" s="20">
        <f t="shared" si="42"/>
        <v>4307</v>
      </c>
    </row>
    <row r="918" spans="1:7" s="355" customFormat="1" ht="9" customHeight="1">
      <c r="A918" s="342"/>
      <c r="B918" s="351"/>
      <c r="C918" s="351"/>
      <c r="D918" s="360"/>
      <c r="E918" s="361"/>
      <c r="F918" s="351"/>
      <c r="G918" s="20">
        <f t="shared" si="42"/>
        <v>0</v>
      </c>
    </row>
    <row r="919" spans="1:7" s="355" customFormat="1" ht="12.75">
      <c r="A919" s="371">
        <v>3.3</v>
      </c>
      <c r="B919" s="365" t="s">
        <v>730</v>
      </c>
      <c r="C919" s="351"/>
      <c r="D919" s="360"/>
      <c r="E919" s="361"/>
      <c r="F919" s="351"/>
      <c r="G919" s="20">
        <f t="shared" si="42"/>
        <v>0</v>
      </c>
    </row>
    <row r="920" spans="1:7" s="370" customFormat="1" ht="12.75">
      <c r="A920" s="380" t="s">
        <v>731</v>
      </c>
      <c r="B920" s="366" t="s">
        <v>732</v>
      </c>
      <c r="C920" s="366">
        <v>1</v>
      </c>
      <c r="D920" s="367" t="s">
        <v>35</v>
      </c>
      <c r="E920" s="368">
        <v>5500</v>
      </c>
      <c r="F920" s="366">
        <f t="shared" si="41"/>
        <v>5500</v>
      </c>
      <c r="G920" s="20">
        <f t="shared" si="42"/>
        <v>5500</v>
      </c>
    </row>
    <row r="921" spans="1:7" s="370" customFormat="1" ht="12.75">
      <c r="A921" s="380" t="s">
        <v>733</v>
      </c>
      <c r="B921" s="366" t="s">
        <v>734</v>
      </c>
      <c r="C921" s="366">
        <v>1</v>
      </c>
      <c r="D921" s="367" t="s">
        <v>35</v>
      </c>
      <c r="E921" s="368">
        <v>4500</v>
      </c>
      <c r="F921" s="366">
        <f t="shared" si="41"/>
        <v>4500</v>
      </c>
      <c r="G921" s="20">
        <f t="shared" si="42"/>
        <v>4500</v>
      </c>
    </row>
    <row r="922" spans="1:7" s="355" customFormat="1" ht="12.75">
      <c r="A922" s="342" t="s">
        <v>735</v>
      </c>
      <c r="B922" s="351" t="s">
        <v>736</v>
      </c>
      <c r="C922" s="351">
        <v>5</v>
      </c>
      <c r="D922" s="360" t="s">
        <v>17</v>
      </c>
      <c r="E922" s="361">
        <v>3344.26</v>
      </c>
      <c r="F922" s="351">
        <f t="shared" si="41"/>
        <v>16721.3</v>
      </c>
      <c r="G922" s="20">
        <f t="shared" si="42"/>
        <v>16721.300000000003</v>
      </c>
    </row>
    <row r="923" spans="1:7" s="355" customFormat="1" ht="12.75" customHeight="1">
      <c r="A923" s="342" t="s">
        <v>737</v>
      </c>
      <c r="B923" s="351" t="s">
        <v>738</v>
      </c>
      <c r="C923" s="351">
        <v>2</v>
      </c>
      <c r="D923" s="360" t="s">
        <v>35</v>
      </c>
      <c r="E923" s="361">
        <v>5664</v>
      </c>
      <c r="F923" s="351">
        <f t="shared" si="41"/>
        <v>11328</v>
      </c>
      <c r="G923" s="20">
        <f t="shared" si="42"/>
        <v>11328</v>
      </c>
    </row>
    <row r="924" spans="1:7" s="355" customFormat="1" ht="12.75" customHeight="1">
      <c r="A924" s="342" t="s">
        <v>739</v>
      </c>
      <c r="B924" s="351" t="s">
        <v>740</v>
      </c>
      <c r="C924" s="351">
        <v>1</v>
      </c>
      <c r="D924" s="360" t="s">
        <v>35</v>
      </c>
      <c r="E924" s="361">
        <v>4602</v>
      </c>
      <c r="F924" s="351">
        <f t="shared" si="41"/>
        <v>4602</v>
      </c>
      <c r="G924" s="20">
        <f t="shared" si="42"/>
        <v>4602</v>
      </c>
    </row>
    <row r="925" spans="1:7" s="355" customFormat="1" ht="12.75">
      <c r="A925" s="342" t="s">
        <v>741</v>
      </c>
      <c r="B925" s="351" t="s">
        <v>742</v>
      </c>
      <c r="C925" s="351">
        <v>1</v>
      </c>
      <c r="D925" s="360" t="s">
        <v>35</v>
      </c>
      <c r="E925" s="361">
        <v>2472.1</v>
      </c>
      <c r="F925" s="351">
        <f t="shared" si="41"/>
        <v>2472.1</v>
      </c>
      <c r="G925" s="20">
        <f t="shared" si="42"/>
        <v>2472.1</v>
      </c>
    </row>
    <row r="926" spans="1:7" s="355" customFormat="1" ht="28.5" customHeight="1">
      <c r="A926" s="342" t="s">
        <v>743</v>
      </c>
      <c r="B926" s="351" t="s">
        <v>744</v>
      </c>
      <c r="C926" s="351">
        <v>2</v>
      </c>
      <c r="D926" s="360" t="s">
        <v>35</v>
      </c>
      <c r="E926" s="361">
        <v>66115.7</v>
      </c>
      <c r="F926" s="351">
        <f t="shared" si="41"/>
        <v>132231.4</v>
      </c>
      <c r="G926" s="20">
        <f t="shared" si="42"/>
        <v>132231.4</v>
      </c>
    </row>
    <row r="927" spans="1:7" s="375" customFormat="1" ht="27" customHeight="1">
      <c r="A927" s="342" t="s">
        <v>745</v>
      </c>
      <c r="B927" s="372" t="s">
        <v>723</v>
      </c>
      <c r="C927" s="372">
        <v>1</v>
      </c>
      <c r="D927" s="373" t="s">
        <v>35</v>
      </c>
      <c r="E927" s="374">
        <v>102428</v>
      </c>
      <c r="F927" s="351">
        <f t="shared" si="41"/>
        <v>102428</v>
      </c>
      <c r="G927" s="20">
        <f t="shared" si="42"/>
        <v>102428</v>
      </c>
    </row>
    <row r="928" spans="1:7" s="377" customFormat="1" ht="12.75">
      <c r="A928" s="346" t="s">
        <v>746</v>
      </c>
      <c r="B928" s="68" t="s">
        <v>725</v>
      </c>
      <c r="C928" s="381">
        <v>1</v>
      </c>
      <c r="D928" s="382" t="s">
        <v>35</v>
      </c>
      <c r="E928" s="383">
        <v>63095.02</v>
      </c>
      <c r="F928" s="384">
        <f t="shared" si="41"/>
        <v>63095.02</v>
      </c>
      <c r="G928" s="20">
        <f t="shared" si="42"/>
        <v>63095.02</v>
      </c>
    </row>
    <row r="929" spans="1:7" s="355" customFormat="1" ht="6.75" customHeight="1">
      <c r="A929" s="342"/>
      <c r="B929" s="351"/>
      <c r="C929" s="351"/>
      <c r="D929" s="360"/>
      <c r="E929" s="361"/>
      <c r="F929" s="351"/>
      <c r="G929" s="20">
        <f t="shared" si="42"/>
        <v>0</v>
      </c>
    </row>
    <row r="930" spans="1:7" s="355" customFormat="1" ht="12.75">
      <c r="A930" s="371">
        <v>3.4</v>
      </c>
      <c r="B930" s="365" t="s">
        <v>747</v>
      </c>
      <c r="C930" s="351"/>
      <c r="D930" s="360"/>
      <c r="E930" s="361"/>
      <c r="F930" s="351"/>
      <c r="G930" s="20">
        <f t="shared" si="42"/>
        <v>0</v>
      </c>
    </row>
    <row r="931" spans="1:7" s="355" customFormat="1" ht="12.75">
      <c r="A931" s="342" t="s">
        <v>748</v>
      </c>
      <c r="B931" s="351" t="s">
        <v>749</v>
      </c>
      <c r="C931" s="351">
        <v>34.83</v>
      </c>
      <c r="D931" s="360" t="s">
        <v>20</v>
      </c>
      <c r="E931" s="361">
        <v>292.5</v>
      </c>
      <c r="F931" s="351">
        <f t="shared" si="41"/>
        <v>10187.78</v>
      </c>
      <c r="G931" s="20">
        <f t="shared" si="42"/>
        <v>10187.775</v>
      </c>
    </row>
    <row r="932" spans="1:7" s="355" customFormat="1" ht="12.75">
      <c r="A932" s="342" t="s">
        <v>750</v>
      </c>
      <c r="B932" s="351" t="s">
        <v>626</v>
      </c>
      <c r="C932" s="351">
        <v>32.37</v>
      </c>
      <c r="D932" s="360" t="s">
        <v>20</v>
      </c>
      <c r="E932" s="361">
        <v>151.64</v>
      </c>
      <c r="F932" s="351">
        <f t="shared" si="41"/>
        <v>4908.59</v>
      </c>
      <c r="G932" s="20">
        <f t="shared" si="42"/>
        <v>4908.586799999999</v>
      </c>
    </row>
    <row r="933" spans="1:7" s="355" customFormat="1" ht="12.75">
      <c r="A933" s="342" t="s">
        <v>751</v>
      </c>
      <c r="B933" s="351" t="s">
        <v>752</v>
      </c>
      <c r="C933" s="351">
        <v>2.95</v>
      </c>
      <c r="D933" s="360" t="s">
        <v>20</v>
      </c>
      <c r="E933" s="361">
        <v>165</v>
      </c>
      <c r="F933" s="351">
        <f t="shared" si="41"/>
        <v>486.75</v>
      </c>
      <c r="G933" s="20">
        <f t="shared" si="42"/>
        <v>486.75000000000006</v>
      </c>
    </row>
    <row r="934" spans="1:7" s="355" customFormat="1" ht="6.75" customHeight="1">
      <c r="A934" s="342"/>
      <c r="B934" s="351"/>
      <c r="C934" s="351"/>
      <c r="D934" s="360"/>
      <c r="E934" s="361"/>
      <c r="F934" s="351"/>
      <c r="G934" s="20">
        <f t="shared" si="42"/>
        <v>0</v>
      </c>
    </row>
    <row r="935" spans="1:7" s="355" customFormat="1" ht="14.25" customHeight="1">
      <c r="A935" s="371">
        <v>3.5</v>
      </c>
      <c r="B935" s="385" t="s">
        <v>753</v>
      </c>
      <c r="C935" s="351"/>
      <c r="D935" s="360"/>
      <c r="E935" s="361"/>
      <c r="F935" s="351"/>
      <c r="G935" s="20">
        <f t="shared" si="42"/>
        <v>0</v>
      </c>
    </row>
    <row r="936" spans="1:7" s="355" customFormat="1" ht="12.75">
      <c r="A936" s="342" t="s">
        <v>754</v>
      </c>
      <c r="B936" s="351" t="s">
        <v>755</v>
      </c>
      <c r="C936" s="351">
        <v>7</v>
      </c>
      <c r="D936" s="360" t="s">
        <v>475</v>
      </c>
      <c r="E936" s="361">
        <v>1500</v>
      </c>
      <c r="F936" s="351">
        <f t="shared" si="41"/>
        <v>10500</v>
      </c>
      <c r="G936" s="20">
        <f t="shared" si="42"/>
        <v>10500</v>
      </c>
    </row>
    <row r="937" spans="1:7" s="355" customFormat="1" ht="12.75">
      <c r="A937" s="342" t="s">
        <v>756</v>
      </c>
      <c r="B937" s="351" t="s">
        <v>757</v>
      </c>
      <c r="C937" s="351">
        <v>7</v>
      </c>
      <c r="D937" s="360" t="s">
        <v>475</v>
      </c>
      <c r="E937" s="361">
        <v>2500</v>
      </c>
      <c r="F937" s="351">
        <f t="shared" si="41"/>
        <v>17500</v>
      </c>
      <c r="G937" s="20">
        <f t="shared" si="42"/>
        <v>17500</v>
      </c>
    </row>
    <row r="938" spans="1:7" s="355" customFormat="1" ht="12.75">
      <c r="A938" s="342" t="s">
        <v>758</v>
      </c>
      <c r="B938" s="351" t="s">
        <v>560</v>
      </c>
      <c r="C938" s="351">
        <v>7</v>
      </c>
      <c r="D938" s="360" t="s">
        <v>475</v>
      </c>
      <c r="E938" s="361">
        <v>3900</v>
      </c>
      <c r="F938" s="351">
        <f t="shared" si="41"/>
        <v>27300</v>
      </c>
      <c r="G938" s="20">
        <f t="shared" si="42"/>
        <v>27300</v>
      </c>
    </row>
    <row r="939" spans="1:7" s="355" customFormat="1" ht="12.75" customHeight="1">
      <c r="A939" s="342" t="s">
        <v>759</v>
      </c>
      <c r="B939" s="351" t="s">
        <v>760</v>
      </c>
      <c r="C939" s="351">
        <v>1</v>
      </c>
      <c r="D939" s="360" t="s">
        <v>35</v>
      </c>
      <c r="E939" s="361">
        <v>5000</v>
      </c>
      <c r="F939" s="351">
        <f t="shared" si="41"/>
        <v>5000</v>
      </c>
      <c r="G939" s="20">
        <f t="shared" si="42"/>
        <v>5000</v>
      </c>
    </row>
    <row r="940" spans="1:7" s="355" customFormat="1" ht="12.75" customHeight="1">
      <c r="A940" s="386">
        <v>4</v>
      </c>
      <c r="B940" s="351" t="s">
        <v>761</v>
      </c>
      <c r="C940" s="351">
        <v>1</v>
      </c>
      <c r="D940" s="360" t="s">
        <v>35</v>
      </c>
      <c r="E940" s="361">
        <v>12000</v>
      </c>
      <c r="F940" s="351">
        <f t="shared" si="41"/>
        <v>12000</v>
      </c>
      <c r="G940" s="20">
        <f t="shared" si="42"/>
        <v>12000</v>
      </c>
    </row>
    <row r="941" spans="1:7" s="355" customFormat="1" ht="12.75" customHeight="1">
      <c r="A941" s="386">
        <v>5</v>
      </c>
      <c r="B941" s="351" t="s">
        <v>762</v>
      </c>
      <c r="C941" s="351">
        <v>1</v>
      </c>
      <c r="D941" s="360" t="s">
        <v>35</v>
      </c>
      <c r="E941" s="361">
        <v>8500</v>
      </c>
      <c r="F941" s="351">
        <f t="shared" si="41"/>
        <v>8500</v>
      </c>
      <c r="G941" s="20">
        <f t="shared" si="42"/>
        <v>8500</v>
      </c>
    </row>
    <row r="942" spans="1:7" s="355" customFormat="1" ht="12.75" customHeight="1">
      <c r="A942" s="386">
        <v>6</v>
      </c>
      <c r="B942" s="351" t="s">
        <v>763</v>
      </c>
      <c r="C942" s="351">
        <v>3</v>
      </c>
      <c r="D942" s="360" t="s">
        <v>475</v>
      </c>
      <c r="E942" s="361">
        <v>2600</v>
      </c>
      <c r="F942" s="351">
        <f>ROUND((E942*C942),2)</f>
        <v>7800</v>
      </c>
      <c r="G942" s="20">
        <f t="shared" si="42"/>
        <v>7800</v>
      </c>
    </row>
    <row r="943" spans="1:7" s="15" customFormat="1" ht="15.75" customHeight="1">
      <c r="A943" s="277"/>
      <c r="B943" s="278" t="s">
        <v>764</v>
      </c>
      <c r="C943" s="279"/>
      <c r="D943" s="280"/>
      <c r="E943" s="281"/>
      <c r="F943" s="282">
        <f>SUM(F861:F942)</f>
        <v>1703727</v>
      </c>
      <c r="G943" s="20">
        <f t="shared" si="42"/>
        <v>0</v>
      </c>
    </row>
    <row r="944" spans="1:7" s="392" customFormat="1" ht="15.75" customHeight="1">
      <c r="A944" s="134"/>
      <c r="B944" s="387"/>
      <c r="C944" s="388"/>
      <c r="D944" s="389"/>
      <c r="E944" s="390"/>
      <c r="F944" s="391"/>
      <c r="G944" s="20">
        <f t="shared" si="42"/>
        <v>0</v>
      </c>
    </row>
    <row r="945" spans="1:7" s="292" customFormat="1" ht="14.25" customHeight="1">
      <c r="A945" s="59" t="s">
        <v>765</v>
      </c>
      <c r="B945" s="60" t="s">
        <v>766</v>
      </c>
      <c r="C945" s="97"/>
      <c r="D945" s="61"/>
      <c r="E945" s="287"/>
      <c r="F945" s="288"/>
      <c r="G945" s="20">
        <f t="shared" si="42"/>
        <v>0</v>
      </c>
    </row>
    <row r="946" spans="1:7" s="292" customFormat="1" ht="12.75">
      <c r="A946" s="59"/>
      <c r="B946" s="60"/>
      <c r="C946" s="97"/>
      <c r="D946" s="61"/>
      <c r="E946" s="287"/>
      <c r="F946" s="288"/>
      <c r="G946" s="20">
        <f t="shared" si="42"/>
        <v>0</v>
      </c>
    </row>
    <row r="947" spans="1:7" s="292" customFormat="1" ht="25.5" customHeight="1">
      <c r="A947" s="63">
        <v>1</v>
      </c>
      <c r="B947" s="64" t="s">
        <v>767</v>
      </c>
      <c r="C947" s="351">
        <f>6+9+9</f>
        <v>24</v>
      </c>
      <c r="D947" s="360" t="s">
        <v>33</v>
      </c>
      <c r="E947" s="393">
        <v>4849.811999999999</v>
      </c>
      <c r="F947" s="351">
        <f>ROUND((E947*C947),2)</f>
        <v>116395.49</v>
      </c>
      <c r="G947" s="20">
        <f t="shared" si="42"/>
        <v>116395.48799999998</v>
      </c>
    </row>
    <row r="948" spans="1:7" s="292" customFormat="1" ht="12.75">
      <c r="A948" s="394"/>
      <c r="B948" s="64"/>
      <c r="C948" s="395"/>
      <c r="D948" s="395"/>
      <c r="E948" s="395"/>
      <c r="F948" s="396"/>
      <c r="G948" s="20">
        <f t="shared" si="42"/>
        <v>0</v>
      </c>
    </row>
    <row r="949" spans="1:7" s="292" customFormat="1" ht="25.5">
      <c r="A949" s="63">
        <v>2</v>
      </c>
      <c r="B949" s="64" t="s">
        <v>768</v>
      </c>
      <c r="C949" s="351">
        <f>24*3+4</f>
        <v>76</v>
      </c>
      <c r="D949" s="360" t="s">
        <v>33</v>
      </c>
      <c r="E949" s="361">
        <v>2878.74</v>
      </c>
      <c r="F949" s="351">
        <f>ROUND((E949*C949),2)</f>
        <v>218784.24</v>
      </c>
      <c r="G949" s="20">
        <f t="shared" si="42"/>
        <v>218784.24</v>
      </c>
    </row>
    <row r="950" spans="1:7" s="292" customFormat="1" ht="12.75">
      <c r="A950" s="394"/>
      <c r="B950" s="60"/>
      <c r="C950" s="97"/>
      <c r="D950" s="61"/>
      <c r="E950" s="287"/>
      <c r="F950" s="288"/>
      <c r="G950" s="20">
        <f t="shared" si="42"/>
        <v>0</v>
      </c>
    </row>
    <row r="951" spans="1:7" s="292" customFormat="1" ht="12.75">
      <c r="A951" s="63">
        <v>3</v>
      </c>
      <c r="B951" s="64" t="s">
        <v>769</v>
      </c>
      <c r="C951" s="397">
        <v>60</v>
      </c>
      <c r="D951" s="61" t="s">
        <v>204</v>
      </c>
      <c r="E951" s="155">
        <v>67.17</v>
      </c>
      <c r="F951" s="351">
        <f>ROUND((E951*C951),2)</f>
        <v>4030.2</v>
      </c>
      <c r="G951" s="20">
        <f t="shared" si="42"/>
        <v>4030.2000000000003</v>
      </c>
    </row>
    <row r="952" spans="1:7" s="15" customFormat="1" ht="15.75" customHeight="1">
      <c r="A952" s="277"/>
      <c r="B952" s="278" t="s">
        <v>770</v>
      </c>
      <c r="C952" s="279"/>
      <c r="D952" s="280"/>
      <c r="E952" s="281"/>
      <c r="F952" s="282">
        <f>SUM(F947:F951)</f>
        <v>339209.93</v>
      </c>
      <c r="G952" s="20">
        <f t="shared" si="42"/>
        <v>0</v>
      </c>
    </row>
    <row r="953" spans="1:7" s="292" customFormat="1" ht="12.75">
      <c r="A953" s="59"/>
      <c r="B953" s="60"/>
      <c r="C953" s="97"/>
      <c r="D953" s="61"/>
      <c r="E953" s="287"/>
      <c r="F953" s="288"/>
      <c r="G953" s="20">
        <f t="shared" si="42"/>
        <v>0</v>
      </c>
    </row>
    <row r="954" spans="1:7" s="15" customFormat="1" ht="15.75" customHeight="1">
      <c r="A954" s="277"/>
      <c r="B954" s="278" t="s">
        <v>771</v>
      </c>
      <c r="C954" s="279"/>
      <c r="D954" s="280"/>
      <c r="E954" s="281"/>
      <c r="F954" s="282">
        <f>+F943+F856+F952</f>
        <v>12939289.310399998</v>
      </c>
      <c r="G954" s="20">
        <f t="shared" si="42"/>
        <v>0</v>
      </c>
    </row>
    <row r="955" spans="1:7" s="170" customFormat="1" ht="6.75" customHeight="1">
      <c r="A955" s="74"/>
      <c r="B955" s="216"/>
      <c r="C955" s="74"/>
      <c r="D955" s="229"/>
      <c r="E955" s="230"/>
      <c r="F955" s="177"/>
      <c r="G955" s="20">
        <f t="shared" si="42"/>
        <v>0</v>
      </c>
    </row>
    <row r="956" spans="1:7" s="15" customFormat="1" ht="15.75" customHeight="1">
      <c r="A956" s="277"/>
      <c r="B956" s="278" t="s">
        <v>772</v>
      </c>
      <c r="C956" s="279"/>
      <c r="D956" s="280"/>
      <c r="E956" s="281"/>
      <c r="F956" s="282">
        <f>+F954+F782</f>
        <v>3005174.9303999953</v>
      </c>
      <c r="G956" s="20">
        <f t="shared" si="42"/>
        <v>0</v>
      </c>
    </row>
    <row r="957" spans="1:7" s="2" customFormat="1" ht="9.75" customHeight="1">
      <c r="A957" s="21"/>
      <c r="B957" s="208"/>
      <c r="C957" s="177"/>
      <c r="D957" s="19"/>
      <c r="E957" s="177"/>
      <c r="F957" s="209"/>
      <c r="G957" s="20">
        <f t="shared" si="42"/>
        <v>0</v>
      </c>
    </row>
    <row r="958" spans="1:7" s="15" customFormat="1" ht="24.75" customHeight="1">
      <c r="A958" s="245"/>
      <c r="B958" s="246" t="s">
        <v>773</v>
      </c>
      <c r="C958" s="247"/>
      <c r="D958" s="248"/>
      <c r="E958" s="247"/>
      <c r="F958" s="249">
        <f>+F956+F724</f>
        <v>18892733.5104</v>
      </c>
      <c r="G958" s="20">
        <f t="shared" si="42"/>
        <v>0</v>
      </c>
    </row>
    <row r="959" spans="1:7" s="15" customFormat="1" ht="14.25" customHeight="1">
      <c r="A959" s="37"/>
      <c r="B959" s="208"/>
      <c r="C959" s="210"/>
      <c r="D959" s="48"/>
      <c r="E959" s="210"/>
      <c r="F959" s="211"/>
      <c r="G959" s="20">
        <f t="shared" si="42"/>
        <v>0</v>
      </c>
    </row>
    <row r="960" spans="1:7" s="15" customFormat="1" ht="21.75" customHeight="1">
      <c r="A960" s="37"/>
      <c r="B960" s="250" t="s">
        <v>774</v>
      </c>
      <c r="C960" s="210"/>
      <c r="D960" s="48"/>
      <c r="E960" s="210"/>
      <c r="F960" s="211"/>
      <c r="G960" s="20">
        <f t="shared" si="42"/>
        <v>0</v>
      </c>
    </row>
    <row r="961" spans="1:7" s="15" customFormat="1" ht="14.25" customHeight="1">
      <c r="A961" s="37"/>
      <c r="B961" s="208"/>
      <c r="C961" s="210"/>
      <c r="D961" s="48"/>
      <c r="E961" s="210"/>
      <c r="F961" s="211"/>
      <c r="G961" s="20">
        <f t="shared" si="42"/>
        <v>0</v>
      </c>
    </row>
    <row r="962" spans="1:7" s="15" customFormat="1" ht="14.25" customHeight="1">
      <c r="A962" s="37"/>
      <c r="B962" s="208" t="s">
        <v>775</v>
      </c>
      <c r="C962" s="210"/>
      <c r="D962" s="48"/>
      <c r="E962" s="210"/>
      <c r="F962" s="211"/>
      <c r="G962" s="20">
        <f t="shared" si="42"/>
        <v>0</v>
      </c>
    </row>
    <row r="963" spans="1:7" s="15" customFormat="1" ht="7.5" customHeight="1">
      <c r="A963" s="37"/>
      <c r="B963" s="208"/>
      <c r="C963" s="210"/>
      <c r="D963" s="48"/>
      <c r="E963" s="210"/>
      <c r="F963" s="211"/>
      <c r="G963" s="20">
        <f t="shared" si="42"/>
        <v>0</v>
      </c>
    </row>
    <row r="964" spans="1:7" s="15" customFormat="1" ht="16.5" customHeight="1">
      <c r="A964" s="59" t="s">
        <v>765</v>
      </c>
      <c r="B964" s="187" t="s">
        <v>766</v>
      </c>
      <c r="C964" s="210"/>
      <c r="D964" s="48"/>
      <c r="E964" s="210"/>
      <c r="F964" s="211"/>
      <c r="G964" s="20">
        <f t="shared" si="42"/>
        <v>0</v>
      </c>
    </row>
    <row r="965" spans="1:7" s="15" customFormat="1" ht="14.25" customHeight="1">
      <c r="A965" s="37"/>
      <c r="B965" s="208"/>
      <c r="C965" s="210"/>
      <c r="D965" s="48"/>
      <c r="E965" s="210"/>
      <c r="F965" s="211"/>
      <c r="G965" s="20">
        <f t="shared" si="42"/>
        <v>0</v>
      </c>
    </row>
    <row r="966" spans="1:7" s="15" customFormat="1" ht="24" customHeight="1">
      <c r="A966" s="61">
        <v>2</v>
      </c>
      <c r="B966" s="64" t="s">
        <v>776</v>
      </c>
      <c r="C966" s="351">
        <v>24</v>
      </c>
      <c r="D966" s="360" t="s">
        <v>33</v>
      </c>
      <c r="E966" s="361">
        <v>2878.74</v>
      </c>
      <c r="F966" s="351">
        <f>ROUND((E966*C966),2)</f>
        <v>69089.76</v>
      </c>
      <c r="G966" s="20">
        <f t="shared" si="42"/>
        <v>69089.76</v>
      </c>
    </row>
    <row r="967" spans="1:7" s="15" customFormat="1" ht="14.25" customHeight="1">
      <c r="A967" s="192"/>
      <c r="B967" s="81" t="s">
        <v>777</v>
      </c>
      <c r="C967" s="193"/>
      <c r="D967" s="194"/>
      <c r="E967" s="195"/>
      <c r="F967" s="196">
        <f>+F966</f>
        <v>69089.76</v>
      </c>
      <c r="G967" s="20">
        <f t="shared" si="42"/>
        <v>0</v>
      </c>
    </row>
    <row r="968" spans="1:7" s="15" customFormat="1" ht="14.25" customHeight="1">
      <c r="A968" s="398"/>
      <c r="B968" s="399"/>
      <c r="C968" s="400"/>
      <c r="D968" s="401"/>
      <c r="E968" s="402"/>
      <c r="F968" s="403"/>
      <c r="G968" s="20">
        <f t="shared" si="42"/>
        <v>0</v>
      </c>
    </row>
    <row r="969" spans="1:7" s="15" customFormat="1" ht="14.25" customHeight="1">
      <c r="A969" s="277"/>
      <c r="B969" s="278" t="s">
        <v>778</v>
      </c>
      <c r="C969" s="279"/>
      <c r="D969" s="280"/>
      <c r="E969" s="281"/>
      <c r="F969" s="282">
        <f>+F967</f>
        <v>69089.76</v>
      </c>
      <c r="G969" s="20">
        <f t="shared" si="42"/>
        <v>0</v>
      </c>
    </row>
    <row r="970" spans="1:7" s="43" customFormat="1" ht="14.25" customHeight="1">
      <c r="A970" s="398"/>
      <c r="B970" s="399"/>
      <c r="C970" s="400"/>
      <c r="D970" s="401"/>
      <c r="E970" s="402"/>
      <c r="F970" s="403"/>
      <c r="G970" s="20">
        <f t="shared" si="42"/>
        <v>0</v>
      </c>
    </row>
    <row r="971" spans="1:7" s="15" customFormat="1" ht="29.25" customHeight="1">
      <c r="A971" s="245"/>
      <c r="B971" s="246" t="s">
        <v>779</v>
      </c>
      <c r="C971" s="247"/>
      <c r="D971" s="248"/>
      <c r="E971" s="247"/>
      <c r="F971" s="249">
        <f>+F969+F958</f>
        <v>18961823.270400003</v>
      </c>
      <c r="G971" s="20">
        <f t="shared" si="42"/>
        <v>0</v>
      </c>
    </row>
    <row r="972" spans="1:7" s="15" customFormat="1" ht="24.75" customHeight="1">
      <c r="A972" s="404"/>
      <c r="B972" s="405" t="s">
        <v>779</v>
      </c>
      <c r="C972" s="406"/>
      <c r="D972" s="407"/>
      <c r="E972" s="406"/>
      <c r="F972" s="408">
        <f>+F971</f>
        <v>18961823.270400003</v>
      </c>
      <c r="G972" s="20">
        <f t="shared" si="42"/>
        <v>0</v>
      </c>
    </row>
    <row r="973" spans="1:7" s="15" customFormat="1" ht="14.25" customHeight="1">
      <c r="A973" s="37"/>
      <c r="B973" s="409"/>
      <c r="C973" s="210"/>
      <c r="D973" s="48"/>
      <c r="E973" s="210"/>
      <c r="F973" s="211"/>
      <c r="G973" s="20">
        <f t="shared" si="42"/>
        <v>0</v>
      </c>
    </row>
    <row r="974" spans="1:7" s="310" customFormat="1" ht="12.75" customHeight="1">
      <c r="A974" s="410"/>
      <c r="B974" s="250" t="s">
        <v>780</v>
      </c>
      <c r="C974" s="210"/>
      <c r="D974" s="48"/>
      <c r="E974" s="210"/>
      <c r="F974" s="211"/>
      <c r="G974" s="42">
        <f t="shared" si="42"/>
        <v>0</v>
      </c>
    </row>
    <row r="975" spans="1:7" s="212" customFormat="1" ht="14.25" customHeight="1">
      <c r="A975" s="37"/>
      <c r="B975" s="250"/>
      <c r="C975" s="210"/>
      <c r="D975" s="48"/>
      <c r="E975" s="210"/>
      <c r="F975" s="411"/>
      <c r="G975" s="20">
        <f t="shared" si="42"/>
        <v>0</v>
      </c>
    </row>
    <row r="976" spans="1:7" s="212" customFormat="1" ht="14.25" customHeight="1">
      <c r="A976" s="37"/>
      <c r="B976" s="250" t="s">
        <v>775</v>
      </c>
      <c r="C976" s="210"/>
      <c r="D976" s="48"/>
      <c r="E976" s="210"/>
      <c r="F976" s="411"/>
      <c r="G976" s="20">
        <f aca="true" t="shared" si="43" ref="G976:G1039">+E976*C976</f>
        <v>0</v>
      </c>
    </row>
    <row r="977" spans="1:7" s="369" customFormat="1" ht="54.75" customHeight="1">
      <c r="A977" s="59" t="s">
        <v>67</v>
      </c>
      <c r="B977" s="412" t="s">
        <v>781</v>
      </c>
      <c r="C977" s="413"/>
      <c r="D977" s="414"/>
      <c r="E977" s="413"/>
      <c r="F977" s="211"/>
      <c r="G977" s="20">
        <f t="shared" si="43"/>
        <v>0</v>
      </c>
    </row>
    <row r="978" spans="1:7" s="419" customFormat="1" ht="12.75">
      <c r="A978" s="415">
        <v>5</v>
      </c>
      <c r="B978" s="60" t="s">
        <v>782</v>
      </c>
      <c r="C978" s="291"/>
      <c r="D978" s="416"/>
      <c r="E978" s="417"/>
      <c r="F978" s="418"/>
      <c r="G978" s="20">
        <f t="shared" si="43"/>
        <v>0</v>
      </c>
    </row>
    <row r="979" spans="1:7" s="425" customFormat="1" ht="12.75" customHeight="1">
      <c r="A979" s="420">
        <v>5.1</v>
      </c>
      <c r="B979" s="421" t="s">
        <v>783</v>
      </c>
      <c r="C979" s="422">
        <v>2</v>
      </c>
      <c r="D979" s="423" t="s">
        <v>319</v>
      </c>
      <c r="E979" s="424">
        <v>6669.32</v>
      </c>
      <c r="F979" s="422">
        <f aca="true" t="shared" si="44" ref="F979:F984">ROUND(E979*C979,2)</f>
        <v>13338.64</v>
      </c>
      <c r="G979" s="20">
        <f t="shared" si="43"/>
        <v>13338.64</v>
      </c>
    </row>
    <row r="980" spans="1:7" s="425" customFormat="1" ht="12.75" customHeight="1">
      <c r="A980" s="420">
        <v>5.199999999999999</v>
      </c>
      <c r="B980" s="421" t="s">
        <v>784</v>
      </c>
      <c r="C980" s="422">
        <v>4</v>
      </c>
      <c r="D980" s="423" t="s">
        <v>319</v>
      </c>
      <c r="E980" s="424">
        <v>6669.32</v>
      </c>
      <c r="F980" s="422">
        <f t="shared" si="44"/>
        <v>26677.28</v>
      </c>
      <c r="G980" s="20">
        <f t="shared" si="43"/>
        <v>26677.28</v>
      </c>
    </row>
    <row r="981" spans="1:7" s="425" customFormat="1" ht="12.75" customHeight="1">
      <c r="A981" s="420">
        <v>5.299999999999999</v>
      </c>
      <c r="B981" s="421" t="s">
        <v>635</v>
      </c>
      <c r="C981" s="422">
        <f>7-4</f>
        <v>3</v>
      </c>
      <c r="D981" s="423" t="s">
        <v>319</v>
      </c>
      <c r="E981" s="424">
        <v>6669.32</v>
      </c>
      <c r="F981" s="422">
        <f t="shared" si="44"/>
        <v>20007.96</v>
      </c>
      <c r="G981" s="20">
        <f t="shared" si="43"/>
        <v>20007.96</v>
      </c>
    </row>
    <row r="982" spans="1:7" s="425" customFormat="1" ht="12.75" customHeight="1">
      <c r="A982" s="420">
        <v>5.799999999999997</v>
      </c>
      <c r="B982" s="421" t="s">
        <v>785</v>
      </c>
      <c r="C982" s="422">
        <v>1</v>
      </c>
      <c r="D982" s="423" t="s">
        <v>319</v>
      </c>
      <c r="E982" s="424">
        <v>7029.62</v>
      </c>
      <c r="F982" s="422">
        <f t="shared" si="44"/>
        <v>7029.62</v>
      </c>
      <c r="G982" s="20">
        <f t="shared" si="43"/>
        <v>7029.62</v>
      </c>
    </row>
    <row r="983" spans="1:7" s="11" customFormat="1" ht="12.75" customHeight="1">
      <c r="A983" s="420">
        <v>5.899999999999997</v>
      </c>
      <c r="B983" s="421" t="s">
        <v>786</v>
      </c>
      <c r="C983" s="418">
        <f>2+18</f>
        <v>20</v>
      </c>
      <c r="D983" s="423" t="s">
        <v>319</v>
      </c>
      <c r="E983" s="426">
        <v>2988.58</v>
      </c>
      <c r="F983" s="418">
        <f t="shared" si="44"/>
        <v>59771.6</v>
      </c>
      <c r="G983" s="20">
        <f t="shared" si="43"/>
        <v>59771.6</v>
      </c>
    </row>
    <row r="984" spans="1:7" s="310" customFormat="1" ht="12.75" customHeight="1">
      <c r="A984" s="427">
        <v>5.1</v>
      </c>
      <c r="B984" s="421" t="s">
        <v>642</v>
      </c>
      <c r="C984" s="422">
        <f>1+9</f>
        <v>10</v>
      </c>
      <c r="D984" s="423" t="s">
        <v>319</v>
      </c>
      <c r="E984" s="424">
        <v>2474.04</v>
      </c>
      <c r="F984" s="422">
        <f t="shared" si="44"/>
        <v>24740.4</v>
      </c>
      <c r="G984" s="20">
        <f t="shared" si="43"/>
        <v>24740.4</v>
      </c>
    </row>
    <row r="985" spans="1:7" s="290" customFormat="1" ht="12.75" customHeight="1">
      <c r="A985" s="427"/>
      <c r="B985" s="421"/>
      <c r="C985" s="418"/>
      <c r="D985" s="423"/>
      <c r="E985" s="424"/>
      <c r="F985" s="418"/>
      <c r="G985" s="20">
        <f t="shared" si="43"/>
        <v>0</v>
      </c>
    </row>
    <row r="986" spans="1:7" s="433" customFormat="1" ht="14.25" customHeight="1">
      <c r="A986" s="428"/>
      <c r="B986" s="429" t="s">
        <v>787</v>
      </c>
      <c r="C986" s="430"/>
      <c r="D986" s="431"/>
      <c r="E986" s="430"/>
      <c r="F986" s="432">
        <f>SUM(F979:F985)</f>
        <v>151565.5</v>
      </c>
      <c r="G986" s="20">
        <f t="shared" si="43"/>
        <v>0</v>
      </c>
    </row>
    <row r="987" spans="1:7" s="212" customFormat="1" ht="14.25" customHeight="1">
      <c r="A987" s="37"/>
      <c r="B987" s="250"/>
      <c r="C987" s="210"/>
      <c r="D987" s="48"/>
      <c r="E987" s="210"/>
      <c r="F987" s="411"/>
      <c r="G987" s="20">
        <f t="shared" si="43"/>
        <v>0</v>
      </c>
    </row>
    <row r="988" spans="1:7" s="43" customFormat="1" ht="14.25" customHeight="1">
      <c r="A988" s="37"/>
      <c r="B988" s="250" t="s">
        <v>788</v>
      </c>
      <c r="C988" s="210"/>
      <c r="D988" s="48"/>
      <c r="E988" s="210"/>
      <c r="F988" s="211"/>
      <c r="G988" s="20">
        <f t="shared" si="43"/>
        <v>0</v>
      </c>
    </row>
    <row r="989" spans="1:7" s="43" customFormat="1" ht="14.25" customHeight="1">
      <c r="A989" s="37"/>
      <c r="B989" s="250"/>
      <c r="C989" s="210"/>
      <c r="D989" s="48"/>
      <c r="E989" s="210"/>
      <c r="F989" s="211"/>
      <c r="G989" s="20">
        <f t="shared" si="43"/>
        <v>0</v>
      </c>
    </row>
    <row r="990" spans="1:7" s="369" customFormat="1" ht="54.75" customHeight="1">
      <c r="A990" s="59" t="s">
        <v>67</v>
      </c>
      <c r="B990" s="412" t="s">
        <v>781</v>
      </c>
      <c r="C990" s="413"/>
      <c r="D990" s="414"/>
      <c r="E990" s="413"/>
      <c r="F990" s="211"/>
      <c r="G990" s="20">
        <f t="shared" si="43"/>
        <v>0</v>
      </c>
    </row>
    <row r="991" spans="1:7" s="15" customFormat="1" ht="12.75" customHeight="1">
      <c r="A991" s="59"/>
      <c r="B991" s="434"/>
      <c r="C991" s="210"/>
      <c r="D991" s="48"/>
      <c r="E991" s="210"/>
      <c r="F991" s="211"/>
      <c r="G991" s="20">
        <f t="shared" si="43"/>
        <v>0</v>
      </c>
    </row>
    <row r="992" spans="1:7" s="15" customFormat="1" ht="12.75" customHeight="1">
      <c r="A992" s="293">
        <v>2</v>
      </c>
      <c r="B992" s="60" t="s">
        <v>18</v>
      </c>
      <c r="C992" s="97"/>
      <c r="D992" s="61"/>
      <c r="E992" s="155"/>
      <c r="F992" s="291"/>
      <c r="G992" s="20">
        <f t="shared" si="43"/>
        <v>0</v>
      </c>
    </row>
    <row r="993" spans="1:7" s="15" customFormat="1" ht="12.75" customHeight="1">
      <c r="A993" s="294">
        <v>2.2</v>
      </c>
      <c r="B993" s="180" t="s">
        <v>789</v>
      </c>
      <c r="C993" s="424">
        <v>-116.11</v>
      </c>
      <c r="D993" s="61" t="s">
        <v>20</v>
      </c>
      <c r="E993" s="155">
        <v>157.98</v>
      </c>
      <c r="F993" s="435">
        <f>ROUND(E993*C993,2)</f>
        <v>-18343.06</v>
      </c>
      <c r="G993" s="20">
        <f t="shared" si="43"/>
        <v>-18343.0578</v>
      </c>
    </row>
    <row r="994" spans="1:7" s="15" customFormat="1" ht="12.75" customHeight="1">
      <c r="A994" s="294">
        <v>2.5</v>
      </c>
      <c r="B994" s="180" t="s">
        <v>627</v>
      </c>
      <c r="C994" s="424">
        <v>-886.23</v>
      </c>
      <c r="D994" s="61" t="s">
        <v>20</v>
      </c>
      <c r="E994" s="155">
        <v>556.96</v>
      </c>
      <c r="F994" s="435">
        <f>ROUND(C994*E994,2)</f>
        <v>-493594.66</v>
      </c>
      <c r="G994" s="20">
        <f t="shared" si="43"/>
        <v>-493594.66080000007</v>
      </c>
    </row>
    <row r="995" spans="1:7" s="11" customFormat="1" ht="12.75">
      <c r="A995" s="294">
        <f>A994+0.1</f>
        <v>2.6</v>
      </c>
      <c r="B995" s="64" t="s">
        <v>790</v>
      </c>
      <c r="C995" s="424">
        <v>-1096.12</v>
      </c>
      <c r="D995" s="61" t="s">
        <v>20</v>
      </c>
      <c r="E995" s="424">
        <v>165</v>
      </c>
      <c r="F995" s="435">
        <f>ROUND(C995*E995,2)</f>
        <v>-180859.8</v>
      </c>
      <c r="G995" s="20">
        <f t="shared" si="43"/>
        <v>-180859.8</v>
      </c>
    </row>
    <row r="996" spans="1:7" s="43" customFormat="1" ht="6.75" customHeight="1">
      <c r="A996" s="59"/>
      <c r="B996" s="434"/>
      <c r="C996" s="424"/>
      <c r="D996" s="286"/>
      <c r="E996" s="210"/>
      <c r="F996" s="436"/>
      <c r="G996" s="20">
        <f t="shared" si="43"/>
        <v>0</v>
      </c>
    </row>
    <row r="997" spans="1:7" s="419" customFormat="1" ht="12.75">
      <c r="A997" s="415">
        <v>5</v>
      </c>
      <c r="B997" s="60" t="s">
        <v>782</v>
      </c>
      <c r="C997" s="424"/>
      <c r="D997" s="416"/>
      <c r="E997" s="417"/>
      <c r="F997" s="435"/>
      <c r="G997" s="20">
        <f t="shared" si="43"/>
        <v>0</v>
      </c>
    </row>
    <row r="998" spans="1:7" s="425" customFormat="1" ht="12.75">
      <c r="A998" s="420">
        <v>5.399999999999999</v>
      </c>
      <c r="B998" s="421" t="s">
        <v>791</v>
      </c>
      <c r="C998" s="424">
        <v>-7</v>
      </c>
      <c r="D998" s="423" t="s">
        <v>319</v>
      </c>
      <c r="E998" s="424">
        <v>4250.5</v>
      </c>
      <c r="F998" s="435">
        <f>ROUND(E998*C998,2)</f>
        <v>-29753.5</v>
      </c>
      <c r="G998" s="20">
        <f t="shared" si="43"/>
        <v>-29753.5</v>
      </c>
    </row>
    <row r="999" spans="1:7" s="425" customFormat="1" ht="12.75">
      <c r="A999" s="420">
        <v>5.499999999999998</v>
      </c>
      <c r="B999" s="421" t="s">
        <v>637</v>
      </c>
      <c r="C999" s="424">
        <v>-2</v>
      </c>
      <c r="D999" s="423" t="s">
        <v>319</v>
      </c>
      <c r="E999" s="424">
        <v>4250.5</v>
      </c>
      <c r="F999" s="435">
        <f>ROUND(E999*C999,2)</f>
        <v>-8501</v>
      </c>
      <c r="G999" s="20">
        <f t="shared" si="43"/>
        <v>-8501</v>
      </c>
    </row>
    <row r="1000" spans="1:7" s="425" customFormat="1" ht="12.75">
      <c r="A1000" s="420">
        <v>5.599999999999998</v>
      </c>
      <c r="B1000" s="421" t="s">
        <v>792</v>
      </c>
      <c r="C1000" s="424">
        <v>-4</v>
      </c>
      <c r="D1000" s="423" t="s">
        <v>319</v>
      </c>
      <c r="E1000" s="424">
        <v>4368.5</v>
      </c>
      <c r="F1000" s="435">
        <f>ROUND(E1000*C1000,2)</f>
        <v>-17474</v>
      </c>
      <c r="G1000" s="20">
        <f t="shared" si="43"/>
        <v>-17474</v>
      </c>
    </row>
    <row r="1001" spans="1:7" s="441" customFormat="1" ht="12.75">
      <c r="A1001" s="437"/>
      <c r="B1001" s="438"/>
      <c r="C1001" s="424"/>
      <c r="D1001" s="439"/>
      <c r="E1001" s="440"/>
      <c r="F1001" s="435"/>
      <c r="G1001" s="20">
        <f t="shared" si="43"/>
        <v>0</v>
      </c>
    </row>
    <row r="1002" spans="1:7" s="304" customFormat="1" ht="12.75">
      <c r="A1002" s="293">
        <v>3</v>
      </c>
      <c r="B1002" s="60" t="s">
        <v>629</v>
      </c>
      <c r="C1002" s="424"/>
      <c r="D1002" s="59"/>
      <c r="E1002" s="301"/>
      <c r="F1002" s="435">
        <f>ROUND(C1002*E1002,2)</f>
        <v>0</v>
      </c>
      <c r="G1002" s="20">
        <f t="shared" si="43"/>
        <v>0</v>
      </c>
    </row>
    <row r="1003" spans="1:7" s="310" customFormat="1" ht="12.75" customHeight="1">
      <c r="A1003" s="295">
        <f>A1002+0.1</f>
        <v>3.1</v>
      </c>
      <c r="B1003" s="296" t="s">
        <v>793</v>
      </c>
      <c r="C1003" s="305">
        <v>-69.79</v>
      </c>
      <c r="D1003" s="286" t="s">
        <v>17</v>
      </c>
      <c r="E1003" s="305">
        <v>1523.82</v>
      </c>
      <c r="F1003" s="436">
        <f>ROUND(C1003*E1003,2)</f>
        <v>-106347.4</v>
      </c>
      <c r="G1003" s="20">
        <f t="shared" si="43"/>
        <v>-106347.3978</v>
      </c>
    </row>
    <row r="1004" spans="1:7" s="289" customFormat="1" ht="12.75" customHeight="1">
      <c r="A1004" s="306"/>
      <c r="B1004" s="60"/>
      <c r="C1004" s="424"/>
      <c r="D1004" s="61"/>
      <c r="E1004" s="155"/>
      <c r="F1004" s="435"/>
      <c r="G1004" s="20">
        <f t="shared" si="43"/>
        <v>0</v>
      </c>
    </row>
    <row r="1005" spans="1:7" s="303" customFormat="1" ht="12.75" customHeight="1">
      <c r="A1005" s="293">
        <v>4</v>
      </c>
      <c r="B1005" s="60" t="s">
        <v>631</v>
      </c>
      <c r="C1005" s="424"/>
      <c r="D1005" s="59"/>
      <c r="E1005" s="301"/>
      <c r="F1005" s="435">
        <f>ROUND(C1005*E1005,2)</f>
        <v>0</v>
      </c>
      <c r="G1005" s="20">
        <f t="shared" si="43"/>
        <v>0</v>
      </c>
    </row>
    <row r="1006" spans="1:7" s="299" customFormat="1" ht="12.75" customHeight="1">
      <c r="A1006" s="295">
        <f>A1005+0.1</f>
        <v>4.1</v>
      </c>
      <c r="B1006" s="296" t="s">
        <v>793</v>
      </c>
      <c r="C1006" s="305">
        <v>-69.79</v>
      </c>
      <c r="D1006" s="286" t="s">
        <v>17</v>
      </c>
      <c r="E1006" s="305">
        <v>43.04</v>
      </c>
      <c r="F1006" s="436">
        <f>ROUND(C1006*E1006,2)</f>
        <v>-3003.76</v>
      </c>
      <c r="G1006" s="20">
        <f t="shared" si="43"/>
        <v>-3003.7616000000003</v>
      </c>
    </row>
    <row r="1007" spans="1:7" s="290" customFormat="1" ht="12.75">
      <c r="A1007" s="294"/>
      <c r="B1007" s="180"/>
      <c r="C1007" s="291"/>
      <c r="D1007" s="308"/>
      <c r="E1007" s="305"/>
      <c r="F1007" s="291"/>
      <c r="G1007" s="20">
        <f t="shared" si="43"/>
        <v>0</v>
      </c>
    </row>
    <row r="1008" spans="1:7" s="448" customFormat="1" ht="15.75" customHeight="1">
      <c r="A1008" s="442"/>
      <c r="B1008" s="443" t="s">
        <v>667</v>
      </c>
      <c r="C1008" s="444"/>
      <c r="D1008" s="445"/>
      <c r="E1008" s="446"/>
      <c r="F1008" s="447">
        <f>SUM(F992:F1007)</f>
        <v>-857877.18</v>
      </c>
      <c r="G1008" s="20">
        <f t="shared" si="43"/>
        <v>0</v>
      </c>
    </row>
    <row r="1009" spans="1:7" s="15" customFormat="1" ht="15.75" customHeight="1">
      <c r="A1009" s="277"/>
      <c r="B1009" s="278" t="s">
        <v>794</v>
      </c>
      <c r="C1009" s="279"/>
      <c r="D1009" s="280"/>
      <c r="E1009" s="281"/>
      <c r="F1009" s="282">
        <f>+F1008</f>
        <v>-857877.18</v>
      </c>
      <c r="G1009" s="20">
        <f t="shared" si="43"/>
        <v>0</v>
      </c>
    </row>
    <row r="1010" spans="1:7" s="212" customFormat="1" ht="14.25" customHeight="1">
      <c r="A1010" s="37"/>
      <c r="B1010" s="250"/>
      <c r="C1010" s="210"/>
      <c r="D1010" s="48"/>
      <c r="E1010" s="210"/>
      <c r="F1010" s="411"/>
      <c r="G1010" s="20">
        <f t="shared" si="43"/>
        <v>0</v>
      </c>
    </row>
    <row r="1011" spans="1:7" s="212" customFormat="1" ht="14.25" customHeight="1">
      <c r="A1011" s="37"/>
      <c r="B1011" s="250" t="s">
        <v>795</v>
      </c>
      <c r="C1011" s="210"/>
      <c r="D1011" s="48"/>
      <c r="E1011" s="210"/>
      <c r="F1011" s="411"/>
      <c r="G1011" s="20">
        <f t="shared" si="43"/>
        <v>0</v>
      </c>
    </row>
    <row r="1012" spans="1:7" s="212" customFormat="1" ht="14.25" customHeight="1">
      <c r="A1012" s="37"/>
      <c r="B1012" s="250"/>
      <c r="C1012" s="210"/>
      <c r="D1012" s="48"/>
      <c r="E1012" s="210"/>
      <c r="F1012" s="411"/>
      <c r="G1012" s="20">
        <f t="shared" si="43"/>
        <v>0</v>
      </c>
    </row>
    <row r="1013" spans="1:7" s="43" customFormat="1" ht="15" customHeight="1">
      <c r="A1013" s="234"/>
      <c r="B1013" s="250" t="s">
        <v>619</v>
      </c>
      <c r="C1013" s="234"/>
      <c r="D1013" s="235"/>
      <c r="E1013" s="236"/>
      <c r="F1013" s="210"/>
      <c r="G1013" s="20">
        <f t="shared" si="43"/>
        <v>0</v>
      </c>
    </row>
    <row r="1014" spans="1:7" s="170" customFormat="1" ht="6" customHeight="1">
      <c r="A1014" s="74"/>
      <c r="B1014" s="74"/>
      <c r="C1014" s="74"/>
      <c r="D1014" s="74"/>
      <c r="E1014" s="230"/>
      <c r="F1014" s="177"/>
      <c r="G1014" s="20">
        <f t="shared" si="43"/>
        <v>0</v>
      </c>
    </row>
    <row r="1015" spans="1:7" s="170" customFormat="1" ht="15" customHeight="1">
      <c r="A1015" s="74"/>
      <c r="B1015" s="165" t="s">
        <v>622</v>
      </c>
      <c r="C1015" s="74"/>
      <c r="D1015" s="74"/>
      <c r="E1015" s="230"/>
      <c r="F1015" s="177"/>
      <c r="G1015" s="20">
        <f t="shared" si="43"/>
        <v>0</v>
      </c>
    </row>
    <row r="1016" spans="1:7" s="170" customFormat="1" ht="5.25" customHeight="1">
      <c r="A1016" s="74"/>
      <c r="B1016" s="165"/>
      <c r="C1016" s="74"/>
      <c r="D1016" s="74"/>
      <c r="E1016" s="230"/>
      <c r="F1016" s="177"/>
      <c r="G1016" s="20">
        <f t="shared" si="43"/>
        <v>0</v>
      </c>
    </row>
    <row r="1017" spans="1:7" s="290" customFormat="1" ht="38.25">
      <c r="A1017" s="59" t="s">
        <v>67</v>
      </c>
      <c r="B1017" s="284" t="s">
        <v>623</v>
      </c>
      <c r="C1017" s="285"/>
      <c r="D1017" s="286"/>
      <c r="E1017" s="287"/>
      <c r="F1017" s="288"/>
      <c r="G1017" s="20">
        <f t="shared" si="43"/>
        <v>0</v>
      </c>
    </row>
    <row r="1018" spans="1:7" s="292" customFormat="1" ht="8.25" customHeight="1">
      <c r="A1018" s="61"/>
      <c r="B1018" s="64"/>
      <c r="C1018" s="97"/>
      <c r="D1018" s="61"/>
      <c r="E1018" s="155"/>
      <c r="F1018" s="291"/>
      <c r="G1018" s="20">
        <f t="shared" si="43"/>
        <v>0</v>
      </c>
    </row>
    <row r="1019" spans="1:7" s="290" customFormat="1" ht="10.5" customHeight="1">
      <c r="A1019" s="294"/>
      <c r="B1019" s="180"/>
      <c r="C1019" s="291"/>
      <c r="D1019" s="61"/>
      <c r="E1019" s="305"/>
      <c r="F1019" s="291"/>
      <c r="G1019" s="20">
        <f t="shared" si="43"/>
        <v>0</v>
      </c>
    </row>
    <row r="1020" spans="1:7" s="290" customFormat="1" ht="12.75">
      <c r="A1020" s="293">
        <v>6</v>
      </c>
      <c r="B1020" s="60" t="s">
        <v>643</v>
      </c>
      <c r="C1020" s="312"/>
      <c r="D1020" s="313"/>
      <c r="E1020" s="314"/>
      <c r="F1020" s="315"/>
      <c r="G1020" s="20">
        <f t="shared" si="43"/>
        <v>0</v>
      </c>
    </row>
    <row r="1021" spans="1:7" s="290" customFormat="1" ht="12.75" customHeight="1">
      <c r="A1021" s="295">
        <f>A1020+0.1</f>
        <v>6.1</v>
      </c>
      <c r="B1021" s="296" t="s">
        <v>644</v>
      </c>
      <c r="C1021" s="449">
        <v>-15</v>
      </c>
      <c r="D1021" s="308" t="s">
        <v>319</v>
      </c>
      <c r="E1021" s="305">
        <v>24947.3</v>
      </c>
      <c r="F1021" s="436">
        <f>ROUND(E1021*C1021,2)</f>
        <v>-374209.5</v>
      </c>
      <c r="G1021" s="42">
        <f t="shared" si="43"/>
        <v>-374209.5</v>
      </c>
    </row>
    <row r="1022" spans="1:7" s="290" customFormat="1" ht="12.75">
      <c r="A1022" s="317"/>
      <c r="B1022" s="450"/>
      <c r="C1022" s="322"/>
      <c r="D1022" s="451"/>
      <c r="E1022" s="452"/>
      <c r="F1022" s="322"/>
      <c r="G1022" s="20">
        <f t="shared" si="43"/>
        <v>0</v>
      </c>
    </row>
    <row r="1023" spans="1:7" s="290" customFormat="1" ht="12.75">
      <c r="A1023" s="293">
        <v>6</v>
      </c>
      <c r="B1023" s="60" t="s">
        <v>643</v>
      </c>
      <c r="C1023" s="312"/>
      <c r="D1023" s="313"/>
      <c r="E1023" s="314"/>
      <c r="F1023" s="435"/>
      <c r="G1023" s="20">
        <f t="shared" si="43"/>
        <v>0</v>
      </c>
    </row>
    <row r="1024" spans="1:7" s="290" customFormat="1" ht="12.75">
      <c r="A1024" s="294">
        <v>6.3</v>
      </c>
      <c r="B1024" s="180" t="s">
        <v>646</v>
      </c>
      <c r="C1024" s="316">
        <v>-17</v>
      </c>
      <c r="D1024" s="308" t="s">
        <v>319</v>
      </c>
      <c r="E1024" s="305">
        <v>19529.7</v>
      </c>
      <c r="F1024" s="435">
        <f>ROUND(E1024*C1024,2)</f>
        <v>-332004.9</v>
      </c>
      <c r="G1024" s="20">
        <f t="shared" si="43"/>
        <v>-332004.9</v>
      </c>
    </row>
    <row r="1025" spans="1:7" s="290" customFormat="1" ht="12.75">
      <c r="A1025" s="294"/>
      <c r="B1025" s="180"/>
      <c r="C1025" s="291"/>
      <c r="D1025" s="308"/>
      <c r="E1025" s="305"/>
      <c r="F1025" s="291"/>
      <c r="G1025" s="20">
        <f t="shared" si="43"/>
        <v>0</v>
      </c>
    </row>
    <row r="1026" spans="1:7" s="290" customFormat="1" ht="15" customHeight="1">
      <c r="A1026" s="293">
        <v>8</v>
      </c>
      <c r="B1026" s="60" t="s">
        <v>650</v>
      </c>
      <c r="C1026" s="316"/>
      <c r="D1026" s="158"/>
      <c r="E1026" s="155"/>
      <c r="F1026" s="291"/>
      <c r="G1026" s="20">
        <f t="shared" si="43"/>
        <v>0</v>
      </c>
    </row>
    <row r="1027" spans="1:7" s="307" customFormat="1" ht="12.75">
      <c r="A1027" s="294">
        <f aca="true" t="shared" si="45" ref="A1027:A1035">A1026+0.1</f>
        <v>8.1</v>
      </c>
      <c r="B1027" s="97" t="s">
        <v>16</v>
      </c>
      <c r="C1027" s="316">
        <v>-1</v>
      </c>
      <c r="D1027" s="308" t="s">
        <v>319</v>
      </c>
      <c r="E1027" s="155">
        <v>1200</v>
      </c>
      <c r="F1027" s="435">
        <f>ROUND(C1027*E1027,2)</f>
        <v>-1200</v>
      </c>
      <c r="G1027" s="20">
        <f t="shared" si="43"/>
        <v>-1200</v>
      </c>
    </row>
    <row r="1028" spans="1:7" s="290" customFormat="1" ht="25.5">
      <c r="A1028" s="294">
        <f t="shared" si="45"/>
        <v>8.2</v>
      </c>
      <c r="B1028" s="64" t="s">
        <v>651</v>
      </c>
      <c r="C1028" s="316">
        <v>-37</v>
      </c>
      <c r="D1028" s="158" t="s">
        <v>17</v>
      </c>
      <c r="E1028" s="52">
        <v>3344.26</v>
      </c>
      <c r="F1028" s="435">
        <f>ROUND(C1028*E1028,2)</f>
        <v>-123737.62</v>
      </c>
      <c r="G1028" s="20">
        <f t="shared" si="43"/>
        <v>-123737.62000000001</v>
      </c>
    </row>
    <row r="1029" spans="1:7" s="307" customFormat="1" ht="12.75">
      <c r="A1029" s="294">
        <f t="shared" si="45"/>
        <v>8.299999999999999</v>
      </c>
      <c r="B1029" s="97" t="s">
        <v>652</v>
      </c>
      <c r="C1029" s="316">
        <v>-4</v>
      </c>
      <c r="D1029" s="308" t="s">
        <v>319</v>
      </c>
      <c r="E1029" s="155">
        <v>3894</v>
      </c>
      <c r="F1029" s="435">
        <f>ROUND(C1029*E1029,2)</f>
        <v>-15576</v>
      </c>
      <c r="G1029" s="20">
        <f t="shared" si="43"/>
        <v>-15576</v>
      </c>
    </row>
    <row r="1030" spans="1:7" s="290" customFormat="1" ht="12.75">
      <c r="A1030" s="294">
        <f t="shared" si="45"/>
        <v>8.399999999999999</v>
      </c>
      <c r="B1030" s="327" t="s">
        <v>653</v>
      </c>
      <c r="C1030" s="324">
        <v>-2</v>
      </c>
      <c r="D1030" s="326" t="s">
        <v>319</v>
      </c>
      <c r="E1030" s="155">
        <v>2472.1</v>
      </c>
      <c r="F1030" s="435">
        <f>+C1030*E1030</f>
        <v>-4944.2</v>
      </c>
      <c r="G1030" s="20">
        <f t="shared" si="43"/>
        <v>-4944.2</v>
      </c>
    </row>
    <row r="1031" spans="1:7" s="290" customFormat="1" ht="12.75">
      <c r="A1031" s="294">
        <f t="shared" si="45"/>
        <v>8.499999999999998</v>
      </c>
      <c r="B1031" s="97" t="s">
        <v>654</v>
      </c>
      <c r="C1031" s="316">
        <v>-9</v>
      </c>
      <c r="D1031" s="308" t="s">
        <v>319</v>
      </c>
      <c r="E1031" s="155">
        <v>5352.49</v>
      </c>
      <c r="F1031" s="435">
        <f>ROUND(C1031*E1031,2)</f>
        <v>-48172.41</v>
      </c>
      <c r="G1031" s="20">
        <f t="shared" si="43"/>
        <v>-48172.409999999996</v>
      </c>
    </row>
    <row r="1032" spans="1:7" s="290" customFormat="1" ht="12.75">
      <c r="A1032" s="294">
        <f t="shared" si="45"/>
        <v>8.599999999999998</v>
      </c>
      <c r="B1032" s="323" t="s">
        <v>655</v>
      </c>
      <c r="C1032" s="324">
        <v>-35.52</v>
      </c>
      <c r="D1032" s="325" t="s">
        <v>20</v>
      </c>
      <c r="E1032" s="52">
        <v>187.75</v>
      </c>
      <c r="F1032" s="435">
        <f>+C1032*E1032</f>
        <v>-6668.880000000001</v>
      </c>
      <c r="G1032" s="20">
        <f t="shared" si="43"/>
        <v>-6668.880000000001</v>
      </c>
    </row>
    <row r="1033" spans="1:7" s="290" customFormat="1" ht="12.75">
      <c r="A1033" s="294">
        <f t="shared" si="45"/>
        <v>8.699999999999998</v>
      </c>
      <c r="B1033" s="328" t="s">
        <v>656</v>
      </c>
      <c r="C1033" s="324">
        <v>-33.74</v>
      </c>
      <c r="D1033" s="325" t="s">
        <v>20</v>
      </c>
      <c r="E1033" s="52">
        <v>151.64</v>
      </c>
      <c r="F1033" s="435">
        <f>+C1033*E1033</f>
        <v>-5116.3336</v>
      </c>
      <c r="G1033" s="20">
        <f t="shared" si="43"/>
        <v>-5116.3336</v>
      </c>
    </row>
    <row r="1034" spans="1:7" s="290" customFormat="1" ht="12.75">
      <c r="A1034" s="294">
        <f t="shared" si="45"/>
        <v>8.799999999999997</v>
      </c>
      <c r="B1034" s="323" t="s">
        <v>25</v>
      </c>
      <c r="C1034" s="324">
        <v>-2.13</v>
      </c>
      <c r="D1034" s="325" t="s">
        <v>20</v>
      </c>
      <c r="E1034" s="52">
        <v>90</v>
      </c>
      <c r="F1034" s="435">
        <f>+C1034*E1034</f>
        <v>-191.7</v>
      </c>
      <c r="G1034" s="20">
        <f t="shared" si="43"/>
        <v>-191.7</v>
      </c>
    </row>
    <row r="1035" spans="1:7" s="290" customFormat="1" ht="12.75">
      <c r="A1035" s="294">
        <f t="shared" si="45"/>
        <v>8.899999999999997</v>
      </c>
      <c r="B1035" s="323" t="s">
        <v>657</v>
      </c>
      <c r="C1035" s="324">
        <v>-4</v>
      </c>
      <c r="D1035" s="325" t="s">
        <v>33</v>
      </c>
      <c r="E1035" s="52">
        <v>2027.7</v>
      </c>
      <c r="F1035" s="435">
        <f>+C1035*E1035</f>
        <v>-8110.8</v>
      </c>
      <c r="G1035" s="20">
        <f t="shared" si="43"/>
        <v>-8110.8</v>
      </c>
    </row>
    <row r="1036" spans="1:7" s="290" customFormat="1" ht="12.75">
      <c r="A1036" s="311">
        <v>8.1</v>
      </c>
      <c r="B1036" s="97" t="s">
        <v>167</v>
      </c>
      <c r="C1036" s="316">
        <v>-1</v>
      </c>
      <c r="D1036" s="308" t="s">
        <v>319</v>
      </c>
      <c r="E1036" s="155">
        <v>17000</v>
      </c>
      <c r="F1036" s="435">
        <f>+C1036*E1036</f>
        <v>-17000</v>
      </c>
      <c r="G1036" s="20">
        <f t="shared" si="43"/>
        <v>-17000</v>
      </c>
    </row>
    <row r="1037" spans="1:7" s="289" customFormat="1" ht="17.25" customHeight="1">
      <c r="A1037" s="294"/>
      <c r="B1037" s="97"/>
      <c r="C1037" s="316"/>
      <c r="D1037" s="158"/>
      <c r="E1037" s="155"/>
      <c r="F1037" s="435"/>
      <c r="G1037" s="20">
        <f t="shared" si="43"/>
        <v>0</v>
      </c>
    </row>
    <row r="1038" spans="1:7" s="289" customFormat="1" ht="12.75">
      <c r="A1038" s="293">
        <v>9</v>
      </c>
      <c r="B1038" s="60" t="s">
        <v>658</v>
      </c>
      <c r="C1038" s="316"/>
      <c r="D1038" s="158"/>
      <c r="E1038" s="155"/>
      <c r="F1038" s="435"/>
      <c r="G1038" s="20">
        <f t="shared" si="43"/>
        <v>0</v>
      </c>
    </row>
    <row r="1039" spans="1:7" s="289" customFormat="1" ht="12.75">
      <c r="A1039" s="294">
        <f aca="true" t="shared" si="46" ref="A1039:A1047">A1038+0.1</f>
        <v>9.1</v>
      </c>
      <c r="B1039" s="97" t="s">
        <v>16</v>
      </c>
      <c r="C1039" s="316">
        <v>-1</v>
      </c>
      <c r="D1039" s="326" t="s">
        <v>319</v>
      </c>
      <c r="E1039" s="155">
        <v>1000</v>
      </c>
      <c r="F1039" s="435">
        <f>ROUND(C1039*E1039,2)</f>
        <v>-1000</v>
      </c>
      <c r="G1039" s="20">
        <f t="shared" si="43"/>
        <v>-1000</v>
      </c>
    </row>
    <row r="1040" spans="1:8" s="289" customFormat="1" ht="12.75">
      <c r="A1040" s="294">
        <f t="shared" si="46"/>
        <v>9.2</v>
      </c>
      <c r="B1040" s="97" t="s">
        <v>659</v>
      </c>
      <c r="C1040" s="316">
        <v>-27</v>
      </c>
      <c r="D1040" s="158" t="s">
        <v>17</v>
      </c>
      <c r="E1040" s="52">
        <v>3344.26</v>
      </c>
      <c r="F1040" s="435">
        <f>ROUND(C1040*E1040,2)</f>
        <v>-90295.02</v>
      </c>
      <c r="G1040" s="20">
        <f aca="true" t="shared" si="47" ref="G1040:G1103">+E1040*C1040</f>
        <v>-90295.02</v>
      </c>
      <c r="H1040" s="289">
        <f>E1040*1.47</f>
        <v>4916.0622</v>
      </c>
    </row>
    <row r="1041" spans="1:7" s="307" customFormat="1" ht="12.75">
      <c r="A1041" s="294">
        <f t="shared" si="46"/>
        <v>9.299999999999999</v>
      </c>
      <c r="B1041" s="97" t="s">
        <v>660</v>
      </c>
      <c r="C1041" s="316">
        <v>-4</v>
      </c>
      <c r="D1041" s="308" t="s">
        <v>319</v>
      </c>
      <c r="E1041" s="52">
        <v>3894</v>
      </c>
      <c r="F1041" s="435">
        <f>ROUND(C1041*E1041,2)</f>
        <v>-15576</v>
      </c>
      <c r="G1041" s="20">
        <f t="shared" si="47"/>
        <v>-15576</v>
      </c>
    </row>
    <row r="1042" spans="1:7" s="290" customFormat="1" ht="12.75">
      <c r="A1042" s="294">
        <f t="shared" si="46"/>
        <v>9.399999999999999</v>
      </c>
      <c r="B1042" s="327" t="s">
        <v>653</v>
      </c>
      <c r="C1042" s="324">
        <v>-2</v>
      </c>
      <c r="D1042" s="326" t="s">
        <v>319</v>
      </c>
      <c r="E1042" s="52">
        <v>2472.1</v>
      </c>
      <c r="F1042" s="435">
        <f>+C1042*E1042</f>
        <v>-4944.2</v>
      </c>
      <c r="G1042" s="20">
        <f t="shared" si="47"/>
        <v>-4944.2</v>
      </c>
    </row>
    <row r="1043" spans="1:7" s="290" customFormat="1" ht="12.75">
      <c r="A1043" s="294">
        <f t="shared" si="46"/>
        <v>9.499999999999998</v>
      </c>
      <c r="B1043" s="97" t="s">
        <v>654</v>
      </c>
      <c r="C1043" s="316">
        <v>-8</v>
      </c>
      <c r="D1043" s="308" t="s">
        <v>319</v>
      </c>
      <c r="E1043" s="155">
        <v>5352.49</v>
      </c>
      <c r="F1043" s="435">
        <f>ROUND(C1043*E1043,2)</f>
        <v>-42819.92</v>
      </c>
      <c r="G1043" s="20">
        <f t="shared" si="47"/>
        <v>-42819.92</v>
      </c>
    </row>
    <row r="1044" spans="1:7" s="290" customFormat="1" ht="12.75">
      <c r="A1044" s="294">
        <f t="shared" si="46"/>
        <v>9.599999999999998</v>
      </c>
      <c r="B1044" s="328" t="s">
        <v>655</v>
      </c>
      <c r="C1044" s="324">
        <v>-25.92</v>
      </c>
      <c r="D1044" s="325" t="s">
        <v>20</v>
      </c>
      <c r="E1044" s="52">
        <v>187.75</v>
      </c>
      <c r="F1044" s="435">
        <f>+C1044*E1044</f>
        <v>-4866.4800000000005</v>
      </c>
      <c r="G1044" s="20">
        <f t="shared" si="47"/>
        <v>-4866.4800000000005</v>
      </c>
    </row>
    <row r="1045" spans="1:7" s="290" customFormat="1" ht="12.75">
      <c r="A1045" s="294">
        <f t="shared" si="46"/>
        <v>9.699999999999998</v>
      </c>
      <c r="B1045" s="328" t="s">
        <v>656</v>
      </c>
      <c r="C1045" s="324">
        <v>-24.62</v>
      </c>
      <c r="D1045" s="325" t="s">
        <v>20</v>
      </c>
      <c r="E1045" s="52">
        <v>151.64</v>
      </c>
      <c r="F1045" s="435">
        <f>+C1045*E1045</f>
        <v>-3733.3768</v>
      </c>
      <c r="G1045" s="20">
        <f t="shared" si="47"/>
        <v>-3733.3768</v>
      </c>
    </row>
    <row r="1046" spans="1:7" s="290" customFormat="1" ht="12.75">
      <c r="A1046" s="294">
        <f t="shared" si="46"/>
        <v>9.799999999999997</v>
      </c>
      <c r="B1046" s="323" t="s">
        <v>25</v>
      </c>
      <c r="C1046" s="324">
        <v>-1.56</v>
      </c>
      <c r="D1046" s="325" t="s">
        <v>20</v>
      </c>
      <c r="E1046" s="52">
        <v>90</v>
      </c>
      <c r="F1046" s="435">
        <f>+C1046*E1046</f>
        <v>-140.4</v>
      </c>
      <c r="G1046" s="20">
        <f t="shared" si="47"/>
        <v>-140.4</v>
      </c>
    </row>
    <row r="1047" spans="1:7" s="290" customFormat="1" ht="12.75">
      <c r="A1047" s="294">
        <f t="shared" si="46"/>
        <v>9.899999999999997</v>
      </c>
      <c r="B1047" s="323" t="s">
        <v>657</v>
      </c>
      <c r="C1047" s="324">
        <v>-4</v>
      </c>
      <c r="D1047" s="325" t="s">
        <v>33</v>
      </c>
      <c r="E1047" s="52">
        <v>2027.7</v>
      </c>
      <c r="F1047" s="435">
        <f>+C1047*E1047</f>
        <v>-8110.8</v>
      </c>
      <c r="G1047" s="20">
        <f t="shared" si="47"/>
        <v>-8110.8</v>
      </c>
    </row>
    <row r="1048" spans="1:7" s="290" customFormat="1" ht="12.75">
      <c r="A1048" s="311">
        <v>9.1</v>
      </c>
      <c r="B1048" s="97" t="s">
        <v>167</v>
      </c>
      <c r="C1048" s="316">
        <v>-1</v>
      </c>
      <c r="D1048" s="308" t="s">
        <v>319</v>
      </c>
      <c r="E1048" s="155">
        <v>15000</v>
      </c>
      <c r="F1048" s="435">
        <f>ROUND(C1048*E1048,2)</f>
        <v>-15000</v>
      </c>
      <c r="G1048" s="20">
        <f t="shared" si="47"/>
        <v>-15000</v>
      </c>
    </row>
    <row r="1049" spans="1:7" s="290" customFormat="1" ht="17.25" customHeight="1">
      <c r="A1049" s="294"/>
      <c r="B1049" s="97"/>
      <c r="C1049" s="316"/>
      <c r="D1049" s="158"/>
      <c r="E1049" s="155"/>
      <c r="F1049" s="435"/>
      <c r="G1049" s="20">
        <f t="shared" si="47"/>
        <v>0</v>
      </c>
    </row>
    <row r="1050" spans="1:7" s="290" customFormat="1" ht="12.75">
      <c r="A1050" s="293">
        <v>10</v>
      </c>
      <c r="B1050" s="187" t="s">
        <v>661</v>
      </c>
      <c r="C1050" s="309"/>
      <c r="D1050" s="329"/>
      <c r="E1050" s="330"/>
      <c r="F1050" s="435"/>
      <c r="G1050" s="20">
        <f t="shared" si="47"/>
        <v>0</v>
      </c>
    </row>
    <row r="1051" spans="1:7" s="290" customFormat="1" ht="14.25" customHeight="1">
      <c r="A1051" s="294">
        <v>10.3</v>
      </c>
      <c r="B1051" s="97" t="s">
        <v>664</v>
      </c>
      <c r="C1051" s="316">
        <v>-1</v>
      </c>
      <c r="D1051" s="308" t="s">
        <v>319</v>
      </c>
      <c r="E1051" s="305">
        <v>5500</v>
      </c>
      <c r="F1051" s="435">
        <f>ROUND(E1051*C1051,2)</f>
        <v>-5500</v>
      </c>
      <c r="G1051" s="20">
        <f t="shared" si="47"/>
        <v>-5500</v>
      </c>
    </row>
    <row r="1052" spans="1:7" s="433" customFormat="1" ht="14.25" customHeight="1">
      <c r="A1052" s="428"/>
      <c r="B1052" s="429" t="s">
        <v>796</v>
      </c>
      <c r="C1052" s="430"/>
      <c r="D1052" s="431"/>
      <c r="E1052" s="430"/>
      <c r="F1052" s="453">
        <f>SUM(F1018:F1051)</f>
        <v>-1128918.5403999998</v>
      </c>
      <c r="G1052" s="20">
        <f t="shared" si="47"/>
        <v>0</v>
      </c>
    </row>
    <row r="1053" spans="1:7" s="290" customFormat="1" ht="17.25" customHeight="1">
      <c r="A1053" s="128"/>
      <c r="B1053" s="180"/>
      <c r="C1053" s="291"/>
      <c r="D1053" s="331"/>
      <c r="E1053" s="305"/>
      <c r="F1053" s="291"/>
      <c r="G1053" s="20">
        <f t="shared" si="47"/>
        <v>0</v>
      </c>
    </row>
    <row r="1054" spans="1:7" s="292" customFormat="1" ht="25.5">
      <c r="A1054" s="59" t="s">
        <v>668</v>
      </c>
      <c r="B1054" s="60" t="s">
        <v>669</v>
      </c>
      <c r="C1054" s="97"/>
      <c r="D1054" s="61"/>
      <c r="E1054" s="287"/>
      <c r="F1054" s="288"/>
      <c r="G1054" s="20">
        <f t="shared" si="47"/>
        <v>0</v>
      </c>
    </row>
    <row r="1055" spans="1:7" s="290" customFormat="1" ht="17.25" customHeight="1">
      <c r="A1055" s="294"/>
      <c r="B1055" s="333"/>
      <c r="C1055" s="291"/>
      <c r="D1055" s="158"/>
      <c r="E1055" s="155"/>
      <c r="F1055" s="291"/>
      <c r="G1055" s="20">
        <f t="shared" si="47"/>
        <v>0</v>
      </c>
    </row>
    <row r="1056" spans="1:7" s="290" customFormat="1" ht="12.75">
      <c r="A1056" s="334">
        <v>1</v>
      </c>
      <c r="B1056" s="335" t="s">
        <v>670</v>
      </c>
      <c r="C1056" s="297"/>
      <c r="D1056" s="336"/>
      <c r="E1056" s="298"/>
      <c r="F1056" s="297"/>
      <c r="G1056" s="20">
        <f t="shared" si="47"/>
        <v>0</v>
      </c>
    </row>
    <row r="1057" spans="1:7" s="290" customFormat="1" ht="12.75">
      <c r="A1057" s="293"/>
      <c r="B1057" s="335"/>
      <c r="C1057" s="291"/>
      <c r="D1057" s="158"/>
      <c r="E1057" s="155"/>
      <c r="F1057" s="291"/>
      <c r="G1057" s="20">
        <f t="shared" si="47"/>
        <v>0</v>
      </c>
    </row>
    <row r="1058" spans="1:7" s="2" customFormat="1" ht="12.75" customHeight="1">
      <c r="A1058" s="337">
        <v>1.1</v>
      </c>
      <c r="B1058" s="338" t="s">
        <v>671</v>
      </c>
      <c r="C1058" s="338"/>
      <c r="D1058" s="339"/>
      <c r="E1058" s="340"/>
      <c r="F1058" s="435"/>
      <c r="G1058" s="20">
        <f t="shared" si="47"/>
        <v>0</v>
      </c>
    </row>
    <row r="1059" spans="1:7" s="2" customFormat="1" ht="12.75" customHeight="1">
      <c r="A1059" s="342" t="s">
        <v>381</v>
      </c>
      <c r="B1059" s="343" t="s">
        <v>672</v>
      </c>
      <c r="C1059" s="341">
        <v>-1</v>
      </c>
      <c r="D1059" s="344" t="s">
        <v>35</v>
      </c>
      <c r="E1059" s="155">
        <v>1500</v>
      </c>
      <c r="F1059" s="435">
        <f>ROUND(E1059*C1059,2)</f>
        <v>-1500</v>
      </c>
      <c r="G1059" s="20">
        <f t="shared" si="47"/>
        <v>-1500</v>
      </c>
    </row>
    <row r="1060" spans="1:7" s="2" customFormat="1" ht="12.75" customHeight="1">
      <c r="A1060" s="342" t="s">
        <v>383</v>
      </c>
      <c r="B1060" s="343" t="s">
        <v>673</v>
      </c>
      <c r="C1060" s="341">
        <v>-1</v>
      </c>
      <c r="D1060" s="344" t="s">
        <v>35</v>
      </c>
      <c r="E1060" s="155">
        <v>4000</v>
      </c>
      <c r="F1060" s="435">
        <f>ROUND(E1060*C1060,2)</f>
        <v>-4000</v>
      </c>
      <c r="G1060" s="20">
        <f t="shared" si="47"/>
        <v>-4000</v>
      </c>
    </row>
    <row r="1061" spans="1:7" s="2" customFormat="1" ht="9.75" customHeight="1">
      <c r="A1061" s="311"/>
      <c r="B1061" s="343"/>
      <c r="C1061" s="341"/>
      <c r="D1061" s="344"/>
      <c r="E1061" s="155"/>
      <c r="F1061" s="435"/>
      <c r="G1061" s="20">
        <f t="shared" si="47"/>
        <v>0</v>
      </c>
    </row>
    <row r="1062" spans="1:7" s="2" customFormat="1" ht="12.75" customHeight="1">
      <c r="A1062" s="337">
        <v>1.2</v>
      </c>
      <c r="B1062" s="338" t="s">
        <v>674</v>
      </c>
      <c r="C1062" s="341"/>
      <c r="D1062" s="344"/>
      <c r="E1062" s="155"/>
      <c r="F1062" s="435"/>
      <c r="G1062" s="20">
        <f t="shared" si="47"/>
        <v>0</v>
      </c>
    </row>
    <row r="1063" spans="1:7" s="2" customFormat="1" ht="12.75" customHeight="1">
      <c r="A1063" s="342" t="s">
        <v>387</v>
      </c>
      <c r="B1063" s="343" t="s">
        <v>675</v>
      </c>
      <c r="C1063" s="341">
        <v>-2.48</v>
      </c>
      <c r="D1063" s="344" t="s">
        <v>20</v>
      </c>
      <c r="E1063" s="155">
        <v>7945.44</v>
      </c>
      <c r="F1063" s="435">
        <f>ROUND(E1063*C1063,2)</f>
        <v>-19704.69</v>
      </c>
      <c r="G1063" s="20">
        <f t="shared" si="47"/>
        <v>-19704.691199999997</v>
      </c>
    </row>
    <row r="1064" spans="1:7" s="2" customFormat="1" ht="12.75" customHeight="1">
      <c r="A1064" s="342" t="s">
        <v>389</v>
      </c>
      <c r="B1064" s="343" t="s">
        <v>676</v>
      </c>
      <c r="C1064" s="341">
        <v>-0.64</v>
      </c>
      <c r="D1064" s="344" t="s">
        <v>20</v>
      </c>
      <c r="E1064" s="155">
        <v>28443.55</v>
      </c>
      <c r="F1064" s="435">
        <f>ROUND(E1064*C1064,2)</f>
        <v>-18203.87</v>
      </c>
      <c r="G1064" s="20">
        <f t="shared" si="47"/>
        <v>-18203.872</v>
      </c>
    </row>
    <row r="1065" spans="1:7" s="2" customFormat="1" ht="12.75" customHeight="1">
      <c r="A1065" s="342" t="s">
        <v>391</v>
      </c>
      <c r="B1065" s="343" t="s">
        <v>677</v>
      </c>
      <c r="C1065" s="341">
        <v>-0.97</v>
      </c>
      <c r="D1065" s="344" t="s">
        <v>20</v>
      </c>
      <c r="E1065" s="155">
        <v>24566.13</v>
      </c>
      <c r="F1065" s="435">
        <f>ROUND(E1065*C1065,2)</f>
        <v>-23829.15</v>
      </c>
      <c r="G1065" s="20">
        <f t="shared" si="47"/>
        <v>-23829.1461</v>
      </c>
    </row>
    <row r="1066" spans="1:7" s="31" customFormat="1" ht="12.75" customHeight="1">
      <c r="A1066" s="342" t="s">
        <v>678</v>
      </c>
      <c r="B1066" s="343" t="s">
        <v>679</v>
      </c>
      <c r="C1066" s="341">
        <v>-2.91</v>
      </c>
      <c r="D1066" s="344" t="s">
        <v>20</v>
      </c>
      <c r="E1066" s="155">
        <v>11509.64</v>
      </c>
      <c r="F1066" s="435">
        <f>ROUND(E1066*C1066,2)</f>
        <v>-33493.05</v>
      </c>
      <c r="G1066" s="20">
        <f t="shared" si="47"/>
        <v>-33493.0524</v>
      </c>
    </row>
    <row r="1067" spans="1:7" s="2" customFormat="1" ht="9" customHeight="1">
      <c r="A1067" s="345"/>
      <c r="B1067" s="343"/>
      <c r="C1067" s="341"/>
      <c r="D1067" s="344"/>
      <c r="E1067" s="155"/>
      <c r="F1067" s="435"/>
      <c r="G1067" s="20">
        <f t="shared" si="47"/>
        <v>0</v>
      </c>
    </row>
    <row r="1068" spans="1:7" s="2" customFormat="1" ht="12.75" customHeight="1">
      <c r="A1068" s="337">
        <v>1.3</v>
      </c>
      <c r="B1068" s="338" t="s">
        <v>680</v>
      </c>
      <c r="C1068" s="341"/>
      <c r="D1068" s="344"/>
      <c r="E1068" s="155"/>
      <c r="F1068" s="435"/>
      <c r="G1068" s="20">
        <f t="shared" si="47"/>
        <v>0</v>
      </c>
    </row>
    <row r="1069" spans="1:7" s="2" customFormat="1" ht="12.75" customHeight="1">
      <c r="A1069" s="342" t="s">
        <v>393</v>
      </c>
      <c r="B1069" s="343" t="s">
        <v>270</v>
      </c>
      <c r="C1069" s="341">
        <v>-6.72</v>
      </c>
      <c r="D1069" s="344" t="s">
        <v>59</v>
      </c>
      <c r="E1069" s="155">
        <v>898.18</v>
      </c>
      <c r="F1069" s="435">
        <f>ROUND(E1069*C1069,2)</f>
        <v>-6035.77</v>
      </c>
      <c r="G1069" s="20">
        <f t="shared" si="47"/>
        <v>-6035.7696</v>
      </c>
    </row>
    <row r="1070" spans="1:7" s="2" customFormat="1" ht="12.75" customHeight="1">
      <c r="A1070" s="342" t="s">
        <v>394</v>
      </c>
      <c r="B1070" s="343" t="s">
        <v>681</v>
      </c>
      <c r="C1070" s="341">
        <v>-38</v>
      </c>
      <c r="D1070" s="344" t="s">
        <v>59</v>
      </c>
      <c r="E1070" s="155">
        <v>796.39</v>
      </c>
      <c r="F1070" s="435">
        <f>ROUND(E1070*C1070,2)</f>
        <v>-30262.82</v>
      </c>
      <c r="G1070" s="20">
        <f t="shared" si="47"/>
        <v>-30262.82</v>
      </c>
    </row>
    <row r="1071" spans="1:7" s="2" customFormat="1" ht="12.75" customHeight="1">
      <c r="A1071" s="294"/>
      <c r="B1071" s="343"/>
      <c r="C1071" s="341"/>
      <c r="D1071" s="344"/>
      <c r="E1071" s="155"/>
      <c r="F1071" s="435"/>
      <c r="G1071" s="20">
        <f t="shared" si="47"/>
        <v>0</v>
      </c>
    </row>
    <row r="1072" spans="1:7" s="2" customFormat="1" ht="12.75" customHeight="1">
      <c r="A1072" s="337">
        <v>1.4</v>
      </c>
      <c r="B1072" s="338" t="s">
        <v>682</v>
      </c>
      <c r="C1072" s="341"/>
      <c r="D1072" s="344"/>
      <c r="E1072" s="155"/>
      <c r="F1072" s="435"/>
      <c r="G1072" s="20">
        <f t="shared" si="47"/>
        <v>0</v>
      </c>
    </row>
    <row r="1073" spans="1:7" s="30" customFormat="1" ht="12.75" customHeight="1">
      <c r="A1073" s="342" t="s">
        <v>480</v>
      </c>
      <c r="B1073" s="343" t="s">
        <v>683</v>
      </c>
      <c r="C1073" s="341">
        <v>-53.44</v>
      </c>
      <c r="D1073" s="344" t="s">
        <v>59</v>
      </c>
      <c r="E1073" s="155">
        <v>239.01</v>
      </c>
      <c r="F1073" s="435">
        <f aca="true" t="shared" si="48" ref="F1073:F1080">ROUND(E1073*C1073,2)</f>
        <v>-12772.69</v>
      </c>
      <c r="G1073" s="20">
        <f t="shared" si="47"/>
        <v>-12772.694399999998</v>
      </c>
    </row>
    <row r="1074" spans="1:7" s="30" customFormat="1" ht="12.75" customHeight="1">
      <c r="A1074" s="342" t="s">
        <v>482</v>
      </c>
      <c r="B1074" s="343" t="s">
        <v>684</v>
      </c>
      <c r="C1074" s="341">
        <v>-23</v>
      </c>
      <c r="D1074" s="344" t="s">
        <v>59</v>
      </c>
      <c r="E1074" s="155">
        <v>239.01</v>
      </c>
      <c r="F1074" s="435">
        <f t="shared" si="48"/>
        <v>-5497.23</v>
      </c>
      <c r="G1074" s="20">
        <f t="shared" si="47"/>
        <v>-5497.23</v>
      </c>
    </row>
    <row r="1075" spans="1:7" s="169" customFormat="1" ht="12.75" customHeight="1">
      <c r="A1075" s="346" t="s">
        <v>485</v>
      </c>
      <c r="B1075" s="347" t="s">
        <v>200</v>
      </c>
      <c r="C1075" s="348">
        <v>-16.06</v>
      </c>
      <c r="D1075" s="349" t="s">
        <v>59</v>
      </c>
      <c r="E1075" s="321">
        <v>467.98</v>
      </c>
      <c r="F1075" s="454">
        <f t="shared" si="48"/>
        <v>-7515.76</v>
      </c>
      <c r="G1075" s="20">
        <f t="shared" si="47"/>
        <v>-7515.7588</v>
      </c>
    </row>
    <row r="1076" spans="1:7" s="169" customFormat="1" ht="12.75" customHeight="1">
      <c r="A1076" s="342" t="s">
        <v>685</v>
      </c>
      <c r="B1076" s="343" t="s">
        <v>686</v>
      </c>
      <c r="C1076" s="341">
        <v>-79.66</v>
      </c>
      <c r="D1076" s="344" t="s">
        <v>59</v>
      </c>
      <c r="E1076" s="155">
        <v>121.42</v>
      </c>
      <c r="F1076" s="435">
        <f t="shared" si="48"/>
        <v>-9672.32</v>
      </c>
      <c r="G1076" s="20">
        <f t="shared" si="47"/>
        <v>-9672.3172</v>
      </c>
    </row>
    <row r="1077" spans="1:7" s="87" customFormat="1" ht="12.75" customHeight="1">
      <c r="A1077" s="342" t="s">
        <v>687</v>
      </c>
      <c r="B1077" s="343" t="s">
        <v>688</v>
      </c>
      <c r="C1077" s="341">
        <v>-16.1</v>
      </c>
      <c r="D1077" s="344" t="s">
        <v>59</v>
      </c>
      <c r="E1077" s="155">
        <v>607.17</v>
      </c>
      <c r="F1077" s="435">
        <f t="shared" si="48"/>
        <v>-9775.44</v>
      </c>
      <c r="G1077" s="20">
        <f t="shared" si="47"/>
        <v>-9775.437</v>
      </c>
    </row>
    <row r="1078" spans="1:7" s="170" customFormat="1" ht="12.75" customHeight="1">
      <c r="A1078" s="342" t="s">
        <v>689</v>
      </c>
      <c r="B1078" s="343" t="s">
        <v>690</v>
      </c>
      <c r="C1078" s="341">
        <v>-68.5</v>
      </c>
      <c r="D1078" s="344" t="s">
        <v>17</v>
      </c>
      <c r="E1078" s="155">
        <v>90.67</v>
      </c>
      <c r="F1078" s="435">
        <f t="shared" si="48"/>
        <v>-6210.9</v>
      </c>
      <c r="G1078" s="20">
        <f t="shared" si="47"/>
        <v>-6210.895</v>
      </c>
    </row>
    <row r="1079" spans="1:7" s="170" customFormat="1" ht="12.75" customHeight="1">
      <c r="A1079" s="342" t="s">
        <v>691</v>
      </c>
      <c r="B1079" s="343" t="s">
        <v>692</v>
      </c>
      <c r="C1079" s="341">
        <v>-16.1</v>
      </c>
      <c r="D1079" s="344" t="s">
        <v>204</v>
      </c>
      <c r="E1079" s="155">
        <v>479.56000000000006</v>
      </c>
      <c r="F1079" s="435">
        <f t="shared" si="48"/>
        <v>-7720.92</v>
      </c>
      <c r="G1079" s="20">
        <f t="shared" si="47"/>
        <v>-7720.916000000002</v>
      </c>
    </row>
    <row r="1080" spans="1:7" s="170" customFormat="1" ht="12.75" customHeight="1">
      <c r="A1080" s="342" t="s">
        <v>693</v>
      </c>
      <c r="B1080" s="343" t="s">
        <v>281</v>
      </c>
      <c r="C1080" s="341">
        <v>-16.1</v>
      </c>
      <c r="D1080" s="344" t="s">
        <v>17</v>
      </c>
      <c r="E1080" s="155">
        <v>267.55</v>
      </c>
      <c r="F1080" s="435">
        <f t="shared" si="48"/>
        <v>-4307.56</v>
      </c>
      <c r="G1080" s="20">
        <f t="shared" si="47"/>
        <v>-4307.555</v>
      </c>
    </row>
    <row r="1081" spans="1:7" s="170" customFormat="1" ht="8.25" customHeight="1">
      <c r="A1081" s="311"/>
      <c r="B1081" s="343"/>
      <c r="C1081" s="341"/>
      <c r="D1081" s="344"/>
      <c r="E1081" s="155"/>
      <c r="F1081" s="435"/>
      <c r="G1081" s="20">
        <f t="shared" si="47"/>
        <v>0</v>
      </c>
    </row>
    <row r="1082" spans="1:7" s="170" customFormat="1" ht="12.75" customHeight="1">
      <c r="A1082" s="337">
        <v>1.5</v>
      </c>
      <c r="B1082" s="343" t="s">
        <v>694</v>
      </c>
      <c r="C1082" s="341">
        <v>-12</v>
      </c>
      <c r="D1082" s="344" t="s">
        <v>59</v>
      </c>
      <c r="E1082" s="155">
        <v>854.31</v>
      </c>
      <c r="F1082" s="435">
        <f>ROUND(E1082*C1082,2)</f>
        <v>-10251.72</v>
      </c>
      <c r="G1082" s="20">
        <f t="shared" si="47"/>
        <v>-10251.72</v>
      </c>
    </row>
    <row r="1083" spans="1:7" s="170" customFormat="1" ht="12.75" customHeight="1">
      <c r="A1083" s="342">
        <v>1.6</v>
      </c>
      <c r="B1083" s="343" t="s">
        <v>695</v>
      </c>
      <c r="C1083" s="341">
        <v>-19.2</v>
      </c>
      <c r="D1083" s="344" t="s">
        <v>20</v>
      </c>
      <c r="E1083" s="155">
        <v>900</v>
      </c>
      <c r="F1083" s="435">
        <f>ROUND(E1083*C1083,2)</f>
        <v>-17280</v>
      </c>
      <c r="G1083" s="20">
        <f t="shared" si="47"/>
        <v>-17280</v>
      </c>
    </row>
    <row r="1084" spans="1:7" s="170" customFormat="1" ht="6.75" customHeight="1">
      <c r="A1084" s="350"/>
      <c r="B1084" s="343"/>
      <c r="C1084" s="341"/>
      <c r="D1084" s="344"/>
      <c r="E1084" s="155"/>
      <c r="F1084" s="435"/>
      <c r="G1084" s="20">
        <f t="shared" si="47"/>
        <v>0</v>
      </c>
    </row>
    <row r="1085" spans="1:7" s="170" customFormat="1" ht="12.75" customHeight="1">
      <c r="A1085" s="337">
        <v>1.7</v>
      </c>
      <c r="B1085" s="338" t="s">
        <v>696</v>
      </c>
      <c r="C1085" s="341"/>
      <c r="D1085" s="344"/>
      <c r="E1085" s="155"/>
      <c r="F1085" s="435"/>
      <c r="G1085" s="20">
        <f t="shared" si="47"/>
        <v>0</v>
      </c>
    </row>
    <row r="1086" spans="1:7" s="2" customFormat="1" ht="12.75" customHeight="1">
      <c r="A1086" s="342" t="s">
        <v>697</v>
      </c>
      <c r="B1086" s="343" t="s">
        <v>226</v>
      </c>
      <c r="C1086" s="341">
        <v>-2</v>
      </c>
      <c r="D1086" s="344" t="s">
        <v>35</v>
      </c>
      <c r="E1086" s="155">
        <v>1060</v>
      </c>
      <c r="F1086" s="435">
        <f>ROUND(E1086*C1086,2)</f>
        <v>-2120</v>
      </c>
      <c r="G1086" s="20">
        <f t="shared" si="47"/>
        <v>-2120</v>
      </c>
    </row>
    <row r="1087" spans="1:7" s="2" customFormat="1" ht="12.75" customHeight="1">
      <c r="A1087" s="342" t="s">
        <v>698</v>
      </c>
      <c r="B1087" s="343" t="s">
        <v>699</v>
      </c>
      <c r="C1087" s="341">
        <v>-1</v>
      </c>
      <c r="D1087" s="344" t="s">
        <v>35</v>
      </c>
      <c r="E1087" s="155">
        <v>1125</v>
      </c>
      <c r="F1087" s="435">
        <f>ROUND(E1087*C1087,2)</f>
        <v>-1125</v>
      </c>
      <c r="G1087" s="20">
        <f t="shared" si="47"/>
        <v>-1125</v>
      </c>
    </row>
    <row r="1088" spans="1:7" s="2" customFormat="1" ht="12.75" customHeight="1">
      <c r="A1088" s="342" t="s">
        <v>700</v>
      </c>
      <c r="B1088" s="343" t="s">
        <v>701</v>
      </c>
      <c r="C1088" s="341">
        <v>-1</v>
      </c>
      <c r="D1088" s="344" t="s">
        <v>35</v>
      </c>
      <c r="E1088" s="155">
        <v>1125</v>
      </c>
      <c r="F1088" s="435">
        <f>ROUND(E1088*C1088,2)</f>
        <v>-1125</v>
      </c>
      <c r="G1088" s="20">
        <f t="shared" si="47"/>
        <v>-1125</v>
      </c>
    </row>
    <row r="1089" spans="1:7" s="2" customFormat="1" ht="12.75" customHeight="1">
      <c r="A1089" s="342" t="s">
        <v>702</v>
      </c>
      <c r="B1089" s="343" t="s">
        <v>703</v>
      </c>
      <c r="C1089" s="341">
        <v>-1</v>
      </c>
      <c r="D1089" s="344" t="s">
        <v>35</v>
      </c>
      <c r="E1089" s="155">
        <v>3500</v>
      </c>
      <c r="F1089" s="435">
        <f>ROUND(E1089*C1089,2)</f>
        <v>-3500</v>
      </c>
      <c r="G1089" s="20">
        <f t="shared" si="47"/>
        <v>-3500</v>
      </c>
    </row>
    <row r="1090" spans="1:7" s="355" customFormat="1" ht="12.75">
      <c r="A1090" s="351"/>
      <c r="B1090" s="352"/>
      <c r="C1090" s="353"/>
      <c r="D1090" s="351"/>
      <c r="E1090" s="354"/>
      <c r="F1090" s="455"/>
      <c r="G1090" s="20">
        <f t="shared" si="47"/>
        <v>0</v>
      </c>
    </row>
    <row r="1091" spans="1:7" s="355" customFormat="1" ht="12.75" customHeight="1">
      <c r="A1091" s="337">
        <v>1.8</v>
      </c>
      <c r="B1091" s="353" t="s">
        <v>704</v>
      </c>
      <c r="C1091" s="356"/>
      <c r="D1091" s="357"/>
      <c r="E1091" s="358"/>
      <c r="F1091" s="456"/>
      <c r="G1091" s="20">
        <f t="shared" si="47"/>
        <v>0</v>
      </c>
    </row>
    <row r="1092" spans="1:7" s="355" customFormat="1" ht="25.5" customHeight="1">
      <c r="A1092" s="342" t="s">
        <v>571</v>
      </c>
      <c r="B1092" s="351" t="s">
        <v>705</v>
      </c>
      <c r="C1092" s="341">
        <v>-2</v>
      </c>
      <c r="D1092" s="360" t="s">
        <v>35</v>
      </c>
      <c r="E1092" s="361">
        <v>134874</v>
      </c>
      <c r="F1092" s="455">
        <f>ROUND((E1092*C1092),2)</f>
        <v>-269748</v>
      </c>
      <c r="G1092" s="20">
        <f t="shared" si="47"/>
        <v>-269748</v>
      </c>
    </row>
    <row r="1093" spans="1:7" s="355" customFormat="1" ht="12.75" customHeight="1">
      <c r="A1093" s="342" t="s">
        <v>572</v>
      </c>
      <c r="B1093" s="351" t="s">
        <v>706</v>
      </c>
      <c r="C1093" s="341">
        <v>-6</v>
      </c>
      <c r="D1093" s="360" t="s">
        <v>35</v>
      </c>
      <c r="E1093" s="354">
        <v>45000</v>
      </c>
      <c r="F1093" s="455">
        <f>ROUND((E1093*C1093),2)</f>
        <v>-270000</v>
      </c>
      <c r="G1093" s="20">
        <f t="shared" si="47"/>
        <v>-270000</v>
      </c>
    </row>
    <row r="1094" spans="1:7" s="362" customFormat="1" ht="12.75" customHeight="1">
      <c r="A1094" s="342"/>
      <c r="B1094" s="351"/>
      <c r="C1094" s="341"/>
      <c r="D1094" s="360"/>
      <c r="E1094" s="354"/>
      <c r="F1094" s="455"/>
      <c r="G1094" s="20">
        <f t="shared" si="47"/>
        <v>0</v>
      </c>
    </row>
    <row r="1095" spans="1:7" s="362" customFormat="1" ht="12.75" customHeight="1">
      <c r="A1095" s="342">
        <v>1.9</v>
      </c>
      <c r="B1095" s="457" t="s">
        <v>707</v>
      </c>
      <c r="C1095" s="341">
        <v>-1</v>
      </c>
      <c r="D1095" s="360" t="s">
        <v>35</v>
      </c>
      <c r="E1095" s="354">
        <v>5500</v>
      </c>
      <c r="F1095" s="455">
        <f>ROUND((E1095*C1095),2)</f>
        <v>-5500</v>
      </c>
      <c r="G1095" s="20">
        <f t="shared" si="47"/>
        <v>-5500</v>
      </c>
    </row>
    <row r="1096" spans="1:7" s="363" customFormat="1" ht="12.75" customHeight="1">
      <c r="A1096" s="356"/>
      <c r="B1096" s="351"/>
      <c r="C1096" s="341"/>
      <c r="D1096" s="360"/>
      <c r="E1096" s="354"/>
      <c r="F1096" s="455"/>
      <c r="G1096" s="20">
        <f t="shared" si="47"/>
        <v>0</v>
      </c>
    </row>
    <row r="1097" spans="1:7" s="355" customFormat="1" ht="12.75" customHeight="1">
      <c r="A1097" s="350">
        <v>2</v>
      </c>
      <c r="B1097" s="353" t="s">
        <v>708</v>
      </c>
      <c r="C1097" s="341"/>
      <c r="D1097" s="357"/>
      <c r="E1097" s="358"/>
      <c r="F1097" s="456"/>
      <c r="G1097" s="20">
        <f t="shared" si="47"/>
        <v>0</v>
      </c>
    </row>
    <row r="1098" spans="1:7" s="355" customFormat="1" ht="26.25" customHeight="1">
      <c r="A1098" s="342">
        <v>2.1</v>
      </c>
      <c r="B1098" s="351" t="s">
        <v>709</v>
      </c>
      <c r="C1098" s="341">
        <v>-1</v>
      </c>
      <c r="D1098" s="360" t="s">
        <v>35</v>
      </c>
      <c r="E1098" s="361">
        <v>57049.04</v>
      </c>
      <c r="F1098" s="455">
        <f>ROUND((E1098*C1098),2)</f>
        <v>-57049.04</v>
      </c>
      <c r="G1098" s="20">
        <f t="shared" si="47"/>
        <v>-57049.04</v>
      </c>
    </row>
    <row r="1099" spans="1:7" s="355" customFormat="1" ht="12.75">
      <c r="A1099" s="342"/>
      <c r="B1099" s="351"/>
      <c r="C1099" s="341"/>
      <c r="D1099" s="360"/>
      <c r="E1099" s="361"/>
      <c r="F1099" s="455"/>
      <c r="G1099" s="20">
        <f t="shared" si="47"/>
        <v>0</v>
      </c>
    </row>
    <row r="1100" spans="1:7" s="370" customFormat="1" ht="26.25" customHeight="1">
      <c r="A1100" s="364">
        <v>3</v>
      </c>
      <c r="B1100" s="365" t="s">
        <v>710</v>
      </c>
      <c r="C1100" s="458"/>
      <c r="D1100" s="367"/>
      <c r="E1100" s="368"/>
      <c r="F1100" s="459"/>
      <c r="G1100" s="20">
        <f t="shared" si="47"/>
        <v>0</v>
      </c>
    </row>
    <row r="1101" spans="1:7" s="355" customFormat="1" ht="12.75">
      <c r="A1101" s="371">
        <v>3.1</v>
      </c>
      <c r="B1101" s="365" t="s">
        <v>711</v>
      </c>
      <c r="C1101" s="341"/>
      <c r="D1101" s="360"/>
      <c r="E1101" s="361"/>
      <c r="F1101" s="455"/>
      <c r="G1101" s="20">
        <f t="shared" si="47"/>
        <v>0</v>
      </c>
    </row>
    <row r="1102" spans="1:7" s="355" customFormat="1" ht="12.75">
      <c r="A1102" s="342" t="s">
        <v>712</v>
      </c>
      <c r="B1102" s="351" t="s">
        <v>713</v>
      </c>
      <c r="C1102" s="341">
        <v>-25</v>
      </c>
      <c r="D1102" s="360" t="s">
        <v>17</v>
      </c>
      <c r="E1102" s="361">
        <v>2221.31</v>
      </c>
      <c r="F1102" s="455">
        <f aca="true" t="shared" si="49" ref="F1102:F1108">ROUND((E1102*C1102),2)</f>
        <v>-55532.75</v>
      </c>
      <c r="G1102" s="20">
        <f t="shared" si="47"/>
        <v>-55532.75</v>
      </c>
    </row>
    <row r="1103" spans="1:7" s="355" customFormat="1" ht="15.75" customHeight="1">
      <c r="A1103" s="342" t="s">
        <v>714</v>
      </c>
      <c r="B1103" s="351" t="s">
        <v>715</v>
      </c>
      <c r="C1103" s="341">
        <v>-4</v>
      </c>
      <c r="D1103" s="360" t="s">
        <v>35</v>
      </c>
      <c r="E1103" s="361">
        <v>3894</v>
      </c>
      <c r="F1103" s="455">
        <f t="shared" si="49"/>
        <v>-15576</v>
      </c>
      <c r="G1103" s="20">
        <f t="shared" si="47"/>
        <v>-15576</v>
      </c>
    </row>
    <row r="1104" spans="1:7" s="355" customFormat="1" ht="12.75">
      <c r="A1104" s="342" t="s">
        <v>716</v>
      </c>
      <c r="B1104" s="351" t="s">
        <v>717</v>
      </c>
      <c r="C1104" s="341">
        <v>-1</v>
      </c>
      <c r="D1104" s="360" t="s">
        <v>35</v>
      </c>
      <c r="E1104" s="361">
        <v>4307</v>
      </c>
      <c r="F1104" s="455">
        <f t="shared" si="49"/>
        <v>-4307</v>
      </c>
      <c r="G1104" s="20">
        <f aca="true" t="shared" si="50" ref="G1104:G1167">+E1104*C1104</f>
        <v>-4307</v>
      </c>
    </row>
    <row r="1105" spans="1:7" s="355" customFormat="1" ht="12.75">
      <c r="A1105" s="342" t="s">
        <v>718</v>
      </c>
      <c r="B1105" s="351" t="s">
        <v>719</v>
      </c>
      <c r="C1105" s="341">
        <v>-3</v>
      </c>
      <c r="D1105" s="360" t="s">
        <v>35</v>
      </c>
      <c r="E1105" s="361">
        <v>1982.4</v>
      </c>
      <c r="F1105" s="455">
        <f t="shared" si="49"/>
        <v>-5947.2</v>
      </c>
      <c r="G1105" s="20">
        <f t="shared" si="50"/>
        <v>-5947.200000000001</v>
      </c>
    </row>
    <row r="1106" spans="1:7" s="355" customFormat="1" ht="25.5">
      <c r="A1106" s="342" t="s">
        <v>720</v>
      </c>
      <c r="B1106" s="351" t="s">
        <v>721</v>
      </c>
      <c r="C1106" s="341">
        <v>-2</v>
      </c>
      <c r="D1106" s="360" t="s">
        <v>35</v>
      </c>
      <c r="E1106" s="361">
        <v>46696.74</v>
      </c>
      <c r="F1106" s="455">
        <f t="shared" si="49"/>
        <v>-93393.48</v>
      </c>
      <c r="G1106" s="20">
        <f t="shared" si="50"/>
        <v>-93393.48</v>
      </c>
    </row>
    <row r="1107" spans="1:7" s="375" customFormat="1" ht="25.5">
      <c r="A1107" s="342" t="s">
        <v>722</v>
      </c>
      <c r="B1107" s="372" t="s">
        <v>723</v>
      </c>
      <c r="C1107" s="341">
        <v>-1</v>
      </c>
      <c r="D1107" s="373" t="s">
        <v>35</v>
      </c>
      <c r="E1107" s="374">
        <v>102428</v>
      </c>
      <c r="F1107" s="455">
        <f t="shared" si="49"/>
        <v>-102428</v>
      </c>
      <c r="G1107" s="20">
        <f t="shared" si="50"/>
        <v>-102428</v>
      </c>
    </row>
    <row r="1108" spans="1:7" s="377" customFormat="1" ht="16.5" customHeight="1">
      <c r="A1108" s="376" t="s">
        <v>724</v>
      </c>
      <c r="B1108" s="64" t="s">
        <v>725</v>
      </c>
      <c r="C1108" s="341">
        <v>-1</v>
      </c>
      <c r="D1108" s="373" t="s">
        <v>35</v>
      </c>
      <c r="E1108" s="374">
        <v>63095.02</v>
      </c>
      <c r="F1108" s="455">
        <f t="shared" si="49"/>
        <v>-63095.02</v>
      </c>
      <c r="G1108" s="20">
        <f t="shared" si="50"/>
        <v>-63095.02</v>
      </c>
    </row>
    <row r="1109" spans="1:7" s="377" customFormat="1" ht="12.75" customHeight="1">
      <c r="A1109" s="378"/>
      <c r="B1109" s="97"/>
      <c r="C1109" s="341"/>
      <c r="D1109" s="373"/>
      <c r="E1109" s="374"/>
      <c r="F1109" s="455"/>
      <c r="G1109" s="20">
        <f t="shared" si="50"/>
        <v>0</v>
      </c>
    </row>
    <row r="1110" spans="1:7" s="355" customFormat="1" ht="12.75">
      <c r="A1110" s="371">
        <v>3.2</v>
      </c>
      <c r="B1110" s="365" t="s">
        <v>726</v>
      </c>
      <c r="C1110" s="341"/>
      <c r="D1110" s="360"/>
      <c r="E1110" s="361"/>
      <c r="F1110" s="455"/>
      <c r="G1110" s="20">
        <f t="shared" si="50"/>
        <v>0</v>
      </c>
    </row>
    <row r="1111" spans="1:7" s="379" customFormat="1" ht="12.75">
      <c r="A1111" s="342" t="s">
        <v>727</v>
      </c>
      <c r="B1111" s="351" t="s">
        <v>713</v>
      </c>
      <c r="C1111" s="341">
        <v>-28</v>
      </c>
      <c r="D1111" s="360" t="s">
        <v>17</v>
      </c>
      <c r="E1111" s="361">
        <v>2221.31</v>
      </c>
      <c r="F1111" s="455">
        <f>ROUND((E1111*C1111),2)</f>
        <v>-62196.68</v>
      </c>
      <c r="G1111" s="20">
        <f t="shared" si="50"/>
        <v>-62196.68</v>
      </c>
    </row>
    <row r="1112" spans="1:7" s="355" customFormat="1" ht="15.75" customHeight="1">
      <c r="A1112" s="342" t="s">
        <v>728</v>
      </c>
      <c r="B1112" s="351" t="s">
        <v>715</v>
      </c>
      <c r="C1112" s="341">
        <v>-3</v>
      </c>
      <c r="D1112" s="360" t="s">
        <v>35</v>
      </c>
      <c r="E1112" s="361">
        <v>3894</v>
      </c>
      <c r="F1112" s="455">
        <f>ROUND((E1112*C1112),2)</f>
        <v>-11682</v>
      </c>
      <c r="G1112" s="20">
        <f t="shared" si="50"/>
        <v>-11682</v>
      </c>
    </row>
    <row r="1113" spans="1:7" s="355" customFormat="1" ht="12.75">
      <c r="A1113" s="342" t="s">
        <v>729</v>
      </c>
      <c r="B1113" s="351" t="s">
        <v>717</v>
      </c>
      <c r="C1113" s="341">
        <v>-1</v>
      </c>
      <c r="D1113" s="360" t="s">
        <v>35</v>
      </c>
      <c r="E1113" s="361">
        <v>4307</v>
      </c>
      <c r="F1113" s="455">
        <f>ROUND((E1113*C1113),2)</f>
        <v>-4307</v>
      </c>
      <c r="G1113" s="20">
        <f t="shared" si="50"/>
        <v>-4307</v>
      </c>
    </row>
    <row r="1114" spans="1:7" s="355" customFormat="1" ht="7.5" customHeight="1">
      <c r="A1114" s="342"/>
      <c r="B1114" s="351"/>
      <c r="C1114" s="341"/>
      <c r="D1114" s="360"/>
      <c r="E1114" s="361"/>
      <c r="F1114" s="455"/>
      <c r="G1114" s="20">
        <f t="shared" si="50"/>
        <v>0</v>
      </c>
    </row>
    <row r="1115" spans="1:7" s="355" customFormat="1" ht="12.75">
      <c r="A1115" s="371">
        <v>3.3</v>
      </c>
      <c r="B1115" s="365" t="s">
        <v>730</v>
      </c>
      <c r="C1115" s="341"/>
      <c r="D1115" s="360"/>
      <c r="E1115" s="361"/>
      <c r="F1115" s="455"/>
      <c r="G1115" s="20">
        <f t="shared" si="50"/>
        <v>0</v>
      </c>
    </row>
    <row r="1116" spans="1:7" s="370" customFormat="1" ht="12.75">
      <c r="A1116" s="380" t="s">
        <v>731</v>
      </c>
      <c r="B1116" s="366" t="s">
        <v>732</v>
      </c>
      <c r="C1116" s="458">
        <v>-1</v>
      </c>
      <c r="D1116" s="367" t="s">
        <v>35</v>
      </c>
      <c r="E1116" s="368">
        <v>5500</v>
      </c>
      <c r="F1116" s="459">
        <f aca="true" t="shared" si="51" ref="F1116:F1124">ROUND((E1116*C1116),2)</f>
        <v>-5500</v>
      </c>
      <c r="G1116" s="20">
        <f t="shared" si="50"/>
        <v>-5500</v>
      </c>
    </row>
    <row r="1117" spans="1:7" s="370" customFormat="1" ht="12.75">
      <c r="A1117" s="380" t="s">
        <v>733</v>
      </c>
      <c r="B1117" s="366" t="s">
        <v>734</v>
      </c>
      <c r="C1117" s="458">
        <v>-1</v>
      </c>
      <c r="D1117" s="367" t="s">
        <v>35</v>
      </c>
      <c r="E1117" s="368">
        <v>4500</v>
      </c>
      <c r="F1117" s="459">
        <f t="shared" si="51"/>
        <v>-4500</v>
      </c>
      <c r="G1117" s="20">
        <f t="shared" si="50"/>
        <v>-4500</v>
      </c>
    </row>
    <row r="1118" spans="1:7" s="355" customFormat="1" ht="12.75">
      <c r="A1118" s="342" t="s">
        <v>735</v>
      </c>
      <c r="B1118" s="351" t="s">
        <v>736</v>
      </c>
      <c r="C1118" s="341">
        <v>-5</v>
      </c>
      <c r="D1118" s="360" t="s">
        <v>17</v>
      </c>
      <c r="E1118" s="361">
        <v>3344.26</v>
      </c>
      <c r="F1118" s="455">
        <f t="shared" si="51"/>
        <v>-16721.3</v>
      </c>
      <c r="G1118" s="20">
        <f t="shared" si="50"/>
        <v>-16721.300000000003</v>
      </c>
    </row>
    <row r="1119" spans="1:7" s="355" customFormat="1" ht="15.75" customHeight="1">
      <c r="A1119" s="342" t="s">
        <v>737</v>
      </c>
      <c r="B1119" s="351" t="s">
        <v>738</v>
      </c>
      <c r="C1119" s="341">
        <v>-2</v>
      </c>
      <c r="D1119" s="360" t="s">
        <v>35</v>
      </c>
      <c r="E1119" s="361">
        <v>5664</v>
      </c>
      <c r="F1119" s="455">
        <f t="shared" si="51"/>
        <v>-11328</v>
      </c>
      <c r="G1119" s="20">
        <f t="shared" si="50"/>
        <v>-11328</v>
      </c>
    </row>
    <row r="1120" spans="1:7" s="355" customFormat="1" ht="12.75">
      <c r="A1120" s="342" t="s">
        <v>739</v>
      </c>
      <c r="B1120" s="351" t="s">
        <v>740</v>
      </c>
      <c r="C1120" s="341">
        <v>-1</v>
      </c>
      <c r="D1120" s="360" t="s">
        <v>35</v>
      </c>
      <c r="E1120" s="361">
        <v>4602</v>
      </c>
      <c r="F1120" s="455">
        <f t="shared" si="51"/>
        <v>-4602</v>
      </c>
      <c r="G1120" s="20">
        <f t="shared" si="50"/>
        <v>-4602</v>
      </c>
    </row>
    <row r="1121" spans="1:7" s="355" customFormat="1" ht="12.75">
      <c r="A1121" s="342" t="s">
        <v>741</v>
      </c>
      <c r="B1121" s="351" t="s">
        <v>742</v>
      </c>
      <c r="C1121" s="341">
        <v>-1</v>
      </c>
      <c r="D1121" s="360" t="s">
        <v>35</v>
      </c>
      <c r="E1121" s="361">
        <v>2472.1</v>
      </c>
      <c r="F1121" s="455">
        <f t="shared" si="51"/>
        <v>-2472.1</v>
      </c>
      <c r="G1121" s="20">
        <f t="shared" si="50"/>
        <v>-2472.1</v>
      </c>
    </row>
    <row r="1122" spans="1:7" s="355" customFormat="1" ht="25.5">
      <c r="A1122" s="342" t="s">
        <v>743</v>
      </c>
      <c r="B1122" s="351" t="s">
        <v>744</v>
      </c>
      <c r="C1122" s="341">
        <v>-2</v>
      </c>
      <c r="D1122" s="360" t="s">
        <v>35</v>
      </c>
      <c r="E1122" s="361">
        <v>66115.7</v>
      </c>
      <c r="F1122" s="455">
        <f t="shared" si="51"/>
        <v>-132231.4</v>
      </c>
      <c r="G1122" s="20">
        <f t="shared" si="50"/>
        <v>-132231.4</v>
      </c>
    </row>
    <row r="1123" spans="1:7" s="375" customFormat="1" ht="25.5">
      <c r="A1123" s="342" t="s">
        <v>745</v>
      </c>
      <c r="B1123" s="372" t="s">
        <v>723</v>
      </c>
      <c r="C1123" s="341">
        <v>-1</v>
      </c>
      <c r="D1123" s="373" t="s">
        <v>35</v>
      </c>
      <c r="E1123" s="374">
        <v>102428</v>
      </c>
      <c r="F1123" s="455">
        <f t="shared" si="51"/>
        <v>-102428</v>
      </c>
      <c r="G1123" s="20">
        <f t="shared" si="50"/>
        <v>-102428</v>
      </c>
    </row>
    <row r="1124" spans="1:7" s="377" customFormat="1" ht="12.75">
      <c r="A1124" s="346" t="s">
        <v>746</v>
      </c>
      <c r="B1124" s="68" t="s">
        <v>725</v>
      </c>
      <c r="C1124" s="348">
        <v>-1</v>
      </c>
      <c r="D1124" s="382" t="s">
        <v>35</v>
      </c>
      <c r="E1124" s="383">
        <v>63095.02</v>
      </c>
      <c r="F1124" s="460">
        <f t="shared" si="51"/>
        <v>-63095.02</v>
      </c>
      <c r="G1124" s="20">
        <f t="shared" si="50"/>
        <v>-63095.02</v>
      </c>
    </row>
    <row r="1125" spans="1:7" s="355" customFormat="1" ht="6.75" customHeight="1">
      <c r="A1125" s="342"/>
      <c r="B1125" s="351"/>
      <c r="C1125" s="341"/>
      <c r="D1125" s="360"/>
      <c r="E1125" s="361"/>
      <c r="F1125" s="455"/>
      <c r="G1125" s="20">
        <f t="shared" si="50"/>
        <v>0</v>
      </c>
    </row>
    <row r="1126" spans="1:7" s="355" customFormat="1" ht="12.75">
      <c r="A1126" s="371">
        <v>3.4</v>
      </c>
      <c r="B1126" s="365" t="s">
        <v>747</v>
      </c>
      <c r="C1126" s="341"/>
      <c r="D1126" s="360"/>
      <c r="E1126" s="361"/>
      <c r="F1126" s="455"/>
      <c r="G1126" s="20">
        <f t="shared" si="50"/>
        <v>0</v>
      </c>
    </row>
    <row r="1127" spans="1:7" s="355" customFormat="1" ht="12.75">
      <c r="A1127" s="342" t="s">
        <v>748</v>
      </c>
      <c r="B1127" s="351" t="s">
        <v>749</v>
      </c>
      <c r="C1127" s="341">
        <v>-34.83</v>
      </c>
      <c r="D1127" s="360" t="s">
        <v>20</v>
      </c>
      <c r="E1127" s="361">
        <v>292.5</v>
      </c>
      <c r="F1127" s="455">
        <f>ROUND((E1127*C1127),2)</f>
        <v>-10187.78</v>
      </c>
      <c r="G1127" s="20">
        <f t="shared" si="50"/>
        <v>-10187.775</v>
      </c>
    </row>
    <row r="1128" spans="1:7" s="355" customFormat="1" ht="12.75">
      <c r="A1128" s="342" t="s">
        <v>750</v>
      </c>
      <c r="B1128" s="351" t="s">
        <v>626</v>
      </c>
      <c r="C1128" s="341">
        <v>-32.37</v>
      </c>
      <c r="D1128" s="360" t="s">
        <v>20</v>
      </c>
      <c r="E1128" s="361">
        <v>151.64</v>
      </c>
      <c r="F1128" s="455">
        <f>ROUND((E1128*C1128),2)</f>
        <v>-4908.59</v>
      </c>
      <c r="G1128" s="20">
        <f t="shared" si="50"/>
        <v>-4908.586799999999</v>
      </c>
    </row>
    <row r="1129" spans="1:7" s="355" customFormat="1" ht="12.75">
      <c r="A1129" s="342" t="s">
        <v>751</v>
      </c>
      <c r="B1129" s="351" t="s">
        <v>752</v>
      </c>
      <c r="C1129" s="341">
        <v>-2.95</v>
      </c>
      <c r="D1129" s="360" t="s">
        <v>20</v>
      </c>
      <c r="E1129" s="361">
        <v>165</v>
      </c>
      <c r="F1129" s="455">
        <f>ROUND((E1129*C1129),2)</f>
        <v>-486.75</v>
      </c>
      <c r="G1129" s="20">
        <f t="shared" si="50"/>
        <v>-486.75000000000006</v>
      </c>
    </row>
    <row r="1130" spans="1:7" s="355" customFormat="1" ht="6.75" customHeight="1">
      <c r="A1130" s="342"/>
      <c r="B1130" s="351"/>
      <c r="C1130" s="341"/>
      <c r="D1130" s="360"/>
      <c r="E1130" s="361"/>
      <c r="F1130" s="455"/>
      <c r="G1130" s="20">
        <f t="shared" si="50"/>
        <v>0</v>
      </c>
    </row>
    <row r="1131" spans="1:7" s="355" customFormat="1" ht="14.25" customHeight="1">
      <c r="A1131" s="371">
        <v>3.5</v>
      </c>
      <c r="B1131" s="385" t="s">
        <v>753</v>
      </c>
      <c r="C1131" s="341"/>
      <c r="D1131" s="360"/>
      <c r="E1131" s="361"/>
      <c r="F1131" s="455"/>
      <c r="G1131" s="20">
        <f t="shared" si="50"/>
        <v>0</v>
      </c>
    </row>
    <row r="1132" spans="1:7" s="355" customFormat="1" ht="12.75">
      <c r="A1132" s="342" t="s">
        <v>754</v>
      </c>
      <c r="B1132" s="351" t="s">
        <v>755</v>
      </c>
      <c r="C1132" s="341">
        <v>-7</v>
      </c>
      <c r="D1132" s="360" t="s">
        <v>475</v>
      </c>
      <c r="E1132" s="361">
        <v>1500</v>
      </c>
      <c r="F1132" s="455">
        <f aca="true" t="shared" si="52" ref="F1132:F1137">ROUND((E1132*C1132),2)</f>
        <v>-10500</v>
      </c>
      <c r="G1132" s="20">
        <f t="shared" si="50"/>
        <v>-10500</v>
      </c>
    </row>
    <row r="1133" spans="1:7" s="355" customFormat="1" ht="12.75">
      <c r="A1133" s="342" t="s">
        <v>756</v>
      </c>
      <c r="B1133" s="351" t="s">
        <v>757</v>
      </c>
      <c r="C1133" s="341">
        <v>-7</v>
      </c>
      <c r="D1133" s="360" t="s">
        <v>475</v>
      </c>
      <c r="E1133" s="361">
        <v>2500</v>
      </c>
      <c r="F1133" s="455">
        <f t="shared" si="52"/>
        <v>-17500</v>
      </c>
      <c r="G1133" s="20">
        <f t="shared" si="50"/>
        <v>-17500</v>
      </c>
    </row>
    <row r="1134" spans="1:7" s="355" customFormat="1" ht="12.75">
      <c r="A1134" s="342" t="s">
        <v>758</v>
      </c>
      <c r="B1134" s="351" t="s">
        <v>560</v>
      </c>
      <c r="C1134" s="341">
        <v>-7</v>
      </c>
      <c r="D1134" s="360" t="s">
        <v>475</v>
      </c>
      <c r="E1134" s="361">
        <v>3900</v>
      </c>
      <c r="F1134" s="455">
        <f t="shared" si="52"/>
        <v>-27300</v>
      </c>
      <c r="G1134" s="20">
        <f t="shared" si="50"/>
        <v>-27300</v>
      </c>
    </row>
    <row r="1135" spans="1:7" s="355" customFormat="1" ht="12.75">
      <c r="A1135" s="342" t="s">
        <v>759</v>
      </c>
      <c r="B1135" s="351" t="s">
        <v>760</v>
      </c>
      <c r="C1135" s="341">
        <v>-1</v>
      </c>
      <c r="D1135" s="360" t="s">
        <v>35</v>
      </c>
      <c r="E1135" s="361">
        <v>5000</v>
      </c>
      <c r="F1135" s="455">
        <f t="shared" si="52"/>
        <v>-5000</v>
      </c>
      <c r="G1135" s="20">
        <f t="shared" si="50"/>
        <v>-5000</v>
      </c>
    </row>
    <row r="1136" spans="1:7" s="355" customFormat="1" ht="12.75">
      <c r="A1136" s="386">
        <v>4</v>
      </c>
      <c r="B1136" s="351" t="s">
        <v>761</v>
      </c>
      <c r="C1136" s="341">
        <v>-1</v>
      </c>
      <c r="D1136" s="360" t="s">
        <v>35</v>
      </c>
      <c r="E1136" s="361">
        <v>12000</v>
      </c>
      <c r="F1136" s="455">
        <f t="shared" si="52"/>
        <v>-12000</v>
      </c>
      <c r="G1136" s="20">
        <f t="shared" si="50"/>
        <v>-12000</v>
      </c>
    </row>
    <row r="1137" spans="1:7" s="355" customFormat="1" ht="12.75">
      <c r="A1137" s="386">
        <v>5</v>
      </c>
      <c r="B1137" s="351" t="s">
        <v>762</v>
      </c>
      <c r="C1137" s="341">
        <v>-1</v>
      </c>
      <c r="D1137" s="360" t="s">
        <v>35</v>
      </c>
      <c r="E1137" s="361">
        <v>8500</v>
      </c>
      <c r="F1137" s="455">
        <f t="shared" si="52"/>
        <v>-8500</v>
      </c>
      <c r="G1137" s="20">
        <f t="shared" si="50"/>
        <v>-8500</v>
      </c>
    </row>
    <row r="1138" spans="1:7" s="355" customFormat="1" ht="12.75">
      <c r="A1138" s="386">
        <v>6</v>
      </c>
      <c r="B1138" s="351" t="s">
        <v>763</v>
      </c>
      <c r="C1138" s="341">
        <v>-3</v>
      </c>
      <c r="D1138" s="360" t="s">
        <v>475</v>
      </c>
      <c r="E1138" s="361">
        <v>2600</v>
      </c>
      <c r="F1138" s="455">
        <f>ROUND((E1138*C1138),2)</f>
        <v>-7800</v>
      </c>
      <c r="G1138" s="20">
        <f t="shared" si="50"/>
        <v>-7800</v>
      </c>
    </row>
    <row r="1139" spans="1:7" s="433" customFormat="1" ht="14.25" customHeight="1">
      <c r="A1139" s="428"/>
      <c r="B1139" s="429" t="s">
        <v>764</v>
      </c>
      <c r="C1139" s="430"/>
      <c r="D1139" s="431"/>
      <c r="E1139" s="430"/>
      <c r="F1139" s="453">
        <f>SUM(F1057:F1138)</f>
        <v>-1703727</v>
      </c>
      <c r="G1139" s="20">
        <f t="shared" si="50"/>
        <v>0</v>
      </c>
    </row>
    <row r="1140" spans="1:7" s="15" customFormat="1" ht="15.75" customHeight="1">
      <c r="A1140" s="277"/>
      <c r="B1140" s="278" t="s">
        <v>797</v>
      </c>
      <c r="C1140" s="279"/>
      <c r="D1140" s="280"/>
      <c r="E1140" s="281"/>
      <c r="F1140" s="282">
        <f>+F1139+F1052</f>
        <v>-2832645.5404</v>
      </c>
      <c r="G1140" s="20">
        <f t="shared" si="50"/>
        <v>0</v>
      </c>
    </row>
    <row r="1141" spans="1:7" s="43" customFormat="1" ht="15.75" customHeight="1">
      <c r="A1141" s="398"/>
      <c r="B1141" s="399"/>
      <c r="C1141" s="400"/>
      <c r="D1141" s="401"/>
      <c r="E1141" s="402"/>
      <c r="F1141" s="403"/>
      <c r="G1141" s="20">
        <f t="shared" si="50"/>
        <v>0</v>
      </c>
    </row>
    <row r="1142" spans="1:7" s="43" customFormat="1" ht="14.25" customHeight="1">
      <c r="A1142" s="37"/>
      <c r="B1142" s="250" t="s">
        <v>798</v>
      </c>
      <c r="C1142" s="210"/>
      <c r="D1142" s="48"/>
      <c r="E1142" s="210"/>
      <c r="F1142" s="411"/>
      <c r="G1142" s="20">
        <f t="shared" si="50"/>
        <v>0</v>
      </c>
    </row>
    <row r="1143" spans="1:7" s="43" customFormat="1" ht="9" customHeight="1">
      <c r="A1143" s="37"/>
      <c r="B1143" s="250"/>
      <c r="C1143" s="210"/>
      <c r="D1143" s="48"/>
      <c r="E1143" s="210"/>
      <c r="F1143" s="411"/>
      <c r="G1143" s="20">
        <f t="shared" si="50"/>
        <v>0</v>
      </c>
    </row>
    <row r="1144" spans="1:7" s="15" customFormat="1" ht="14.25" customHeight="1">
      <c r="A1144" s="37"/>
      <c r="B1144" s="165" t="s">
        <v>622</v>
      </c>
      <c r="C1144" s="210"/>
      <c r="D1144" s="48"/>
      <c r="E1144" s="210"/>
      <c r="F1144" s="211"/>
      <c r="G1144" s="20">
        <f t="shared" si="50"/>
        <v>0</v>
      </c>
    </row>
    <row r="1145" spans="1:7" s="43" customFormat="1" ht="50.25" customHeight="1">
      <c r="A1145" s="59" t="s">
        <v>67</v>
      </c>
      <c r="B1145" s="412" t="s">
        <v>781</v>
      </c>
      <c r="C1145" s="210"/>
      <c r="D1145" s="48"/>
      <c r="E1145" s="210"/>
      <c r="F1145" s="211"/>
      <c r="G1145" s="20">
        <f t="shared" si="50"/>
        <v>0</v>
      </c>
    </row>
    <row r="1146" spans="1:10" s="15" customFormat="1" ht="14.25" customHeight="1">
      <c r="A1146" s="37"/>
      <c r="B1146" s="208"/>
      <c r="C1146" s="210"/>
      <c r="D1146" s="48"/>
      <c r="E1146" s="210"/>
      <c r="F1146" s="211"/>
      <c r="G1146" s="20">
        <f t="shared" si="50"/>
        <v>0</v>
      </c>
      <c r="I1146" s="58" t="s">
        <v>799</v>
      </c>
      <c r="J1146" s="15" t="e">
        <f>+#REF!-#REF!</f>
        <v>#REF!</v>
      </c>
    </row>
    <row r="1147" spans="1:7" s="15" customFormat="1" ht="14.25" customHeight="1">
      <c r="A1147" s="59">
        <v>3</v>
      </c>
      <c r="B1147" s="284" t="s">
        <v>800</v>
      </c>
      <c r="C1147" s="210"/>
      <c r="D1147" s="48"/>
      <c r="E1147" s="210"/>
      <c r="F1147" s="211"/>
      <c r="G1147" s="20">
        <f t="shared" si="50"/>
        <v>0</v>
      </c>
    </row>
    <row r="1148" spans="1:11" s="15" customFormat="1" ht="14.25" customHeight="1">
      <c r="A1148" s="37">
        <v>3.1</v>
      </c>
      <c r="B1148" s="462" t="s">
        <v>801</v>
      </c>
      <c r="C1148" s="210">
        <v>1493.9</v>
      </c>
      <c r="D1148" s="48" t="s">
        <v>17</v>
      </c>
      <c r="E1148" s="210">
        <v>1127.35</v>
      </c>
      <c r="F1148" s="411">
        <f>+E1148*C1148</f>
        <v>1684148.165</v>
      </c>
      <c r="G1148" s="20">
        <f t="shared" si="50"/>
        <v>1684148.165</v>
      </c>
      <c r="H1148" s="15" t="e">
        <f>+#REF!-#REF!</f>
        <v>#REF!</v>
      </c>
      <c r="J1148" s="461">
        <f>15350.29</f>
        <v>15350.29</v>
      </c>
      <c r="K1148" s="15">
        <f>+J1148/5.79</f>
        <v>2651.1727115716753</v>
      </c>
    </row>
    <row r="1149" spans="1:10" s="15" customFormat="1" ht="14.25" customHeight="1">
      <c r="A1149" s="37"/>
      <c r="B1149" s="462"/>
      <c r="C1149" s="210"/>
      <c r="D1149" s="48"/>
      <c r="E1149" s="210"/>
      <c r="F1149" s="411"/>
      <c r="G1149" s="20">
        <f t="shared" si="50"/>
        <v>0</v>
      </c>
      <c r="J1149" s="461"/>
    </row>
    <row r="1150" spans="1:7" s="43" customFormat="1" ht="15" customHeight="1">
      <c r="A1150" s="234"/>
      <c r="B1150" s="250" t="s">
        <v>619</v>
      </c>
      <c r="C1150" s="234"/>
      <c r="D1150" s="235"/>
      <c r="E1150" s="236"/>
      <c r="F1150" s="210"/>
      <c r="G1150" s="20">
        <f t="shared" si="50"/>
        <v>0</v>
      </c>
    </row>
    <row r="1151" spans="1:7" s="283" customFormat="1" ht="15">
      <c r="A1151" s="258"/>
      <c r="B1151" s="266"/>
      <c r="C1151" s="253"/>
      <c r="D1151" s="260"/>
      <c r="E1151" s="255"/>
      <c r="F1151" s="256"/>
      <c r="G1151" s="20">
        <f t="shared" si="50"/>
        <v>0</v>
      </c>
    </row>
    <row r="1152" spans="1:7" s="170" customFormat="1" ht="15" customHeight="1">
      <c r="A1152" s="74"/>
      <c r="B1152" s="165" t="s">
        <v>622</v>
      </c>
      <c r="C1152" s="74"/>
      <c r="D1152" s="74"/>
      <c r="E1152" s="230"/>
      <c r="F1152" s="177"/>
      <c r="G1152" s="20">
        <f t="shared" si="50"/>
        <v>0</v>
      </c>
    </row>
    <row r="1153" spans="1:7" s="170" customFormat="1" ht="5.25" customHeight="1">
      <c r="A1153" s="74"/>
      <c r="B1153" s="165"/>
      <c r="C1153" s="74"/>
      <c r="D1153" s="74"/>
      <c r="E1153" s="230"/>
      <c r="F1153" s="177"/>
      <c r="G1153" s="20">
        <f t="shared" si="50"/>
        <v>0</v>
      </c>
    </row>
    <row r="1154" spans="1:7" s="290" customFormat="1" ht="38.25">
      <c r="A1154" s="59" t="s">
        <v>67</v>
      </c>
      <c r="B1154" s="284" t="s">
        <v>623</v>
      </c>
      <c r="C1154" s="285"/>
      <c r="D1154" s="286"/>
      <c r="E1154" s="287"/>
      <c r="F1154" s="288"/>
      <c r="G1154" s="20">
        <f t="shared" si="50"/>
        <v>0</v>
      </c>
    </row>
    <row r="1155" spans="1:7" s="292" customFormat="1" ht="8.25" customHeight="1">
      <c r="A1155" s="61"/>
      <c r="B1155" s="64"/>
      <c r="C1155" s="97"/>
      <c r="D1155" s="61"/>
      <c r="E1155" s="155"/>
      <c r="F1155" s="291"/>
      <c r="G1155" s="20">
        <f t="shared" si="50"/>
        <v>0</v>
      </c>
    </row>
    <row r="1156" spans="1:7" s="290" customFormat="1" ht="10.5" customHeight="1">
      <c r="A1156" s="63"/>
      <c r="B1156" s="64"/>
      <c r="C1156" s="97"/>
      <c r="D1156" s="61"/>
      <c r="E1156" s="155"/>
      <c r="F1156" s="291"/>
      <c r="G1156" s="20">
        <f t="shared" si="50"/>
        <v>0</v>
      </c>
    </row>
    <row r="1157" spans="1:7" s="290" customFormat="1" ht="12.75">
      <c r="A1157" s="293">
        <v>2</v>
      </c>
      <c r="B1157" s="60" t="s">
        <v>18</v>
      </c>
      <c r="C1157" s="97"/>
      <c r="D1157" s="61"/>
      <c r="E1157" s="155"/>
      <c r="F1157" s="291"/>
      <c r="G1157" s="20">
        <f t="shared" si="50"/>
        <v>0</v>
      </c>
    </row>
    <row r="1158" spans="1:7" s="310" customFormat="1" ht="15.75" customHeight="1">
      <c r="A1158" s="295">
        <v>2.2</v>
      </c>
      <c r="B1158" s="296" t="s">
        <v>625</v>
      </c>
      <c r="C1158" s="297">
        <v>2549.7</v>
      </c>
      <c r="D1158" s="286" t="s">
        <v>20</v>
      </c>
      <c r="E1158" s="298">
        <v>52.34</v>
      </c>
      <c r="F1158" s="297">
        <f>ROUND(C1158*E1158,2)</f>
        <v>133451.3</v>
      </c>
      <c r="G1158" s="20">
        <f t="shared" si="50"/>
        <v>133451.298</v>
      </c>
    </row>
    <row r="1159" spans="1:7" s="290" customFormat="1" ht="12.75">
      <c r="A1159" s="295"/>
      <c r="B1159" s="463"/>
      <c r="C1159" s="297"/>
      <c r="D1159" s="286"/>
      <c r="E1159" s="464"/>
      <c r="F1159" s="297"/>
      <c r="G1159" s="20">
        <f t="shared" si="50"/>
        <v>0</v>
      </c>
    </row>
    <row r="1160" spans="1:7" s="304" customFormat="1" ht="12.75">
      <c r="A1160" s="293">
        <v>5</v>
      </c>
      <c r="B1160" s="60" t="s">
        <v>632</v>
      </c>
      <c r="C1160" s="291"/>
      <c r="D1160" s="59"/>
      <c r="E1160" s="301"/>
      <c r="F1160" s="291"/>
      <c r="G1160" s="20">
        <f t="shared" si="50"/>
        <v>0</v>
      </c>
    </row>
    <row r="1161" spans="1:7" s="310" customFormat="1" ht="12.75">
      <c r="A1161" s="295">
        <f aca="true" t="shared" si="53" ref="A1161:A1169">A1160+0.1</f>
        <v>5.1</v>
      </c>
      <c r="B1161" s="296" t="s">
        <v>633</v>
      </c>
      <c r="C1161" s="297">
        <v>10</v>
      </c>
      <c r="D1161" s="308" t="s">
        <v>319</v>
      </c>
      <c r="E1161" s="305">
        <v>2595.67</v>
      </c>
      <c r="F1161" s="297">
        <f aca="true" t="shared" si="54" ref="F1161:F1169">ROUND(E1161*C1161,2)</f>
        <v>25956.7</v>
      </c>
      <c r="G1161" s="20">
        <f t="shared" si="50"/>
        <v>25956.7</v>
      </c>
    </row>
    <row r="1162" spans="1:7" s="310" customFormat="1" ht="12.75">
      <c r="A1162" s="295">
        <f t="shared" si="53"/>
        <v>5.199999999999999</v>
      </c>
      <c r="B1162" s="296" t="s">
        <v>802</v>
      </c>
      <c r="C1162" s="297">
        <v>5</v>
      </c>
      <c r="D1162" s="308" t="s">
        <v>319</v>
      </c>
      <c r="E1162" s="305">
        <v>2595.67</v>
      </c>
      <c r="F1162" s="297">
        <f t="shared" si="54"/>
        <v>12978.35</v>
      </c>
      <c r="G1162" s="20">
        <f t="shared" si="50"/>
        <v>12978.35</v>
      </c>
    </row>
    <row r="1163" spans="1:7" s="310" customFormat="1" ht="12.75">
      <c r="A1163" s="295">
        <f t="shared" si="53"/>
        <v>5.299999999999999</v>
      </c>
      <c r="B1163" s="296" t="s">
        <v>803</v>
      </c>
      <c r="C1163" s="297">
        <v>3</v>
      </c>
      <c r="D1163" s="308" t="s">
        <v>319</v>
      </c>
      <c r="E1163" s="305">
        <v>2595.67</v>
      </c>
      <c r="F1163" s="297">
        <f t="shared" si="54"/>
        <v>7787.01</v>
      </c>
      <c r="G1163" s="20">
        <f t="shared" si="50"/>
        <v>7787.01</v>
      </c>
    </row>
    <row r="1164" spans="1:7" s="310" customFormat="1" ht="12.75">
      <c r="A1164" s="295">
        <f t="shared" si="53"/>
        <v>5.399999999999999</v>
      </c>
      <c r="B1164" s="296" t="s">
        <v>804</v>
      </c>
      <c r="C1164" s="297">
        <v>8</v>
      </c>
      <c r="D1164" s="308" t="s">
        <v>319</v>
      </c>
      <c r="E1164" s="305">
        <v>2595.67</v>
      </c>
      <c r="F1164" s="297">
        <f t="shared" si="54"/>
        <v>20765.36</v>
      </c>
      <c r="G1164" s="20">
        <f t="shared" si="50"/>
        <v>20765.36</v>
      </c>
    </row>
    <row r="1165" spans="1:7" s="310" customFormat="1" ht="12.75">
      <c r="A1165" s="295">
        <f t="shared" si="53"/>
        <v>5.499999999999998</v>
      </c>
      <c r="B1165" s="296" t="s">
        <v>805</v>
      </c>
      <c r="C1165" s="297">
        <v>4</v>
      </c>
      <c r="D1165" s="308" t="s">
        <v>319</v>
      </c>
      <c r="E1165" s="305">
        <v>2595.67</v>
      </c>
      <c r="F1165" s="297">
        <f t="shared" si="54"/>
        <v>10382.68</v>
      </c>
      <c r="G1165" s="20">
        <f t="shared" si="50"/>
        <v>10382.68</v>
      </c>
    </row>
    <row r="1166" spans="1:7" s="310" customFormat="1" ht="12.75">
      <c r="A1166" s="295">
        <f t="shared" si="53"/>
        <v>5.599999999999998</v>
      </c>
      <c r="B1166" s="296" t="s">
        <v>638</v>
      </c>
      <c r="C1166" s="297">
        <v>5</v>
      </c>
      <c r="D1166" s="308" t="s">
        <v>319</v>
      </c>
      <c r="E1166" s="305">
        <v>2300.82</v>
      </c>
      <c r="F1166" s="297">
        <f t="shared" si="54"/>
        <v>11504.1</v>
      </c>
      <c r="G1166" s="20">
        <f t="shared" si="50"/>
        <v>11504.1</v>
      </c>
    </row>
    <row r="1167" spans="1:7" s="310" customFormat="1" ht="15" customHeight="1">
      <c r="A1167" s="295">
        <f t="shared" si="53"/>
        <v>5.6999999999999975</v>
      </c>
      <c r="B1167" s="296" t="s">
        <v>806</v>
      </c>
      <c r="C1167" s="297">
        <v>2</v>
      </c>
      <c r="D1167" s="308" t="s">
        <v>319</v>
      </c>
      <c r="E1167" s="305">
        <v>2300.82</v>
      </c>
      <c r="F1167" s="297">
        <f t="shared" si="54"/>
        <v>4601.64</v>
      </c>
      <c r="G1167" s="20">
        <f t="shared" si="50"/>
        <v>4601.64</v>
      </c>
    </row>
    <row r="1168" spans="1:7" s="310" customFormat="1" ht="12.75">
      <c r="A1168" s="295">
        <f t="shared" si="53"/>
        <v>5.799999999999997</v>
      </c>
      <c r="B1168" s="296" t="s">
        <v>807</v>
      </c>
      <c r="C1168" s="297">
        <v>1</v>
      </c>
      <c r="D1168" s="308" t="s">
        <v>319</v>
      </c>
      <c r="E1168" s="305">
        <v>2425.12</v>
      </c>
      <c r="F1168" s="297">
        <f t="shared" si="54"/>
        <v>2425.12</v>
      </c>
      <c r="G1168" s="20">
        <f aca="true" t="shared" si="55" ref="G1168:G1231">+E1168*C1168</f>
        <v>2425.12</v>
      </c>
    </row>
    <row r="1169" spans="1:7" s="310" customFormat="1" ht="12.75">
      <c r="A1169" s="295">
        <f t="shared" si="53"/>
        <v>5.899999999999997</v>
      </c>
      <c r="B1169" s="296" t="s">
        <v>641</v>
      </c>
      <c r="C1169" s="297">
        <v>76</v>
      </c>
      <c r="D1169" s="308" t="s">
        <v>319</v>
      </c>
      <c r="E1169" s="305">
        <v>287.57</v>
      </c>
      <c r="F1169" s="297">
        <f t="shared" si="54"/>
        <v>21855.32</v>
      </c>
      <c r="G1169" s="20">
        <f t="shared" si="55"/>
        <v>21855.32</v>
      </c>
    </row>
    <row r="1170" spans="1:7" s="433" customFormat="1" ht="14.25" customHeight="1">
      <c r="A1170" s="428"/>
      <c r="B1170" s="429" t="s">
        <v>808</v>
      </c>
      <c r="C1170" s="430"/>
      <c r="D1170" s="431"/>
      <c r="E1170" s="430"/>
      <c r="F1170" s="432">
        <f>SUM(F1142:F1169)</f>
        <v>1935855.7450000003</v>
      </c>
      <c r="G1170" s="20">
        <f t="shared" si="55"/>
        <v>0</v>
      </c>
    </row>
    <row r="1171" spans="1:10" s="15" customFormat="1" ht="14.25" customHeight="1">
      <c r="A1171" s="37"/>
      <c r="B1171" s="462"/>
      <c r="C1171" s="210"/>
      <c r="D1171" s="48"/>
      <c r="E1171" s="210"/>
      <c r="F1171" s="211"/>
      <c r="G1171" s="20">
        <f t="shared" si="55"/>
        <v>0</v>
      </c>
      <c r="I1171" s="411"/>
      <c r="J1171" s="15">
        <f>+J1148*250</f>
        <v>3837572.5</v>
      </c>
    </row>
    <row r="1172" spans="1:7" s="15" customFormat="1" ht="14.25" customHeight="1">
      <c r="A1172" s="37"/>
      <c r="B1172" s="250" t="s">
        <v>71</v>
      </c>
      <c r="C1172" s="210"/>
      <c r="D1172" s="48"/>
      <c r="E1172" s="210"/>
      <c r="F1172" s="211"/>
      <c r="G1172" s="20">
        <f t="shared" si="55"/>
        <v>0</v>
      </c>
    </row>
    <row r="1173" spans="1:7" s="43" customFormat="1" ht="54.75" customHeight="1">
      <c r="A1173" s="59" t="s">
        <v>67</v>
      </c>
      <c r="B1173" s="412" t="s">
        <v>781</v>
      </c>
      <c r="C1173" s="210"/>
      <c r="D1173" s="48"/>
      <c r="E1173" s="210"/>
      <c r="F1173" s="211"/>
      <c r="G1173" s="20">
        <f t="shared" si="55"/>
        <v>0</v>
      </c>
    </row>
    <row r="1174" spans="1:7" s="15" customFormat="1" ht="12.75" customHeight="1">
      <c r="A1174" s="59"/>
      <c r="B1174" s="434"/>
      <c r="C1174" s="210"/>
      <c r="D1174" s="48"/>
      <c r="E1174" s="210"/>
      <c r="F1174" s="211"/>
      <c r="G1174" s="20">
        <f t="shared" si="55"/>
        <v>0</v>
      </c>
    </row>
    <row r="1175" spans="1:8" s="15" customFormat="1" ht="12.75" customHeight="1">
      <c r="A1175" s="293">
        <v>2</v>
      </c>
      <c r="B1175" s="60" t="s">
        <v>18</v>
      </c>
      <c r="C1175" s="97"/>
      <c r="D1175" s="61"/>
      <c r="E1175" s="155"/>
      <c r="F1175" s="291"/>
      <c r="G1175" s="20">
        <f t="shared" si="55"/>
        <v>0</v>
      </c>
      <c r="H1175" s="15">
        <f>250*5.79</f>
        <v>1447.5</v>
      </c>
    </row>
    <row r="1176" spans="1:7" s="43" customFormat="1" ht="12.75" customHeight="1">
      <c r="A1176" s="295">
        <v>2.7</v>
      </c>
      <c r="B1176" s="296" t="s">
        <v>809</v>
      </c>
      <c r="C1176" s="465">
        <v>116.11</v>
      </c>
      <c r="D1176" s="286" t="s">
        <v>20</v>
      </c>
      <c r="E1176" s="298">
        <v>2079.9</v>
      </c>
      <c r="F1176" s="269">
        <f>ROUND(E1176*C1176,2)</f>
        <v>241497.19</v>
      </c>
      <c r="G1176" s="20">
        <f t="shared" si="55"/>
        <v>241497.189</v>
      </c>
    </row>
    <row r="1177" spans="1:7" s="11" customFormat="1" ht="12.75">
      <c r="A1177" s="294">
        <f>A1176+0.1</f>
        <v>2.8000000000000003</v>
      </c>
      <c r="B1177" s="64" t="s">
        <v>790</v>
      </c>
      <c r="C1177" s="424">
        <v>156.75</v>
      </c>
      <c r="D1177" s="61" t="s">
        <v>20</v>
      </c>
      <c r="E1177" s="424">
        <v>165</v>
      </c>
      <c r="F1177" s="435">
        <f>ROUND(C1177*E1177,2)</f>
        <v>25863.75</v>
      </c>
      <c r="G1177" s="20">
        <f t="shared" si="55"/>
        <v>25863.75</v>
      </c>
    </row>
    <row r="1178" spans="1:7" s="292" customFormat="1" ht="8.25" customHeight="1">
      <c r="A1178" s="61"/>
      <c r="B1178" s="64"/>
      <c r="C1178" s="97"/>
      <c r="D1178" s="61"/>
      <c r="E1178" s="155"/>
      <c r="F1178" s="291"/>
      <c r="G1178" s="20">
        <f t="shared" si="55"/>
        <v>0</v>
      </c>
    </row>
    <row r="1179" spans="1:7" s="290" customFormat="1" ht="12.75">
      <c r="A1179" s="293">
        <v>6</v>
      </c>
      <c r="B1179" s="60" t="s">
        <v>643</v>
      </c>
      <c r="C1179" s="312"/>
      <c r="D1179" s="313"/>
      <c r="E1179" s="314"/>
      <c r="F1179" s="435"/>
      <c r="G1179" s="20">
        <f t="shared" si="55"/>
        <v>0</v>
      </c>
    </row>
    <row r="1180" spans="1:7" s="290" customFormat="1" ht="12.75">
      <c r="A1180" s="295">
        <v>6.3</v>
      </c>
      <c r="B1180" s="296" t="s">
        <v>810</v>
      </c>
      <c r="C1180" s="449">
        <v>8</v>
      </c>
      <c r="D1180" s="308" t="s">
        <v>319</v>
      </c>
      <c r="E1180" s="305">
        <v>19529.7</v>
      </c>
      <c r="F1180" s="436">
        <f>ROUND(E1180*C1180,2)</f>
        <v>156237.6</v>
      </c>
      <c r="G1180" s="42">
        <f t="shared" si="55"/>
        <v>156237.6</v>
      </c>
    </row>
    <row r="1181" spans="1:7" s="290" customFormat="1" ht="16.5" customHeight="1">
      <c r="A1181" s="295">
        <v>6.4</v>
      </c>
      <c r="B1181" s="296" t="s">
        <v>811</v>
      </c>
      <c r="C1181" s="449">
        <v>15</v>
      </c>
      <c r="D1181" s="308" t="s">
        <v>319</v>
      </c>
      <c r="E1181" s="305">
        <v>10000</v>
      </c>
      <c r="F1181" s="436">
        <f>ROUND(E1181*C1181,2)</f>
        <v>150000</v>
      </c>
      <c r="G1181" s="42">
        <f>+E1181*C1181</f>
        <v>150000</v>
      </c>
    </row>
    <row r="1182" spans="1:7" s="43" customFormat="1" ht="12.75" customHeight="1">
      <c r="A1182" s="59"/>
      <c r="B1182" s="434"/>
      <c r="C1182" s="210"/>
      <c r="D1182" s="48"/>
      <c r="E1182" s="210"/>
      <c r="F1182" s="211"/>
      <c r="G1182" s="20">
        <f t="shared" si="55"/>
        <v>0</v>
      </c>
    </row>
    <row r="1183" spans="1:7" s="43" customFormat="1" ht="13.5" customHeight="1">
      <c r="A1183" s="466">
        <v>12</v>
      </c>
      <c r="B1183" s="208" t="s">
        <v>812</v>
      </c>
      <c r="C1183" s="210"/>
      <c r="D1183" s="48"/>
      <c r="E1183" s="210"/>
      <c r="F1183" s="211"/>
      <c r="G1183" s="20">
        <f t="shared" si="55"/>
        <v>0</v>
      </c>
    </row>
    <row r="1184" spans="1:7" s="170" customFormat="1" ht="13.5" customHeight="1">
      <c r="A1184" s="467">
        <v>12.1</v>
      </c>
      <c r="B1184" s="208" t="s">
        <v>18</v>
      </c>
      <c r="C1184" s="177"/>
      <c r="D1184" s="19"/>
      <c r="E1184" s="177"/>
      <c r="F1184" s="209"/>
      <c r="G1184" s="20">
        <f t="shared" si="55"/>
        <v>0</v>
      </c>
    </row>
    <row r="1185" spans="1:7" s="43" customFormat="1" ht="13.5" customHeight="1">
      <c r="A1185" s="468" t="s">
        <v>813</v>
      </c>
      <c r="B1185" s="462" t="s">
        <v>814</v>
      </c>
      <c r="C1185" s="210">
        <v>45.22</v>
      </c>
      <c r="D1185" s="48" t="s">
        <v>20</v>
      </c>
      <c r="E1185" s="210">
        <v>292.5</v>
      </c>
      <c r="F1185" s="210">
        <f>ROUND(C1185*E1185,2)</f>
        <v>13226.85</v>
      </c>
      <c r="G1185" s="20">
        <f t="shared" si="55"/>
        <v>13226.85</v>
      </c>
    </row>
    <row r="1186" spans="1:7" s="43" customFormat="1" ht="13.5" customHeight="1">
      <c r="A1186" s="468" t="s">
        <v>815</v>
      </c>
      <c r="B1186" s="462" t="s">
        <v>816</v>
      </c>
      <c r="C1186" s="210">
        <v>44.34</v>
      </c>
      <c r="D1186" s="48" t="s">
        <v>17</v>
      </c>
      <c r="E1186" s="210">
        <v>151.64</v>
      </c>
      <c r="F1186" s="210">
        <f>ROUND(C1186*E1186,2)</f>
        <v>6723.72</v>
      </c>
      <c r="G1186" s="20">
        <f t="shared" si="55"/>
        <v>6723.7176</v>
      </c>
    </row>
    <row r="1187" spans="1:7" s="43" customFormat="1" ht="8.25" customHeight="1">
      <c r="A1187" s="469"/>
      <c r="B1187" s="208"/>
      <c r="C1187" s="210"/>
      <c r="D1187" s="48"/>
      <c r="E1187" s="210"/>
      <c r="F1187" s="210"/>
      <c r="G1187" s="20">
        <f t="shared" si="55"/>
        <v>0</v>
      </c>
    </row>
    <row r="1188" spans="1:7" s="43" customFormat="1" ht="13.5" customHeight="1">
      <c r="A1188" s="470">
        <v>12.2</v>
      </c>
      <c r="B1188" s="208" t="s">
        <v>817</v>
      </c>
      <c r="C1188" s="210"/>
      <c r="D1188" s="48"/>
      <c r="E1188" s="210"/>
      <c r="F1188" s="210"/>
      <c r="G1188" s="20">
        <f t="shared" si="55"/>
        <v>0</v>
      </c>
    </row>
    <row r="1189" spans="1:7" s="43" customFormat="1" ht="13.5" customHeight="1">
      <c r="A1189" s="468" t="s">
        <v>818</v>
      </c>
      <c r="B1189" s="296" t="s">
        <v>819</v>
      </c>
      <c r="C1189" s="210">
        <v>26.9</v>
      </c>
      <c r="D1189" s="48" t="s">
        <v>204</v>
      </c>
      <c r="E1189" s="210">
        <v>670.16</v>
      </c>
      <c r="F1189" s="210">
        <f aca="true" t="shared" si="56" ref="F1189:F1200">ROUND(C1189*E1189,2)</f>
        <v>18027.3</v>
      </c>
      <c r="G1189" s="20">
        <f t="shared" si="55"/>
        <v>18027.303999999996</v>
      </c>
    </row>
    <row r="1190" spans="1:7" s="43" customFormat="1" ht="13.5" customHeight="1">
      <c r="A1190" s="468" t="s">
        <v>820</v>
      </c>
      <c r="B1190" s="462" t="s">
        <v>821</v>
      </c>
      <c r="C1190" s="210">
        <v>2.9</v>
      </c>
      <c r="D1190" s="48" t="s">
        <v>204</v>
      </c>
      <c r="E1190" s="210">
        <v>158.64</v>
      </c>
      <c r="F1190" s="210">
        <f t="shared" si="56"/>
        <v>460.06</v>
      </c>
      <c r="G1190" s="20">
        <f t="shared" si="55"/>
        <v>460.0559999999999</v>
      </c>
    </row>
    <row r="1191" spans="1:7" s="43" customFormat="1" ht="13.5" customHeight="1">
      <c r="A1191" s="468" t="s">
        <v>822</v>
      </c>
      <c r="B1191" s="462" t="s">
        <v>823</v>
      </c>
      <c r="C1191" s="210">
        <v>11.6</v>
      </c>
      <c r="D1191" s="48" t="s">
        <v>204</v>
      </c>
      <c r="E1191" s="210">
        <v>49.02</v>
      </c>
      <c r="F1191" s="210">
        <f t="shared" si="56"/>
        <v>568.63</v>
      </c>
      <c r="G1191" s="20">
        <f t="shared" si="55"/>
        <v>568.6320000000001</v>
      </c>
    </row>
    <row r="1192" spans="1:7" s="43" customFormat="1" ht="13.5" customHeight="1">
      <c r="A1192" s="468" t="s">
        <v>824</v>
      </c>
      <c r="B1192" s="462" t="s">
        <v>825</v>
      </c>
      <c r="C1192" s="210">
        <v>9.4</v>
      </c>
      <c r="D1192" s="48" t="s">
        <v>204</v>
      </c>
      <c r="E1192" s="210">
        <v>37</v>
      </c>
      <c r="F1192" s="210">
        <f t="shared" si="56"/>
        <v>347.8</v>
      </c>
      <c r="G1192" s="20">
        <f t="shared" si="55"/>
        <v>347.8</v>
      </c>
    </row>
    <row r="1193" spans="1:7" s="43" customFormat="1" ht="13.5" customHeight="1">
      <c r="A1193" s="468" t="s">
        <v>826</v>
      </c>
      <c r="B1193" s="462" t="s">
        <v>827</v>
      </c>
      <c r="C1193" s="210">
        <v>18</v>
      </c>
      <c r="D1193" s="48" t="s">
        <v>35</v>
      </c>
      <c r="E1193" s="210">
        <v>1982.4</v>
      </c>
      <c r="F1193" s="210">
        <f t="shared" si="56"/>
        <v>35683.2</v>
      </c>
      <c r="G1193" s="20">
        <f t="shared" si="55"/>
        <v>35683.200000000004</v>
      </c>
    </row>
    <row r="1194" spans="1:7" s="43" customFormat="1" ht="13.5" customHeight="1">
      <c r="A1194" s="468" t="s">
        <v>828</v>
      </c>
      <c r="B1194" s="462" t="s">
        <v>829</v>
      </c>
      <c r="C1194" s="210">
        <v>10</v>
      </c>
      <c r="D1194" s="48" t="s">
        <v>35</v>
      </c>
      <c r="E1194" s="210">
        <v>1072.58</v>
      </c>
      <c r="F1194" s="210">
        <f t="shared" si="56"/>
        <v>10725.8</v>
      </c>
      <c r="G1194" s="20">
        <f t="shared" si="55"/>
        <v>10725.8</v>
      </c>
    </row>
    <row r="1195" spans="1:7" s="43" customFormat="1" ht="13.5" customHeight="1">
      <c r="A1195" s="468" t="s">
        <v>830</v>
      </c>
      <c r="B1195" s="462" t="s">
        <v>831</v>
      </c>
      <c r="C1195" s="210">
        <v>2</v>
      </c>
      <c r="D1195" s="48" t="s">
        <v>35</v>
      </c>
      <c r="E1195" s="210">
        <v>208.62</v>
      </c>
      <c r="F1195" s="210">
        <f t="shared" si="56"/>
        <v>417.24</v>
      </c>
      <c r="G1195" s="20">
        <f t="shared" si="55"/>
        <v>417.24</v>
      </c>
    </row>
    <row r="1196" spans="1:7" s="43" customFormat="1" ht="13.5" customHeight="1">
      <c r="A1196" s="468" t="s">
        <v>832</v>
      </c>
      <c r="B1196" s="462" t="s">
        <v>833</v>
      </c>
      <c r="C1196" s="210">
        <v>2</v>
      </c>
      <c r="D1196" s="48" t="s">
        <v>35</v>
      </c>
      <c r="E1196" s="210">
        <v>32.1</v>
      </c>
      <c r="F1196" s="210">
        <f t="shared" si="56"/>
        <v>64.2</v>
      </c>
      <c r="G1196" s="20">
        <f t="shared" si="55"/>
        <v>64.2</v>
      </c>
    </row>
    <row r="1197" spans="1:7" s="43" customFormat="1" ht="13.5" customHeight="1">
      <c r="A1197" s="468" t="s">
        <v>834</v>
      </c>
      <c r="B1197" s="462" t="s">
        <v>835</v>
      </c>
      <c r="C1197" s="210">
        <v>2</v>
      </c>
      <c r="D1197" s="48" t="s">
        <v>35</v>
      </c>
      <c r="E1197" s="210">
        <v>26.48</v>
      </c>
      <c r="F1197" s="210">
        <f t="shared" si="56"/>
        <v>52.96</v>
      </c>
      <c r="G1197" s="20">
        <f t="shared" si="55"/>
        <v>52.96</v>
      </c>
    </row>
    <row r="1198" spans="1:7" s="43" customFormat="1" ht="13.5" customHeight="1">
      <c r="A1198" s="468" t="s">
        <v>836</v>
      </c>
      <c r="B1198" s="462" t="s">
        <v>837</v>
      </c>
      <c r="C1198" s="210">
        <v>2</v>
      </c>
      <c r="D1198" s="48" t="s">
        <v>35</v>
      </c>
      <c r="E1198" s="210">
        <v>973.6</v>
      </c>
      <c r="F1198" s="210">
        <f t="shared" si="56"/>
        <v>1947.2</v>
      </c>
      <c r="G1198" s="20">
        <f t="shared" si="55"/>
        <v>1947.2</v>
      </c>
    </row>
    <row r="1199" spans="1:7" s="43" customFormat="1" ht="12.75" customHeight="1">
      <c r="A1199" s="468" t="s">
        <v>838</v>
      </c>
      <c r="B1199" s="462" t="s">
        <v>839</v>
      </c>
      <c r="C1199" s="210">
        <v>4</v>
      </c>
      <c r="D1199" s="48" t="s">
        <v>35</v>
      </c>
      <c r="E1199" s="210">
        <v>55.22</v>
      </c>
      <c r="F1199" s="210">
        <f t="shared" si="56"/>
        <v>220.88</v>
      </c>
      <c r="G1199" s="20">
        <f t="shared" si="55"/>
        <v>220.88</v>
      </c>
    </row>
    <row r="1200" spans="1:7" s="43" customFormat="1" ht="13.5" customHeight="1">
      <c r="A1200" s="468" t="s">
        <v>840</v>
      </c>
      <c r="B1200" s="462" t="s">
        <v>841</v>
      </c>
      <c r="C1200" s="210">
        <v>2</v>
      </c>
      <c r="D1200" s="48" t="s">
        <v>35</v>
      </c>
      <c r="E1200" s="210">
        <v>90</v>
      </c>
      <c r="F1200" s="210">
        <f t="shared" si="56"/>
        <v>180</v>
      </c>
      <c r="G1200" s="20">
        <f t="shared" si="55"/>
        <v>180</v>
      </c>
    </row>
    <row r="1201" spans="1:7" s="43" customFormat="1" ht="7.5" customHeight="1">
      <c r="A1201" s="471"/>
      <c r="B1201" s="472"/>
      <c r="C1201" s="402"/>
      <c r="D1201" s="473"/>
      <c r="E1201" s="402"/>
      <c r="F1201" s="210"/>
      <c r="G1201" s="20">
        <f t="shared" si="55"/>
        <v>0</v>
      </c>
    </row>
    <row r="1202" spans="1:7" s="43" customFormat="1" ht="13.5" customHeight="1">
      <c r="A1202" s="474">
        <v>12.3</v>
      </c>
      <c r="B1202" s="208" t="s">
        <v>262</v>
      </c>
      <c r="C1202" s="210"/>
      <c r="D1202" s="48"/>
      <c r="E1202" s="210"/>
      <c r="F1202" s="210"/>
      <c r="G1202" s="20">
        <f t="shared" si="55"/>
        <v>0</v>
      </c>
    </row>
    <row r="1203" spans="1:7" s="43" customFormat="1" ht="13.5" customHeight="1">
      <c r="A1203" s="469" t="s">
        <v>842</v>
      </c>
      <c r="B1203" s="462" t="s">
        <v>843</v>
      </c>
      <c r="C1203" s="210">
        <v>9</v>
      </c>
      <c r="D1203" s="48" t="s">
        <v>174</v>
      </c>
      <c r="E1203" s="210">
        <v>1200</v>
      </c>
      <c r="F1203" s="210">
        <f>ROUND(C1203*E1203,2)</f>
        <v>10800</v>
      </c>
      <c r="G1203" s="20">
        <f t="shared" si="55"/>
        <v>10800</v>
      </c>
    </row>
    <row r="1204" spans="1:7" s="43" customFormat="1" ht="13.5" customHeight="1">
      <c r="A1204" s="469" t="s">
        <v>844</v>
      </c>
      <c r="B1204" s="462" t="s">
        <v>845</v>
      </c>
      <c r="C1204" s="210">
        <v>14</v>
      </c>
      <c r="D1204" s="48" t="s">
        <v>174</v>
      </c>
      <c r="E1204" s="210">
        <f>750*2</f>
        <v>1500</v>
      </c>
      <c r="F1204" s="210">
        <f>ROUND(C1204*E1204,2)</f>
        <v>21000</v>
      </c>
      <c r="G1204" s="20">
        <f t="shared" si="55"/>
        <v>21000</v>
      </c>
    </row>
    <row r="1205" spans="1:7" s="43" customFormat="1" ht="13.5" customHeight="1">
      <c r="A1205" s="469" t="s">
        <v>846</v>
      </c>
      <c r="B1205" s="462" t="s">
        <v>847</v>
      </c>
      <c r="C1205" s="210">
        <v>11</v>
      </c>
      <c r="D1205" s="48" t="s">
        <v>174</v>
      </c>
      <c r="E1205" s="210">
        <v>1318</v>
      </c>
      <c r="F1205" s="210">
        <f>ROUND(C1205*E1205,2)</f>
        <v>14498</v>
      </c>
      <c r="G1205" s="20">
        <f t="shared" si="55"/>
        <v>14498</v>
      </c>
    </row>
    <row r="1206" spans="1:7" s="43" customFormat="1" ht="13.5" customHeight="1">
      <c r="A1206" s="469"/>
      <c r="B1206" s="462"/>
      <c r="C1206" s="210"/>
      <c r="D1206" s="48"/>
      <c r="E1206" s="210"/>
      <c r="F1206" s="210"/>
      <c r="G1206" s="20">
        <f t="shared" si="55"/>
        <v>0</v>
      </c>
    </row>
    <row r="1207" spans="1:7" s="43" customFormat="1" ht="13.5" customHeight="1">
      <c r="A1207" s="474">
        <v>12.4</v>
      </c>
      <c r="B1207" s="208" t="s">
        <v>477</v>
      </c>
      <c r="C1207" s="210"/>
      <c r="D1207" s="48"/>
      <c r="E1207" s="210"/>
      <c r="F1207" s="210"/>
      <c r="G1207" s="20">
        <f t="shared" si="55"/>
        <v>0</v>
      </c>
    </row>
    <row r="1208" spans="1:7" s="478" customFormat="1" ht="12.75" customHeight="1">
      <c r="A1208" s="475" t="s">
        <v>848</v>
      </c>
      <c r="B1208" s="462" t="s">
        <v>849</v>
      </c>
      <c r="C1208" s="476">
        <v>21</v>
      </c>
      <c r="D1208" s="477" t="s">
        <v>33</v>
      </c>
      <c r="E1208" s="476">
        <v>325.5</v>
      </c>
      <c r="F1208" s="476">
        <f>+E1208*C1208</f>
        <v>6835.5</v>
      </c>
      <c r="G1208" s="20">
        <f t="shared" si="55"/>
        <v>6835.5</v>
      </c>
    </row>
    <row r="1209" spans="1:7" s="478" customFormat="1" ht="12.75" customHeight="1">
      <c r="A1209" s="479"/>
      <c r="B1209" s="480"/>
      <c r="C1209" s="476"/>
      <c r="D1209" s="477"/>
      <c r="E1209" s="476"/>
      <c r="F1209" s="481"/>
      <c r="G1209" s="20">
        <f t="shared" si="55"/>
        <v>0</v>
      </c>
    </row>
    <row r="1210" spans="1:7" s="478" customFormat="1" ht="12.75" customHeight="1">
      <c r="A1210" s="482">
        <v>13</v>
      </c>
      <c r="B1210" s="483" t="s">
        <v>850</v>
      </c>
      <c r="C1210" s="476"/>
      <c r="D1210" s="477"/>
      <c r="E1210" s="476"/>
      <c r="F1210" s="481"/>
      <c r="G1210" s="20">
        <f t="shared" si="55"/>
        <v>0</v>
      </c>
    </row>
    <row r="1211" spans="1:7" s="478" customFormat="1" ht="12.75" customHeight="1">
      <c r="A1211" s="484">
        <v>13.1</v>
      </c>
      <c r="B1211" s="483" t="s">
        <v>851</v>
      </c>
      <c r="C1211" s="476"/>
      <c r="D1211" s="477"/>
      <c r="E1211" s="476"/>
      <c r="F1211" s="481"/>
      <c r="G1211" s="20">
        <f t="shared" si="55"/>
        <v>0</v>
      </c>
    </row>
    <row r="1212" spans="1:7" s="478" customFormat="1" ht="12.75" customHeight="1">
      <c r="A1212" s="485" t="s">
        <v>852</v>
      </c>
      <c r="B1212" s="486" t="s">
        <v>853</v>
      </c>
      <c r="C1212" s="476">
        <v>16</v>
      </c>
      <c r="D1212" s="477" t="s">
        <v>35</v>
      </c>
      <c r="E1212" s="476">
        <v>9229.69</v>
      </c>
      <c r="F1212" s="487">
        <f aca="true" t="shared" si="57" ref="F1212:F1218">ROUND(E1212*C1212,2)</f>
        <v>147675.04</v>
      </c>
      <c r="G1212" s="20">
        <f t="shared" si="55"/>
        <v>147675.04</v>
      </c>
    </row>
    <row r="1213" spans="1:7" s="478" customFormat="1" ht="12.75" customHeight="1">
      <c r="A1213" s="485" t="s">
        <v>854</v>
      </c>
      <c r="B1213" s="486" t="s">
        <v>855</v>
      </c>
      <c r="C1213" s="476">
        <v>14</v>
      </c>
      <c r="D1213" s="477" t="s">
        <v>35</v>
      </c>
      <c r="E1213" s="476">
        <v>4437</v>
      </c>
      <c r="F1213" s="487">
        <f t="shared" si="57"/>
        <v>62118</v>
      </c>
      <c r="G1213" s="20">
        <f t="shared" si="55"/>
        <v>62118</v>
      </c>
    </row>
    <row r="1214" spans="1:7" s="478" customFormat="1" ht="12.75" customHeight="1">
      <c r="A1214" s="485" t="s">
        <v>856</v>
      </c>
      <c r="B1214" s="486" t="s">
        <v>857</v>
      </c>
      <c r="C1214" s="476">
        <v>2</v>
      </c>
      <c r="D1214" s="477" t="s">
        <v>35</v>
      </c>
      <c r="E1214" s="476">
        <v>6120</v>
      </c>
      <c r="F1214" s="487">
        <f t="shared" si="57"/>
        <v>12240</v>
      </c>
      <c r="G1214" s="20">
        <f t="shared" si="55"/>
        <v>12240</v>
      </c>
    </row>
    <row r="1215" spans="1:7" s="478" customFormat="1" ht="12" customHeight="1">
      <c r="A1215" s="485" t="s">
        <v>858</v>
      </c>
      <c r="B1215" s="285" t="s">
        <v>859</v>
      </c>
      <c r="C1215" s="476">
        <v>513.64</v>
      </c>
      <c r="D1215" s="477" t="s">
        <v>258</v>
      </c>
      <c r="E1215" s="476">
        <v>33.1</v>
      </c>
      <c r="F1215" s="488">
        <f t="shared" si="57"/>
        <v>17001.48</v>
      </c>
      <c r="G1215" s="20">
        <f t="shared" si="55"/>
        <v>17001.484</v>
      </c>
    </row>
    <row r="1216" spans="1:7" s="478" customFormat="1" ht="26.25" customHeight="1">
      <c r="A1216" s="485" t="s">
        <v>860</v>
      </c>
      <c r="B1216" s="489" t="s">
        <v>861</v>
      </c>
      <c r="C1216" s="476">
        <v>40</v>
      </c>
      <c r="D1216" s="477" t="s">
        <v>35</v>
      </c>
      <c r="E1216" s="476">
        <v>475</v>
      </c>
      <c r="F1216" s="476">
        <f t="shared" si="57"/>
        <v>19000</v>
      </c>
      <c r="G1216" s="20">
        <f t="shared" si="55"/>
        <v>19000</v>
      </c>
    </row>
    <row r="1217" spans="1:7" s="478" customFormat="1" ht="12" customHeight="1">
      <c r="A1217" s="485" t="s">
        <v>862</v>
      </c>
      <c r="B1217" s="490" t="s">
        <v>863</v>
      </c>
      <c r="C1217" s="476">
        <v>8</v>
      </c>
      <c r="D1217" s="477" t="s">
        <v>35</v>
      </c>
      <c r="E1217" s="476">
        <v>276</v>
      </c>
      <c r="F1217" s="481">
        <f t="shared" si="57"/>
        <v>2208</v>
      </c>
      <c r="G1217" s="20">
        <f t="shared" si="55"/>
        <v>2208</v>
      </c>
    </row>
    <row r="1218" spans="1:7" s="478" customFormat="1" ht="16.5" customHeight="1">
      <c r="A1218" s="491" t="s">
        <v>864</v>
      </c>
      <c r="B1218" s="492" t="s">
        <v>865</v>
      </c>
      <c r="C1218" s="493">
        <v>9708.07</v>
      </c>
      <c r="D1218" s="494" t="s">
        <v>258</v>
      </c>
      <c r="E1218" s="493">
        <v>54.73</v>
      </c>
      <c r="F1218" s="495">
        <f t="shared" si="57"/>
        <v>531322.67</v>
      </c>
      <c r="G1218" s="20">
        <f t="shared" si="55"/>
        <v>531322.6710999999</v>
      </c>
    </row>
    <row r="1219" spans="1:7" s="478" customFormat="1" ht="28.5" customHeight="1">
      <c r="A1219" s="485" t="s">
        <v>866</v>
      </c>
      <c r="B1219" s="496" t="s">
        <v>867</v>
      </c>
      <c r="C1219" s="488">
        <v>96.97</v>
      </c>
      <c r="D1219" s="497" t="s">
        <v>59</v>
      </c>
      <c r="E1219" s="488">
        <v>355.51</v>
      </c>
      <c r="F1219" s="487">
        <f>ROUND(E1219*C1219,2)</f>
        <v>34473.8</v>
      </c>
      <c r="G1219" s="20">
        <f t="shared" si="55"/>
        <v>34473.8047</v>
      </c>
    </row>
    <row r="1220" spans="1:7" s="478" customFormat="1" ht="12" customHeight="1">
      <c r="A1220" s="498"/>
      <c r="B1220" s="499"/>
      <c r="C1220" s="500"/>
      <c r="D1220" s="497"/>
      <c r="E1220" s="487"/>
      <c r="F1220" s="487"/>
      <c r="G1220" s="20">
        <f t="shared" si="55"/>
        <v>0</v>
      </c>
    </row>
    <row r="1221" spans="1:7" s="478" customFormat="1" ht="12.75" customHeight="1">
      <c r="A1221" s="501">
        <v>13.2</v>
      </c>
      <c r="B1221" s="502" t="s">
        <v>868</v>
      </c>
      <c r="C1221" s="500"/>
      <c r="D1221" s="497"/>
      <c r="E1221" s="487"/>
      <c r="F1221" s="487"/>
      <c r="G1221" s="20">
        <f t="shared" si="55"/>
        <v>0</v>
      </c>
    </row>
    <row r="1222" spans="1:7" s="478" customFormat="1" ht="26.25" customHeight="1">
      <c r="A1222" s="503" t="s">
        <v>869</v>
      </c>
      <c r="B1222" s="504" t="s">
        <v>870</v>
      </c>
      <c r="C1222" s="488">
        <v>5</v>
      </c>
      <c r="D1222" s="497" t="s">
        <v>174</v>
      </c>
      <c r="E1222" s="487">
        <v>19000</v>
      </c>
      <c r="F1222" s="487">
        <f>ROUND(E1222*C1222,2)</f>
        <v>95000</v>
      </c>
      <c r="G1222" s="20">
        <f t="shared" si="55"/>
        <v>95000</v>
      </c>
    </row>
    <row r="1223" spans="1:7" s="478" customFormat="1" ht="3.75" customHeight="1">
      <c r="A1223" s="479"/>
      <c r="B1223" s="505"/>
      <c r="C1223" s="506"/>
      <c r="D1223" s="477"/>
      <c r="E1223" s="476"/>
      <c r="F1223" s="481"/>
      <c r="G1223" s="20">
        <f t="shared" si="55"/>
        <v>0</v>
      </c>
    </row>
    <row r="1224" spans="1:7" s="478" customFormat="1" ht="27.75" customHeight="1">
      <c r="A1224" s="507">
        <v>13.3</v>
      </c>
      <c r="B1224" s="462" t="s">
        <v>871</v>
      </c>
      <c r="C1224" s="508">
        <v>32.5</v>
      </c>
      <c r="D1224" s="477" t="s">
        <v>17</v>
      </c>
      <c r="E1224" s="476">
        <v>4298.94</v>
      </c>
      <c r="F1224" s="487">
        <f>ROUND(E1224*C1224,2)</f>
        <v>139715.55</v>
      </c>
      <c r="G1224" s="20">
        <f t="shared" si="55"/>
        <v>139715.55</v>
      </c>
    </row>
    <row r="1225" spans="1:8" s="478" customFormat="1" ht="25.5" customHeight="1">
      <c r="A1225" s="507">
        <v>13.4</v>
      </c>
      <c r="B1225" s="462" t="s">
        <v>872</v>
      </c>
      <c r="C1225" s="508">
        <v>4</v>
      </c>
      <c r="D1225" s="477" t="s">
        <v>35</v>
      </c>
      <c r="E1225" s="476">
        <v>6669.32</v>
      </c>
      <c r="F1225" s="488">
        <f>ROUND(E1225*C1225,2)</f>
        <v>26677.28</v>
      </c>
      <c r="G1225" s="20">
        <f t="shared" si="55"/>
        <v>26677.28</v>
      </c>
      <c r="H1225" s="478">
        <f>20.5+12</f>
        <v>32.5</v>
      </c>
    </row>
    <row r="1226" spans="1:7" s="478" customFormat="1" ht="25.5" customHeight="1">
      <c r="A1226" s="507">
        <v>13.5</v>
      </c>
      <c r="B1226" s="217" t="s">
        <v>873</v>
      </c>
      <c r="C1226" s="508">
        <v>2</v>
      </c>
      <c r="D1226" s="477" t="s">
        <v>35</v>
      </c>
      <c r="E1226" s="476">
        <v>2988.58</v>
      </c>
      <c r="F1226" s="488">
        <f>ROUND(E1226*C1226,2)</f>
        <v>5977.16</v>
      </c>
      <c r="G1226" s="20">
        <f t="shared" si="55"/>
        <v>5977.16</v>
      </c>
    </row>
    <row r="1227" spans="1:7" s="478" customFormat="1" ht="25.5" customHeight="1">
      <c r="A1227" s="507">
        <v>13.6</v>
      </c>
      <c r="B1227" s="217" t="s">
        <v>874</v>
      </c>
      <c r="C1227" s="508">
        <v>1</v>
      </c>
      <c r="D1227" s="477" t="s">
        <v>35</v>
      </c>
      <c r="E1227" s="476">
        <v>13868.82</v>
      </c>
      <c r="F1227" s="487">
        <f>ROUND(E1227*C1227,2)</f>
        <v>13868.82</v>
      </c>
      <c r="G1227" s="20">
        <f t="shared" si="55"/>
        <v>13868.82</v>
      </c>
    </row>
    <row r="1228" spans="1:7" s="478" customFormat="1" ht="12.75" customHeight="1">
      <c r="A1228" s="507">
        <v>13.7</v>
      </c>
      <c r="B1228" s="505" t="s">
        <v>875</v>
      </c>
      <c r="C1228" s="508">
        <v>2</v>
      </c>
      <c r="D1228" s="477" t="s">
        <v>35</v>
      </c>
      <c r="E1228" s="476">
        <v>4752.78</v>
      </c>
      <c r="F1228" s="487">
        <f>ROUND(E1228*C1228,2)</f>
        <v>9505.56</v>
      </c>
      <c r="G1228" s="20">
        <f t="shared" si="55"/>
        <v>9505.56</v>
      </c>
    </row>
    <row r="1229" spans="1:7" s="478" customFormat="1" ht="12.75" customHeight="1">
      <c r="A1229" s="507"/>
      <c r="B1229" s="505"/>
      <c r="C1229" s="506"/>
      <c r="D1229" s="477"/>
      <c r="E1229" s="476"/>
      <c r="F1229" s="487"/>
      <c r="G1229" s="20">
        <f t="shared" si="55"/>
        <v>0</v>
      </c>
    </row>
    <row r="1230" spans="1:7" s="478" customFormat="1" ht="14.25" customHeight="1">
      <c r="A1230" s="484">
        <v>13.8</v>
      </c>
      <c r="B1230" s="208" t="s">
        <v>876</v>
      </c>
      <c r="C1230" s="506"/>
      <c r="D1230" s="477"/>
      <c r="E1230" s="476"/>
      <c r="F1230" s="487"/>
      <c r="G1230" s="20">
        <f t="shared" si="55"/>
        <v>0</v>
      </c>
    </row>
    <row r="1231" spans="1:7" s="478" customFormat="1" ht="12.75" customHeight="1">
      <c r="A1231" s="475" t="s">
        <v>877</v>
      </c>
      <c r="B1231" s="505" t="s">
        <v>16</v>
      </c>
      <c r="C1231" s="508">
        <v>1</v>
      </c>
      <c r="D1231" s="477" t="s">
        <v>35</v>
      </c>
      <c r="E1231" s="476">
        <v>2500</v>
      </c>
      <c r="F1231" s="487">
        <f>ROUND(E1231*C1231,2)</f>
        <v>2500</v>
      </c>
      <c r="G1231" s="20">
        <f t="shared" si="55"/>
        <v>2500</v>
      </c>
    </row>
    <row r="1232" spans="1:7" s="478" customFormat="1" ht="4.5" customHeight="1">
      <c r="A1232" s="479"/>
      <c r="B1232" s="505"/>
      <c r="C1232" s="506"/>
      <c r="D1232" s="477"/>
      <c r="E1232" s="476"/>
      <c r="F1232" s="487"/>
      <c r="G1232" s="20">
        <f aca="true" t="shared" si="58" ref="G1232:G1295">+E1232*C1232</f>
        <v>0</v>
      </c>
    </row>
    <row r="1233" spans="1:7" s="478" customFormat="1" ht="12.75" customHeight="1">
      <c r="A1233" s="509" t="s">
        <v>878</v>
      </c>
      <c r="B1233" s="510" t="s">
        <v>231</v>
      </c>
      <c r="C1233" s="506"/>
      <c r="D1233" s="477"/>
      <c r="E1233" s="476"/>
      <c r="F1233" s="487"/>
      <c r="G1233" s="20">
        <f t="shared" si="58"/>
        <v>0</v>
      </c>
    </row>
    <row r="1234" spans="1:7" s="478" customFormat="1" ht="12.75" customHeight="1">
      <c r="A1234" s="475" t="s">
        <v>879</v>
      </c>
      <c r="B1234" s="505" t="s">
        <v>880</v>
      </c>
      <c r="C1234" s="508">
        <v>27.49</v>
      </c>
      <c r="D1234" s="477" t="s">
        <v>20</v>
      </c>
      <c r="E1234" s="476">
        <v>240.23</v>
      </c>
      <c r="F1234" s="487">
        <f>ROUND(E1234*C1234,2)</f>
        <v>6603.92</v>
      </c>
      <c r="G1234" s="20">
        <f t="shared" si="58"/>
        <v>6603.922699999999</v>
      </c>
    </row>
    <row r="1235" spans="1:7" s="478" customFormat="1" ht="12.75" customHeight="1">
      <c r="A1235" s="475" t="s">
        <v>881</v>
      </c>
      <c r="B1235" s="505" t="s">
        <v>882</v>
      </c>
      <c r="C1235" s="508">
        <v>10.8</v>
      </c>
      <c r="D1235" s="477" t="s">
        <v>59</v>
      </c>
      <c r="E1235" s="476">
        <v>19.49</v>
      </c>
      <c r="F1235" s="487">
        <f>ROUND(E1235*C1235,2)</f>
        <v>210.49</v>
      </c>
      <c r="G1235" s="20">
        <f t="shared" si="58"/>
        <v>210.492</v>
      </c>
    </row>
    <row r="1236" spans="1:7" s="478" customFormat="1" ht="12.75" customHeight="1">
      <c r="A1236" s="475" t="s">
        <v>883</v>
      </c>
      <c r="B1236" s="505" t="s">
        <v>884</v>
      </c>
      <c r="C1236" s="508">
        <v>19.64</v>
      </c>
      <c r="D1236" s="477" t="s">
        <v>20</v>
      </c>
      <c r="E1236" s="476">
        <v>183.13</v>
      </c>
      <c r="F1236" s="487">
        <f>ROUND(E1236*C1236,2)</f>
        <v>3596.67</v>
      </c>
      <c r="G1236" s="20">
        <f t="shared" si="58"/>
        <v>3596.6732</v>
      </c>
    </row>
    <row r="1237" spans="1:7" s="478" customFormat="1" ht="25.5" customHeight="1">
      <c r="A1237" s="475" t="s">
        <v>885</v>
      </c>
      <c r="B1237" s="462" t="s">
        <v>886</v>
      </c>
      <c r="C1237" s="508">
        <v>9.41</v>
      </c>
      <c r="D1237" s="477" t="s">
        <v>20</v>
      </c>
      <c r="E1237" s="476">
        <v>210</v>
      </c>
      <c r="F1237" s="487">
        <f>ROUND(E1237*C1237,2)</f>
        <v>1976.1</v>
      </c>
      <c r="G1237" s="20">
        <f t="shared" si="58"/>
        <v>1976.1000000000001</v>
      </c>
    </row>
    <row r="1238" spans="1:7" s="478" customFormat="1" ht="12.75" customHeight="1">
      <c r="A1238" s="479"/>
      <c r="B1238" s="505"/>
      <c r="C1238" s="506"/>
      <c r="D1238" s="477"/>
      <c r="E1238" s="476"/>
      <c r="F1238" s="487"/>
      <c r="G1238" s="20">
        <f t="shared" si="58"/>
        <v>0</v>
      </c>
    </row>
    <row r="1239" spans="1:7" s="478" customFormat="1" ht="12.75" customHeight="1">
      <c r="A1239" s="509" t="s">
        <v>887</v>
      </c>
      <c r="B1239" s="510" t="s">
        <v>888</v>
      </c>
      <c r="C1239" s="506"/>
      <c r="D1239" s="477"/>
      <c r="E1239" s="476"/>
      <c r="F1239" s="487"/>
      <c r="G1239" s="20">
        <f t="shared" si="58"/>
        <v>0</v>
      </c>
    </row>
    <row r="1240" spans="1:7" s="478" customFormat="1" ht="12.75" customHeight="1">
      <c r="A1240" s="475" t="s">
        <v>889</v>
      </c>
      <c r="B1240" s="505" t="s">
        <v>890</v>
      </c>
      <c r="C1240" s="508">
        <v>3.24</v>
      </c>
      <c r="D1240" s="477" t="s">
        <v>20</v>
      </c>
      <c r="E1240" s="476">
        <v>12263.83</v>
      </c>
      <c r="F1240" s="487">
        <f>ROUND(E1240*C1240,2)</f>
        <v>39734.81</v>
      </c>
      <c r="G1240" s="20">
        <f t="shared" si="58"/>
        <v>39734.8092</v>
      </c>
    </row>
    <row r="1241" spans="1:7" s="478" customFormat="1" ht="12.75" customHeight="1">
      <c r="A1241" s="485" t="s">
        <v>891</v>
      </c>
      <c r="B1241" s="505" t="s">
        <v>892</v>
      </c>
      <c r="C1241" s="508">
        <v>4.44</v>
      </c>
      <c r="D1241" s="477" t="s">
        <v>20</v>
      </c>
      <c r="E1241" s="476">
        <v>15745.87</v>
      </c>
      <c r="F1241" s="487">
        <f>ROUND(E1241*C1241,2)</f>
        <v>69911.66</v>
      </c>
      <c r="G1241" s="20">
        <f t="shared" si="58"/>
        <v>69911.6628</v>
      </c>
    </row>
    <row r="1242" spans="1:7" s="478" customFormat="1" ht="12.75" customHeight="1">
      <c r="A1242" s="475" t="s">
        <v>893</v>
      </c>
      <c r="B1242" s="505" t="s">
        <v>894</v>
      </c>
      <c r="C1242" s="508">
        <v>0.35</v>
      </c>
      <c r="D1242" s="477" t="s">
        <v>20</v>
      </c>
      <c r="E1242" s="476">
        <v>14425.6</v>
      </c>
      <c r="F1242" s="487">
        <f>ROUND(E1242*C1242,2)</f>
        <v>5048.96</v>
      </c>
      <c r="G1242" s="20">
        <f t="shared" si="58"/>
        <v>5048.96</v>
      </c>
    </row>
    <row r="1243" spans="1:7" s="478" customFormat="1" ht="4.5" customHeight="1">
      <c r="A1243" s="507"/>
      <c r="B1243" s="505"/>
      <c r="C1243" s="506"/>
      <c r="D1243" s="477"/>
      <c r="E1243" s="476"/>
      <c r="F1243" s="487"/>
      <c r="G1243" s="20">
        <f t="shared" si="58"/>
        <v>0</v>
      </c>
    </row>
    <row r="1244" spans="1:7" s="478" customFormat="1" ht="12.75" customHeight="1">
      <c r="A1244" s="509" t="s">
        <v>895</v>
      </c>
      <c r="B1244" s="510" t="s">
        <v>896</v>
      </c>
      <c r="C1244" s="506"/>
      <c r="D1244" s="477"/>
      <c r="E1244" s="476"/>
      <c r="F1244" s="487"/>
      <c r="G1244" s="20">
        <f t="shared" si="58"/>
        <v>0</v>
      </c>
    </row>
    <row r="1245" spans="1:7" s="478" customFormat="1" ht="12.75" customHeight="1">
      <c r="A1245" s="475" t="s">
        <v>897</v>
      </c>
      <c r="B1245" s="505" t="s">
        <v>238</v>
      </c>
      <c r="C1245" s="508">
        <v>26.54</v>
      </c>
      <c r="D1245" s="477" t="s">
        <v>59</v>
      </c>
      <c r="E1245" s="476">
        <v>372.17</v>
      </c>
      <c r="F1245" s="487">
        <f>ROUND(E1245*C1245,2)</f>
        <v>9877.39</v>
      </c>
      <c r="G1245" s="20">
        <f t="shared" si="58"/>
        <v>9877.3918</v>
      </c>
    </row>
    <row r="1246" spans="1:7" s="478" customFormat="1" ht="12.75" customHeight="1">
      <c r="A1246" s="475" t="s">
        <v>898</v>
      </c>
      <c r="B1246" s="505" t="s">
        <v>239</v>
      </c>
      <c r="C1246" s="508">
        <v>32.62</v>
      </c>
      <c r="D1246" s="477" t="s">
        <v>17</v>
      </c>
      <c r="E1246" s="476">
        <v>89.88</v>
      </c>
      <c r="F1246" s="487">
        <f>ROUND(E1246*C1246,2)</f>
        <v>2931.89</v>
      </c>
      <c r="G1246" s="20">
        <f t="shared" si="58"/>
        <v>2931.8855999999996</v>
      </c>
    </row>
    <row r="1247" spans="1:7" s="15" customFormat="1" ht="12.75" customHeight="1">
      <c r="A1247" s="59"/>
      <c r="B1247" s="434"/>
      <c r="C1247" s="210"/>
      <c r="D1247" s="48"/>
      <c r="E1247" s="210"/>
      <c r="F1247" s="211"/>
      <c r="G1247" s="20">
        <f t="shared" si="58"/>
        <v>0</v>
      </c>
    </row>
    <row r="1248" spans="1:7" s="478" customFormat="1" ht="12.75" customHeight="1">
      <c r="A1248" s="511">
        <v>13.9</v>
      </c>
      <c r="B1248" s="510" t="s">
        <v>899</v>
      </c>
      <c r="C1248" s="506"/>
      <c r="D1248" s="477"/>
      <c r="E1248" s="476"/>
      <c r="F1248" s="487"/>
      <c r="G1248" s="20">
        <f t="shared" si="58"/>
        <v>0</v>
      </c>
    </row>
    <row r="1249" spans="1:7" s="478" customFormat="1" ht="39.75" customHeight="1">
      <c r="A1249" s="475" t="s">
        <v>900</v>
      </c>
      <c r="B1249" s="217" t="s">
        <v>901</v>
      </c>
      <c r="C1249" s="508">
        <v>1</v>
      </c>
      <c r="D1249" s="477" t="s">
        <v>121</v>
      </c>
      <c r="E1249" s="476">
        <v>6938.88</v>
      </c>
      <c r="F1249" s="487">
        <f>ROUND(E1249*C1249,2)</f>
        <v>6938.88</v>
      </c>
      <c r="G1249" s="20">
        <f t="shared" si="58"/>
        <v>6938.88</v>
      </c>
    </row>
    <row r="1250" spans="1:7" s="15" customFormat="1" ht="12.75" customHeight="1">
      <c r="A1250" s="59"/>
      <c r="B1250" s="434"/>
      <c r="C1250" s="210"/>
      <c r="D1250" s="48"/>
      <c r="E1250" s="210"/>
      <c r="F1250" s="211"/>
      <c r="G1250" s="20">
        <f t="shared" si="58"/>
        <v>0</v>
      </c>
    </row>
    <row r="1251" spans="1:7" s="478" customFormat="1" ht="12.75" customHeight="1">
      <c r="A1251" s="512">
        <v>14</v>
      </c>
      <c r="B1251" s="208" t="s">
        <v>902</v>
      </c>
      <c r="C1251" s="513"/>
      <c r="D1251" s="514"/>
      <c r="E1251" s="513"/>
      <c r="F1251" s="515"/>
      <c r="G1251" s="20">
        <f t="shared" si="58"/>
        <v>0</v>
      </c>
    </row>
    <row r="1252" spans="1:7" s="478" customFormat="1" ht="4.5" customHeight="1">
      <c r="A1252" s="479"/>
      <c r="B1252" s="480"/>
      <c r="C1252" s="476"/>
      <c r="D1252" s="477"/>
      <c r="E1252" s="476"/>
      <c r="F1252" s="481"/>
      <c r="G1252" s="20">
        <f t="shared" si="58"/>
        <v>0</v>
      </c>
    </row>
    <row r="1253" spans="1:7" s="478" customFormat="1" ht="12" customHeight="1">
      <c r="A1253" s="475">
        <v>1</v>
      </c>
      <c r="B1253" s="490" t="s">
        <v>16</v>
      </c>
      <c r="C1253" s="476">
        <v>1</v>
      </c>
      <c r="D1253" s="477" t="s">
        <v>87</v>
      </c>
      <c r="E1253" s="476">
        <v>2000</v>
      </c>
      <c r="F1253" s="481">
        <f>ROUND(C1253*E1253,2)</f>
        <v>2000</v>
      </c>
      <c r="G1253" s="20">
        <f t="shared" si="58"/>
        <v>2000</v>
      </c>
    </row>
    <row r="1254" spans="1:7" s="478" customFormat="1" ht="12" customHeight="1">
      <c r="A1254" s="484"/>
      <c r="B1254" s="490"/>
      <c r="C1254" s="476"/>
      <c r="D1254" s="477"/>
      <c r="E1254" s="476"/>
      <c r="F1254" s="481"/>
      <c r="G1254" s="20">
        <f t="shared" si="58"/>
        <v>0</v>
      </c>
    </row>
    <row r="1255" spans="1:7" s="478" customFormat="1" ht="12" customHeight="1">
      <c r="A1255" s="509">
        <v>2</v>
      </c>
      <c r="B1255" s="516" t="s">
        <v>903</v>
      </c>
      <c r="C1255" s="476"/>
      <c r="D1255" s="477"/>
      <c r="E1255" s="476"/>
      <c r="F1255" s="487"/>
      <c r="G1255" s="20">
        <f t="shared" si="58"/>
        <v>0</v>
      </c>
    </row>
    <row r="1256" spans="1:7" s="478" customFormat="1" ht="12" customHeight="1">
      <c r="A1256" s="485">
        <v>2.1</v>
      </c>
      <c r="B1256" s="285" t="s">
        <v>904</v>
      </c>
      <c r="C1256" s="476">
        <v>13.72</v>
      </c>
      <c r="D1256" s="477" t="s">
        <v>905</v>
      </c>
      <c r="E1256" s="476">
        <v>339</v>
      </c>
      <c r="F1256" s="476">
        <f>ROUND(C1256*E1256,2)</f>
        <v>4651.08</v>
      </c>
      <c r="G1256" s="20">
        <f t="shared" si="58"/>
        <v>4651.08</v>
      </c>
    </row>
    <row r="1257" spans="1:7" s="478" customFormat="1" ht="12" customHeight="1">
      <c r="A1257" s="485">
        <v>2.2</v>
      </c>
      <c r="B1257" s="517" t="s">
        <v>906</v>
      </c>
      <c r="C1257" s="476">
        <v>8.82</v>
      </c>
      <c r="D1257" s="477" t="s">
        <v>905</v>
      </c>
      <c r="E1257" s="476">
        <v>122.45</v>
      </c>
      <c r="F1257" s="481">
        <f>ROUND(C1257*E1257,2)</f>
        <v>1080.01</v>
      </c>
      <c r="G1257" s="20">
        <f t="shared" si="58"/>
        <v>1080.009</v>
      </c>
    </row>
    <row r="1258" spans="1:7" s="478" customFormat="1" ht="12" customHeight="1">
      <c r="A1258" s="485">
        <v>2.3</v>
      </c>
      <c r="B1258" s="517" t="s">
        <v>184</v>
      </c>
      <c r="C1258" s="476">
        <v>5.88</v>
      </c>
      <c r="D1258" s="477" t="s">
        <v>905</v>
      </c>
      <c r="E1258" s="476">
        <v>90</v>
      </c>
      <c r="F1258" s="481">
        <f>ROUND(C1258*E1258,2)</f>
        <v>529.2</v>
      </c>
      <c r="G1258" s="20">
        <f t="shared" si="58"/>
        <v>529.2</v>
      </c>
    </row>
    <row r="1259" spans="1:7" s="478" customFormat="1" ht="12" customHeight="1">
      <c r="A1259" s="485"/>
      <c r="B1259" s="518"/>
      <c r="C1259" s="476"/>
      <c r="D1259" s="477"/>
      <c r="E1259" s="476"/>
      <c r="F1259" s="487"/>
      <c r="G1259" s="20">
        <f t="shared" si="58"/>
        <v>0</v>
      </c>
    </row>
    <row r="1260" spans="1:7" s="478" customFormat="1" ht="12.75" customHeight="1">
      <c r="A1260" s="509">
        <v>3</v>
      </c>
      <c r="B1260" s="519" t="s">
        <v>907</v>
      </c>
      <c r="C1260" s="476"/>
      <c r="D1260" s="477"/>
      <c r="E1260" s="476"/>
      <c r="F1260" s="481"/>
      <c r="G1260" s="20">
        <f t="shared" si="58"/>
        <v>0</v>
      </c>
    </row>
    <row r="1261" spans="1:7" s="478" customFormat="1" ht="12.75" customHeight="1">
      <c r="A1261" s="507">
        <v>3.1</v>
      </c>
      <c r="B1261" s="490" t="s">
        <v>908</v>
      </c>
      <c r="C1261" s="476">
        <v>1.41</v>
      </c>
      <c r="D1261" s="477" t="s">
        <v>905</v>
      </c>
      <c r="E1261" s="476">
        <v>9338.43</v>
      </c>
      <c r="F1261" s="481">
        <f aca="true" t="shared" si="59" ref="F1261:F1271">ROUND(C1261*E1261,2)</f>
        <v>13167.19</v>
      </c>
      <c r="G1261" s="20">
        <f t="shared" si="58"/>
        <v>13167.1863</v>
      </c>
    </row>
    <row r="1262" spans="1:7" s="478" customFormat="1" ht="12.75" customHeight="1">
      <c r="A1262" s="503">
        <v>3.2</v>
      </c>
      <c r="B1262" s="490" t="s">
        <v>909</v>
      </c>
      <c r="C1262" s="488">
        <v>3.02</v>
      </c>
      <c r="D1262" s="477" t="s">
        <v>905</v>
      </c>
      <c r="E1262" s="488">
        <v>9220.06</v>
      </c>
      <c r="F1262" s="481">
        <f t="shared" si="59"/>
        <v>27844.58</v>
      </c>
      <c r="G1262" s="20">
        <f t="shared" si="58"/>
        <v>27844.581199999997</v>
      </c>
    </row>
    <row r="1263" spans="1:7" s="478" customFormat="1" ht="12.75" customHeight="1">
      <c r="A1263" s="507">
        <v>3.3</v>
      </c>
      <c r="B1263" s="499" t="s">
        <v>910</v>
      </c>
      <c r="C1263" s="488">
        <v>0.66</v>
      </c>
      <c r="D1263" s="477" t="s">
        <v>905</v>
      </c>
      <c r="E1263" s="487">
        <v>33455.52</v>
      </c>
      <c r="F1263" s="481">
        <f t="shared" si="59"/>
        <v>22080.64</v>
      </c>
      <c r="G1263" s="20">
        <f t="shared" si="58"/>
        <v>22080.6432</v>
      </c>
    </row>
    <row r="1264" spans="1:7" s="478" customFormat="1" ht="12.75" customHeight="1">
      <c r="A1264" s="503">
        <v>3.4</v>
      </c>
      <c r="B1264" s="499" t="s">
        <v>911</v>
      </c>
      <c r="C1264" s="488">
        <v>1.32</v>
      </c>
      <c r="D1264" s="477" t="s">
        <v>905</v>
      </c>
      <c r="E1264" s="487">
        <v>29085.76</v>
      </c>
      <c r="F1264" s="481">
        <f t="shared" si="59"/>
        <v>38393.2</v>
      </c>
      <c r="G1264" s="20">
        <f t="shared" si="58"/>
        <v>38393.203199999996</v>
      </c>
    </row>
    <row r="1265" spans="1:7" s="478" customFormat="1" ht="12.75" customHeight="1">
      <c r="A1265" s="507">
        <v>3.5</v>
      </c>
      <c r="B1265" s="488" t="s">
        <v>912</v>
      </c>
      <c r="C1265" s="520">
        <v>0.59</v>
      </c>
      <c r="D1265" s="477" t="s">
        <v>905</v>
      </c>
      <c r="E1265" s="487">
        <v>23502.04</v>
      </c>
      <c r="F1265" s="481">
        <f t="shared" si="59"/>
        <v>13866.2</v>
      </c>
      <c r="G1265" s="20">
        <f t="shared" si="58"/>
        <v>13866.203599999999</v>
      </c>
    </row>
    <row r="1266" spans="1:7" s="478" customFormat="1" ht="12.75" customHeight="1">
      <c r="A1266" s="503">
        <v>3.6</v>
      </c>
      <c r="B1266" s="488" t="s">
        <v>913</v>
      </c>
      <c r="C1266" s="520">
        <v>0.42</v>
      </c>
      <c r="D1266" s="477" t="s">
        <v>905</v>
      </c>
      <c r="E1266" s="487">
        <v>20277.46</v>
      </c>
      <c r="F1266" s="481">
        <f t="shared" si="59"/>
        <v>8516.53</v>
      </c>
      <c r="G1266" s="20">
        <f t="shared" si="58"/>
        <v>8516.5332</v>
      </c>
    </row>
    <row r="1267" spans="1:7" s="478" customFormat="1" ht="12.75" customHeight="1">
      <c r="A1267" s="507">
        <v>3.7</v>
      </c>
      <c r="B1267" s="488" t="s">
        <v>914</v>
      </c>
      <c r="C1267" s="520">
        <v>1.25</v>
      </c>
      <c r="D1267" s="477" t="s">
        <v>905</v>
      </c>
      <c r="E1267" s="487">
        <v>19088.64</v>
      </c>
      <c r="F1267" s="481">
        <f t="shared" si="59"/>
        <v>23860.8</v>
      </c>
      <c r="G1267" s="20">
        <f t="shared" si="58"/>
        <v>23860.8</v>
      </c>
    </row>
    <row r="1268" spans="1:7" s="478" customFormat="1" ht="12.75" customHeight="1">
      <c r="A1268" s="503">
        <v>3.8</v>
      </c>
      <c r="B1268" s="488" t="s">
        <v>915</v>
      </c>
      <c r="C1268" s="520">
        <v>0.32</v>
      </c>
      <c r="D1268" s="477" t="s">
        <v>905</v>
      </c>
      <c r="E1268" s="487">
        <v>25267.83</v>
      </c>
      <c r="F1268" s="481">
        <f t="shared" si="59"/>
        <v>8085.71</v>
      </c>
      <c r="G1268" s="20">
        <f t="shared" si="58"/>
        <v>8085.705600000001</v>
      </c>
    </row>
    <row r="1269" spans="1:7" s="478" customFormat="1" ht="12.75" customHeight="1">
      <c r="A1269" s="507">
        <v>3.9</v>
      </c>
      <c r="B1269" s="462" t="s">
        <v>916</v>
      </c>
      <c r="C1269" s="508">
        <v>2.3</v>
      </c>
      <c r="D1269" s="477" t="s">
        <v>905</v>
      </c>
      <c r="E1269" s="476">
        <v>9672.11</v>
      </c>
      <c r="F1269" s="481">
        <f t="shared" si="59"/>
        <v>22245.85</v>
      </c>
      <c r="G1269" s="20">
        <f t="shared" si="58"/>
        <v>22245.853</v>
      </c>
    </row>
    <row r="1270" spans="1:7" s="478" customFormat="1" ht="12.75" customHeight="1">
      <c r="A1270" s="498">
        <v>3.1</v>
      </c>
      <c r="B1270" s="462" t="s">
        <v>917</v>
      </c>
      <c r="C1270" s="508">
        <v>2.98</v>
      </c>
      <c r="D1270" s="477" t="s">
        <v>905</v>
      </c>
      <c r="E1270" s="476">
        <v>12637.37</v>
      </c>
      <c r="F1270" s="481">
        <f t="shared" si="59"/>
        <v>37659.36</v>
      </c>
      <c r="G1270" s="20">
        <f t="shared" si="58"/>
        <v>37659.3626</v>
      </c>
    </row>
    <row r="1271" spans="1:7" s="478" customFormat="1" ht="12.75" customHeight="1">
      <c r="A1271" s="498">
        <v>3.11</v>
      </c>
      <c r="B1271" s="217" t="s">
        <v>918</v>
      </c>
      <c r="C1271" s="508">
        <v>0.71</v>
      </c>
      <c r="D1271" s="477" t="s">
        <v>905</v>
      </c>
      <c r="E1271" s="476">
        <v>4437.72</v>
      </c>
      <c r="F1271" s="481">
        <f t="shared" si="59"/>
        <v>3150.78</v>
      </c>
      <c r="G1271" s="20">
        <f t="shared" si="58"/>
        <v>3150.7812</v>
      </c>
    </row>
    <row r="1272" spans="1:7" s="478" customFormat="1" ht="5.25" customHeight="1">
      <c r="A1272" s="521"/>
      <c r="B1272" s="522"/>
      <c r="C1272" s="523"/>
      <c r="D1272" s="494"/>
      <c r="E1272" s="493"/>
      <c r="F1272" s="524"/>
      <c r="G1272" s="20">
        <f t="shared" si="58"/>
        <v>0</v>
      </c>
    </row>
    <row r="1273" spans="1:7" s="478" customFormat="1" ht="12.75" customHeight="1">
      <c r="A1273" s="509">
        <v>3</v>
      </c>
      <c r="B1273" s="510" t="s">
        <v>919</v>
      </c>
      <c r="C1273" s="508"/>
      <c r="D1273" s="477"/>
      <c r="E1273" s="476"/>
      <c r="F1273" s="487"/>
      <c r="G1273" s="20">
        <f t="shared" si="58"/>
        <v>0</v>
      </c>
    </row>
    <row r="1274" spans="1:7" s="478" customFormat="1" ht="12.75" customHeight="1">
      <c r="A1274" s="507">
        <v>3.1</v>
      </c>
      <c r="B1274" s="505" t="s">
        <v>920</v>
      </c>
      <c r="C1274" s="508">
        <v>15.23</v>
      </c>
      <c r="D1274" s="477" t="s">
        <v>921</v>
      </c>
      <c r="E1274" s="476">
        <v>1672.65</v>
      </c>
      <c r="F1274" s="481">
        <f>ROUND(C1274*E1274,2)</f>
        <v>25474.46</v>
      </c>
      <c r="G1274" s="20">
        <f t="shared" si="58"/>
        <v>25474.4595</v>
      </c>
    </row>
    <row r="1275" spans="1:7" s="478" customFormat="1" ht="12.75" customHeight="1">
      <c r="A1275" s="507">
        <v>3.2</v>
      </c>
      <c r="B1275" s="505" t="s">
        <v>922</v>
      </c>
      <c r="C1275" s="508">
        <v>16.8</v>
      </c>
      <c r="D1275" s="477" t="s">
        <v>921</v>
      </c>
      <c r="E1275" s="476">
        <v>1459.16</v>
      </c>
      <c r="F1275" s="481">
        <f>ROUND(C1275*E1275,2)</f>
        <v>24513.89</v>
      </c>
      <c r="G1275" s="20">
        <f t="shared" si="58"/>
        <v>24513.888000000003</v>
      </c>
    </row>
    <row r="1276" spans="1:7" s="478" customFormat="1" ht="12.75" customHeight="1">
      <c r="A1276" s="507">
        <v>3.3</v>
      </c>
      <c r="B1276" s="505" t="s">
        <v>692</v>
      </c>
      <c r="C1276" s="508">
        <v>19.4</v>
      </c>
      <c r="D1276" s="477" t="s">
        <v>17</v>
      </c>
      <c r="E1276" s="476">
        <v>532.8</v>
      </c>
      <c r="F1276" s="481">
        <f>ROUND(C1276*E1276,2)</f>
        <v>10336.32</v>
      </c>
      <c r="G1276" s="20">
        <f t="shared" si="58"/>
        <v>10336.319999999998</v>
      </c>
    </row>
    <row r="1277" spans="1:7" s="478" customFormat="1" ht="12.75" customHeight="1">
      <c r="A1277" s="507"/>
      <c r="B1277" s="505"/>
      <c r="C1277" s="506"/>
      <c r="D1277" s="477"/>
      <c r="E1277" s="476"/>
      <c r="F1277" s="487"/>
      <c r="G1277" s="20">
        <f t="shared" si="58"/>
        <v>0</v>
      </c>
    </row>
    <row r="1278" spans="1:7" s="478" customFormat="1" ht="12.75" customHeight="1">
      <c r="A1278" s="509">
        <v>4</v>
      </c>
      <c r="B1278" s="510" t="s">
        <v>336</v>
      </c>
      <c r="C1278" s="508"/>
      <c r="D1278" s="477"/>
      <c r="E1278" s="476"/>
      <c r="F1278" s="487"/>
      <c r="G1278" s="20">
        <f t="shared" si="58"/>
        <v>0</v>
      </c>
    </row>
    <row r="1279" spans="1:7" s="478" customFormat="1" ht="12.75" customHeight="1">
      <c r="A1279" s="507">
        <v>4.1</v>
      </c>
      <c r="B1279" s="505" t="s">
        <v>197</v>
      </c>
      <c r="C1279" s="508">
        <v>25.92</v>
      </c>
      <c r="D1279" s="477" t="s">
        <v>921</v>
      </c>
      <c r="E1279" s="476">
        <v>236.4</v>
      </c>
      <c r="F1279" s="481">
        <f aca="true" t="shared" si="60" ref="F1279:F1290">ROUND(C1279*E1279,2)</f>
        <v>6127.49</v>
      </c>
      <c r="G1279" s="20">
        <f t="shared" si="58"/>
        <v>6127.488</v>
      </c>
    </row>
    <row r="1280" spans="1:7" s="478" customFormat="1" ht="12.75" customHeight="1">
      <c r="A1280" s="485">
        <v>4.2</v>
      </c>
      <c r="B1280" s="505" t="s">
        <v>198</v>
      </c>
      <c r="C1280" s="508">
        <v>24.67</v>
      </c>
      <c r="D1280" s="477" t="s">
        <v>921</v>
      </c>
      <c r="E1280" s="476">
        <v>372.17</v>
      </c>
      <c r="F1280" s="481">
        <f t="shared" si="60"/>
        <v>9181.43</v>
      </c>
      <c r="G1280" s="20">
        <f t="shared" si="58"/>
        <v>9181.433900000002</v>
      </c>
    </row>
    <row r="1281" spans="1:7" s="478" customFormat="1" ht="12.75" customHeight="1">
      <c r="A1281" s="507">
        <v>4.3</v>
      </c>
      <c r="B1281" s="505" t="s">
        <v>923</v>
      </c>
      <c r="C1281" s="508">
        <v>19.4</v>
      </c>
      <c r="D1281" s="477" t="s">
        <v>921</v>
      </c>
      <c r="E1281" s="476">
        <v>372.17</v>
      </c>
      <c r="F1281" s="481">
        <f t="shared" si="60"/>
        <v>7220.1</v>
      </c>
      <c r="G1281" s="20">
        <f t="shared" si="58"/>
        <v>7220.098</v>
      </c>
    </row>
    <row r="1282" spans="1:7" s="478" customFormat="1" ht="12.75" customHeight="1">
      <c r="A1282" s="485">
        <v>4.4</v>
      </c>
      <c r="B1282" s="505" t="s">
        <v>200</v>
      </c>
      <c r="C1282" s="508">
        <v>21.89</v>
      </c>
      <c r="D1282" s="477" t="s">
        <v>921</v>
      </c>
      <c r="E1282" s="476">
        <v>526.86</v>
      </c>
      <c r="F1282" s="481">
        <f t="shared" si="60"/>
        <v>11532.97</v>
      </c>
      <c r="G1282" s="20">
        <f t="shared" si="58"/>
        <v>11532.965400000001</v>
      </c>
    </row>
    <row r="1283" spans="1:7" s="478" customFormat="1" ht="12.75" customHeight="1">
      <c r="A1283" s="507">
        <v>4.5</v>
      </c>
      <c r="B1283" s="505" t="s">
        <v>239</v>
      </c>
      <c r="C1283" s="508">
        <v>118</v>
      </c>
      <c r="D1283" s="477" t="s">
        <v>17</v>
      </c>
      <c r="E1283" s="476">
        <v>89.88</v>
      </c>
      <c r="F1283" s="481">
        <f t="shared" si="60"/>
        <v>10605.84</v>
      </c>
      <c r="G1283" s="20">
        <f t="shared" si="58"/>
        <v>10605.84</v>
      </c>
    </row>
    <row r="1284" spans="1:7" s="478" customFormat="1" ht="12.75" customHeight="1">
      <c r="A1284" s="485">
        <v>4.6</v>
      </c>
      <c r="B1284" s="462" t="s">
        <v>924</v>
      </c>
      <c r="C1284" s="508">
        <v>18.8</v>
      </c>
      <c r="D1284" s="477" t="s">
        <v>17</v>
      </c>
      <c r="E1284" s="476">
        <v>130.73</v>
      </c>
      <c r="F1284" s="481">
        <f t="shared" si="60"/>
        <v>2457.72</v>
      </c>
      <c r="G1284" s="20">
        <f t="shared" si="58"/>
        <v>2457.7239999999997</v>
      </c>
    </row>
    <row r="1285" spans="1:7" s="478" customFormat="1" ht="12.75" customHeight="1">
      <c r="A1285" s="507">
        <v>4.7</v>
      </c>
      <c r="B1285" s="505" t="s">
        <v>925</v>
      </c>
      <c r="C1285" s="508">
        <v>103.59</v>
      </c>
      <c r="D1285" s="477" t="s">
        <v>921</v>
      </c>
      <c r="E1285" s="476">
        <v>195</v>
      </c>
      <c r="F1285" s="481">
        <f t="shared" si="60"/>
        <v>20200.05</v>
      </c>
      <c r="G1285" s="20">
        <f t="shared" si="58"/>
        <v>20200.05</v>
      </c>
    </row>
    <row r="1286" spans="1:7" s="478" customFormat="1" ht="12.75" customHeight="1">
      <c r="A1286" s="485">
        <v>4.8</v>
      </c>
      <c r="B1286" s="505" t="s">
        <v>926</v>
      </c>
      <c r="C1286" s="508">
        <v>16.99</v>
      </c>
      <c r="D1286" s="477" t="s">
        <v>921</v>
      </c>
      <c r="E1286" s="476">
        <v>34.07</v>
      </c>
      <c r="F1286" s="481">
        <f t="shared" si="60"/>
        <v>578.85</v>
      </c>
      <c r="G1286" s="20">
        <f t="shared" si="58"/>
        <v>578.8493</v>
      </c>
    </row>
    <row r="1287" spans="1:7" s="478" customFormat="1" ht="12.75" customHeight="1">
      <c r="A1287" s="475"/>
      <c r="B1287" s="510"/>
      <c r="C1287" s="508"/>
      <c r="D1287" s="477"/>
      <c r="E1287" s="476"/>
      <c r="F1287" s="487"/>
      <c r="G1287" s="20">
        <f t="shared" si="58"/>
        <v>0</v>
      </c>
    </row>
    <row r="1288" spans="1:7" s="478" customFormat="1" ht="12.75" customHeight="1">
      <c r="A1288" s="475">
        <v>5</v>
      </c>
      <c r="B1288" s="505" t="s">
        <v>927</v>
      </c>
      <c r="C1288" s="508">
        <v>12</v>
      </c>
      <c r="D1288" s="477" t="s">
        <v>921</v>
      </c>
      <c r="E1288" s="476">
        <v>739.33</v>
      </c>
      <c r="F1288" s="481">
        <f t="shared" si="60"/>
        <v>8871.96</v>
      </c>
      <c r="G1288" s="20">
        <f t="shared" si="58"/>
        <v>8871.960000000001</v>
      </c>
    </row>
    <row r="1289" spans="1:7" s="478" customFormat="1" ht="12.75" customHeight="1">
      <c r="A1289" s="485"/>
      <c r="B1289" s="505"/>
      <c r="C1289" s="508"/>
      <c r="D1289" s="477"/>
      <c r="E1289" s="476"/>
      <c r="F1289" s="487"/>
      <c r="G1289" s="20">
        <f t="shared" si="58"/>
        <v>0</v>
      </c>
    </row>
    <row r="1290" spans="1:7" s="478" customFormat="1" ht="12.75" customHeight="1">
      <c r="A1290" s="475">
        <v>6</v>
      </c>
      <c r="B1290" s="505" t="s">
        <v>928</v>
      </c>
      <c r="C1290" s="508">
        <v>1</v>
      </c>
      <c r="D1290" s="477" t="s">
        <v>35</v>
      </c>
      <c r="E1290" s="476">
        <v>100</v>
      </c>
      <c r="F1290" s="481">
        <f t="shared" si="60"/>
        <v>100</v>
      </c>
      <c r="G1290" s="20">
        <f t="shared" si="58"/>
        <v>100</v>
      </c>
    </row>
    <row r="1291" spans="1:7" s="478" customFormat="1" ht="12.75" customHeight="1">
      <c r="A1291" s="485"/>
      <c r="B1291" s="505"/>
      <c r="C1291" s="508"/>
      <c r="D1291" s="477"/>
      <c r="E1291" s="476"/>
      <c r="F1291" s="487"/>
      <c r="G1291" s="20">
        <f t="shared" si="58"/>
        <v>0</v>
      </c>
    </row>
    <row r="1292" spans="1:7" s="478" customFormat="1" ht="12.75" customHeight="1">
      <c r="A1292" s="509">
        <v>7</v>
      </c>
      <c r="B1292" s="510" t="s">
        <v>929</v>
      </c>
      <c r="C1292" s="508"/>
      <c r="D1292" s="477"/>
      <c r="E1292" s="476"/>
      <c r="F1292" s="487"/>
      <c r="G1292" s="20">
        <f t="shared" si="58"/>
        <v>0</v>
      </c>
    </row>
    <row r="1293" spans="1:7" s="478" customFormat="1" ht="12.75" customHeight="1">
      <c r="A1293" s="485">
        <v>7.1</v>
      </c>
      <c r="B1293" s="505" t="s">
        <v>930</v>
      </c>
      <c r="C1293" s="508">
        <v>930</v>
      </c>
      <c r="D1293" s="477" t="s">
        <v>931</v>
      </c>
      <c r="E1293" s="476">
        <v>26.5</v>
      </c>
      <c r="F1293" s="481">
        <f>ROUND(C1293*E1293,2)</f>
        <v>24645</v>
      </c>
      <c r="G1293" s="20">
        <f t="shared" si="58"/>
        <v>24645</v>
      </c>
    </row>
    <row r="1294" spans="1:7" s="478" customFormat="1" ht="12.75" customHeight="1">
      <c r="A1294" s="485">
        <v>7.2</v>
      </c>
      <c r="B1294" s="505" t="s">
        <v>932</v>
      </c>
      <c r="C1294" s="508">
        <v>127.5</v>
      </c>
      <c r="D1294" s="477" t="s">
        <v>931</v>
      </c>
      <c r="E1294" s="476">
        <v>24</v>
      </c>
      <c r="F1294" s="481">
        <f>ROUND(C1294*E1294,2)</f>
        <v>3060</v>
      </c>
      <c r="G1294" s="20">
        <f t="shared" si="58"/>
        <v>3060</v>
      </c>
    </row>
    <row r="1295" spans="1:7" s="478" customFormat="1" ht="12.75" customHeight="1">
      <c r="A1295" s="485">
        <v>7.3</v>
      </c>
      <c r="B1295" s="434" t="s">
        <v>933</v>
      </c>
      <c r="C1295" s="508">
        <v>6</v>
      </c>
      <c r="D1295" s="477" t="s">
        <v>35</v>
      </c>
      <c r="E1295" s="476">
        <v>84.22</v>
      </c>
      <c r="F1295" s="481">
        <f>ROUND(C1295*E1295,2)</f>
        <v>505.32</v>
      </c>
      <c r="G1295" s="20">
        <f t="shared" si="58"/>
        <v>505.32</v>
      </c>
    </row>
    <row r="1296" spans="1:7" s="478" customFormat="1" ht="12.75" customHeight="1">
      <c r="A1296" s="485">
        <v>7.4</v>
      </c>
      <c r="B1296" s="434" t="s">
        <v>934</v>
      </c>
      <c r="C1296" s="508">
        <v>8</v>
      </c>
      <c r="D1296" s="477" t="s">
        <v>35</v>
      </c>
      <c r="E1296" s="476">
        <v>39.48</v>
      </c>
      <c r="F1296" s="481">
        <f>ROUND(C1296*E1296,2)</f>
        <v>315.84</v>
      </c>
      <c r="G1296" s="20">
        <f aca="true" t="shared" si="61" ref="G1296:G1359">+E1296*C1296</f>
        <v>315.84</v>
      </c>
    </row>
    <row r="1297" spans="1:7" s="478" customFormat="1" ht="12.75" customHeight="1">
      <c r="A1297" s="485">
        <v>7.5</v>
      </c>
      <c r="B1297" s="505" t="s">
        <v>262</v>
      </c>
      <c r="C1297" s="508">
        <v>1</v>
      </c>
      <c r="D1297" s="477" t="s">
        <v>35</v>
      </c>
      <c r="E1297" s="476">
        <v>60000</v>
      </c>
      <c r="F1297" s="481">
        <f>ROUND(C1297*E1297,2)</f>
        <v>60000</v>
      </c>
      <c r="G1297" s="20">
        <f t="shared" si="61"/>
        <v>60000</v>
      </c>
    </row>
    <row r="1298" spans="1:7" s="478" customFormat="1" ht="12.75" customHeight="1">
      <c r="A1298" s="485"/>
      <c r="B1298" s="505"/>
      <c r="C1298" s="508"/>
      <c r="D1298" s="477"/>
      <c r="E1298" s="476"/>
      <c r="F1298" s="487"/>
      <c r="G1298" s="20">
        <f t="shared" si="61"/>
        <v>0</v>
      </c>
    </row>
    <row r="1299" spans="1:7" s="478" customFormat="1" ht="12.75">
      <c r="A1299" s="509">
        <v>8</v>
      </c>
      <c r="B1299" s="525" t="s">
        <v>935</v>
      </c>
      <c r="C1299" s="508"/>
      <c r="D1299" s="477"/>
      <c r="E1299" s="476"/>
      <c r="F1299" s="487"/>
      <c r="G1299" s="20">
        <f t="shared" si="61"/>
        <v>0</v>
      </c>
    </row>
    <row r="1300" spans="1:7" s="478" customFormat="1" ht="12.75" customHeight="1">
      <c r="A1300" s="485">
        <v>8.1</v>
      </c>
      <c r="B1300" s="505" t="s">
        <v>226</v>
      </c>
      <c r="C1300" s="508">
        <v>2</v>
      </c>
      <c r="D1300" s="477" t="s">
        <v>35</v>
      </c>
      <c r="E1300" s="476">
        <v>1108.42</v>
      </c>
      <c r="F1300" s="481">
        <f>ROUND(C1300*E1300,2)</f>
        <v>2216.84</v>
      </c>
      <c r="G1300" s="20">
        <f t="shared" si="61"/>
        <v>2216.84</v>
      </c>
    </row>
    <row r="1301" spans="1:7" s="478" customFormat="1" ht="12.75" customHeight="1">
      <c r="A1301" s="485">
        <v>8.2</v>
      </c>
      <c r="B1301" s="526" t="s">
        <v>936</v>
      </c>
      <c r="C1301" s="508">
        <v>1</v>
      </c>
      <c r="D1301" s="477" t="s">
        <v>35</v>
      </c>
      <c r="E1301" s="476">
        <v>1195.64</v>
      </c>
      <c r="F1301" s="481">
        <f>ROUND(C1301*E1301,2)</f>
        <v>1195.64</v>
      </c>
      <c r="G1301" s="20">
        <f t="shared" si="61"/>
        <v>1195.64</v>
      </c>
    </row>
    <row r="1302" spans="1:7" s="478" customFormat="1" ht="12.75" customHeight="1">
      <c r="A1302" s="485">
        <v>8.3</v>
      </c>
      <c r="B1302" s="526" t="s">
        <v>937</v>
      </c>
      <c r="C1302" s="508">
        <v>2</v>
      </c>
      <c r="D1302" s="477" t="s">
        <v>35</v>
      </c>
      <c r="E1302" s="476">
        <v>1182.72</v>
      </c>
      <c r="F1302" s="481">
        <f>ROUND(C1302*E1302,2)</f>
        <v>2365.44</v>
      </c>
      <c r="G1302" s="20">
        <f t="shared" si="61"/>
        <v>2365.44</v>
      </c>
    </row>
    <row r="1303" spans="1:7" s="478" customFormat="1" ht="12.75" customHeight="1">
      <c r="A1303" s="485">
        <v>8.4</v>
      </c>
      <c r="B1303" s="526" t="s">
        <v>938</v>
      </c>
      <c r="C1303" s="508">
        <v>1</v>
      </c>
      <c r="D1303" s="477" t="s">
        <v>35</v>
      </c>
      <c r="E1303" s="476">
        <v>3005.17</v>
      </c>
      <c r="F1303" s="481">
        <f>ROUND(C1303*E1303,2)</f>
        <v>3005.17</v>
      </c>
      <c r="G1303" s="20">
        <f t="shared" si="61"/>
        <v>3005.17</v>
      </c>
    </row>
    <row r="1304" spans="1:7" s="478" customFormat="1" ht="12.75" customHeight="1">
      <c r="A1304" s="485"/>
      <c r="B1304" s="505"/>
      <c r="C1304" s="508"/>
      <c r="D1304" s="477"/>
      <c r="E1304" s="476"/>
      <c r="F1304" s="487"/>
      <c r="G1304" s="20">
        <f t="shared" si="61"/>
        <v>0</v>
      </c>
    </row>
    <row r="1305" spans="1:7" s="478" customFormat="1" ht="12.75" customHeight="1">
      <c r="A1305" s="527">
        <v>9.13</v>
      </c>
      <c r="B1305" s="510" t="s">
        <v>939</v>
      </c>
      <c r="C1305" s="508"/>
      <c r="D1305" s="477"/>
      <c r="E1305" s="476"/>
      <c r="F1305" s="481"/>
      <c r="G1305" s="20">
        <f t="shared" si="61"/>
        <v>0</v>
      </c>
    </row>
    <row r="1306" spans="1:7" s="478" customFormat="1" ht="12.75" customHeight="1">
      <c r="A1306" s="528" t="s">
        <v>940</v>
      </c>
      <c r="B1306" s="505" t="s">
        <v>941</v>
      </c>
      <c r="C1306" s="508">
        <v>13</v>
      </c>
      <c r="D1306" s="477" t="s">
        <v>17</v>
      </c>
      <c r="E1306" s="476">
        <v>300.41</v>
      </c>
      <c r="F1306" s="481">
        <f aca="true" t="shared" si="62" ref="F1306:F1318">ROUND(C1306*E1306,2)</f>
        <v>3905.33</v>
      </c>
      <c r="G1306" s="20">
        <f t="shared" si="61"/>
        <v>3905.3300000000004</v>
      </c>
    </row>
    <row r="1307" spans="1:7" s="478" customFormat="1" ht="12.75" customHeight="1">
      <c r="A1307" s="528" t="s">
        <v>942</v>
      </c>
      <c r="B1307" s="505" t="s">
        <v>943</v>
      </c>
      <c r="C1307" s="508">
        <v>20</v>
      </c>
      <c r="D1307" s="477" t="s">
        <v>17</v>
      </c>
      <c r="E1307" s="476">
        <v>301.89</v>
      </c>
      <c r="F1307" s="481">
        <f t="shared" si="62"/>
        <v>6037.8</v>
      </c>
      <c r="G1307" s="20">
        <f t="shared" si="61"/>
        <v>6037.799999999999</v>
      </c>
    </row>
    <row r="1308" spans="1:7" s="478" customFormat="1" ht="12.75" customHeight="1">
      <c r="A1308" s="528" t="s">
        <v>944</v>
      </c>
      <c r="B1308" s="505" t="s">
        <v>945</v>
      </c>
      <c r="C1308" s="508">
        <v>8</v>
      </c>
      <c r="D1308" s="477" t="s">
        <v>35</v>
      </c>
      <c r="E1308" s="476">
        <v>364.45</v>
      </c>
      <c r="F1308" s="481">
        <f t="shared" si="62"/>
        <v>2915.6</v>
      </c>
      <c r="G1308" s="20">
        <f t="shared" si="61"/>
        <v>2915.6</v>
      </c>
    </row>
    <row r="1309" spans="1:7" s="478" customFormat="1" ht="12.75" customHeight="1">
      <c r="A1309" s="528" t="s">
        <v>946</v>
      </c>
      <c r="B1309" s="505" t="s">
        <v>947</v>
      </c>
      <c r="C1309" s="508">
        <v>6</v>
      </c>
      <c r="D1309" s="477" t="s">
        <v>35</v>
      </c>
      <c r="E1309" s="476">
        <v>19.83</v>
      </c>
      <c r="F1309" s="481">
        <f t="shared" si="62"/>
        <v>118.98</v>
      </c>
      <c r="G1309" s="20">
        <f t="shared" si="61"/>
        <v>118.97999999999999</v>
      </c>
    </row>
    <row r="1310" spans="1:7" s="478" customFormat="1" ht="12.75" customHeight="1">
      <c r="A1310" s="528" t="s">
        <v>948</v>
      </c>
      <c r="B1310" s="505" t="s">
        <v>949</v>
      </c>
      <c r="C1310" s="508">
        <v>2</v>
      </c>
      <c r="D1310" s="477" t="s">
        <v>35</v>
      </c>
      <c r="E1310" s="476">
        <v>22.66</v>
      </c>
      <c r="F1310" s="481">
        <f t="shared" si="62"/>
        <v>45.32</v>
      </c>
      <c r="G1310" s="20">
        <f t="shared" si="61"/>
        <v>45.32</v>
      </c>
    </row>
    <row r="1311" spans="1:7" s="478" customFormat="1" ht="12.75" customHeight="1">
      <c r="A1311" s="528" t="s">
        <v>950</v>
      </c>
      <c r="B1311" s="505" t="s">
        <v>951</v>
      </c>
      <c r="C1311" s="508">
        <v>4</v>
      </c>
      <c r="D1311" s="477" t="s">
        <v>35</v>
      </c>
      <c r="E1311" s="476">
        <v>102</v>
      </c>
      <c r="F1311" s="481">
        <f t="shared" si="62"/>
        <v>408</v>
      </c>
      <c r="G1311" s="20">
        <f t="shared" si="61"/>
        <v>408</v>
      </c>
    </row>
    <row r="1312" spans="1:7" s="478" customFormat="1" ht="12.75" customHeight="1">
      <c r="A1312" s="528" t="s">
        <v>952</v>
      </c>
      <c r="B1312" s="505" t="s">
        <v>953</v>
      </c>
      <c r="C1312" s="508">
        <v>5</v>
      </c>
      <c r="D1312" s="477" t="s">
        <v>35</v>
      </c>
      <c r="E1312" s="476">
        <v>26.82</v>
      </c>
      <c r="F1312" s="481">
        <f t="shared" si="62"/>
        <v>134.1</v>
      </c>
      <c r="G1312" s="20">
        <f t="shared" si="61"/>
        <v>134.1</v>
      </c>
    </row>
    <row r="1313" spans="1:7" s="478" customFormat="1" ht="12.75" customHeight="1">
      <c r="A1313" s="528" t="s">
        <v>954</v>
      </c>
      <c r="B1313" s="505" t="s">
        <v>955</v>
      </c>
      <c r="C1313" s="508">
        <v>2</v>
      </c>
      <c r="D1313" s="477" t="s">
        <v>35</v>
      </c>
      <c r="E1313" s="476">
        <v>62.38</v>
      </c>
      <c r="F1313" s="481">
        <f t="shared" si="62"/>
        <v>124.76</v>
      </c>
      <c r="G1313" s="20">
        <f t="shared" si="61"/>
        <v>124.76</v>
      </c>
    </row>
    <row r="1314" spans="1:7" s="478" customFormat="1" ht="12.75" customHeight="1">
      <c r="A1314" s="528" t="s">
        <v>956</v>
      </c>
      <c r="B1314" s="505" t="s">
        <v>957</v>
      </c>
      <c r="C1314" s="508">
        <v>2</v>
      </c>
      <c r="D1314" s="477" t="s">
        <v>35</v>
      </c>
      <c r="E1314" s="476">
        <v>54.79</v>
      </c>
      <c r="F1314" s="481">
        <f t="shared" si="62"/>
        <v>109.58</v>
      </c>
      <c r="G1314" s="20">
        <f t="shared" si="61"/>
        <v>109.58</v>
      </c>
    </row>
    <row r="1315" spans="1:7" s="478" customFormat="1" ht="12.75" customHeight="1">
      <c r="A1315" s="528" t="s">
        <v>958</v>
      </c>
      <c r="B1315" s="505" t="s">
        <v>959</v>
      </c>
      <c r="C1315" s="508">
        <v>8</v>
      </c>
      <c r="D1315" s="477" t="s">
        <v>35</v>
      </c>
      <c r="E1315" s="476">
        <v>11.47</v>
      </c>
      <c r="F1315" s="481">
        <f t="shared" si="62"/>
        <v>91.76</v>
      </c>
      <c r="G1315" s="20">
        <f t="shared" si="61"/>
        <v>91.76</v>
      </c>
    </row>
    <row r="1316" spans="1:7" s="478" customFormat="1" ht="12.75" customHeight="1">
      <c r="A1316" s="528" t="s">
        <v>960</v>
      </c>
      <c r="B1316" s="505" t="s">
        <v>961</v>
      </c>
      <c r="C1316" s="508">
        <v>1</v>
      </c>
      <c r="D1316" s="477" t="s">
        <v>35</v>
      </c>
      <c r="E1316" s="476">
        <v>1600</v>
      </c>
      <c r="F1316" s="481">
        <f t="shared" si="62"/>
        <v>1600</v>
      </c>
      <c r="G1316" s="20">
        <f t="shared" si="61"/>
        <v>1600</v>
      </c>
    </row>
    <row r="1317" spans="1:7" s="478" customFormat="1" ht="12.75" customHeight="1">
      <c r="A1317" s="528">
        <v>9.14</v>
      </c>
      <c r="B1317" s="505" t="s">
        <v>262</v>
      </c>
      <c r="C1317" s="508">
        <v>1</v>
      </c>
      <c r="D1317" s="477" t="s">
        <v>35</v>
      </c>
      <c r="E1317" s="476">
        <v>45000</v>
      </c>
      <c r="F1317" s="481">
        <f t="shared" si="62"/>
        <v>45000</v>
      </c>
      <c r="G1317" s="20">
        <f t="shared" si="61"/>
        <v>45000</v>
      </c>
    </row>
    <row r="1318" spans="1:7" s="530" customFormat="1" ht="12.75">
      <c r="A1318" s="529">
        <v>10</v>
      </c>
      <c r="B1318" s="366" t="s">
        <v>962</v>
      </c>
      <c r="C1318" s="458">
        <v>1</v>
      </c>
      <c r="D1318" s="367" t="s">
        <v>35</v>
      </c>
      <c r="E1318" s="368">
        <v>5500</v>
      </c>
      <c r="F1318" s="476">
        <f t="shared" si="62"/>
        <v>5500</v>
      </c>
      <c r="G1318" s="20">
        <f t="shared" si="61"/>
        <v>5500</v>
      </c>
    </row>
    <row r="1319" spans="1:7" s="15" customFormat="1" ht="12.75" customHeight="1">
      <c r="A1319" s="59"/>
      <c r="B1319" s="434"/>
      <c r="C1319" s="210"/>
      <c r="D1319" s="48"/>
      <c r="E1319" s="210"/>
      <c r="F1319" s="211"/>
      <c r="G1319" s="20">
        <f t="shared" si="61"/>
        <v>0</v>
      </c>
    </row>
    <row r="1320" spans="1:7" s="478" customFormat="1" ht="12.75" customHeight="1">
      <c r="A1320" s="531">
        <v>15</v>
      </c>
      <c r="B1320" s="208" t="s">
        <v>963</v>
      </c>
      <c r="C1320" s="513"/>
      <c r="D1320" s="514"/>
      <c r="E1320" s="513"/>
      <c r="F1320" s="515"/>
      <c r="G1320" s="20">
        <f t="shared" si="61"/>
        <v>0</v>
      </c>
    </row>
    <row r="1321" spans="1:7" s="478" customFormat="1" ht="12.75" customHeight="1">
      <c r="A1321" s="485">
        <v>15.1</v>
      </c>
      <c r="B1321" s="532" t="s">
        <v>672</v>
      </c>
      <c r="C1321" s="533">
        <v>3</v>
      </c>
      <c r="D1321" s="534" t="s">
        <v>35</v>
      </c>
      <c r="E1321" s="481">
        <v>300</v>
      </c>
      <c r="F1321" s="481">
        <f>ROUND(C1321*E1321,2)</f>
        <v>900</v>
      </c>
      <c r="G1321" s="20">
        <f t="shared" si="61"/>
        <v>900</v>
      </c>
    </row>
    <row r="1322" spans="1:7" s="478" customFormat="1" ht="15.75" customHeight="1">
      <c r="A1322" s="485">
        <v>15.2</v>
      </c>
      <c r="B1322" s="532" t="s">
        <v>964</v>
      </c>
      <c r="C1322" s="535">
        <v>37</v>
      </c>
      <c r="D1322" s="534" t="s">
        <v>17</v>
      </c>
      <c r="E1322" s="476">
        <v>3873.3</v>
      </c>
      <c r="F1322" s="481">
        <f aca="true" t="shared" si="63" ref="F1322:F1327">ROUND(C1322*E1322,2)</f>
        <v>143312.1</v>
      </c>
      <c r="G1322" s="20">
        <f t="shared" si="61"/>
        <v>143312.1</v>
      </c>
    </row>
    <row r="1323" spans="1:7" s="478" customFormat="1" ht="15.75" customHeight="1">
      <c r="A1323" s="485">
        <v>15.3</v>
      </c>
      <c r="B1323" s="532" t="s">
        <v>965</v>
      </c>
      <c r="C1323" s="535">
        <v>12</v>
      </c>
      <c r="D1323" s="534" t="s">
        <v>35</v>
      </c>
      <c r="E1323" s="476">
        <v>6669.32</v>
      </c>
      <c r="F1323" s="481">
        <f t="shared" si="63"/>
        <v>80031.84</v>
      </c>
      <c r="G1323" s="20">
        <f t="shared" si="61"/>
        <v>80031.84</v>
      </c>
    </row>
    <row r="1324" spans="1:7" s="478" customFormat="1" ht="12.75" customHeight="1">
      <c r="A1324" s="507">
        <v>15.4</v>
      </c>
      <c r="B1324" s="532" t="s">
        <v>966</v>
      </c>
      <c r="C1324" s="535">
        <v>6</v>
      </c>
      <c r="D1324" s="534" t="s">
        <v>35</v>
      </c>
      <c r="E1324" s="476">
        <v>2719.31</v>
      </c>
      <c r="F1324" s="481">
        <f t="shared" si="63"/>
        <v>16315.86</v>
      </c>
      <c r="G1324" s="20">
        <f t="shared" si="61"/>
        <v>16315.86</v>
      </c>
    </row>
    <row r="1325" spans="1:7" s="478" customFormat="1" ht="12.75" customHeight="1">
      <c r="A1325" s="485">
        <v>15.5</v>
      </c>
      <c r="B1325" s="532" t="s">
        <v>967</v>
      </c>
      <c r="C1325" s="535">
        <v>2</v>
      </c>
      <c r="D1325" s="534" t="s">
        <v>35</v>
      </c>
      <c r="E1325" s="476">
        <v>12998.95</v>
      </c>
      <c r="F1325" s="481">
        <f t="shared" si="63"/>
        <v>25997.9</v>
      </c>
      <c r="G1325" s="42">
        <f t="shared" si="61"/>
        <v>25997.9</v>
      </c>
    </row>
    <row r="1326" spans="1:7" s="478" customFormat="1" ht="12.75" customHeight="1">
      <c r="A1326" s="507">
        <v>15.6</v>
      </c>
      <c r="B1326" s="532" t="s">
        <v>968</v>
      </c>
      <c r="C1326" s="533">
        <v>6</v>
      </c>
      <c r="D1326" s="534" t="s">
        <v>35</v>
      </c>
      <c r="E1326" s="487">
        <v>6624.34</v>
      </c>
      <c r="F1326" s="481">
        <f t="shared" si="63"/>
        <v>39746.04</v>
      </c>
      <c r="G1326" s="20">
        <f t="shared" si="61"/>
        <v>39746.04</v>
      </c>
    </row>
    <row r="1327" spans="1:7" s="478" customFormat="1" ht="12.75" customHeight="1">
      <c r="A1327" s="485">
        <v>15.7</v>
      </c>
      <c r="B1327" s="532" t="s">
        <v>969</v>
      </c>
      <c r="C1327" s="533">
        <v>1</v>
      </c>
      <c r="D1327" s="534" t="s">
        <v>35</v>
      </c>
      <c r="E1327" s="487">
        <v>42223.32</v>
      </c>
      <c r="F1327" s="481">
        <f t="shared" si="63"/>
        <v>42223.32</v>
      </c>
      <c r="G1327" s="20">
        <f t="shared" si="61"/>
        <v>42223.32</v>
      </c>
    </row>
    <row r="1328" spans="1:7" s="478" customFormat="1" ht="12.75" customHeight="1">
      <c r="A1328" s="485"/>
      <c r="B1328" s="532"/>
      <c r="C1328" s="533"/>
      <c r="D1328" s="534"/>
      <c r="E1328" s="487"/>
      <c r="F1328" s="481"/>
      <c r="G1328" s="20">
        <f t="shared" si="61"/>
        <v>0</v>
      </c>
    </row>
    <row r="1329" spans="1:7" s="478" customFormat="1" ht="12.75" customHeight="1">
      <c r="A1329" s="531">
        <v>16</v>
      </c>
      <c r="B1329" s="208" t="s">
        <v>970</v>
      </c>
      <c r="C1329" s="513"/>
      <c r="D1329" s="514"/>
      <c r="E1329" s="513"/>
      <c r="F1329" s="515"/>
      <c r="G1329" s="20">
        <f t="shared" si="61"/>
        <v>0</v>
      </c>
    </row>
    <row r="1330" spans="1:7" s="478" customFormat="1" ht="16.5" customHeight="1">
      <c r="A1330" s="491">
        <v>16.1</v>
      </c>
      <c r="B1330" s="536" t="s">
        <v>971</v>
      </c>
      <c r="C1330" s="537">
        <v>20</v>
      </c>
      <c r="D1330" s="538" t="s">
        <v>17</v>
      </c>
      <c r="E1330" s="493">
        <v>3873.3</v>
      </c>
      <c r="F1330" s="493">
        <f>ROUND(C1330*E1330,2)</f>
        <v>77466</v>
      </c>
      <c r="G1330" s="20">
        <f t="shared" si="61"/>
        <v>77466</v>
      </c>
    </row>
    <row r="1331" spans="1:7" s="478" customFormat="1" ht="25.5" customHeight="1">
      <c r="A1331" s="507">
        <v>16.2</v>
      </c>
      <c r="B1331" s="532" t="s">
        <v>1110</v>
      </c>
      <c r="C1331" s="539">
        <v>4</v>
      </c>
      <c r="D1331" s="540" t="s">
        <v>35</v>
      </c>
      <c r="E1331" s="476">
        <v>6669.32</v>
      </c>
      <c r="F1331" s="476">
        <f>ROUND(C1331*E1331,2)</f>
        <v>26677.28</v>
      </c>
      <c r="G1331" s="20">
        <f t="shared" si="61"/>
        <v>26677.28</v>
      </c>
    </row>
    <row r="1332" spans="1:7" s="478" customFormat="1" ht="27.75" customHeight="1">
      <c r="A1332" s="485">
        <v>16.3</v>
      </c>
      <c r="B1332" s="532" t="s">
        <v>1109</v>
      </c>
      <c r="C1332" s="539">
        <v>2</v>
      </c>
      <c r="D1332" s="540" t="s">
        <v>35</v>
      </c>
      <c r="E1332" s="476">
        <v>2719.31</v>
      </c>
      <c r="F1332" s="476">
        <f>ROUND(C1332*E1332,2)</f>
        <v>5438.62</v>
      </c>
      <c r="G1332" s="20">
        <f t="shared" si="61"/>
        <v>5438.62</v>
      </c>
    </row>
    <row r="1333" spans="1:7" s="478" customFormat="1" ht="12.75" customHeight="1">
      <c r="A1333" s="507">
        <v>16.4</v>
      </c>
      <c r="B1333" s="532" t="s">
        <v>968</v>
      </c>
      <c r="C1333" s="533">
        <v>2</v>
      </c>
      <c r="D1333" s="534" t="s">
        <v>35</v>
      </c>
      <c r="E1333" s="487">
        <v>6624.34</v>
      </c>
      <c r="F1333" s="481">
        <f>ROUND(C1333*E1333,2)</f>
        <v>13248.68</v>
      </c>
      <c r="G1333" s="20">
        <f t="shared" si="61"/>
        <v>13248.68</v>
      </c>
    </row>
    <row r="1334" spans="1:7" s="478" customFormat="1" ht="12.75" customHeight="1">
      <c r="A1334" s="485">
        <v>16.5</v>
      </c>
      <c r="B1334" s="532" t="s">
        <v>969</v>
      </c>
      <c r="C1334" s="533">
        <v>1</v>
      </c>
      <c r="D1334" s="534" t="s">
        <v>35</v>
      </c>
      <c r="E1334" s="487">
        <v>15900</v>
      </c>
      <c r="F1334" s="481">
        <f>ROUND(C1334*E1334,2)</f>
        <v>15900</v>
      </c>
      <c r="G1334" s="20">
        <f t="shared" si="61"/>
        <v>15900</v>
      </c>
    </row>
    <row r="1335" spans="1:7" s="478" customFormat="1" ht="12.75" customHeight="1">
      <c r="A1335" s="485"/>
      <c r="B1335" s="532"/>
      <c r="C1335" s="533"/>
      <c r="D1335" s="534"/>
      <c r="E1335" s="487"/>
      <c r="F1335" s="481"/>
      <c r="G1335" s="20">
        <f t="shared" si="61"/>
        <v>0</v>
      </c>
    </row>
    <row r="1336" spans="1:7" s="478" customFormat="1" ht="12.75" customHeight="1">
      <c r="A1336" s="531">
        <v>17</v>
      </c>
      <c r="B1336" s="208" t="s">
        <v>974</v>
      </c>
      <c r="C1336" s="513"/>
      <c r="D1336" s="514"/>
      <c r="E1336" s="513"/>
      <c r="F1336" s="515"/>
      <c r="G1336" s="20">
        <f t="shared" si="61"/>
        <v>0</v>
      </c>
    </row>
    <row r="1337" spans="1:7" s="478" customFormat="1" ht="25.5" customHeight="1">
      <c r="A1337" s="507">
        <v>17.1</v>
      </c>
      <c r="B1337" s="532" t="s">
        <v>975</v>
      </c>
      <c r="C1337" s="539">
        <v>3</v>
      </c>
      <c r="D1337" s="540" t="s">
        <v>17</v>
      </c>
      <c r="E1337" s="476">
        <v>3873.3</v>
      </c>
      <c r="F1337" s="476">
        <f>ROUND(C1337*E1337,2)</f>
        <v>11619.9</v>
      </c>
      <c r="G1337" s="20">
        <f t="shared" si="61"/>
        <v>11619.900000000001</v>
      </c>
    </row>
    <row r="1338" spans="1:7" s="478" customFormat="1" ht="25.5" customHeight="1">
      <c r="A1338" s="485">
        <v>17.2</v>
      </c>
      <c r="B1338" s="532" t="s">
        <v>972</v>
      </c>
      <c r="C1338" s="539">
        <v>4</v>
      </c>
      <c r="D1338" s="540" t="s">
        <v>35</v>
      </c>
      <c r="E1338" s="476">
        <v>6669.32</v>
      </c>
      <c r="F1338" s="476">
        <f>ROUND(C1338*E1338,2)</f>
        <v>26677.28</v>
      </c>
      <c r="G1338" s="20">
        <f t="shared" si="61"/>
        <v>26677.28</v>
      </c>
    </row>
    <row r="1339" spans="1:7" s="478" customFormat="1" ht="12.75" customHeight="1">
      <c r="A1339" s="507">
        <v>17.3</v>
      </c>
      <c r="B1339" s="532" t="s">
        <v>973</v>
      </c>
      <c r="C1339" s="539">
        <v>2</v>
      </c>
      <c r="D1339" s="540" t="s">
        <v>35</v>
      </c>
      <c r="E1339" s="476">
        <v>2719.31</v>
      </c>
      <c r="F1339" s="476">
        <f>ROUND(C1339*E1339,2)</f>
        <v>5438.62</v>
      </c>
      <c r="G1339" s="20">
        <f t="shared" si="61"/>
        <v>5438.62</v>
      </c>
    </row>
    <row r="1340" spans="1:7" s="478" customFormat="1" ht="12.75" customHeight="1">
      <c r="A1340" s="485">
        <v>17.4</v>
      </c>
      <c r="B1340" s="532" t="s">
        <v>968</v>
      </c>
      <c r="C1340" s="533">
        <v>2</v>
      </c>
      <c r="D1340" s="534" t="s">
        <v>35</v>
      </c>
      <c r="E1340" s="487">
        <v>6624.34</v>
      </c>
      <c r="F1340" s="481">
        <f>ROUND(C1340*E1340,2)</f>
        <v>13248.68</v>
      </c>
      <c r="G1340" s="20">
        <f t="shared" si="61"/>
        <v>13248.68</v>
      </c>
    </row>
    <row r="1341" spans="1:7" s="478" customFormat="1" ht="12.75" customHeight="1">
      <c r="A1341" s="507">
        <v>17.5</v>
      </c>
      <c r="B1341" s="532" t="s">
        <v>969</v>
      </c>
      <c r="C1341" s="533">
        <v>1</v>
      </c>
      <c r="D1341" s="534" t="s">
        <v>35</v>
      </c>
      <c r="E1341" s="487">
        <v>7000</v>
      </c>
      <c r="F1341" s="481">
        <f>ROUND(C1341*E1341,2)</f>
        <v>7000</v>
      </c>
      <c r="G1341" s="20">
        <f t="shared" si="61"/>
        <v>7000</v>
      </c>
    </row>
    <row r="1342" spans="1:7" s="478" customFormat="1" ht="12.75" customHeight="1">
      <c r="A1342" s="485"/>
      <c r="B1342" s="532"/>
      <c r="C1342" s="533"/>
      <c r="D1342" s="534"/>
      <c r="E1342" s="487"/>
      <c r="F1342" s="481"/>
      <c r="G1342" s="20">
        <f t="shared" si="61"/>
        <v>0</v>
      </c>
    </row>
    <row r="1343" spans="1:7" s="478" customFormat="1" ht="12.75" customHeight="1">
      <c r="A1343" s="531">
        <v>18</v>
      </c>
      <c r="B1343" s="208" t="s">
        <v>976</v>
      </c>
      <c r="C1343" s="513"/>
      <c r="D1343" s="514"/>
      <c r="E1343" s="513"/>
      <c r="F1343" s="515"/>
      <c r="G1343" s="20">
        <f t="shared" si="61"/>
        <v>0</v>
      </c>
    </row>
    <row r="1344" spans="1:7" s="478" customFormat="1" ht="25.5" customHeight="1">
      <c r="A1344" s="507">
        <v>18.1</v>
      </c>
      <c r="B1344" s="532" t="s">
        <v>971</v>
      </c>
      <c r="C1344" s="539">
        <v>3.2</v>
      </c>
      <c r="D1344" s="540" t="s">
        <v>17</v>
      </c>
      <c r="E1344" s="476">
        <v>3873.3</v>
      </c>
      <c r="F1344" s="476">
        <f>ROUND(C1344*E1344,2)</f>
        <v>12394.56</v>
      </c>
      <c r="G1344" s="20">
        <f t="shared" si="61"/>
        <v>12394.560000000001</v>
      </c>
    </row>
    <row r="1345" spans="1:7" s="478" customFormat="1" ht="25.5" customHeight="1">
      <c r="A1345" s="485">
        <v>18.2</v>
      </c>
      <c r="B1345" s="532" t="s">
        <v>972</v>
      </c>
      <c r="C1345" s="539">
        <v>4</v>
      </c>
      <c r="D1345" s="540" t="s">
        <v>35</v>
      </c>
      <c r="E1345" s="476">
        <v>6669.32</v>
      </c>
      <c r="F1345" s="476">
        <f>ROUND(C1345*E1345,2)</f>
        <v>26677.28</v>
      </c>
      <c r="G1345" s="20">
        <f t="shared" si="61"/>
        <v>26677.28</v>
      </c>
    </row>
    <row r="1346" spans="1:7" s="478" customFormat="1" ht="12.75" customHeight="1">
      <c r="A1346" s="507">
        <v>18.3</v>
      </c>
      <c r="B1346" s="532" t="s">
        <v>973</v>
      </c>
      <c r="C1346" s="539">
        <v>2</v>
      </c>
      <c r="D1346" s="540" t="s">
        <v>35</v>
      </c>
      <c r="E1346" s="476">
        <v>2719.31</v>
      </c>
      <c r="F1346" s="476">
        <f>ROUND(C1346*E1346,2)</f>
        <v>5438.62</v>
      </c>
      <c r="G1346" s="20">
        <f t="shared" si="61"/>
        <v>5438.62</v>
      </c>
    </row>
    <row r="1347" spans="1:7" s="478" customFormat="1" ht="12.75" customHeight="1">
      <c r="A1347" s="485">
        <v>18.4</v>
      </c>
      <c r="B1347" s="532" t="s">
        <v>968</v>
      </c>
      <c r="C1347" s="533">
        <v>2</v>
      </c>
      <c r="D1347" s="534" t="s">
        <v>35</v>
      </c>
      <c r="E1347" s="487">
        <v>6624.34</v>
      </c>
      <c r="F1347" s="481">
        <f>ROUND(C1347*E1347,2)</f>
        <v>13248.68</v>
      </c>
      <c r="G1347" s="20">
        <f t="shared" si="61"/>
        <v>13248.68</v>
      </c>
    </row>
    <row r="1348" spans="1:7" s="478" customFormat="1" ht="12.75" customHeight="1">
      <c r="A1348" s="507">
        <v>18.5</v>
      </c>
      <c r="B1348" s="532" t="s">
        <v>969</v>
      </c>
      <c r="C1348" s="533">
        <v>1</v>
      </c>
      <c r="D1348" s="534" t="s">
        <v>35</v>
      </c>
      <c r="E1348" s="487">
        <v>7100</v>
      </c>
      <c r="F1348" s="481">
        <f>ROUND(C1348*E1348,2)</f>
        <v>7100</v>
      </c>
      <c r="G1348" s="20">
        <f t="shared" si="61"/>
        <v>7100</v>
      </c>
    </row>
    <row r="1349" spans="1:7" s="478" customFormat="1" ht="12.75" customHeight="1">
      <c r="A1349" s="485"/>
      <c r="B1349" s="532"/>
      <c r="C1349" s="533"/>
      <c r="D1349" s="534"/>
      <c r="E1349" s="487"/>
      <c r="F1349" s="481"/>
      <c r="G1349" s="20">
        <f t="shared" si="61"/>
        <v>0</v>
      </c>
    </row>
    <row r="1350" spans="1:7" s="478" customFormat="1" ht="12.75" customHeight="1">
      <c r="A1350" s="531">
        <v>19</v>
      </c>
      <c r="B1350" s="208" t="s">
        <v>977</v>
      </c>
      <c r="C1350" s="513"/>
      <c r="D1350" s="514"/>
      <c r="E1350" s="487"/>
      <c r="F1350" s="515"/>
      <c r="G1350" s="20">
        <f t="shared" si="61"/>
        <v>0</v>
      </c>
    </row>
    <row r="1351" spans="1:7" s="478" customFormat="1" ht="29.25" customHeight="1">
      <c r="A1351" s="485">
        <v>19.1</v>
      </c>
      <c r="B1351" s="541" t="s">
        <v>978</v>
      </c>
      <c r="C1351" s="533">
        <v>1</v>
      </c>
      <c r="D1351" s="534" t="s">
        <v>35</v>
      </c>
      <c r="E1351" s="487">
        <v>14999.92</v>
      </c>
      <c r="F1351" s="481">
        <f>ROUND(C1351*E1351,2)</f>
        <v>14999.92</v>
      </c>
      <c r="G1351" s="20">
        <f t="shared" si="61"/>
        <v>14999.92</v>
      </c>
    </row>
    <row r="1352" spans="1:7" s="478" customFormat="1" ht="28.5" customHeight="1">
      <c r="A1352" s="507">
        <v>19.2</v>
      </c>
      <c r="B1352" s="532" t="s">
        <v>979</v>
      </c>
      <c r="C1352" s="535">
        <v>1</v>
      </c>
      <c r="D1352" s="534" t="s">
        <v>35</v>
      </c>
      <c r="E1352" s="487">
        <v>10000</v>
      </c>
      <c r="F1352" s="481">
        <f>ROUND(C1352*E1352,2)</f>
        <v>10000</v>
      </c>
      <c r="G1352" s="20">
        <f t="shared" si="61"/>
        <v>10000</v>
      </c>
    </row>
    <row r="1353" spans="1:7" s="478" customFormat="1" ht="46.5" customHeight="1">
      <c r="A1353" s="507">
        <v>19.3</v>
      </c>
      <c r="B1353" s="541" t="s">
        <v>980</v>
      </c>
      <c r="C1353" s="535">
        <v>1</v>
      </c>
      <c r="D1353" s="534" t="s">
        <v>35</v>
      </c>
      <c r="E1353" s="487">
        <v>3000</v>
      </c>
      <c r="F1353" s="481">
        <f>ROUND(C1353*E1353,2)</f>
        <v>3000</v>
      </c>
      <c r="G1353" s="20">
        <f t="shared" si="61"/>
        <v>3000</v>
      </c>
    </row>
    <row r="1354" spans="1:7" s="478" customFormat="1" ht="12.75" customHeight="1">
      <c r="A1354" s="507"/>
      <c r="B1354" s="532"/>
      <c r="C1354" s="535"/>
      <c r="D1354" s="534"/>
      <c r="E1354" s="487"/>
      <c r="F1354" s="481"/>
      <c r="G1354" s="20">
        <f t="shared" si="61"/>
        <v>0</v>
      </c>
    </row>
    <row r="1355" spans="1:7" s="478" customFormat="1" ht="12.75" customHeight="1">
      <c r="A1355" s="531">
        <v>20</v>
      </c>
      <c r="B1355" s="208" t="s">
        <v>981</v>
      </c>
      <c r="C1355" s="513"/>
      <c r="D1355" s="514"/>
      <c r="E1355" s="487"/>
      <c r="F1355" s="515"/>
      <c r="G1355" s="20">
        <f t="shared" si="61"/>
        <v>0</v>
      </c>
    </row>
    <row r="1356" spans="1:7" s="478" customFormat="1" ht="12.75" customHeight="1">
      <c r="A1356" s="542"/>
      <c r="B1356" s="543"/>
      <c r="C1356" s="544"/>
      <c r="D1356" s="545"/>
      <c r="E1356" s="544"/>
      <c r="F1356" s="546"/>
      <c r="G1356" s="20">
        <f t="shared" si="61"/>
        <v>0</v>
      </c>
    </row>
    <row r="1357" spans="1:7" s="478" customFormat="1" ht="12.75" customHeight="1">
      <c r="A1357" s="485">
        <v>20.1</v>
      </c>
      <c r="B1357" s="532" t="s">
        <v>16</v>
      </c>
      <c r="C1357" s="547">
        <v>73.22999999999999</v>
      </c>
      <c r="D1357" s="534" t="s">
        <v>17</v>
      </c>
      <c r="E1357" s="481">
        <v>8.98</v>
      </c>
      <c r="F1357" s="481">
        <f>ROUND(C1357*E1357,2)</f>
        <v>657.61</v>
      </c>
      <c r="G1357" s="20">
        <f t="shared" si="61"/>
        <v>657.6053999999999</v>
      </c>
    </row>
    <row r="1358" spans="1:7" s="478" customFormat="1" ht="12.75" customHeight="1">
      <c r="A1358" s="479"/>
      <c r="B1358" s="532"/>
      <c r="C1358" s="548"/>
      <c r="D1358" s="549"/>
      <c r="E1358" s="550"/>
      <c r="F1358" s="551"/>
      <c r="G1358" s="20">
        <f t="shared" si="61"/>
        <v>0</v>
      </c>
    </row>
    <row r="1359" spans="1:7" s="478" customFormat="1" ht="12.75" customHeight="1">
      <c r="A1359" s="552">
        <v>20.2</v>
      </c>
      <c r="B1359" s="553" t="s">
        <v>18</v>
      </c>
      <c r="C1359" s="548"/>
      <c r="D1359" s="549"/>
      <c r="E1359" s="550"/>
      <c r="F1359" s="551"/>
      <c r="G1359" s="20">
        <f t="shared" si="61"/>
        <v>0</v>
      </c>
    </row>
    <row r="1360" spans="1:7" s="478" customFormat="1" ht="12.75" customHeight="1">
      <c r="A1360" s="485" t="s">
        <v>982</v>
      </c>
      <c r="B1360" s="532" t="s">
        <v>983</v>
      </c>
      <c r="C1360" s="554">
        <v>66.93</v>
      </c>
      <c r="D1360" s="555" t="s">
        <v>905</v>
      </c>
      <c r="E1360" s="476">
        <f>+E1256</f>
        <v>339</v>
      </c>
      <c r="F1360" s="476">
        <f>ROUND(C1360*E1360,2)</f>
        <v>22689.27</v>
      </c>
      <c r="G1360" s="20">
        <f aca="true" t="shared" si="64" ref="G1360:G1408">+E1360*C1360</f>
        <v>22689.270000000004</v>
      </c>
    </row>
    <row r="1361" spans="1:7" s="478" customFormat="1" ht="12.75" customHeight="1">
      <c r="A1361" s="485" t="s">
        <v>984</v>
      </c>
      <c r="B1361" s="532" t="s">
        <v>21</v>
      </c>
      <c r="C1361" s="548">
        <v>4</v>
      </c>
      <c r="D1361" s="549" t="s">
        <v>905</v>
      </c>
      <c r="E1361" s="476">
        <v>1113.13</v>
      </c>
      <c r="F1361" s="481">
        <f>ROUND(C1361*E1361,2)</f>
        <v>4452.52</v>
      </c>
      <c r="G1361" s="20">
        <f t="shared" si="64"/>
        <v>4452.52</v>
      </c>
    </row>
    <row r="1362" spans="1:7" s="478" customFormat="1" ht="25.5" customHeight="1">
      <c r="A1362" s="485" t="s">
        <v>985</v>
      </c>
      <c r="B1362" s="532" t="s">
        <v>986</v>
      </c>
      <c r="C1362" s="548">
        <v>57.95</v>
      </c>
      <c r="D1362" s="549" t="s">
        <v>905</v>
      </c>
      <c r="E1362" s="550">
        <v>183.13</v>
      </c>
      <c r="F1362" s="551">
        <f>ROUND(C1362*E1362,2)</f>
        <v>10612.38</v>
      </c>
      <c r="G1362" s="20">
        <f t="shared" si="64"/>
        <v>10612.3835</v>
      </c>
    </row>
    <row r="1363" spans="1:7" s="478" customFormat="1" ht="25.5" customHeight="1">
      <c r="A1363" s="485" t="s">
        <v>987</v>
      </c>
      <c r="B1363" s="532" t="s">
        <v>988</v>
      </c>
      <c r="C1363" s="548">
        <v>10.78</v>
      </c>
      <c r="D1363" s="549" t="s">
        <v>905</v>
      </c>
      <c r="E1363" s="550">
        <v>210</v>
      </c>
      <c r="F1363" s="551">
        <f>ROUND(C1363*E1363,2)</f>
        <v>2263.8</v>
      </c>
      <c r="G1363" s="20">
        <f t="shared" si="64"/>
        <v>2263.7999999999997</v>
      </c>
    </row>
    <row r="1364" spans="1:7" s="478" customFormat="1" ht="12.75" customHeight="1">
      <c r="A1364" s="479"/>
      <c r="B1364" s="532"/>
      <c r="C1364" s="533"/>
      <c r="D1364" s="534"/>
      <c r="E1364" s="487"/>
      <c r="F1364" s="481"/>
      <c r="G1364" s="20">
        <f t="shared" si="64"/>
        <v>0</v>
      </c>
    </row>
    <row r="1365" spans="1:7" s="478" customFormat="1" ht="12.75" customHeight="1">
      <c r="A1365" s="531">
        <v>20.3</v>
      </c>
      <c r="B1365" s="553" t="s">
        <v>800</v>
      </c>
      <c r="C1365" s="533"/>
      <c r="D1365" s="534"/>
      <c r="E1365" s="487"/>
      <c r="F1365" s="481"/>
      <c r="G1365" s="20">
        <f t="shared" si="64"/>
        <v>0</v>
      </c>
    </row>
    <row r="1366" spans="1:7" s="478" customFormat="1" ht="12.75" customHeight="1">
      <c r="A1366" s="485" t="s">
        <v>989</v>
      </c>
      <c r="B1366" s="532" t="s">
        <v>990</v>
      </c>
      <c r="C1366" s="533">
        <v>58.82</v>
      </c>
      <c r="D1366" s="534" t="s">
        <v>17</v>
      </c>
      <c r="E1366" s="487">
        <v>1633.99</v>
      </c>
      <c r="F1366" s="551">
        <f>ROUND(C1366*E1366,2)</f>
        <v>96111.29</v>
      </c>
      <c r="G1366" s="20">
        <f t="shared" si="64"/>
        <v>96111.2918</v>
      </c>
    </row>
    <row r="1367" spans="1:7" s="478" customFormat="1" ht="27" customHeight="1">
      <c r="A1367" s="485" t="s">
        <v>991</v>
      </c>
      <c r="B1367" s="532" t="s">
        <v>992</v>
      </c>
      <c r="C1367" s="556">
        <v>11.62</v>
      </c>
      <c r="D1367" s="555" t="s">
        <v>17</v>
      </c>
      <c r="E1367" s="557">
        <v>2756.79</v>
      </c>
      <c r="F1367" s="550">
        <f>ROUND(C1367*E1367,2)</f>
        <v>32033.9</v>
      </c>
      <c r="G1367" s="20">
        <f t="shared" si="64"/>
        <v>32033.8998</v>
      </c>
    </row>
    <row r="1368" spans="1:7" s="478" customFormat="1" ht="15.75" customHeight="1">
      <c r="A1368" s="485" t="s">
        <v>993</v>
      </c>
      <c r="B1368" s="532" t="s">
        <v>994</v>
      </c>
      <c r="C1368" s="547">
        <v>9.66</v>
      </c>
      <c r="D1368" s="549" t="s">
        <v>17</v>
      </c>
      <c r="E1368" s="558">
        <v>7190.03</v>
      </c>
      <c r="F1368" s="551">
        <f>ROUND(C1368*E1368,2)</f>
        <v>69455.69</v>
      </c>
      <c r="G1368" s="20">
        <f t="shared" si="64"/>
        <v>69455.6898</v>
      </c>
    </row>
    <row r="1369" spans="1:7" s="478" customFormat="1" ht="12.75" customHeight="1">
      <c r="A1369" s="479"/>
      <c r="B1369" s="532"/>
      <c r="C1369" s="533"/>
      <c r="D1369" s="534"/>
      <c r="E1369" s="487"/>
      <c r="F1369" s="481"/>
      <c r="G1369" s="20">
        <f t="shared" si="64"/>
        <v>0</v>
      </c>
    </row>
    <row r="1370" spans="1:7" s="478" customFormat="1" ht="12.75" customHeight="1">
      <c r="A1370" s="484">
        <v>20.4</v>
      </c>
      <c r="B1370" s="553" t="s">
        <v>995</v>
      </c>
      <c r="C1370" s="533"/>
      <c r="D1370" s="534"/>
      <c r="E1370" s="487"/>
      <c r="F1370" s="481"/>
      <c r="G1370" s="20">
        <f t="shared" si="64"/>
        <v>0</v>
      </c>
    </row>
    <row r="1371" spans="1:7" s="478" customFormat="1" ht="12.75" customHeight="1">
      <c r="A1371" s="485" t="s">
        <v>996</v>
      </c>
      <c r="B1371" s="532" t="s">
        <v>990</v>
      </c>
      <c r="C1371" s="533">
        <v>58.82</v>
      </c>
      <c r="D1371" s="534" t="s">
        <v>17</v>
      </c>
      <c r="E1371" s="487">
        <v>39.3</v>
      </c>
      <c r="F1371" s="551">
        <f>ROUND(C1371*E1371,2)</f>
        <v>2311.63</v>
      </c>
      <c r="G1371" s="20">
        <f t="shared" si="64"/>
        <v>2311.6259999999997</v>
      </c>
    </row>
    <row r="1372" spans="1:7" s="478" customFormat="1" ht="15.75" customHeight="1">
      <c r="A1372" s="485" t="s">
        <v>997</v>
      </c>
      <c r="B1372" s="532" t="s">
        <v>998</v>
      </c>
      <c r="C1372" s="547">
        <v>8</v>
      </c>
      <c r="D1372" s="549" t="s">
        <v>17</v>
      </c>
      <c r="E1372" s="558">
        <v>281.37</v>
      </c>
      <c r="F1372" s="551">
        <f>ROUND(C1372*E1372,2)</f>
        <v>2250.96</v>
      </c>
      <c r="G1372" s="20">
        <f t="shared" si="64"/>
        <v>2250.96</v>
      </c>
    </row>
    <row r="1373" spans="1:7" s="478" customFormat="1" ht="16.5" customHeight="1">
      <c r="A1373" s="485" t="s">
        <v>999</v>
      </c>
      <c r="B1373" s="532" t="s">
        <v>994</v>
      </c>
      <c r="C1373" s="547">
        <v>7.32</v>
      </c>
      <c r="D1373" s="549" t="s">
        <v>17</v>
      </c>
      <c r="E1373" s="558">
        <v>580.36</v>
      </c>
      <c r="F1373" s="551">
        <f>ROUND(C1373*E1373,2)</f>
        <v>4248.24</v>
      </c>
      <c r="G1373" s="20">
        <f t="shared" si="64"/>
        <v>4248.2352</v>
      </c>
    </row>
    <row r="1374" spans="1:7" s="478" customFormat="1" ht="12.75" customHeight="1">
      <c r="A1374" s="559"/>
      <c r="B1374" s="536"/>
      <c r="C1374" s="560"/>
      <c r="D1374" s="561"/>
      <c r="E1374" s="524"/>
      <c r="F1374" s="495"/>
      <c r="G1374" s="20">
        <f t="shared" si="64"/>
        <v>0</v>
      </c>
    </row>
    <row r="1375" spans="1:7" s="478" customFormat="1" ht="25.5" customHeight="1">
      <c r="A1375" s="484">
        <v>20.5</v>
      </c>
      <c r="B1375" s="553" t="s">
        <v>1000</v>
      </c>
      <c r="C1375" s="533"/>
      <c r="D1375" s="534"/>
      <c r="E1375" s="487"/>
      <c r="F1375" s="481"/>
      <c r="G1375" s="20">
        <f t="shared" si="64"/>
        <v>0</v>
      </c>
    </row>
    <row r="1376" spans="1:7" s="478" customFormat="1" ht="12.75" customHeight="1">
      <c r="A1376" s="485" t="s">
        <v>1001</v>
      </c>
      <c r="B1376" s="532" t="s">
        <v>1002</v>
      </c>
      <c r="C1376" s="562">
        <v>7</v>
      </c>
      <c r="D1376" s="540" t="s">
        <v>35</v>
      </c>
      <c r="E1376" s="488">
        <v>6229.73</v>
      </c>
      <c r="F1376" s="550">
        <f aca="true" t="shared" si="65" ref="F1376:F1385">ROUND(C1376*E1376,2)</f>
        <v>43608.11</v>
      </c>
      <c r="G1376" s="20">
        <f t="shared" si="64"/>
        <v>43608.11</v>
      </c>
    </row>
    <row r="1377" spans="1:7" s="478" customFormat="1" ht="12.75" customHeight="1">
      <c r="A1377" s="485" t="s">
        <v>1003</v>
      </c>
      <c r="B1377" s="532" t="s">
        <v>1004</v>
      </c>
      <c r="C1377" s="533">
        <v>1</v>
      </c>
      <c r="D1377" s="534" t="s">
        <v>35</v>
      </c>
      <c r="E1377" s="487">
        <v>5702.02</v>
      </c>
      <c r="F1377" s="551">
        <f t="shared" si="65"/>
        <v>5702.02</v>
      </c>
      <c r="G1377" s="20">
        <f t="shared" si="64"/>
        <v>5702.02</v>
      </c>
    </row>
    <row r="1378" spans="1:7" s="478" customFormat="1" ht="12.75" customHeight="1">
      <c r="A1378" s="485" t="s">
        <v>1005</v>
      </c>
      <c r="B1378" s="532" t="s">
        <v>1006</v>
      </c>
      <c r="C1378" s="533">
        <v>3</v>
      </c>
      <c r="D1378" s="534" t="s">
        <v>35</v>
      </c>
      <c r="E1378" s="487">
        <v>5175.32</v>
      </c>
      <c r="F1378" s="551">
        <f t="shared" si="65"/>
        <v>15525.96</v>
      </c>
      <c r="G1378" s="20">
        <f t="shared" si="64"/>
        <v>15525.96</v>
      </c>
    </row>
    <row r="1379" spans="1:7" s="478" customFormat="1" ht="12.75" customHeight="1">
      <c r="A1379" s="485" t="s">
        <v>1007</v>
      </c>
      <c r="B1379" s="532" t="s">
        <v>1008</v>
      </c>
      <c r="C1379" s="562">
        <v>1</v>
      </c>
      <c r="D1379" s="540" t="s">
        <v>35</v>
      </c>
      <c r="E1379" s="488">
        <v>10639.03</v>
      </c>
      <c r="F1379" s="551">
        <f t="shared" si="65"/>
        <v>10639.03</v>
      </c>
      <c r="G1379" s="20">
        <f t="shared" si="64"/>
        <v>10639.03</v>
      </c>
    </row>
    <row r="1380" spans="1:7" s="478" customFormat="1" ht="12.75" customHeight="1">
      <c r="A1380" s="485" t="s">
        <v>1009</v>
      </c>
      <c r="B1380" s="532" t="s">
        <v>1010</v>
      </c>
      <c r="C1380" s="562">
        <v>1</v>
      </c>
      <c r="D1380" s="540" t="s">
        <v>35</v>
      </c>
      <c r="E1380" s="488">
        <v>10199.59</v>
      </c>
      <c r="F1380" s="551">
        <f t="shared" si="65"/>
        <v>10199.59</v>
      </c>
      <c r="G1380" s="20">
        <f t="shared" si="64"/>
        <v>10199.59</v>
      </c>
    </row>
    <row r="1381" spans="1:7" s="478" customFormat="1" ht="12.75" customHeight="1">
      <c r="A1381" s="485" t="s">
        <v>1011</v>
      </c>
      <c r="B1381" s="532" t="s">
        <v>1012</v>
      </c>
      <c r="C1381" s="562">
        <v>1</v>
      </c>
      <c r="D1381" s="540" t="s">
        <v>35</v>
      </c>
      <c r="E1381" s="488">
        <v>13105.23</v>
      </c>
      <c r="F1381" s="551">
        <f t="shared" si="65"/>
        <v>13105.23</v>
      </c>
      <c r="G1381" s="20">
        <f t="shared" si="64"/>
        <v>13105.23</v>
      </c>
    </row>
    <row r="1382" spans="1:7" s="478" customFormat="1" ht="12.75" customHeight="1">
      <c r="A1382" s="485" t="s">
        <v>1013</v>
      </c>
      <c r="B1382" s="532" t="s">
        <v>1014</v>
      </c>
      <c r="C1382" s="562">
        <v>1</v>
      </c>
      <c r="D1382" s="540" t="s">
        <v>35</v>
      </c>
      <c r="E1382" s="488">
        <v>9341.03</v>
      </c>
      <c r="F1382" s="551">
        <f t="shared" si="65"/>
        <v>9341.03</v>
      </c>
      <c r="G1382" s="20">
        <f t="shared" si="64"/>
        <v>9341.03</v>
      </c>
    </row>
    <row r="1383" spans="1:7" s="478" customFormat="1" ht="12.75" customHeight="1">
      <c r="A1383" s="485" t="s">
        <v>1015</v>
      </c>
      <c r="B1383" s="532" t="s">
        <v>1016</v>
      </c>
      <c r="C1383" s="562">
        <v>1</v>
      </c>
      <c r="D1383" s="540" t="s">
        <v>35</v>
      </c>
      <c r="E1383" s="488">
        <v>2972.63</v>
      </c>
      <c r="F1383" s="551">
        <f t="shared" si="65"/>
        <v>2972.63</v>
      </c>
      <c r="G1383" s="20">
        <f t="shared" si="64"/>
        <v>2972.63</v>
      </c>
    </row>
    <row r="1384" spans="1:7" s="478" customFormat="1" ht="12.75" customHeight="1">
      <c r="A1384" s="485" t="s">
        <v>1017</v>
      </c>
      <c r="B1384" s="532" t="s">
        <v>1018</v>
      </c>
      <c r="C1384" s="562">
        <v>1</v>
      </c>
      <c r="D1384" s="540" t="s">
        <v>35</v>
      </c>
      <c r="E1384" s="488">
        <v>2427.47</v>
      </c>
      <c r="F1384" s="551">
        <f t="shared" si="65"/>
        <v>2427.47</v>
      </c>
      <c r="G1384" s="20">
        <f t="shared" si="64"/>
        <v>2427.47</v>
      </c>
    </row>
    <row r="1385" spans="1:7" s="478" customFormat="1" ht="12.75" customHeight="1">
      <c r="A1385" s="485" t="s">
        <v>1019</v>
      </c>
      <c r="B1385" s="532" t="s">
        <v>1020</v>
      </c>
      <c r="C1385" s="562">
        <v>17</v>
      </c>
      <c r="D1385" s="540" t="s">
        <v>35</v>
      </c>
      <c r="E1385" s="488">
        <v>2988.58</v>
      </c>
      <c r="F1385" s="550">
        <f t="shared" si="65"/>
        <v>50805.86</v>
      </c>
      <c r="G1385" s="20">
        <f t="shared" si="64"/>
        <v>50805.86</v>
      </c>
    </row>
    <row r="1386" spans="1:7" s="478" customFormat="1" ht="12.75" customHeight="1">
      <c r="A1386" s="479"/>
      <c r="B1386" s="532"/>
      <c r="C1386" s="562"/>
      <c r="D1386" s="540"/>
      <c r="E1386" s="488"/>
      <c r="F1386" s="481"/>
      <c r="G1386" s="20">
        <f t="shared" si="64"/>
        <v>0</v>
      </c>
    </row>
    <row r="1387" spans="1:7" s="478" customFormat="1" ht="12.75" customHeight="1">
      <c r="A1387" s="484">
        <v>20.6</v>
      </c>
      <c r="B1387" s="553" t="s">
        <v>1021</v>
      </c>
      <c r="C1387" s="562"/>
      <c r="D1387" s="540"/>
      <c r="E1387" s="488"/>
      <c r="F1387" s="481"/>
      <c r="G1387" s="20">
        <f t="shared" si="64"/>
        <v>0</v>
      </c>
    </row>
    <row r="1388" spans="1:7" s="478" customFormat="1" ht="28.5" customHeight="1">
      <c r="A1388" s="485" t="s">
        <v>1022</v>
      </c>
      <c r="B1388" s="532" t="s">
        <v>1023</v>
      </c>
      <c r="C1388" s="556">
        <v>4</v>
      </c>
      <c r="D1388" s="555" t="s">
        <v>35</v>
      </c>
      <c r="E1388" s="557">
        <v>47093.22</v>
      </c>
      <c r="F1388" s="551">
        <f>ROUND(C1388*E1388,2)</f>
        <v>188372.88</v>
      </c>
      <c r="G1388" s="20">
        <f t="shared" si="64"/>
        <v>188372.88</v>
      </c>
    </row>
    <row r="1389" spans="1:7" s="478" customFormat="1" ht="26.25" customHeight="1">
      <c r="A1389" s="485" t="s">
        <v>1024</v>
      </c>
      <c r="B1389" s="532" t="s">
        <v>1025</v>
      </c>
      <c r="C1389" s="556">
        <v>1</v>
      </c>
      <c r="D1389" s="555" t="s">
        <v>35</v>
      </c>
      <c r="E1389" s="557">
        <v>112156.12</v>
      </c>
      <c r="F1389" s="550">
        <f>ROUND(C1389*E1389,2)</f>
        <v>112156.12</v>
      </c>
      <c r="G1389" s="20">
        <f t="shared" si="64"/>
        <v>112156.12</v>
      </c>
    </row>
    <row r="1390" spans="1:7" s="478" customFormat="1" ht="12.75" customHeight="1">
      <c r="A1390" s="485" t="s">
        <v>1026</v>
      </c>
      <c r="B1390" s="532" t="s">
        <v>1027</v>
      </c>
      <c r="C1390" s="533">
        <v>4</v>
      </c>
      <c r="D1390" s="549" t="s">
        <v>35</v>
      </c>
      <c r="E1390" s="487">
        <v>35000</v>
      </c>
      <c r="F1390" s="551">
        <f>ROUND(C1390*E1390,2)</f>
        <v>140000</v>
      </c>
      <c r="G1390" s="20">
        <f t="shared" si="64"/>
        <v>140000</v>
      </c>
    </row>
    <row r="1391" spans="1:7" s="478" customFormat="1" ht="12.75" customHeight="1">
      <c r="A1391" s="485" t="s">
        <v>1028</v>
      </c>
      <c r="B1391" s="532" t="s">
        <v>1029</v>
      </c>
      <c r="C1391" s="533">
        <v>1</v>
      </c>
      <c r="D1391" s="549" t="s">
        <v>35</v>
      </c>
      <c r="E1391" s="487">
        <v>50000</v>
      </c>
      <c r="F1391" s="551">
        <f>ROUND(C1391*E1391,2)</f>
        <v>50000</v>
      </c>
      <c r="G1391" s="20">
        <f t="shared" si="64"/>
        <v>50000</v>
      </c>
    </row>
    <row r="1392" spans="1:7" s="478" customFormat="1" ht="12.75" customHeight="1">
      <c r="A1392" s="507"/>
      <c r="B1392" s="532"/>
      <c r="C1392" s="535"/>
      <c r="D1392" s="534"/>
      <c r="E1392" s="476"/>
      <c r="F1392" s="481"/>
      <c r="G1392" s="20">
        <f t="shared" si="64"/>
        <v>0</v>
      </c>
    </row>
    <row r="1393" spans="1:7" s="433" customFormat="1" ht="12.75" customHeight="1">
      <c r="A1393" s="428"/>
      <c r="B1393" s="429" t="s">
        <v>1030</v>
      </c>
      <c r="C1393" s="430"/>
      <c r="D1393" s="431"/>
      <c r="E1393" s="430"/>
      <c r="F1393" s="432">
        <f>SUM(F1173:F1392)</f>
        <v>4055169.0999999973</v>
      </c>
      <c r="G1393" s="20">
        <f t="shared" si="64"/>
        <v>0</v>
      </c>
    </row>
    <row r="1394" spans="1:7" s="568" customFormat="1" ht="12.75" customHeight="1">
      <c r="A1394" s="563"/>
      <c r="B1394" s="564" t="s">
        <v>1031</v>
      </c>
      <c r="C1394" s="565"/>
      <c r="D1394" s="566"/>
      <c r="E1394" s="565"/>
      <c r="F1394" s="567">
        <f>+F1393+F1170+F1140+F1009+F986</f>
        <v>2452067.624599998</v>
      </c>
      <c r="G1394" s="20">
        <f t="shared" si="64"/>
        <v>0</v>
      </c>
    </row>
    <row r="1395" spans="1:7" s="15" customFormat="1" ht="12.75" customHeight="1">
      <c r="A1395" s="37"/>
      <c r="B1395" s="208"/>
      <c r="C1395" s="210"/>
      <c r="D1395" s="48"/>
      <c r="E1395" s="210"/>
      <c r="F1395" s="211"/>
      <c r="G1395" s="20">
        <f t="shared" si="64"/>
        <v>0</v>
      </c>
    </row>
    <row r="1396" spans="1:7" s="15" customFormat="1" ht="27.75" customHeight="1">
      <c r="A1396" s="245"/>
      <c r="B1396" s="680" t="s">
        <v>1032</v>
      </c>
      <c r="C1396" s="681"/>
      <c r="D1396" s="248"/>
      <c r="E1396" s="247"/>
      <c r="F1396" s="249">
        <f>+F1394+F972</f>
        <v>21413890.895</v>
      </c>
      <c r="G1396" s="569">
        <f t="shared" si="64"/>
        <v>0</v>
      </c>
    </row>
    <row r="1397" spans="1:7" s="43" customFormat="1" ht="15.75" customHeight="1">
      <c r="A1397" s="398"/>
      <c r="B1397" s="399"/>
      <c r="C1397" s="652"/>
      <c r="D1397" s="401"/>
      <c r="E1397" s="653"/>
      <c r="F1397" s="654"/>
      <c r="G1397" s="20">
        <f t="shared" si="64"/>
        <v>0</v>
      </c>
    </row>
    <row r="1398" spans="1:7" s="43" customFormat="1" ht="14.25" customHeight="1">
      <c r="A1398" s="37"/>
      <c r="B1398" s="250" t="s">
        <v>1119</v>
      </c>
      <c r="C1398" s="655"/>
      <c r="D1398" s="656"/>
      <c r="E1398" s="655"/>
      <c r="F1398" s="657"/>
      <c r="G1398" s="20">
        <f t="shared" si="64"/>
        <v>0</v>
      </c>
    </row>
    <row r="1399" spans="1:7" s="43" customFormat="1" ht="14.25" customHeight="1">
      <c r="A1399" s="37"/>
      <c r="B1399" s="250" t="s">
        <v>71</v>
      </c>
      <c r="C1399" s="655"/>
      <c r="D1399" s="656"/>
      <c r="E1399" s="655"/>
      <c r="F1399" s="657"/>
      <c r="G1399" s="20">
        <f t="shared" si="64"/>
        <v>0</v>
      </c>
    </row>
    <row r="1400" spans="1:7" s="15" customFormat="1" ht="14.25" customHeight="1">
      <c r="A1400" s="37"/>
      <c r="B1400" s="165"/>
      <c r="C1400" s="655"/>
      <c r="D1400" s="656"/>
      <c r="E1400" s="655"/>
      <c r="F1400" s="658"/>
      <c r="G1400" s="20">
        <f t="shared" si="64"/>
        <v>0</v>
      </c>
    </row>
    <row r="1401" spans="1:7" s="43" customFormat="1" ht="41.25" customHeight="1">
      <c r="A1401" s="59" t="s">
        <v>67</v>
      </c>
      <c r="B1401" s="412" t="s">
        <v>781</v>
      </c>
      <c r="C1401" s="655"/>
      <c r="D1401" s="656"/>
      <c r="E1401" s="655"/>
      <c r="F1401" s="658"/>
      <c r="G1401" s="20">
        <f t="shared" si="64"/>
        <v>0</v>
      </c>
    </row>
    <row r="1402" spans="1:7" s="478" customFormat="1" ht="12.75" customHeight="1">
      <c r="A1402" s="482">
        <v>6</v>
      </c>
      <c r="B1402" s="553" t="s">
        <v>1021</v>
      </c>
      <c r="C1402" s="562"/>
      <c r="D1402" s="540"/>
      <c r="E1402" s="488"/>
      <c r="F1402" s="481"/>
      <c r="G1402" s="20">
        <f>+E1402*C1402</f>
        <v>0</v>
      </c>
    </row>
    <row r="1403" spans="1:7" s="659" customFormat="1" ht="14.25" customHeight="1">
      <c r="A1403" s="669">
        <v>6.5</v>
      </c>
      <c r="B1403" s="434" t="s">
        <v>1120</v>
      </c>
      <c r="C1403" s="655">
        <v>16</v>
      </c>
      <c r="D1403" s="656"/>
      <c r="E1403" s="655">
        <v>17241.28</v>
      </c>
      <c r="F1403" s="657">
        <f>ROUND(C1403*E1403,2)</f>
        <v>275860.48</v>
      </c>
      <c r="G1403" s="20">
        <f t="shared" si="64"/>
        <v>275860.48</v>
      </c>
    </row>
    <row r="1404" spans="1:7" s="568" customFormat="1" ht="12.75" customHeight="1">
      <c r="A1404" s="563"/>
      <c r="B1404" s="564" t="s">
        <v>1030</v>
      </c>
      <c r="C1404" s="660"/>
      <c r="D1404" s="661"/>
      <c r="E1404" s="660"/>
      <c r="F1404" s="662">
        <f>SUM(F1403)</f>
        <v>275860.48</v>
      </c>
      <c r="G1404" s="20">
        <f t="shared" si="64"/>
        <v>0</v>
      </c>
    </row>
    <row r="1405" spans="1:7" s="15" customFormat="1" ht="14.25" customHeight="1">
      <c r="A1405" s="37"/>
      <c r="B1405" s="165"/>
      <c r="C1405" s="655"/>
      <c r="D1405" s="656"/>
      <c r="E1405" s="655"/>
      <c r="F1405" s="658"/>
      <c r="G1405" s="20">
        <f t="shared" si="64"/>
        <v>0</v>
      </c>
    </row>
    <row r="1406" spans="1:7" s="43" customFormat="1" ht="14.25" customHeight="1">
      <c r="A1406" s="37"/>
      <c r="B1406" s="250" t="s">
        <v>1033</v>
      </c>
      <c r="C1406" s="655"/>
      <c r="D1406" s="656"/>
      <c r="E1406" s="655"/>
      <c r="F1406" s="657"/>
      <c r="G1406" s="20">
        <f t="shared" si="64"/>
        <v>0</v>
      </c>
    </row>
    <row r="1407" spans="1:7" s="478" customFormat="1" ht="12.75" customHeight="1">
      <c r="A1407" s="482">
        <v>11</v>
      </c>
      <c r="B1407" s="553" t="s">
        <v>665</v>
      </c>
      <c r="C1407" s="562"/>
      <c r="D1407" s="540"/>
      <c r="E1407" s="488"/>
      <c r="F1407" s="481"/>
      <c r="G1407" s="20">
        <f t="shared" si="64"/>
        <v>0</v>
      </c>
    </row>
    <row r="1408" spans="1:7" s="659" customFormat="1" ht="14.25" customHeight="1">
      <c r="A1408" s="286">
        <v>11.2</v>
      </c>
      <c r="B1408" s="434" t="s">
        <v>666</v>
      </c>
      <c r="C1408" s="655">
        <v>-3773</v>
      </c>
      <c r="D1408" s="656" t="s">
        <v>17</v>
      </c>
      <c r="E1408" s="655">
        <v>26.23</v>
      </c>
      <c r="F1408" s="663">
        <f>ROUND(C1408*E1408,2)</f>
        <v>-98965.79</v>
      </c>
      <c r="G1408" s="20">
        <f t="shared" si="64"/>
        <v>-98965.79000000001</v>
      </c>
    </row>
    <row r="1409" spans="1:7" s="568" customFormat="1" ht="12.75" customHeight="1">
      <c r="A1409" s="563"/>
      <c r="B1409" s="564" t="s">
        <v>797</v>
      </c>
      <c r="C1409" s="660"/>
      <c r="D1409" s="661"/>
      <c r="E1409" s="660"/>
      <c r="F1409" s="662">
        <f>SUM(F1408)</f>
        <v>-98965.79</v>
      </c>
      <c r="G1409" s="20">
        <f>SUM(G11:G1407)</f>
        <v>21689751.377600025</v>
      </c>
    </row>
    <row r="1410" spans="1:7" s="568" customFormat="1" ht="12.75" customHeight="1">
      <c r="A1410" s="563"/>
      <c r="B1410" s="564" t="s">
        <v>1031</v>
      </c>
      <c r="C1410" s="660"/>
      <c r="D1410" s="661"/>
      <c r="E1410" s="660"/>
      <c r="F1410" s="662">
        <f>+F1409+F1404</f>
        <v>176894.69</v>
      </c>
      <c r="G1410" s="20">
        <f>SUM(G12:G1408)</f>
        <v>21590785.587600026</v>
      </c>
    </row>
    <row r="1411" spans="1:7" s="15" customFormat="1" ht="27.75" customHeight="1">
      <c r="A1411" s="245"/>
      <c r="B1411" s="680" t="s">
        <v>1034</v>
      </c>
      <c r="C1411" s="681"/>
      <c r="D1411" s="248"/>
      <c r="E1411" s="247"/>
      <c r="F1411" s="249">
        <f>+F1410+F1396</f>
        <v>21590785.585</v>
      </c>
      <c r="G1411" s="569">
        <f>SUM(G12:G1408)</f>
        <v>21590785.587600026</v>
      </c>
    </row>
    <row r="1412" spans="1:7" s="2" customFormat="1" ht="4.5" customHeight="1">
      <c r="A1412" s="21"/>
      <c r="B1412" s="570"/>
      <c r="C1412" s="177"/>
      <c r="D1412" s="19"/>
      <c r="E1412" s="177"/>
      <c r="F1412" s="177"/>
      <c r="G1412" s="571"/>
    </row>
    <row r="1413" spans="1:7" s="2" customFormat="1" ht="12.75" customHeight="1">
      <c r="A1413" s="21"/>
      <c r="B1413" s="570" t="s">
        <v>1035</v>
      </c>
      <c r="C1413" s="177"/>
      <c r="D1413" s="573"/>
      <c r="E1413" s="574"/>
      <c r="F1413" s="18"/>
      <c r="G1413" s="575"/>
    </row>
    <row r="1414" spans="1:7" s="2" customFormat="1" ht="12.75" customHeight="1">
      <c r="A1414" s="21"/>
      <c r="B1414" s="572" t="s">
        <v>1036</v>
      </c>
      <c r="C1414" s="177"/>
      <c r="D1414" s="573">
        <v>0.1</v>
      </c>
      <c r="E1414" s="574"/>
      <c r="F1414" s="18">
        <f aca="true" t="shared" si="66" ref="F1414:F1419">ROUND(F$1411*D1414,2)</f>
        <v>2159078.56</v>
      </c>
      <c r="G1414" s="575"/>
    </row>
    <row r="1415" spans="1:7" s="2" customFormat="1" ht="15.75" customHeight="1">
      <c r="A1415" s="21"/>
      <c r="B1415" s="572" t="s">
        <v>1037</v>
      </c>
      <c r="C1415" s="177"/>
      <c r="D1415" s="573">
        <v>0.04</v>
      </c>
      <c r="E1415" s="574"/>
      <c r="F1415" s="18">
        <f t="shared" si="66"/>
        <v>863631.42</v>
      </c>
      <c r="G1415" s="575"/>
    </row>
    <row r="1416" spans="1:7" s="2" customFormat="1" ht="12.75" customHeight="1">
      <c r="A1416" s="21"/>
      <c r="B1416" s="572" t="s">
        <v>1038</v>
      </c>
      <c r="C1416" s="177"/>
      <c r="D1416" s="573">
        <v>0.045</v>
      </c>
      <c r="E1416" s="574"/>
      <c r="F1416" s="18">
        <f t="shared" si="66"/>
        <v>971585.35</v>
      </c>
      <c r="G1416" s="575"/>
    </row>
    <row r="1417" spans="1:7" s="2" customFormat="1" ht="15.75" customHeight="1">
      <c r="A1417" s="21"/>
      <c r="B1417" s="572" t="s">
        <v>1039</v>
      </c>
      <c r="C1417" s="177"/>
      <c r="D1417" s="573">
        <v>0.05</v>
      </c>
      <c r="E1417" s="574"/>
      <c r="F1417" s="18">
        <f t="shared" si="66"/>
        <v>1079539.28</v>
      </c>
      <c r="G1417" s="575"/>
    </row>
    <row r="1418" spans="1:7" s="2" customFormat="1" ht="12.75" customHeight="1">
      <c r="A1418" s="21"/>
      <c r="B1418" s="572" t="s">
        <v>1040</v>
      </c>
      <c r="C1418" s="177"/>
      <c r="D1418" s="573">
        <v>0.01</v>
      </c>
      <c r="E1418" s="574"/>
      <c r="F1418" s="49">
        <f t="shared" si="66"/>
        <v>215907.86</v>
      </c>
      <c r="G1418" s="49"/>
    </row>
    <row r="1419" spans="1:7" s="2" customFormat="1" ht="15" customHeight="1">
      <c r="A1419" s="21"/>
      <c r="B1419" s="572" t="s">
        <v>1041</v>
      </c>
      <c r="C1419" s="576"/>
      <c r="D1419" s="573">
        <v>0.04</v>
      </c>
      <c r="E1419" s="574"/>
      <c r="F1419" s="577">
        <f t="shared" si="66"/>
        <v>863631.42</v>
      </c>
      <c r="G1419" s="578"/>
    </row>
    <row r="1420" spans="1:7" s="2" customFormat="1" ht="12.75" customHeight="1">
      <c r="A1420" s="21"/>
      <c r="B1420" s="469" t="s">
        <v>1111</v>
      </c>
      <c r="C1420" s="576"/>
      <c r="D1420" s="573"/>
      <c r="E1420" s="574"/>
      <c r="F1420" s="577">
        <v>-758472.93</v>
      </c>
      <c r="G1420" s="579"/>
    </row>
    <row r="1421" spans="1:7" s="2" customFormat="1" ht="12.75" customHeight="1">
      <c r="A1421" s="21"/>
      <c r="B1421" s="469" t="s">
        <v>1121</v>
      </c>
      <c r="C1421" s="576"/>
      <c r="D1421" s="573"/>
      <c r="E1421" s="574"/>
      <c r="F1421" s="577">
        <v>-633.12</v>
      </c>
      <c r="G1421" s="579"/>
    </row>
    <row r="1422" spans="1:7" s="2" customFormat="1" ht="12.75" customHeight="1">
      <c r="A1422" s="21"/>
      <c r="B1422" s="572" t="s">
        <v>1042</v>
      </c>
      <c r="C1422" s="576"/>
      <c r="D1422" s="573">
        <v>0.02</v>
      </c>
      <c r="E1422" s="574"/>
      <c r="F1422" s="577">
        <f>ROUND(F$1411*D1422,2)</f>
        <v>431815.71</v>
      </c>
      <c r="G1422" s="578"/>
    </row>
    <row r="1423" spans="1:7" s="2" customFormat="1" ht="15" customHeight="1">
      <c r="A1423" s="21"/>
      <c r="B1423" s="572" t="s">
        <v>1112</v>
      </c>
      <c r="C1423" s="581"/>
      <c r="D1423" s="582"/>
      <c r="E1423" s="583"/>
      <c r="F1423" s="577">
        <f>-349236.47</f>
        <v>-349236.47</v>
      </c>
      <c r="G1423" s="580"/>
    </row>
    <row r="1424" spans="1:7" s="2" customFormat="1" ht="15" customHeight="1">
      <c r="A1424" s="21"/>
      <c r="B1424" s="572" t="s">
        <v>1122</v>
      </c>
      <c r="C1424" s="581"/>
      <c r="D1424" s="582"/>
      <c r="E1424" s="583"/>
      <c r="F1424" s="577">
        <f>-82579.24</f>
        <v>-82579.24</v>
      </c>
      <c r="G1424" s="580"/>
    </row>
    <row r="1425" spans="1:7" s="2" customFormat="1" ht="12.75" customHeight="1">
      <c r="A1425" s="221"/>
      <c r="B1425" s="469" t="s">
        <v>1043</v>
      </c>
      <c r="C1425" s="581">
        <v>1</v>
      </c>
      <c r="D1425" s="582" t="s">
        <v>180</v>
      </c>
      <c r="E1425" s="583">
        <v>87000</v>
      </c>
      <c r="F1425" s="579">
        <f>ROUND(E1425*C1425,2)</f>
        <v>87000</v>
      </c>
      <c r="G1425" s="580"/>
    </row>
    <row r="1426" spans="1:7" s="2" customFormat="1" ht="12.75" customHeight="1">
      <c r="A1426" s="21"/>
      <c r="B1426" s="128" t="s">
        <v>1044</v>
      </c>
      <c r="C1426" s="576">
        <v>1</v>
      </c>
      <c r="D1426" s="573" t="s">
        <v>180</v>
      </c>
      <c r="E1426" s="585">
        <v>8000</v>
      </c>
      <c r="F1426" s="579">
        <f>ROUND(E1426*C1426,2)</f>
        <v>8000</v>
      </c>
      <c r="G1426" s="580"/>
    </row>
    <row r="1427" spans="1:7" s="2" customFormat="1" ht="12.75" customHeight="1">
      <c r="A1427" s="586"/>
      <c r="B1427" s="572" t="s">
        <v>1045</v>
      </c>
      <c r="C1427" s="587">
        <v>0.18</v>
      </c>
      <c r="D1427" s="588" t="s">
        <v>113</v>
      </c>
      <c r="E1427" s="589">
        <f>+F1414</f>
        <v>2159078.56</v>
      </c>
      <c r="F1427" s="589">
        <f>+E1427*C1427</f>
        <v>388634.1408</v>
      </c>
      <c r="G1427" s="590"/>
    </row>
    <row r="1428" spans="1:7" s="2" customFormat="1" ht="14.25" customHeight="1">
      <c r="A1428" s="586"/>
      <c r="B1428" s="63" t="s">
        <v>1046</v>
      </c>
      <c r="C1428" s="587"/>
      <c r="D1428" s="588"/>
      <c r="E1428" s="589"/>
      <c r="F1428" s="589">
        <v>12000</v>
      </c>
      <c r="G1428" s="590"/>
    </row>
    <row r="1429" spans="1:7" s="170" customFormat="1" ht="16.5" customHeight="1">
      <c r="A1429" s="586"/>
      <c r="B1429" s="63" t="s">
        <v>1047</v>
      </c>
      <c r="C1429" s="592"/>
      <c r="D1429" s="593"/>
      <c r="E1429" s="594"/>
      <c r="F1429" s="579">
        <v>35000</v>
      </c>
      <c r="G1429" s="580"/>
    </row>
    <row r="1430" spans="1:7" s="170" customFormat="1" ht="31.5" customHeight="1">
      <c r="A1430" s="586"/>
      <c r="B1430" s="469" t="s">
        <v>1113</v>
      </c>
      <c r="C1430" s="592">
        <v>1</v>
      </c>
      <c r="D1430" s="593" t="s">
        <v>35</v>
      </c>
      <c r="E1430" s="594">
        <v>86000</v>
      </c>
      <c r="F1430" s="579">
        <f>ROUND(E1430*C1430,2)</f>
        <v>86000</v>
      </c>
      <c r="G1430" s="580"/>
    </row>
    <row r="1431" spans="1:7" s="170" customFormat="1" ht="25.5">
      <c r="A1431" s="586"/>
      <c r="B1431" s="591" t="s">
        <v>1114</v>
      </c>
      <c r="C1431" s="592">
        <v>2</v>
      </c>
      <c r="D1431" s="593" t="s">
        <v>35</v>
      </c>
      <c r="E1431" s="595">
        <v>124000</v>
      </c>
      <c r="F1431" s="596">
        <f>ROUND(E1431*C1431,2)</f>
        <v>248000</v>
      </c>
      <c r="G1431" s="597"/>
    </row>
    <row r="1432" spans="1:7" s="170" customFormat="1" ht="25.5">
      <c r="A1432" s="586"/>
      <c r="B1432" s="591" t="s">
        <v>1115</v>
      </c>
      <c r="C1432" s="592">
        <v>1</v>
      </c>
      <c r="D1432" s="573" t="s">
        <v>35</v>
      </c>
      <c r="E1432" s="594">
        <f>60000*2</f>
        <v>120000</v>
      </c>
      <c r="F1432" s="579">
        <f>ROUND(E1432*C1432,2)</f>
        <v>120000</v>
      </c>
      <c r="G1432" s="580"/>
    </row>
    <row r="1433" spans="1:7" s="43" customFormat="1" ht="15">
      <c r="A1433" s="598"/>
      <c r="B1433" s="591" t="s">
        <v>1116</v>
      </c>
      <c r="C1433" s="599"/>
      <c r="D1433" s="600">
        <v>0.001</v>
      </c>
      <c r="E1433" s="601"/>
      <c r="F1433" s="579">
        <f>+ROUND(D1433*F1411,2)</f>
        <v>21590.79</v>
      </c>
      <c r="G1433" s="580"/>
    </row>
    <row r="1434" spans="1:7" s="2" customFormat="1" ht="15" customHeight="1">
      <c r="A1434" s="21"/>
      <c r="B1434" s="572" t="s">
        <v>1049</v>
      </c>
      <c r="C1434" s="581"/>
      <c r="D1434" s="582"/>
      <c r="E1434" s="583"/>
      <c r="F1434" s="579"/>
      <c r="G1434" s="580"/>
    </row>
    <row r="1435" spans="1:7" s="43" customFormat="1" ht="38.25">
      <c r="A1435" s="37"/>
      <c r="B1435" s="602" t="s">
        <v>1050</v>
      </c>
      <c r="C1435" s="655">
        <v>1</v>
      </c>
      <c r="D1435" s="656" t="s">
        <v>35</v>
      </c>
      <c r="E1435" s="655">
        <v>139046.53</v>
      </c>
      <c r="F1435" s="658">
        <f>+E1435*C1435</f>
        <v>139046.53</v>
      </c>
      <c r="G1435" s="651"/>
    </row>
    <row r="1436" spans="1:7" s="43" customFormat="1" ht="15">
      <c r="A1436" s="670"/>
      <c r="B1436" s="668" t="s">
        <v>1051</v>
      </c>
      <c r="C1436" s="608"/>
      <c r="D1436" s="609"/>
      <c r="E1436" s="608"/>
      <c r="F1436" s="610">
        <f>SUM(F1414:F1435)</f>
        <v>6539539.300800001</v>
      </c>
      <c r="G1436" s="651"/>
    </row>
    <row r="1437" spans="1:7" s="15" customFormat="1" ht="12.75" customHeight="1">
      <c r="A1437" s="21"/>
      <c r="B1437" s="570"/>
      <c r="C1437" s="474"/>
      <c r="D1437" s="226"/>
      <c r="E1437" s="474"/>
      <c r="F1437" s="611"/>
      <c r="G1437" s="612"/>
    </row>
    <row r="1438" spans="1:7" s="2" customFormat="1" ht="15">
      <c r="A1438" s="21"/>
      <c r="B1438" s="203" t="s">
        <v>1052</v>
      </c>
      <c r="C1438" s="474"/>
      <c r="D1438" s="226"/>
      <c r="E1438" s="474"/>
      <c r="F1438" s="611"/>
      <c r="G1438" s="612"/>
    </row>
    <row r="1439" spans="1:7" s="15" customFormat="1" ht="15">
      <c r="A1439" s="467">
        <v>1</v>
      </c>
      <c r="B1439" s="613" t="s">
        <v>1053</v>
      </c>
      <c r="C1439" s="474"/>
      <c r="D1439" s="226"/>
      <c r="E1439" s="474"/>
      <c r="F1439" s="611"/>
      <c r="G1439" s="612"/>
    </row>
    <row r="1440" spans="1:7" s="2" customFormat="1" ht="15">
      <c r="A1440" s="468">
        <v>1.1</v>
      </c>
      <c r="B1440" s="614" t="s">
        <v>1054</v>
      </c>
      <c r="C1440" s="576">
        <v>85</v>
      </c>
      <c r="D1440" s="607" t="s">
        <v>1055</v>
      </c>
      <c r="E1440" s="576">
        <v>1450</v>
      </c>
      <c r="F1440" s="615">
        <f>ROUND(C1440*E1440,2)</f>
        <v>123250</v>
      </c>
      <c r="G1440" s="616"/>
    </row>
    <row r="1441" spans="1:7" s="2" customFormat="1" ht="15">
      <c r="A1441" s="468">
        <v>1.2</v>
      </c>
      <c r="B1441" s="327" t="s">
        <v>1056</v>
      </c>
      <c r="C1441" s="576">
        <v>85</v>
      </c>
      <c r="D1441" s="607" t="s">
        <v>1055</v>
      </c>
      <c r="E1441" s="576">
        <v>60</v>
      </c>
      <c r="F1441" s="615">
        <f aca="true" t="shared" si="67" ref="F1441:F1450">ROUND(C1441*E1441,2)</f>
        <v>5100</v>
      </c>
      <c r="G1441" s="616"/>
    </row>
    <row r="1442" spans="1:7" s="2" customFormat="1" ht="15">
      <c r="A1442" s="468">
        <v>1.3</v>
      </c>
      <c r="B1442" s="327" t="s">
        <v>1057</v>
      </c>
      <c r="C1442" s="576">
        <v>70</v>
      </c>
      <c r="D1442" s="607" t="s">
        <v>1055</v>
      </c>
      <c r="E1442" s="576">
        <v>55</v>
      </c>
      <c r="F1442" s="615">
        <f t="shared" si="67"/>
        <v>3850</v>
      </c>
      <c r="G1442" s="616"/>
    </row>
    <row r="1443" spans="1:7" s="2" customFormat="1" ht="15">
      <c r="A1443" s="468">
        <v>1.4</v>
      </c>
      <c r="B1443" s="327" t="s">
        <v>1058</v>
      </c>
      <c r="C1443" s="576">
        <v>90</v>
      </c>
      <c r="D1443" s="607" t="s">
        <v>1055</v>
      </c>
      <c r="E1443" s="576">
        <v>1849.26</v>
      </c>
      <c r="F1443" s="615">
        <f t="shared" si="67"/>
        <v>166433.4</v>
      </c>
      <c r="G1443" s="616"/>
    </row>
    <row r="1444" spans="1:7" s="2" customFormat="1" ht="15">
      <c r="A1444" s="468">
        <v>1.5</v>
      </c>
      <c r="B1444" s="614" t="s">
        <v>1059</v>
      </c>
      <c r="C1444" s="576">
        <v>115</v>
      </c>
      <c r="D1444" s="607" t="s">
        <v>1055</v>
      </c>
      <c r="E1444" s="576">
        <v>1400</v>
      </c>
      <c r="F1444" s="615">
        <f t="shared" si="67"/>
        <v>161000</v>
      </c>
      <c r="G1444" s="616"/>
    </row>
    <row r="1445" spans="1:7" s="15" customFormat="1" ht="15">
      <c r="A1445" s="468">
        <v>1.6</v>
      </c>
      <c r="B1445" s="327" t="s">
        <v>1060</v>
      </c>
      <c r="C1445" s="576">
        <v>200</v>
      </c>
      <c r="D1445" s="607" t="s">
        <v>1055</v>
      </c>
      <c r="E1445" s="576">
        <v>45</v>
      </c>
      <c r="F1445" s="615">
        <f t="shared" si="67"/>
        <v>9000</v>
      </c>
      <c r="G1445" s="616"/>
    </row>
    <row r="1446" spans="1:7" s="2" customFormat="1" ht="15">
      <c r="A1446" s="468">
        <v>1.7</v>
      </c>
      <c r="B1446" s="327" t="s">
        <v>1061</v>
      </c>
      <c r="C1446" s="576">
        <v>70</v>
      </c>
      <c r="D1446" s="607" t="s">
        <v>1055</v>
      </c>
      <c r="E1446" s="576">
        <v>45</v>
      </c>
      <c r="F1446" s="615">
        <f t="shared" si="67"/>
        <v>3150</v>
      </c>
      <c r="G1446" s="616"/>
    </row>
    <row r="1447" spans="1:7" s="15" customFormat="1" ht="15">
      <c r="A1447" s="468">
        <v>1.8</v>
      </c>
      <c r="B1447" s="614" t="s">
        <v>1062</v>
      </c>
      <c r="C1447" s="576">
        <v>220</v>
      </c>
      <c r="D1447" s="607" t="s">
        <v>1055</v>
      </c>
      <c r="E1447" s="576">
        <v>371.72</v>
      </c>
      <c r="F1447" s="615">
        <f t="shared" si="67"/>
        <v>81778.4</v>
      </c>
      <c r="G1447" s="616"/>
    </row>
    <row r="1448" spans="1:7" s="2" customFormat="1" ht="15">
      <c r="A1448" s="468">
        <v>1.9</v>
      </c>
      <c r="B1448" s="617" t="s">
        <v>1063</v>
      </c>
      <c r="C1448" s="576">
        <v>1</v>
      </c>
      <c r="D1448" s="607" t="s">
        <v>35</v>
      </c>
      <c r="E1448" s="576">
        <v>12000</v>
      </c>
      <c r="F1448" s="615">
        <f t="shared" si="67"/>
        <v>12000</v>
      </c>
      <c r="G1448" s="616"/>
    </row>
    <row r="1449" spans="1:7" s="15" customFormat="1" ht="15">
      <c r="A1449" s="468">
        <v>1.1</v>
      </c>
      <c r="B1449" s="618" t="s">
        <v>1064</v>
      </c>
      <c r="C1449" s="576">
        <v>1</v>
      </c>
      <c r="D1449" s="607" t="s">
        <v>121</v>
      </c>
      <c r="E1449" s="576">
        <v>130000</v>
      </c>
      <c r="F1449" s="615">
        <f t="shared" si="67"/>
        <v>130000</v>
      </c>
      <c r="G1449" s="616"/>
    </row>
    <row r="1450" spans="1:7" s="2" customFormat="1" ht="15">
      <c r="A1450" s="468">
        <v>1.11</v>
      </c>
      <c r="B1450" s="614" t="s">
        <v>1065</v>
      </c>
      <c r="C1450" s="576">
        <v>1</v>
      </c>
      <c r="D1450" s="607" t="s">
        <v>121</v>
      </c>
      <c r="E1450" s="576">
        <v>12000</v>
      </c>
      <c r="F1450" s="615">
        <f t="shared" si="67"/>
        <v>12000</v>
      </c>
      <c r="G1450" s="616"/>
    </row>
    <row r="1451" spans="1:7" s="2" customFormat="1" ht="3.75" customHeight="1">
      <c r="A1451" s="468"/>
      <c r="B1451" s="614"/>
      <c r="C1451" s="576"/>
      <c r="D1451" s="607"/>
      <c r="E1451" s="576"/>
      <c r="F1451" s="615"/>
      <c r="G1451" s="616"/>
    </row>
    <row r="1452" spans="1:7" s="2" customFormat="1" ht="15">
      <c r="A1452" s="468">
        <v>2</v>
      </c>
      <c r="B1452" s="613" t="s">
        <v>1066</v>
      </c>
      <c r="C1452" s="474"/>
      <c r="D1452" s="226"/>
      <c r="E1452" s="474"/>
      <c r="F1452" s="611"/>
      <c r="G1452" s="612"/>
    </row>
    <row r="1453" spans="1:7" s="433" customFormat="1" ht="26.25" customHeight="1">
      <c r="A1453" s="468">
        <v>2.1</v>
      </c>
      <c r="B1453" s="614" t="s">
        <v>1067</v>
      </c>
      <c r="C1453" s="576">
        <v>245</v>
      </c>
      <c r="D1453" s="607" t="s">
        <v>1055</v>
      </c>
      <c r="E1453" s="576">
        <v>1450</v>
      </c>
      <c r="F1453" s="615">
        <f aca="true" t="shared" si="68" ref="F1453:F1458">ROUND(C1453*E1453,2)</f>
        <v>355250</v>
      </c>
      <c r="G1453" s="616"/>
    </row>
    <row r="1454" spans="1:7" s="2" customFormat="1" ht="15">
      <c r="A1454" s="468">
        <v>2.2</v>
      </c>
      <c r="B1454" s="327" t="s">
        <v>1068</v>
      </c>
      <c r="C1454" s="576">
        <v>200</v>
      </c>
      <c r="D1454" s="607" t="s">
        <v>1055</v>
      </c>
      <c r="E1454" s="576">
        <v>60</v>
      </c>
      <c r="F1454" s="615">
        <f t="shared" si="68"/>
        <v>12000</v>
      </c>
      <c r="G1454" s="616"/>
    </row>
    <row r="1455" spans="1:7" s="30" customFormat="1" ht="13.5" customHeight="1">
      <c r="A1455" s="468">
        <v>2.3</v>
      </c>
      <c r="B1455" s="327" t="s">
        <v>1057</v>
      </c>
      <c r="C1455" s="576">
        <v>190</v>
      </c>
      <c r="D1455" s="607" t="s">
        <v>1055</v>
      </c>
      <c r="E1455" s="576">
        <v>55</v>
      </c>
      <c r="F1455" s="615">
        <f t="shared" si="68"/>
        <v>10450</v>
      </c>
      <c r="G1455" s="616"/>
    </row>
    <row r="1456" spans="1:7" s="2" customFormat="1" ht="15">
      <c r="A1456" s="468">
        <v>2.4</v>
      </c>
      <c r="B1456" s="327" t="s">
        <v>1069</v>
      </c>
      <c r="C1456" s="576">
        <v>90</v>
      </c>
      <c r="D1456" s="607" t="s">
        <v>1055</v>
      </c>
      <c r="E1456" s="576">
        <v>1849.26</v>
      </c>
      <c r="F1456" s="615">
        <f t="shared" si="68"/>
        <v>166433.4</v>
      </c>
      <c r="G1456" s="616"/>
    </row>
    <row r="1457" spans="1:7" s="2" customFormat="1" ht="15">
      <c r="A1457" s="468">
        <v>2.5</v>
      </c>
      <c r="B1457" s="617" t="s">
        <v>1063</v>
      </c>
      <c r="C1457" s="619">
        <v>1</v>
      </c>
      <c r="D1457" s="620" t="s">
        <v>35</v>
      </c>
      <c r="E1457" s="576">
        <v>12000</v>
      </c>
      <c r="F1457" s="615">
        <f t="shared" si="68"/>
        <v>12000</v>
      </c>
      <c r="G1457" s="616"/>
    </row>
    <row r="1458" spans="1:7" s="2" customFormat="1" ht="15">
      <c r="A1458" s="468">
        <v>2.6</v>
      </c>
      <c r="B1458" s="614" t="s">
        <v>1065</v>
      </c>
      <c r="C1458" s="576">
        <v>1</v>
      </c>
      <c r="D1458" s="607" t="s">
        <v>121</v>
      </c>
      <c r="E1458" s="576">
        <v>12000</v>
      </c>
      <c r="F1458" s="615">
        <f t="shared" si="68"/>
        <v>12000</v>
      </c>
      <c r="G1458" s="616"/>
    </row>
    <row r="1459" spans="1:7" s="2" customFormat="1" ht="9.75" customHeight="1">
      <c r="A1459" s="468"/>
      <c r="B1459" s="614"/>
      <c r="C1459" s="576"/>
      <c r="D1459" s="607"/>
      <c r="E1459" s="576"/>
      <c r="F1459" s="615"/>
      <c r="G1459" s="616"/>
    </row>
    <row r="1460" spans="1:7" s="2" customFormat="1" ht="15">
      <c r="A1460" s="468">
        <v>3</v>
      </c>
      <c r="B1460" s="613" t="s">
        <v>1070</v>
      </c>
      <c r="C1460" s="474"/>
      <c r="D1460" s="226"/>
      <c r="E1460" s="474"/>
      <c r="F1460" s="611"/>
      <c r="G1460" s="612"/>
    </row>
    <row r="1461" spans="1:7" s="2" customFormat="1" ht="15">
      <c r="A1461" s="468">
        <v>3.1</v>
      </c>
      <c r="B1461" s="614" t="s">
        <v>1071</v>
      </c>
      <c r="C1461" s="576">
        <v>200</v>
      </c>
      <c r="D1461" s="607" t="s">
        <v>1055</v>
      </c>
      <c r="E1461" s="576">
        <v>1100</v>
      </c>
      <c r="F1461" s="615">
        <f aca="true" t="shared" si="69" ref="F1461:F1468">ROUND(C1461*E1461,2)</f>
        <v>220000</v>
      </c>
      <c r="G1461" s="616"/>
    </row>
    <row r="1462" spans="1:7" s="2" customFormat="1" ht="15">
      <c r="A1462" s="468">
        <v>3.2</v>
      </c>
      <c r="B1462" s="327" t="s">
        <v>1056</v>
      </c>
      <c r="C1462" s="576">
        <v>160</v>
      </c>
      <c r="D1462" s="607" t="s">
        <v>1055</v>
      </c>
      <c r="E1462" s="576">
        <v>250</v>
      </c>
      <c r="F1462" s="615">
        <f t="shared" si="69"/>
        <v>40000</v>
      </c>
      <c r="G1462" s="616"/>
    </row>
    <row r="1463" spans="1:7" s="2" customFormat="1" ht="15">
      <c r="A1463" s="468">
        <v>3.3</v>
      </c>
      <c r="B1463" s="327" t="s">
        <v>1057</v>
      </c>
      <c r="C1463" s="576">
        <v>150</v>
      </c>
      <c r="D1463" s="607" t="s">
        <v>1055</v>
      </c>
      <c r="E1463" s="576">
        <v>150</v>
      </c>
      <c r="F1463" s="615">
        <f t="shared" si="69"/>
        <v>22500</v>
      </c>
      <c r="G1463" s="616"/>
    </row>
    <row r="1464" spans="1:7" s="2" customFormat="1" ht="15">
      <c r="A1464" s="468">
        <v>3.4</v>
      </c>
      <c r="B1464" s="327" t="s">
        <v>1058</v>
      </c>
      <c r="C1464" s="576">
        <v>160</v>
      </c>
      <c r="D1464" s="607" t="s">
        <v>1055</v>
      </c>
      <c r="E1464" s="576">
        <v>1849.26</v>
      </c>
      <c r="F1464" s="615">
        <f t="shared" si="69"/>
        <v>295881.6</v>
      </c>
      <c r="G1464" s="616"/>
    </row>
    <row r="1465" spans="1:7" s="2" customFormat="1" ht="15">
      <c r="A1465" s="468">
        <v>3.5</v>
      </c>
      <c r="B1465" s="614" t="s">
        <v>1072</v>
      </c>
      <c r="C1465" s="576">
        <v>38.5</v>
      </c>
      <c r="D1465" s="607" t="s">
        <v>1055</v>
      </c>
      <c r="E1465" s="576">
        <v>240</v>
      </c>
      <c r="F1465" s="615">
        <f t="shared" si="69"/>
        <v>9240</v>
      </c>
      <c r="G1465" s="616"/>
    </row>
    <row r="1466" spans="1:7" s="2" customFormat="1" ht="15">
      <c r="A1466" s="468">
        <v>3.6</v>
      </c>
      <c r="B1466" s="327" t="s">
        <v>1073</v>
      </c>
      <c r="C1466" s="576">
        <v>1</v>
      </c>
      <c r="D1466" s="607" t="s">
        <v>121</v>
      </c>
      <c r="E1466" s="576">
        <v>6000</v>
      </c>
      <c r="F1466" s="615">
        <f t="shared" si="69"/>
        <v>6000</v>
      </c>
      <c r="G1466" s="616"/>
    </row>
    <row r="1467" spans="1:7" s="2" customFormat="1" ht="16.5" customHeight="1">
      <c r="A1467" s="468">
        <v>3.7</v>
      </c>
      <c r="B1467" s="618" t="s">
        <v>1064</v>
      </c>
      <c r="C1467" s="576">
        <v>1</v>
      </c>
      <c r="D1467" s="607" t="s">
        <v>121</v>
      </c>
      <c r="E1467" s="576">
        <v>125000</v>
      </c>
      <c r="F1467" s="615">
        <f t="shared" si="69"/>
        <v>125000</v>
      </c>
      <c r="G1467" s="616"/>
    </row>
    <row r="1468" spans="1:7" s="2" customFormat="1" ht="15">
      <c r="A1468" s="469">
        <v>3.8</v>
      </c>
      <c r="B1468" s="614" t="s">
        <v>1065</v>
      </c>
      <c r="C1468" s="576">
        <v>1</v>
      </c>
      <c r="D1468" s="607" t="s">
        <v>121</v>
      </c>
      <c r="E1468" s="576">
        <v>6000</v>
      </c>
      <c r="F1468" s="615">
        <f t="shared" si="69"/>
        <v>6000</v>
      </c>
      <c r="G1468" s="616"/>
    </row>
    <row r="1469" spans="1:7" s="2" customFormat="1" ht="9.75" customHeight="1">
      <c r="A1469" s="468"/>
      <c r="B1469" s="621"/>
      <c r="C1469" s="576"/>
      <c r="D1469" s="607"/>
      <c r="E1469" s="576"/>
      <c r="F1469" s="615"/>
      <c r="G1469" s="616"/>
    </row>
    <row r="1470" spans="1:7" s="2" customFormat="1" ht="15">
      <c r="A1470" s="467">
        <v>4</v>
      </c>
      <c r="B1470" s="613" t="s">
        <v>1074</v>
      </c>
      <c r="C1470" s="576"/>
      <c r="D1470" s="607"/>
      <c r="E1470" s="576"/>
      <c r="F1470" s="615"/>
      <c r="G1470" s="616"/>
    </row>
    <row r="1471" spans="1:7" s="2" customFormat="1" ht="13.5" customHeight="1">
      <c r="A1471" s="468">
        <v>4.1</v>
      </c>
      <c r="B1471" s="327" t="s">
        <v>1075</v>
      </c>
      <c r="C1471" s="576">
        <v>1</v>
      </c>
      <c r="D1471" s="607" t="s">
        <v>319</v>
      </c>
      <c r="E1471" s="576">
        <v>188340</v>
      </c>
      <c r="F1471" s="615">
        <f>ROUND(C1471*E1471,2)</f>
        <v>188340</v>
      </c>
      <c r="G1471" s="616"/>
    </row>
    <row r="1472" spans="1:7" s="2" customFormat="1" ht="9" customHeight="1">
      <c r="A1472" s="468"/>
      <c r="B1472" s="327"/>
      <c r="C1472" s="576"/>
      <c r="D1472" s="607"/>
      <c r="E1472" s="576"/>
      <c r="F1472" s="615"/>
      <c r="G1472" s="616"/>
    </row>
    <row r="1473" spans="1:7" s="2" customFormat="1" ht="15" customHeight="1">
      <c r="A1473" s="467">
        <v>5</v>
      </c>
      <c r="B1473" s="613" t="s">
        <v>1076</v>
      </c>
      <c r="C1473" s="576"/>
      <c r="D1473" s="607"/>
      <c r="E1473" s="576"/>
      <c r="F1473" s="615"/>
      <c r="G1473" s="616"/>
    </row>
    <row r="1474" spans="1:7" s="2" customFormat="1" ht="15">
      <c r="A1474" s="468">
        <v>5.1</v>
      </c>
      <c r="B1474" s="327" t="s">
        <v>1075</v>
      </c>
      <c r="C1474" s="576">
        <v>2</v>
      </c>
      <c r="D1474" s="607" t="s">
        <v>319</v>
      </c>
      <c r="E1474" s="576">
        <v>90000</v>
      </c>
      <c r="F1474" s="615">
        <f>ROUND(C1474*E1474,2)</f>
        <v>180000</v>
      </c>
      <c r="G1474" s="616"/>
    </row>
    <row r="1475" spans="1:7" s="433" customFormat="1" ht="15">
      <c r="A1475" s="428"/>
      <c r="B1475" s="429" t="s">
        <v>1077</v>
      </c>
      <c r="C1475" s="603"/>
      <c r="D1475" s="604"/>
      <c r="E1475" s="603"/>
      <c r="F1475" s="605">
        <f>SUM(F1440:F1474)</f>
        <v>2368656.8</v>
      </c>
      <c r="G1475" s="622"/>
    </row>
    <row r="1476" spans="1:7" s="170" customFormat="1" ht="12" customHeight="1">
      <c r="A1476" s="21"/>
      <c r="B1476" s="570" t="s">
        <v>1078</v>
      </c>
      <c r="C1476" s="474"/>
      <c r="D1476" s="226"/>
      <c r="E1476" s="474"/>
      <c r="F1476" s="615"/>
      <c r="G1476" s="616"/>
    </row>
    <row r="1477" spans="1:7" s="2" customFormat="1" ht="15">
      <c r="A1477" s="21"/>
      <c r="B1477" s="572" t="s">
        <v>1036</v>
      </c>
      <c r="C1477" s="576"/>
      <c r="D1477" s="584">
        <v>0.1</v>
      </c>
      <c r="E1477" s="574"/>
      <c r="F1477" s="615">
        <f>ROUND(D1477*F1475,2)</f>
        <v>236865.68</v>
      </c>
      <c r="G1477" s="616"/>
    </row>
    <row r="1478" spans="1:7" s="2" customFormat="1" ht="15">
      <c r="A1478" s="21"/>
      <c r="B1478" s="572" t="s">
        <v>1039</v>
      </c>
      <c r="C1478" s="576"/>
      <c r="D1478" s="584">
        <v>0.05</v>
      </c>
      <c r="E1478" s="574"/>
      <c r="F1478" s="615">
        <f>ROUND(D1478*F1475,2)</f>
        <v>118432.84</v>
      </c>
      <c r="G1478" s="616"/>
    </row>
    <row r="1479" spans="1:7" s="2" customFormat="1" ht="15">
      <c r="A1479" s="21"/>
      <c r="B1479" s="572" t="s">
        <v>1040</v>
      </c>
      <c r="C1479" s="576"/>
      <c r="D1479" s="584">
        <v>0.01</v>
      </c>
      <c r="E1479" s="574"/>
      <c r="F1479" s="615">
        <f>ROUND(D1479*F1475,2)</f>
        <v>23686.57</v>
      </c>
      <c r="G1479" s="616"/>
    </row>
    <row r="1480" spans="1:7" s="2" customFormat="1" ht="15">
      <c r="A1480" s="21"/>
      <c r="B1480" s="572" t="s">
        <v>1079</v>
      </c>
      <c r="C1480" s="474"/>
      <c r="D1480" s="584">
        <v>0.18</v>
      </c>
      <c r="E1480" s="474"/>
      <c r="F1480" s="615">
        <f>ROUND(D1480*F1477,2)</f>
        <v>42635.82</v>
      </c>
      <c r="G1480" s="616"/>
    </row>
    <row r="1481" spans="1:7" s="170" customFormat="1" ht="15">
      <c r="A1481" s="586"/>
      <c r="B1481" s="591" t="s">
        <v>1048</v>
      </c>
      <c r="C1481" s="592"/>
      <c r="D1481" s="584">
        <v>0.001</v>
      </c>
      <c r="E1481" s="594"/>
      <c r="F1481" s="579">
        <f>+ROUND(D1481*F1475,2)</f>
        <v>2368.66</v>
      </c>
      <c r="G1481" s="580"/>
    </row>
    <row r="1482" spans="1:7" s="448" customFormat="1" ht="15">
      <c r="A1482" s="623"/>
      <c r="B1482" s="624" t="s">
        <v>1080</v>
      </c>
      <c r="C1482" s="625"/>
      <c r="D1482" s="626"/>
      <c r="E1482" s="625"/>
      <c r="F1482" s="627">
        <f>SUM(F1477:F1481)</f>
        <v>423989.57</v>
      </c>
      <c r="G1482" s="606"/>
    </row>
    <row r="1483" spans="1:7" s="2" customFormat="1" ht="4.5" customHeight="1">
      <c r="A1483" s="21"/>
      <c r="B1483" s="570"/>
      <c r="C1483" s="474"/>
      <c r="D1483" s="226"/>
      <c r="E1483" s="474"/>
      <c r="F1483" s="611"/>
      <c r="G1483" s="612"/>
    </row>
    <row r="1484" spans="1:7" s="15" customFormat="1" ht="15">
      <c r="A1484" s="671"/>
      <c r="B1484" s="672" t="s">
        <v>1081</v>
      </c>
      <c r="C1484" s="673"/>
      <c r="D1484" s="674"/>
      <c r="E1484" s="673"/>
      <c r="F1484" s="675">
        <f>+F1482+F1475</f>
        <v>2792646.3699999996</v>
      </c>
      <c r="G1484" s="606"/>
    </row>
    <row r="1485" spans="1:7" s="2" customFormat="1" ht="6.75" customHeight="1">
      <c r="A1485" s="21"/>
      <c r="B1485" s="570"/>
      <c r="C1485" s="474"/>
      <c r="D1485" s="226"/>
      <c r="E1485" s="474"/>
      <c r="F1485" s="611"/>
      <c r="G1485" s="612"/>
    </row>
    <row r="1486" spans="1:7" s="15" customFormat="1" ht="15">
      <c r="A1486" s="563"/>
      <c r="B1486" s="676" t="s">
        <v>1082</v>
      </c>
      <c r="C1486" s="660"/>
      <c r="D1486" s="661"/>
      <c r="E1486" s="660"/>
      <c r="F1486" s="662">
        <f>+F1484+F1436+F1411</f>
        <v>30922971.2558</v>
      </c>
      <c r="G1486" s="606"/>
    </row>
    <row r="1487" spans="1:7" s="2" customFormat="1" ht="2.25" customHeight="1" hidden="1">
      <c r="A1487" s="21"/>
      <c r="B1487" s="628"/>
      <c r="C1487" s="619"/>
      <c r="D1487" s="620"/>
      <c r="E1487" s="190"/>
      <c r="F1487" s="629"/>
      <c r="G1487" s="630"/>
    </row>
    <row r="1488" spans="1:7" s="2" customFormat="1" ht="15">
      <c r="A1488" s="21"/>
      <c r="B1488" s="570" t="s">
        <v>1083</v>
      </c>
      <c r="C1488" s="474"/>
      <c r="D1488" s="631"/>
      <c r="E1488" s="629"/>
      <c r="F1488" s="629"/>
      <c r="G1488" s="630"/>
    </row>
    <row r="1489" spans="1:7" s="2" customFormat="1" ht="0.75" customHeight="1">
      <c r="A1489" s="21"/>
      <c r="B1489" s="29"/>
      <c r="C1489" s="619"/>
      <c r="D1489" s="620"/>
      <c r="E1489" s="190"/>
      <c r="F1489" s="629"/>
      <c r="G1489" s="630"/>
    </row>
    <row r="1490" spans="1:7" s="15" customFormat="1" ht="15">
      <c r="A1490" s="563"/>
      <c r="B1490" s="676" t="s">
        <v>1084</v>
      </c>
      <c r="C1490" s="660"/>
      <c r="D1490" s="661"/>
      <c r="E1490" s="660"/>
      <c r="F1490" s="662">
        <f>+F1486+F1488</f>
        <v>30922971.2558</v>
      </c>
      <c r="G1490" s="606"/>
    </row>
    <row r="1491" spans="1:7" s="15" customFormat="1" ht="15">
      <c r="A1491" s="563"/>
      <c r="B1491" s="676" t="s">
        <v>1084</v>
      </c>
      <c r="C1491" s="660"/>
      <c r="D1491" s="661"/>
      <c r="E1491" s="660"/>
      <c r="F1491" s="662">
        <f>+F1490</f>
        <v>30922971.2558</v>
      </c>
      <c r="G1491" s="606"/>
    </row>
    <row r="1492" spans="1:7" s="2" customFormat="1" ht="15">
      <c r="A1492" s="632"/>
      <c r="B1492" s="632"/>
      <c r="C1492" s="632"/>
      <c r="D1492" s="633"/>
      <c r="E1492" s="634"/>
      <c r="F1492" s="635"/>
      <c r="G1492" s="635"/>
    </row>
    <row r="1493" spans="1:7" s="2" customFormat="1" ht="15">
      <c r="A1493" s="632"/>
      <c r="B1493" s="632"/>
      <c r="C1493" s="632"/>
      <c r="D1493" s="633"/>
      <c r="E1493" s="634"/>
      <c r="F1493" s="635"/>
      <c r="G1493" s="635"/>
    </row>
    <row r="1494" spans="1:7" s="2" customFormat="1" ht="15" customHeight="1">
      <c r="A1494" s="5" t="s">
        <v>1085</v>
      </c>
      <c r="B1494" s="5"/>
      <c r="C1494" s="682" t="s">
        <v>1086</v>
      </c>
      <c r="D1494" s="682"/>
      <c r="E1494" s="682"/>
      <c r="F1494" s="682"/>
      <c r="G1494" s="10"/>
    </row>
    <row r="1495" spans="1:7" s="2" customFormat="1" ht="15">
      <c r="A1495" s="5"/>
      <c r="B1495" s="5"/>
      <c r="C1495" s="5"/>
      <c r="D1495" s="6"/>
      <c r="E1495" s="7"/>
      <c r="F1495" s="5"/>
      <c r="G1495" s="5"/>
    </row>
    <row r="1496" spans="1:7" s="2" customFormat="1" ht="15">
      <c r="A1496" s="5"/>
      <c r="B1496" s="10"/>
      <c r="C1496" s="5"/>
      <c r="D1496" s="6"/>
      <c r="E1496" s="636"/>
      <c r="F1496" s="6"/>
      <c r="G1496" s="6"/>
    </row>
    <row r="1497" spans="1:7" s="666" customFormat="1" ht="15">
      <c r="A1497" s="665" t="s">
        <v>1087</v>
      </c>
      <c r="B1497" s="302"/>
      <c r="C1497" s="683" t="s">
        <v>1088</v>
      </c>
      <c r="D1497" s="683"/>
      <c r="E1497" s="683"/>
      <c r="F1497" s="683"/>
      <c r="G1497" s="665"/>
    </row>
    <row r="1498" spans="1:7" s="2" customFormat="1" ht="15">
      <c r="A1498" s="5" t="s">
        <v>1089</v>
      </c>
      <c r="B1498" s="5"/>
      <c r="C1498" s="682" t="s">
        <v>1089</v>
      </c>
      <c r="D1498" s="682"/>
      <c r="E1498" s="682"/>
      <c r="F1498" s="682"/>
      <c r="G1498" s="10"/>
    </row>
    <row r="1499" spans="1:7" s="2" customFormat="1" ht="15">
      <c r="A1499" s="5"/>
      <c r="B1499" s="5"/>
      <c r="C1499" s="5"/>
      <c r="D1499" s="6"/>
      <c r="E1499" s="7"/>
      <c r="F1499" s="637"/>
      <c r="G1499" s="637"/>
    </row>
    <row r="1500" spans="1:7" s="2" customFormat="1" ht="18" customHeight="1">
      <c r="A1500" s="5"/>
      <c r="B1500" s="5"/>
      <c r="C1500" s="5"/>
      <c r="D1500" s="6"/>
      <c r="E1500" s="7"/>
      <c r="F1500" s="637"/>
      <c r="G1500" s="637"/>
    </row>
    <row r="1501" spans="1:7" s="2" customFormat="1" ht="15">
      <c r="A1501" s="5"/>
      <c r="B1501" s="5" t="s">
        <v>1090</v>
      </c>
      <c r="C1501" s="5"/>
      <c r="D1501" s="6" t="s">
        <v>1091</v>
      </c>
      <c r="E1501" s="7"/>
      <c r="F1501" s="5"/>
      <c r="G1501" s="5"/>
    </row>
    <row r="1502" spans="1:7" s="2" customFormat="1" ht="6" customHeight="1">
      <c r="A1502" s="5"/>
      <c r="B1502" s="5"/>
      <c r="C1502" s="5"/>
      <c r="D1502" s="6"/>
      <c r="E1502" s="7"/>
      <c r="F1502" s="5"/>
      <c r="G1502" s="5"/>
    </row>
    <row r="1503" spans="1:7" s="2" customFormat="1" ht="15">
      <c r="A1503" s="5"/>
      <c r="B1503" s="10"/>
      <c r="C1503" s="5"/>
      <c r="D1503" s="6"/>
      <c r="E1503" s="636"/>
      <c r="F1503" s="6"/>
      <c r="G1503" s="6"/>
    </row>
    <row r="1504" spans="1:7" s="666" customFormat="1" ht="15">
      <c r="A1504" s="667" t="s">
        <v>1092</v>
      </c>
      <c r="B1504" s="302"/>
      <c r="C1504" s="683" t="s">
        <v>1117</v>
      </c>
      <c r="D1504" s="683"/>
      <c r="E1504" s="683"/>
      <c r="F1504" s="683"/>
      <c r="G1504" s="665"/>
    </row>
    <row r="1505" spans="1:7" s="2" customFormat="1" ht="15">
      <c r="A1505" s="5" t="s">
        <v>1093</v>
      </c>
      <c r="B1505" s="5"/>
      <c r="C1505" s="682" t="s">
        <v>1118</v>
      </c>
      <c r="D1505" s="682"/>
      <c r="E1505" s="682"/>
      <c r="F1505" s="682"/>
      <c r="G1505" s="10"/>
    </row>
    <row r="1506" spans="1:7" s="2" customFormat="1" ht="4.5" customHeight="1">
      <c r="A1506" s="5"/>
      <c r="B1506" s="5"/>
      <c r="C1506" s="10"/>
      <c r="D1506" s="10"/>
      <c r="E1506" s="10"/>
      <c r="F1506" s="10"/>
      <c r="G1506" s="10"/>
    </row>
    <row r="1507" spans="1:7" s="2" customFormat="1" ht="15">
      <c r="A1507" s="5"/>
      <c r="B1507" s="5"/>
      <c r="C1507" s="6"/>
      <c r="D1507" s="6"/>
      <c r="E1507" s="6"/>
      <c r="F1507" s="6"/>
      <c r="G1507" s="6"/>
    </row>
    <row r="1508" spans="1:7" s="2" customFormat="1" ht="15">
      <c r="A1508" s="5"/>
      <c r="B1508" s="5"/>
      <c r="C1508" s="6"/>
      <c r="D1508" s="6"/>
      <c r="E1508" s="6"/>
      <c r="F1508" s="6"/>
      <c r="G1508" s="6"/>
    </row>
    <row r="1509" spans="1:7" s="2" customFormat="1" ht="15">
      <c r="A1509" s="639"/>
      <c r="B1509" s="640" t="s">
        <v>1094</v>
      </c>
      <c r="C1509" s="641"/>
      <c r="D1509" s="639"/>
      <c r="E1509" s="642"/>
      <c r="F1509" s="643"/>
      <c r="G1509" s="643"/>
    </row>
    <row r="1510" spans="1:7" s="2" customFormat="1" ht="15">
      <c r="A1510" s="644" t="s">
        <v>1095</v>
      </c>
      <c r="B1510" s="684" t="s">
        <v>1096</v>
      </c>
      <c r="C1510" s="685"/>
      <c r="D1510" s="685"/>
      <c r="E1510" s="685"/>
      <c r="F1510" s="685"/>
      <c r="G1510" s="363"/>
    </row>
    <row r="1511" spans="1:7" s="2" customFormat="1" ht="12" customHeight="1">
      <c r="A1511" s="646"/>
      <c r="B1511" s="302"/>
      <c r="C1511" s="641"/>
      <c r="D1511" s="639"/>
      <c r="E1511" s="642"/>
      <c r="F1511" s="643"/>
      <c r="G1511" s="643"/>
    </row>
    <row r="1512" spans="1:7" s="2" customFormat="1" ht="26.25" customHeight="1">
      <c r="A1512" s="644" t="s">
        <v>1097</v>
      </c>
      <c r="B1512" s="684" t="s">
        <v>1098</v>
      </c>
      <c r="C1512" s="685"/>
      <c r="D1512" s="685"/>
      <c r="E1512" s="685"/>
      <c r="F1512" s="685"/>
      <c r="G1512" s="363"/>
    </row>
    <row r="1513" spans="1:7" s="2" customFormat="1" ht="12" customHeight="1">
      <c r="A1513" s="647"/>
      <c r="B1513" s="638"/>
      <c r="C1513" s="638"/>
      <c r="D1513" s="648"/>
      <c r="E1513" s="638"/>
      <c r="F1513" s="638"/>
      <c r="G1513" s="638"/>
    </row>
    <row r="1514" spans="1:7" s="2" customFormat="1" ht="15">
      <c r="A1514" s="646"/>
      <c r="B1514" s="640" t="s">
        <v>1099</v>
      </c>
      <c r="C1514" s="638"/>
      <c r="D1514" s="648"/>
      <c r="E1514" s="638"/>
      <c r="F1514" s="638"/>
      <c r="G1514" s="638"/>
    </row>
    <row r="1515" spans="1:7" s="2" customFormat="1" ht="26.25" customHeight="1">
      <c r="A1515" s="644" t="s">
        <v>1095</v>
      </c>
      <c r="B1515" s="684" t="s">
        <v>1100</v>
      </c>
      <c r="C1515" s="685"/>
      <c r="D1515" s="685"/>
      <c r="E1515" s="685"/>
      <c r="F1515" s="685"/>
      <c r="G1515" s="363"/>
    </row>
    <row r="1516" spans="1:7" s="2" customFormat="1" ht="15">
      <c r="A1516" s="646"/>
      <c r="B1516" s="640" t="s">
        <v>1101</v>
      </c>
      <c r="C1516" s="638"/>
      <c r="D1516" s="648"/>
      <c r="E1516" s="638"/>
      <c r="F1516" s="638"/>
      <c r="G1516" s="638"/>
    </row>
    <row r="1517" spans="1:7" s="2" customFormat="1" ht="16.5" customHeight="1">
      <c r="A1517" s="644" t="s">
        <v>1095</v>
      </c>
      <c r="B1517" s="684" t="s">
        <v>1102</v>
      </c>
      <c r="C1517" s="685"/>
      <c r="D1517" s="685"/>
      <c r="E1517" s="685"/>
      <c r="F1517" s="685"/>
      <c r="G1517" s="363"/>
    </row>
    <row r="1518" spans="1:7" s="2" customFormat="1" ht="16.5" customHeight="1">
      <c r="A1518" s="644" t="s">
        <v>1097</v>
      </c>
      <c r="B1518" s="684" t="s">
        <v>1103</v>
      </c>
      <c r="C1518" s="685"/>
      <c r="D1518" s="685"/>
      <c r="E1518" s="685"/>
      <c r="F1518" s="685"/>
      <c r="G1518" s="363"/>
    </row>
    <row r="1519" spans="1:7" s="2" customFormat="1" ht="16.5" customHeight="1">
      <c r="A1519" s="644"/>
      <c r="B1519" s="645"/>
      <c r="C1519" s="363"/>
      <c r="D1519" s="363"/>
      <c r="E1519" s="363"/>
      <c r="F1519" s="363"/>
      <c r="G1519" s="363"/>
    </row>
    <row r="1520" spans="1:7" s="2" customFormat="1" ht="15">
      <c r="A1520" s="646"/>
      <c r="B1520" s="640" t="s">
        <v>1104</v>
      </c>
      <c r="C1520" s="638"/>
      <c r="D1520" s="648"/>
      <c r="E1520" s="638"/>
      <c r="F1520" s="638"/>
      <c r="G1520" s="638"/>
    </row>
    <row r="1521" spans="1:7" s="2" customFormat="1" ht="15">
      <c r="A1521" s="644" t="s">
        <v>1095</v>
      </c>
      <c r="B1521" s="684" t="s">
        <v>1105</v>
      </c>
      <c r="C1521" s="685"/>
      <c r="D1521" s="685"/>
      <c r="E1521" s="685"/>
      <c r="F1521" s="685"/>
      <c r="G1521" s="363"/>
    </row>
    <row r="1522" spans="1:7" s="2" customFormat="1" ht="9" customHeight="1">
      <c r="A1522" s="644"/>
      <c r="B1522" s="645"/>
      <c r="C1522" s="363"/>
      <c r="D1522" s="363"/>
      <c r="E1522" s="363"/>
      <c r="F1522" s="363"/>
      <c r="G1522" s="363"/>
    </row>
    <row r="1523" spans="1:7" s="2" customFormat="1" ht="15">
      <c r="A1523" s="646"/>
      <c r="B1523" s="640" t="s">
        <v>1106</v>
      </c>
      <c r="C1523" s="638"/>
      <c r="D1523" s="648"/>
      <c r="E1523" s="638"/>
      <c r="F1523" s="638"/>
      <c r="G1523" s="638"/>
    </row>
    <row r="1524" spans="1:7" s="2" customFormat="1" ht="56.25" customHeight="1">
      <c r="A1524" s="644" t="s">
        <v>1095</v>
      </c>
      <c r="B1524" s="686" t="s">
        <v>1107</v>
      </c>
      <c r="C1524" s="687"/>
      <c r="D1524" s="687"/>
      <c r="E1524" s="687"/>
      <c r="F1524" s="687"/>
      <c r="G1524" s="649"/>
    </row>
    <row r="1525" s="2" customFormat="1" ht="6" customHeight="1">
      <c r="D1525" s="650"/>
    </row>
    <row r="1526" spans="1:7" s="2" customFormat="1" ht="15">
      <c r="A1526" s="632"/>
      <c r="B1526" s="632" t="s">
        <v>1123</v>
      </c>
      <c r="C1526" s="632"/>
      <c r="D1526" s="633"/>
      <c r="E1526" s="634"/>
      <c r="F1526" s="635"/>
      <c r="G1526" s="635"/>
    </row>
    <row r="1527" spans="1:7" s="2" customFormat="1" ht="33" customHeight="1">
      <c r="A1527" s="664" t="s">
        <v>1095</v>
      </c>
      <c r="B1527" s="686" t="s">
        <v>1108</v>
      </c>
      <c r="C1527" s="687"/>
      <c r="D1527" s="687"/>
      <c r="E1527" s="687"/>
      <c r="F1527" s="687"/>
      <c r="G1527" s="635"/>
    </row>
    <row r="1528" spans="1:7" s="2" customFormat="1" ht="15" customHeight="1">
      <c r="A1528" s="5"/>
      <c r="B1528" s="5"/>
      <c r="C1528" s="682"/>
      <c r="D1528" s="682"/>
      <c r="E1528" s="682"/>
      <c r="F1528" s="682"/>
      <c r="G1528" s="10"/>
    </row>
    <row r="1529" spans="1:7" s="2" customFormat="1" ht="15">
      <c r="A1529" s="5"/>
      <c r="B1529" s="5"/>
      <c r="C1529" s="5"/>
      <c r="D1529" s="6"/>
      <c r="E1529" s="7"/>
      <c r="F1529" s="5"/>
      <c r="G1529" s="5"/>
    </row>
    <row r="1530" spans="1:7" s="2" customFormat="1" ht="15">
      <c r="A1530" s="5"/>
      <c r="B1530" s="10"/>
      <c r="C1530" s="5"/>
      <c r="D1530" s="6"/>
      <c r="E1530" s="636"/>
      <c r="F1530" s="6"/>
      <c r="G1530" s="6"/>
    </row>
    <row r="1531" spans="1:7" s="2" customFormat="1" ht="15">
      <c r="A1531" s="10"/>
      <c r="B1531" s="5"/>
      <c r="C1531" s="682"/>
      <c r="D1531" s="682"/>
      <c r="E1531" s="682"/>
      <c r="F1531" s="682"/>
      <c r="G1531" s="10"/>
    </row>
    <row r="1532" spans="1:7" s="2" customFormat="1" ht="15">
      <c r="A1532" s="5"/>
      <c r="B1532" s="5"/>
      <c r="C1532" s="682"/>
      <c r="D1532" s="682"/>
      <c r="E1532" s="682"/>
      <c r="F1532" s="682"/>
      <c r="G1532" s="10"/>
    </row>
    <row r="1533" spans="1:7" s="2" customFormat="1" ht="15">
      <c r="A1533" s="5"/>
      <c r="B1533" s="5"/>
      <c r="C1533" s="5"/>
      <c r="D1533" s="6"/>
      <c r="E1533" s="7"/>
      <c r="F1533" s="637"/>
      <c r="G1533" s="637"/>
    </row>
  </sheetData>
  <sheetProtection/>
  <mergeCells count="24">
    <mergeCell ref="B1521:F1521"/>
    <mergeCell ref="B1524:F1524"/>
    <mergeCell ref="C1528:F1528"/>
    <mergeCell ref="C1531:F1531"/>
    <mergeCell ref="C1532:F1532"/>
    <mergeCell ref="B1527:F1527"/>
    <mergeCell ref="C1505:F1505"/>
    <mergeCell ref="B1510:F1510"/>
    <mergeCell ref="B1512:F1512"/>
    <mergeCell ref="B1515:F1515"/>
    <mergeCell ref="B1517:F1517"/>
    <mergeCell ref="B1518:F1518"/>
    <mergeCell ref="B1396:C1396"/>
    <mergeCell ref="B1411:C1411"/>
    <mergeCell ref="C1494:F1494"/>
    <mergeCell ref="C1497:F1497"/>
    <mergeCell ref="C1498:F1498"/>
    <mergeCell ref="C1504:F1504"/>
    <mergeCell ref="A1:F1"/>
    <mergeCell ref="A2:F2"/>
    <mergeCell ref="A3:F3"/>
    <mergeCell ref="A4:F4"/>
    <mergeCell ref="A7:F7"/>
    <mergeCell ref="A11:F11"/>
  </mergeCells>
  <printOptions horizontalCentered="1"/>
  <pageMargins left="0.15748031496062992" right="0.15748031496062992" top="0.11811023622047245" bottom="0.11811023622047245" header="0.11811023622047245" footer="0.1968503937007874"/>
  <pageSetup horizontalDpi="600" verticalDpi="600" orientation="portrait" scale="68" r:id="rId2"/>
  <headerFooter>
    <oddFooter>&amp;C&amp;P de &amp;N</oddFooter>
  </headerFooter>
  <rowBreaks count="3" manualBreakCount="3">
    <brk id="1322" max="5" man="1"/>
    <brk id="1383" max="5" man="1"/>
    <brk id="143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Xiomara Lorenzo Samboy</dc:creator>
  <cp:keywords/>
  <dc:description/>
  <cp:lastModifiedBy>Ligia Xiomara Lorenzo Samboy</cp:lastModifiedBy>
  <cp:lastPrinted>2022-09-07T14:58:01Z</cp:lastPrinted>
  <dcterms:created xsi:type="dcterms:W3CDTF">2022-03-28T15:44:06Z</dcterms:created>
  <dcterms:modified xsi:type="dcterms:W3CDTF">2022-09-07T15:12:50Z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0x010100EE1DD21DB32C5940A05A94409EBB4E5A</vt:lpwstr>
  </property>
</Properties>
</file>