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Dirección de Supervisión y Fiscalización de Obra\Control de Obras\1-A\CUBICACIONES\Zona4-B\MONTE PLATA\2021\063-2021\"/>
    </mc:Choice>
  </mc:AlternateContent>
  <xr:revisionPtr revIDLastSave="0" documentId="8_{FC139BA8-93A1-4DD3-A093-C2AE3FB19602}" xr6:coauthVersionLast="47" xr6:coauthVersionMax="47" xr10:uidLastSave="{00000000-0000-0000-0000-000000000000}"/>
  <bookViews>
    <workbookView xWindow="-120" yWindow="-120" windowWidth="29040" windowHeight="15840" activeTab="2" xr2:uid="{854456B4-5C3D-4170-9311-11006D7268C8}"/>
  </bookViews>
  <sheets>
    <sheet name="CONTRATADO" sheetId="1" r:id="rId1"/>
    <sheet name="EQUILIBRIO" sheetId="2" r:id="rId2"/>
    <sheet name="COMPLETO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2">COMPLETO!$A$1:$K$750</definedName>
    <definedName name="_xlnm.Print_Area" localSheetId="0">CONTRATADO!$A$1:$K$720</definedName>
    <definedName name="_xlnm.Print_Area" localSheetId="1">EQUILIBRIO!$A:$G</definedName>
    <definedName name="_xlnm.Print_Titles" localSheetId="2">COMPLETO!$1:$13</definedName>
    <definedName name="_xlnm.Print_Titles" localSheetId="0">CONTRATADO!$1:$13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4" i="4" l="1"/>
  <c r="G95" i="4"/>
  <c r="G96" i="4"/>
  <c r="G97" i="4"/>
  <c r="G98" i="4"/>
  <c r="E20" i="4" l="1"/>
  <c r="H20" i="4" s="1"/>
  <c r="F20" i="4"/>
  <c r="I20" i="4" s="1"/>
  <c r="G20" i="4"/>
  <c r="J20" i="4"/>
  <c r="G21" i="4"/>
  <c r="H21" i="4"/>
  <c r="I21" i="4"/>
  <c r="J21" i="4"/>
  <c r="E22" i="4"/>
  <c r="F22" i="4"/>
  <c r="I22" i="4" s="1"/>
  <c r="J22" i="4"/>
  <c r="E23" i="4"/>
  <c r="F23" i="4"/>
  <c r="G23" i="4"/>
  <c r="H23" i="4"/>
  <c r="I23" i="4"/>
  <c r="J23" i="4"/>
  <c r="E24" i="4"/>
  <c r="F24" i="4"/>
  <c r="J24" i="4"/>
  <c r="E27" i="4"/>
  <c r="F27" i="4"/>
  <c r="G27" i="4"/>
  <c r="H27" i="4"/>
  <c r="I27" i="4"/>
  <c r="J27" i="4"/>
  <c r="E28" i="4"/>
  <c r="F28" i="4"/>
  <c r="I28" i="4" s="1"/>
  <c r="J28" i="4"/>
  <c r="E37" i="4"/>
  <c r="F37" i="4"/>
  <c r="H37" i="4"/>
  <c r="J37" i="4"/>
  <c r="E38" i="4"/>
  <c r="G38" i="4" s="1"/>
  <c r="F38" i="4"/>
  <c r="H38" i="4"/>
  <c r="I38" i="4"/>
  <c r="J38" i="4"/>
  <c r="E39" i="4"/>
  <c r="F39" i="4"/>
  <c r="H39" i="4"/>
  <c r="J39" i="4"/>
  <c r="E40" i="4"/>
  <c r="G40" i="4" s="1"/>
  <c r="F40" i="4"/>
  <c r="H40" i="4"/>
  <c r="I40" i="4"/>
  <c r="J40" i="4"/>
  <c r="E41" i="4"/>
  <c r="F41" i="4"/>
  <c r="H41" i="4"/>
  <c r="J41" i="4"/>
  <c r="E42" i="4"/>
  <c r="F42" i="4"/>
  <c r="G42" i="4" s="1"/>
  <c r="H42" i="4"/>
  <c r="I42" i="4"/>
  <c r="J42" i="4"/>
  <c r="E45" i="4"/>
  <c r="F45" i="4"/>
  <c r="H45" i="4"/>
  <c r="J45" i="4"/>
  <c r="E46" i="4"/>
  <c r="F46" i="4"/>
  <c r="G46" i="4"/>
  <c r="H46" i="4"/>
  <c r="I46" i="4"/>
  <c r="J46" i="4"/>
  <c r="E47" i="4"/>
  <c r="F47" i="4"/>
  <c r="H47" i="4"/>
  <c r="J47" i="4"/>
  <c r="E51" i="4"/>
  <c r="F51" i="4"/>
  <c r="G51" i="4"/>
  <c r="H51" i="4"/>
  <c r="I51" i="4"/>
  <c r="J51" i="4"/>
  <c r="E55" i="4"/>
  <c r="F55" i="4"/>
  <c r="H55" i="4"/>
  <c r="J55" i="4"/>
  <c r="E56" i="4"/>
  <c r="F56" i="4"/>
  <c r="G56" i="4"/>
  <c r="H56" i="4"/>
  <c r="I56" i="4"/>
  <c r="J56" i="4"/>
  <c r="E61" i="4"/>
  <c r="F61" i="4"/>
  <c r="H61" i="4"/>
  <c r="J61" i="4"/>
  <c r="E62" i="4"/>
  <c r="H62" i="4"/>
  <c r="J62" i="4"/>
  <c r="E63" i="4"/>
  <c r="F63" i="4"/>
  <c r="H63" i="4"/>
  <c r="J63" i="4"/>
  <c r="F66" i="4"/>
  <c r="G66" i="4" s="1"/>
  <c r="H66" i="4"/>
  <c r="I66" i="4"/>
  <c r="J66" i="4"/>
  <c r="E67" i="4"/>
  <c r="F67" i="4"/>
  <c r="G67" i="4"/>
  <c r="H67" i="4"/>
  <c r="I67" i="4"/>
  <c r="J67" i="4"/>
  <c r="E68" i="4"/>
  <c r="F68" i="4"/>
  <c r="I68" i="4"/>
  <c r="J68" i="4"/>
  <c r="E72" i="4"/>
  <c r="H72" i="4"/>
  <c r="J72" i="4"/>
  <c r="E73" i="4"/>
  <c r="J73" i="4"/>
  <c r="E74" i="4"/>
  <c r="H74" i="4"/>
  <c r="J74" i="4"/>
  <c r="E78" i="4"/>
  <c r="J78" i="4"/>
  <c r="J79" i="4"/>
  <c r="E80" i="4"/>
  <c r="J80" i="4"/>
  <c r="E83" i="4"/>
  <c r="F83" i="4"/>
  <c r="G83" i="4"/>
  <c r="H83" i="4"/>
  <c r="I83" i="4"/>
  <c r="J83" i="4"/>
  <c r="J87" i="4"/>
  <c r="J88" i="4"/>
  <c r="E90" i="4"/>
  <c r="F90" i="4"/>
  <c r="I90" i="4"/>
  <c r="J90" i="4"/>
  <c r="F93" i="4"/>
  <c r="G93" i="4" s="1"/>
  <c r="H93" i="4"/>
  <c r="I93" i="4"/>
  <c r="J93" i="4"/>
  <c r="E94" i="4"/>
  <c r="F94" i="4"/>
  <c r="I94" i="4" s="1"/>
  <c r="J94" i="4"/>
  <c r="E95" i="4"/>
  <c r="E128" i="4" s="1"/>
  <c r="F95" i="4"/>
  <c r="H95" i="4"/>
  <c r="I95" i="4"/>
  <c r="J95" i="4"/>
  <c r="E96" i="4"/>
  <c r="F96" i="4"/>
  <c r="I96" i="4" s="1"/>
  <c r="J96" i="4"/>
  <c r="E97" i="4"/>
  <c r="F97" i="4"/>
  <c r="H97" i="4"/>
  <c r="I97" i="4"/>
  <c r="J97" i="4"/>
  <c r="F98" i="4"/>
  <c r="I98" i="4" s="1"/>
  <c r="H98" i="4"/>
  <c r="J98" i="4"/>
  <c r="J102" i="4"/>
  <c r="E106" i="4"/>
  <c r="H106" i="4" s="1"/>
  <c r="J106" i="4"/>
  <c r="J107" i="4"/>
  <c r="E108" i="4"/>
  <c r="J108" i="4"/>
  <c r="J112" i="4"/>
  <c r="J116" i="4"/>
  <c r="J117" i="4"/>
  <c r="F120" i="4"/>
  <c r="H120" i="4"/>
  <c r="J120" i="4"/>
  <c r="J124" i="4"/>
  <c r="E127" i="4"/>
  <c r="F127" i="4"/>
  <c r="I127" i="4" s="1"/>
  <c r="H127" i="4"/>
  <c r="J127" i="4"/>
  <c r="F128" i="4"/>
  <c r="I128" i="4" s="1"/>
  <c r="J128" i="4"/>
  <c r="E129" i="4"/>
  <c r="G129" i="4" s="1"/>
  <c r="F129" i="4"/>
  <c r="I129" i="4" s="1"/>
  <c r="H129" i="4"/>
  <c r="J129" i="4"/>
  <c r="G130" i="4"/>
  <c r="H130" i="4"/>
  <c r="I130" i="4"/>
  <c r="J130" i="4"/>
  <c r="E131" i="4"/>
  <c r="F131" i="4"/>
  <c r="H131" i="4"/>
  <c r="J131" i="4"/>
  <c r="E132" i="4"/>
  <c r="F132" i="4"/>
  <c r="G132" i="4" s="1"/>
  <c r="H132" i="4"/>
  <c r="I132" i="4"/>
  <c r="J132" i="4"/>
  <c r="F133" i="4"/>
  <c r="G133" i="4"/>
  <c r="H133" i="4"/>
  <c r="I133" i="4"/>
  <c r="J133" i="4"/>
  <c r="E135" i="4"/>
  <c r="F135" i="4"/>
  <c r="I135" i="4"/>
  <c r="J135" i="4"/>
  <c r="F138" i="4"/>
  <c r="G138" i="4" s="1"/>
  <c r="H138" i="4"/>
  <c r="I138" i="4"/>
  <c r="J138" i="4"/>
  <c r="F139" i="4"/>
  <c r="I139" i="4" s="1"/>
  <c r="G139" i="4"/>
  <c r="H139" i="4"/>
  <c r="J139" i="4"/>
  <c r="E140" i="4"/>
  <c r="F140" i="4" s="1"/>
  <c r="I140" i="4" s="1"/>
  <c r="J140" i="4"/>
  <c r="E141" i="4"/>
  <c r="J141" i="4"/>
  <c r="E142" i="4"/>
  <c r="F142" i="4" s="1"/>
  <c r="I142" i="4"/>
  <c r="J142" i="4"/>
  <c r="E143" i="4"/>
  <c r="J143" i="4"/>
  <c r="F144" i="4"/>
  <c r="G144" i="4" s="1"/>
  <c r="H144" i="4"/>
  <c r="J144" i="4"/>
  <c r="H146" i="4"/>
  <c r="I146" i="4"/>
  <c r="E147" i="4"/>
  <c r="G147" i="4" s="1"/>
  <c r="F147" i="4"/>
  <c r="J147" i="4"/>
  <c r="E148" i="4"/>
  <c r="H148" i="4"/>
  <c r="J148" i="4"/>
  <c r="J149" i="4"/>
  <c r="J150" i="4"/>
  <c r="J151" i="4"/>
  <c r="J152" i="4"/>
  <c r="E156" i="4"/>
  <c r="G156" i="4" s="1"/>
  <c r="F156" i="4"/>
  <c r="I156" i="4" s="1"/>
  <c r="J156" i="4"/>
  <c r="E157" i="4"/>
  <c r="G157" i="4" s="1"/>
  <c r="F157" i="4"/>
  <c r="H157" i="4"/>
  <c r="I157" i="4"/>
  <c r="J157" i="4"/>
  <c r="H159" i="4"/>
  <c r="I159" i="4"/>
  <c r="E160" i="4"/>
  <c r="F160" i="4"/>
  <c r="G160" i="4"/>
  <c r="H160" i="4"/>
  <c r="I160" i="4"/>
  <c r="J160" i="4"/>
  <c r="J161" i="4"/>
  <c r="J162" i="4"/>
  <c r="E166" i="4"/>
  <c r="F166" i="4"/>
  <c r="H166" i="4"/>
  <c r="J166" i="4"/>
  <c r="J169" i="4"/>
  <c r="J170" i="4"/>
  <c r="J174" i="4"/>
  <c r="J175" i="4"/>
  <c r="E180" i="4"/>
  <c r="F180" i="4"/>
  <c r="G180" i="4"/>
  <c r="H180" i="4"/>
  <c r="I180" i="4"/>
  <c r="J180" i="4"/>
  <c r="J181" i="4"/>
  <c r="J182" i="4"/>
  <c r="E186" i="4"/>
  <c r="F186" i="4"/>
  <c r="H186" i="4"/>
  <c r="J186" i="4"/>
  <c r="E189" i="4"/>
  <c r="F189" i="4"/>
  <c r="G189" i="4"/>
  <c r="H189" i="4"/>
  <c r="I189" i="4"/>
  <c r="J189" i="4"/>
  <c r="J190" i="4"/>
  <c r="J191" i="4"/>
  <c r="F194" i="4"/>
  <c r="G194" i="4"/>
  <c r="H194" i="4"/>
  <c r="I194" i="4"/>
  <c r="J194" i="4"/>
  <c r="E197" i="4"/>
  <c r="F197" i="4"/>
  <c r="I197" i="4"/>
  <c r="J197" i="4"/>
  <c r="E198" i="4"/>
  <c r="F198" i="4"/>
  <c r="G198" i="4"/>
  <c r="H198" i="4"/>
  <c r="I198" i="4"/>
  <c r="J198" i="4"/>
  <c r="E199" i="4"/>
  <c r="F199" i="4"/>
  <c r="I199" i="4"/>
  <c r="J199" i="4"/>
  <c r="E200" i="4"/>
  <c r="F200" i="4"/>
  <c r="G200" i="4"/>
  <c r="H200" i="4"/>
  <c r="I200" i="4"/>
  <c r="J200" i="4"/>
  <c r="E201" i="4"/>
  <c r="F201" i="4"/>
  <c r="I201" i="4"/>
  <c r="J201" i="4"/>
  <c r="E202" i="4"/>
  <c r="F202" i="4"/>
  <c r="G202" i="4"/>
  <c r="H202" i="4"/>
  <c r="I202" i="4"/>
  <c r="J202" i="4"/>
  <c r="E203" i="4"/>
  <c r="F203" i="4"/>
  <c r="I203" i="4"/>
  <c r="J203" i="4"/>
  <c r="E206" i="4"/>
  <c r="F206" i="4"/>
  <c r="G206" i="4"/>
  <c r="H206" i="4"/>
  <c r="I206" i="4"/>
  <c r="J206" i="4"/>
  <c r="E207" i="4"/>
  <c r="F207" i="4"/>
  <c r="I207" i="4"/>
  <c r="J207" i="4"/>
  <c r="I208" i="4"/>
  <c r="J208" i="4"/>
  <c r="J212" i="4"/>
  <c r="J213" i="4"/>
  <c r="E216" i="4"/>
  <c r="F216" i="4"/>
  <c r="I216" i="4" s="1"/>
  <c r="J216" i="4"/>
  <c r="E217" i="4"/>
  <c r="G217" i="4" s="1"/>
  <c r="F217" i="4"/>
  <c r="H217" i="4"/>
  <c r="I217" i="4"/>
  <c r="J217" i="4"/>
  <c r="E218" i="4"/>
  <c r="G218" i="4" s="1"/>
  <c r="F218" i="4"/>
  <c r="I218" i="4" s="1"/>
  <c r="J218" i="4"/>
  <c r="E219" i="4"/>
  <c r="G219" i="4" s="1"/>
  <c r="F219" i="4"/>
  <c r="H219" i="4"/>
  <c r="I219" i="4"/>
  <c r="J219" i="4"/>
  <c r="E220" i="4"/>
  <c r="F220" i="4"/>
  <c r="I220" i="4" s="1"/>
  <c r="J220" i="4"/>
  <c r="E221" i="4"/>
  <c r="G221" i="4" s="1"/>
  <c r="F221" i="4"/>
  <c r="H221" i="4"/>
  <c r="I221" i="4"/>
  <c r="J221" i="4"/>
  <c r="E222" i="4"/>
  <c r="F222" i="4"/>
  <c r="I222" i="4" s="1"/>
  <c r="J222" i="4"/>
  <c r="E223" i="4"/>
  <c r="E246" i="4" s="1"/>
  <c r="F223" i="4"/>
  <c r="H223" i="4"/>
  <c r="I223" i="4"/>
  <c r="J223" i="4"/>
  <c r="E224" i="4"/>
  <c r="G224" i="4" s="1"/>
  <c r="F224" i="4"/>
  <c r="I224" i="4" s="1"/>
  <c r="J224" i="4"/>
  <c r="E225" i="4"/>
  <c r="G225" i="4" s="1"/>
  <c r="F225" i="4"/>
  <c r="H225" i="4"/>
  <c r="I225" i="4"/>
  <c r="J225" i="4"/>
  <c r="E228" i="4"/>
  <c r="F228" i="4"/>
  <c r="I228" i="4" s="1"/>
  <c r="J228" i="4"/>
  <c r="E229" i="4"/>
  <c r="G229" i="4" s="1"/>
  <c r="F229" i="4"/>
  <c r="H229" i="4"/>
  <c r="I229" i="4"/>
  <c r="J229" i="4"/>
  <c r="J230" i="4"/>
  <c r="J234" i="4"/>
  <c r="J235" i="4"/>
  <c r="H237" i="4"/>
  <c r="I237" i="4"/>
  <c r="E238" i="4"/>
  <c r="F238" i="4"/>
  <c r="I238" i="4" s="1"/>
  <c r="H238" i="4"/>
  <c r="J238" i="4"/>
  <c r="E239" i="4"/>
  <c r="F239" i="4"/>
  <c r="G239" i="4" s="1"/>
  <c r="H239" i="4"/>
  <c r="I239" i="4"/>
  <c r="J239" i="4"/>
  <c r="J243" i="4"/>
  <c r="E244" i="4"/>
  <c r="F244" i="4"/>
  <c r="G244" i="4" s="1"/>
  <c r="H244" i="4"/>
  <c r="I244" i="4"/>
  <c r="J244" i="4"/>
  <c r="F245" i="4"/>
  <c r="I245" i="4" s="1"/>
  <c r="J245" i="4"/>
  <c r="F246" i="4"/>
  <c r="I246" i="4"/>
  <c r="J246" i="4"/>
  <c r="F247" i="4"/>
  <c r="G247" i="4"/>
  <c r="H247" i="4"/>
  <c r="I247" i="4"/>
  <c r="J247" i="4"/>
  <c r="E250" i="4"/>
  <c r="F250" i="4"/>
  <c r="I250" i="4"/>
  <c r="J250" i="4"/>
  <c r="J251" i="4"/>
  <c r="E252" i="4"/>
  <c r="F252" i="4"/>
  <c r="I252" i="4"/>
  <c r="J252" i="4"/>
  <c r="E253" i="4"/>
  <c r="F253" i="4" s="1"/>
  <c r="F453" i="4" s="1"/>
  <c r="I453" i="4" s="1"/>
  <c r="G253" i="4"/>
  <c r="H253" i="4"/>
  <c r="I253" i="4"/>
  <c r="J253" i="4"/>
  <c r="E256" i="4"/>
  <c r="F256" i="4"/>
  <c r="I256" i="4"/>
  <c r="J256" i="4"/>
  <c r="E260" i="4"/>
  <c r="F260" i="4"/>
  <c r="G260" i="4"/>
  <c r="H260" i="4"/>
  <c r="I260" i="4"/>
  <c r="J260" i="4"/>
  <c r="E263" i="4"/>
  <c r="F263" i="4"/>
  <c r="I263" i="4"/>
  <c r="J263" i="4"/>
  <c r="E266" i="4"/>
  <c r="F266" i="4"/>
  <c r="G266" i="4"/>
  <c r="H266" i="4"/>
  <c r="I266" i="4"/>
  <c r="J266" i="4"/>
  <c r="E267" i="4"/>
  <c r="G267" i="4"/>
  <c r="J267" i="4"/>
  <c r="G268" i="4"/>
  <c r="J268" i="4"/>
  <c r="E269" i="4"/>
  <c r="H269" i="4" s="1"/>
  <c r="F269" i="4"/>
  <c r="G269" i="4"/>
  <c r="I269" i="4"/>
  <c r="J269" i="4"/>
  <c r="G270" i="4"/>
  <c r="J270" i="4"/>
  <c r="E271" i="4"/>
  <c r="H271" i="4" s="1"/>
  <c r="F271" i="4"/>
  <c r="G271" i="4"/>
  <c r="I271" i="4"/>
  <c r="J271" i="4"/>
  <c r="E272" i="4"/>
  <c r="F272" i="4"/>
  <c r="G272" i="4"/>
  <c r="H272" i="4"/>
  <c r="I272" i="4"/>
  <c r="J272" i="4"/>
  <c r="E273" i="4"/>
  <c r="H273" i="4" s="1"/>
  <c r="F273" i="4"/>
  <c r="G273" i="4"/>
  <c r="I273" i="4"/>
  <c r="J273" i="4"/>
  <c r="E274" i="4"/>
  <c r="F274" i="4"/>
  <c r="G274" i="4"/>
  <c r="H274" i="4"/>
  <c r="I274" i="4"/>
  <c r="J274" i="4"/>
  <c r="E275" i="4"/>
  <c r="H275" i="4" s="1"/>
  <c r="F275" i="4"/>
  <c r="G275" i="4"/>
  <c r="I275" i="4"/>
  <c r="J275" i="4"/>
  <c r="E276" i="4"/>
  <c r="F276" i="4"/>
  <c r="G276" i="4"/>
  <c r="H276" i="4"/>
  <c r="I276" i="4"/>
  <c r="J276" i="4"/>
  <c r="E279" i="4"/>
  <c r="F279" i="4"/>
  <c r="I279" i="4"/>
  <c r="J279" i="4"/>
  <c r="E280" i="4"/>
  <c r="F280" i="4"/>
  <c r="G280" i="4"/>
  <c r="H280" i="4"/>
  <c r="I280" i="4"/>
  <c r="J280" i="4"/>
  <c r="E281" i="4"/>
  <c r="F281" i="4"/>
  <c r="I281" i="4"/>
  <c r="J281" i="4"/>
  <c r="E282" i="4"/>
  <c r="F282" i="4"/>
  <c r="G282" i="4"/>
  <c r="H282" i="4"/>
  <c r="I282" i="4"/>
  <c r="J282" i="4"/>
  <c r="E283" i="4"/>
  <c r="J283" i="4"/>
  <c r="E284" i="4"/>
  <c r="F284" i="4"/>
  <c r="G284" i="4"/>
  <c r="H284" i="4"/>
  <c r="I284" i="4"/>
  <c r="J284" i="4"/>
  <c r="E287" i="4"/>
  <c r="F287" i="4"/>
  <c r="I287" i="4"/>
  <c r="J287" i="4"/>
  <c r="E288" i="4"/>
  <c r="F288" i="4"/>
  <c r="G288" i="4"/>
  <c r="H288" i="4"/>
  <c r="I288" i="4"/>
  <c r="J288" i="4"/>
  <c r="E289" i="4"/>
  <c r="F289" i="4"/>
  <c r="I289" i="4"/>
  <c r="J289" i="4"/>
  <c r="E290" i="4"/>
  <c r="F290" i="4"/>
  <c r="G290" i="4"/>
  <c r="H290" i="4"/>
  <c r="I290" i="4"/>
  <c r="J290" i="4"/>
  <c r="E291" i="4"/>
  <c r="J291" i="4"/>
  <c r="E292" i="4"/>
  <c r="F292" i="4"/>
  <c r="G292" i="4"/>
  <c r="H292" i="4"/>
  <c r="I292" i="4"/>
  <c r="J292" i="4"/>
  <c r="E295" i="4"/>
  <c r="F295" i="4"/>
  <c r="I295" i="4"/>
  <c r="J295" i="4"/>
  <c r="E296" i="4"/>
  <c r="F296" i="4" s="1"/>
  <c r="G296" i="4" s="1"/>
  <c r="H296" i="4"/>
  <c r="J296" i="4"/>
  <c r="F299" i="4"/>
  <c r="H299" i="4"/>
  <c r="J299" i="4"/>
  <c r="F300" i="4"/>
  <c r="G300" i="4" s="1"/>
  <c r="H300" i="4"/>
  <c r="I300" i="4"/>
  <c r="J300" i="4"/>
  <c r="F301" i="4"/>
  <c r="H301" i="4"/>
  <c r="J301" i="4"/>
  <c r="E302" i="4"/>
  <c r="F302" i="4"/>
  <c r="G302" i="4" s="1"/>
  <c r="H302" i="4"/>
  <c r="J302" i="4"/>
  <c r="E303" i="4"/>
  <c r="F303" i="4"/>
  <c r="I303" i="4" s="1"/>
  <c r="H303" i="4"/>
  <c r="J303" i="4"/>
  <c r="E304" i="4"/>
  <c r="F304" i="4"/>
  <c r="G304" i="4" s="1"/>
  <c r="H304" i="4"/>
  <c r="J304" i="4"/>
  <c r="E307" i="4"/>
  <c r="F307" i="4"/>
  <c r="I307" i="4" s="1"/>
  <c r="J307" i="4"/>
  <c r="F308" i="4"/>
  <c r="G308" i="4"/>
  <c r="H308" i="4"/>
  <c r="I308" i="4"/>
  <c r="J308" i="4"/>
  <c r="F309" i="4"/>
  <c r="I309" i="4" s="1"/>
  <c r="H309" i="4"/>
  <c r="J309" i="4"/>
  <c r="F310" i="4"/>
  <c r="G310" i="4"/>
  <c r="H310" i="4"/>
  <c r="I310" i="4"/>
  <c r="J310" i="4"/>
  <c r="F311" i="4"/>
  <c r="G311" i="4" s="1"/>
  <c r="H311" i="4"/>
  <c r="I311" i="4"/>
  <c r="J311" i="4"/>
  <c r="F312" i="4"/>
  <c r="I312" i="4" s="1"/>
  <c r="G312" i="4"/>
  <c r="H312" i="4"/>
  <c r="J312" i="4"/>
  <c r="F313" i="4"/>
  <c r="G313" i="4" s="1"/>
  <c r="H313" i="4"/>
  <c r="J313" i="4"/>
  <c r="F314" i="4"/>
  <c r="G314" i="4"/>
  <c r="H314" i="4"/>
  <c r="I314" i="4"/>
  <c r="J314" i="4"/>
  <c r="F315" i="4"/>
  <c r="G315" i="4" s="1"/>
  <c r="H315" i="4"/>
  <c r="I315" i="4"/>
  <c r="J315" i="4"/>
  <c r="F316" i="4"/>
  <c r="G316" i="4"/>
  <c r="H316" i="4"/>
  <c r="I316" i="4"/>
  <c r="J316" i="4"/>
  <c r="F317" i="4"/>
  <c r="H317" i="4"/>
  <c r="J317" i="4"/>
  <c r="F318" i="4"/>
  <c r="G318" i="4" s="1"/>
  <c r="H318" i="4"/>
  <c r="I318" i="4"/>
  <c r="J318" i="4"/>
  <c r="F319" i="4"/>
  <c r="H319" i="4"/>
  <c r="J319" i="4"/>
  <c r="F320" i="4"/>
  <c r="G320" i="4"/>
  <c r="H320" i="4"/>
  <c r="I320" i="4"/>
  <c r="J320" i="4"/>
  <c r="F321" i="4"/>
  <c r="I321" i="4" s="1"/>
  <c r="G321" i="4"/>
  <c r="H321" i="4"/>
  <c r="J321" i="4"/>
  <c r="F322" i="4"/>
  <c r="G322" i="4"/>
  <c r="H322" i="4"/>
  <c r="I322" i="4"/>
  <c r="J322" i="4"/>
  <c r="G323" i="4"/>
  <c r="H323" i="4"/>
  <c r="I323" i="4"/>
  <c r="J323" i="4"/>
  <c r="F324" i="4"/>
  <c r="H324" i="4"/>
  <c r="J324" i="4"/>
  <c r="E327" i="4"/>
  <c r="F327" i="4"/>
  <c r="G327" i="4" s="1"/>
  <c r="H327" i="4"/>
  <c r="J327" i="4"/>
  <c r="E328" i="4"/>
  <c r="F328" i="4"/>
  <c r="I328" i="4" s="1"/>
  <c r="H328" i="4"/>
  <c r="J328" i="4"/>
  <c r="E329" i="4"/>
  <c r="F329" i="4"/>
  <c r="G329" i="4" s="1"/>
  <c r="H329" i="4"/>
  <c r="J329" i="4"/>
  <c r="E330" i="4"/>
  <c r="F330" i="4"/>
  <c r="I330" i="4" s="1"/>
  <c r="H330" i="4"/>
  <c r="J330" i="4"/>
  <c r="E333" i="4"/>
  <c r="F333" i="4"/>
  <c r="G333" i="4" s="1"/>
  <c r="H333" i="4"/>
  <c r="J333" i="4"/>
  <c r="E334" i="4"/>
  <c r="H334" i="4" s="1"/>
  <c r="F334" i="4"/>
  <c r="I334" i="4" s="1"/>
  <c r="J334" i="4"/>
  <c r="E335" i="4"/>
  <c r="F335" i="4"/>
  <c r="G335" i="4" s="1"/>
  <c r="H335" i="4"/>
  <c r="J335" i="4"/>
  <c r="E336" i="4"/>
  <c r="F336" i="4"/>
  <c r="I336" i="4" s="1"/>
  <c r="H336" i="4"/>
  <c r="J336" i="4"/>
  <c r="E337" i="4"/>
  <c r="F337" i="4"/>
  <c r="G337" i="4" s="1"/>
  <c r="H337" i="4"/>
  <c r="J337" i="4"/>
  <c r="E338" i="4"/>
  <c r="F338" i="4"/>
  <c r="I338" i="4" s="1"/>
  <c r="H338" i="4"/>
  <c r="J338" i="4"/>
  <c r="E339" i="4"/>
  <c r="F339" i="4"/>
  <c r="G339" i="4" s="1"/>
  <c r="H339" i="4"/>
  <c r="J339" i="4"/>
  <c r="E340" i="4"/>
  <c r="H340" i="4" s="1"/>
  <c r="F340" i="4"/>
  <c r="I340" i="4" s="1"/>
  <c r="J340" i="4"/>
  <c r="E341" i="4"/>
  <c r="F341" i="4"/>
  <c r="G341" i="4" s="1"/>
  <c r="H341" i="4"/>
  <c r="J341" i="4"/>
  <c r="E342" i="4"/>
  <c r="F342" i="4"/>
  <c r="I342" i="4" s="1"/>
  <c r="H342" i="4"/>
  <c r="J342" i="4"/>
  <c r="E343" i="4"/>
  <c r="F343" i="4"/>
  <c r="G343" i="4" s="1"/>
  <c r="H343" i="4"/>
  <c r="J343" i="4"/>
  <c r="E344" i="4"/>
  <c r="F344" i="4"/>
  <c r="I344" i="4" s="1"/>
  <c r="H344" i="4"/>
  <c r="J344" i="4"/>
  <c r="E345" i="4"/>
  <c r="F345" i="4"/>
  <c r="G345" i="4" s="1"/>
  <c r="H345" i="4"/>
  <c r="J345" i="4"/>
  <c r="E346" i="4"/>
  <c r="H346" i="4" s="1"/>
  <c r="F346" i="4"/>
  <c r="I346" i="4" s="1"/>
  <c r="J346" i="4"/>
  <c r="E349" i="4"/>
  <c r="F349" i="4"/>
  <c r="G349" i="4" s="1"/>
  <c r="H349" i="4"/>
  <c r="J349" i="4"/>
  <c r="E350" i="4"/>
  <c r="F350" i="4"/>
  <c r="I350" i="4" s="1"/>
  <c r="H350" i="4"/>
  <c r="J350" i="4"/>
  <c r="E351" i="4"/>
  <c r="F351" i="4"/>
  <c r="G351" i="4" s="1"/>
  <c r="H351" i="4"/>
  <c r="J351" i="4"/>
  <c r="E352" i="4"/>
  <c r="F352" i="4"/>
  <c r="I352" i="4" s="1"/>
  <c r="H352" i="4"/>
  <c r="J352" i="4"/>
  <c r="E353" i="4"/>
  <c r="F353" i="4"/>
  <c r="G353" i="4" s="1"/>
  <c r="H353" i="4"/>
  <c r="J353" i="4"/>
  <c r="E354" i="4"/>
  <c r="H354" i="4" s="1"/>
  <c r="F354" i="4"/>
  <c r="I354" i="4" s="1"/>
  <c r="J354" i="4"/>
  <c r="E355" i="4"/>
  <c r="F355" i="4"/>
  <c r="G355" i="4" s="1"/>
  <c r="H355" i="4"/>
  <c r="J355" i="4"/>
  <c r="J356" i="4"/>
  <c r="F359" i="4"/>
  <c r="G359" i="4"/>
  <c r="H359" i="4"/>
  <c r="I359" i="4"/>
  <c r="J359" i="4"/>
  <c r="F360" i="4"/>
  <c r="I360" i="4" s="1"/>
  <c r="H360" i="4"/>
  <c r="J360" i="4"/>
  <c r="F361" i="4"/>
  <c r="G361" i="4"/>
  <c r="H361" i="4"/>
  <c r="I361" i="4"/>
  <c r="J361" i="4"/>
  <c r="E364" i="4"/>
  <c r="F364" i="4" s="1"/>
  <c r="G364" i="4"/>
  <c r="H364" i="4"/>
  <c r="I364" i="4"/>
  <c r="J364" i="4"/>
  <c r="E365" i="4"/>
  <c r="J365" i="4"/>
  <c r="E366" i="4"/>
  <c r="F366" i="4" s="1"/>
  <c r="I366" i="4" s="1"/>
  <c r="G366" i="4"/>
  <c r="H366" i="4"/>
  <c r="J366" i="4"/>
  <c r="E367" i="4"/>
  <c r="J367" i="4"/>
  <c r="E368" i="4"/>
  <c r="F368" i="4" s="1"/>
  <c r="G368" i="4"/>
  <c r="H368" i="4"/>
  <c r="I368" i="4"/>
  <c r="J368" i="4"/>
  <c r="E369" i="4"/>
  <c r="J369" i="4"/>
  <c r="E370" i="4"/>
  <c r="F370" i="4" s="1"/>
  <c r="G370" i="4" s="1"/>
  <c r="H370" i="4"/>
  <c r="J370" i="4"/>
  <c r="E371" i="4"/>
  <c r="J371" i="4"/>
  <c r="F374" i="4"/>
  <c r="G374" i="4" s="1"/>
  <c r="H374" i="4"/>
  <c r="I374" i="4"/>
  <c r="J374" i="4"/>
  <c r="F375" i="4"/>
  <c r="G375" i="4"/>
  <c r="H375" i="4"/>
  <c r="I375" i="4"/>
  <c r="J375" i="4"/>
  <c r="F376" i="4"/>
  <c r="G376" i="4" s="1"/>
  <c r="H376" i="4"/>
  <c r="J376" i="4"/>
  <c r="H378" i="4"/>
  <c r="I378" i="4"/>
  <c r="F379" i="4"/>
  <c r="G379" i="4"/>
  <c r="H379" i="4"/>
  <c r="I379" i="4"/>
  <c r="J379" i="4"/>
  <c r="F380" i="4"/>
  <c r="G380" i="4" s="1"/>
  <c r="H380" i="4"/>
  <c r="J380" i="4"/>
  <c r="E381" i="4"/>
  <c r="F381" i="4"/>
  <c r="I381" i="4" s="1"/>
  <c r="H381" i="4"/>
  <c r="J381" i="4"/>
  <c r="F382" i="4"/>
  <c r="G382" i="4"/>
  <c r="H382" i="4"/>
  <c r="I382" i="4"/>
  <c r="J382" i="4"/>
  <c r="F383" i="4"/>
  <c r="I383" i="4" s="1"/>
  <c r="H383" i="4"/>
  <c r="J383" i="4"/>
  <c r="F384" i="4"/>
  <c r="G384" i="4"/>
  <c r="H384" i="4"/>
  <c r="I384" i="4"/>
  <c r="J384" i="4"/>
  <c r="F385" i="4"/>
  <c r="G385" i="4" s="1"/>
  <c r="H385" i="4"/>
  <c r="I385" i="4"/>
  <c r="J385" i="4"/>
  <c r="E386" i="4"/>
  <c r="F386" i="4"/>
  <c r="I386" i="4" s="1"/>
  <c r="H386" i="4"/>
  <c r="J386" i="4"/>
  <c r="E387" i="4"/>
  <c r="G387" i="4" s="1"/>
  <c r="F387" i="4"/>
  <c r="H387" i="4"/>
  <c r="I387" i="4"/>
  <c r="J387" i="4"/>
  <c r="F388" i="4"/>
  <c r="G388" i="4"/>
  <c r="H388" i="4"/>
  <c r="I388" i="4"/>
  <c r="J388" i="4"/>
  <c r="F389" i="4"/>
  <c r="H389" i="4"/>
  <c r="J389" i="4"/>
  <c r="F390" i="4"/>
  <c r="G390" i="4" s="1"/>
  <c r="H390" i="4"/>
  <c r="I390" i="4"/>
  <c r="J390" i="4"/>
  <c r="F391" i="4"/>
  <c r="G391" i="4" s="1"/>
  <c r="H391" i="4"/>
  <c r="J391" i="4"/>
  <c r="F393" i="4"/>
  <c r="G393" i="4"/>
  <c r="H393" i="4"/>
  <c r="I393" i="4"/>
  <c r="J393" i="4"/>
  <c r="E394" i="4"/>
  <c r="F394" i="4"/>
  <c r="I394" i="4"/>
  <c r="J394" i="4"/>
  <c r="E395" i="4"/>
  <c r="F395" i="4"/>
  <c r="G395" i="4"/>
  <c r="H395" i="4"/>
  <c r="I395" i="4"/>
  <c r="J395" i="4"/>
  <c r="E402" i="4"/>
  <c r="H402" i="4" s="1"/>
  <c r="F402" i="4"/>
  <c r="G402" i="4"/>
  <c r="I402" i="4"/>
  <c r="J402" i="4"/>
  <c r="E403" i="4"/>
  <c r="H403" i="4" s="1"/>
  <c r="F403" i="4"/>
  <c r="I403" i="4" s="1"/>
  <c r="G403" i="4"/>
  <c r="J403" i="4"/>
  <c r="E404" i="4"/>
  <c r="H404" i="4" s="1"/>
  <c r="G404" i="4"/>
  <c r="J404" i="4"/>
  <c r="E407" i="4"/>
  <c r="H407" i="4" s="1"/>
  <c r="F407" i="4"/>
  <c r="I407" i="4" s="1"/>
  <c r="G407" i="4"/>
  <c r="J407" i="4"/>
  <c r="E408" i="4"/>
  <c r="H408" i="4" s="1"/>
  <c r="F408" i="4"/>
  <c r="G408" i="4"/>
  <c r="I408" i="4"/>
  <c r="J408" i="4"/>
  <c r="E409" i="4"/>
  <c r="H409" i="4" s="1"/>
  <c r="F409" i="4"/>
  <c r="G409" i="4"/>
  <c r="I409" i="4"/>
  <c r="J409" i="4"/>
  <c r="E412" i="4"/>
  <c r="H412" i="4" s="1"/>
  <c r="F412" i="4"/>
  <c r="G412" i="4"/>
  <c r="I412" i="4"/>
  <c r="J412" i="4"/>
  <c r="E413" i="4"/>
  <c r="F413" i="4"/>
  <c r="F414" i="4" s="1"/>
  <c r="I414" i="4" s="1"/>
  <c r="G413" i="4"/>
  <c r="J413" i="4"/>
  <c r="G414" i="4"/>
  <c r="J414" i="4"/>
  <c r="E415" i="4"/>
  <c r="F415" i="4"/>
  <c r="F416" i="4" s="1"/>
  <c r="I416" i="4" s="1"/>
  <c r="G415" i="4"/>
  <c r="J415" i="4"/>
  <c r="G416" i="4"/>
  <c r="J416" i="4"/>
  <c r="E417" i="4"/>
  <c r="H417" i="4" s="1"/>
  <c r="F417" i="4"/>
  <c r="G417" i="4"/>
  <c r="I417" i="4"/>
  <c r="J417" i="4"/>
  <c r="E418" i="4"/>
  <c r="H418" i="4" s="1"/>
  <c r="F418" i="4"/>
  <c r="G418" i="4"/>
  <c r="I418" i="4"/>
  <c r="J418" i="4"/>
  <c r="E419" i="4"/>
  <c r="H419" i="4" s="1"/>
  <c r="F419" i="4"/>
  <c r="I419" i="4" s="1"/>
  <c r="G419" i="4"/>
  <c r="J419" i="4"/>
  <c r="E420" i="4"/>
  <c r="H420" i="4" s="1"/>
  <c r="F420" i="4"/>
  <c r="G420" i="4"/>
  <c r="I420" i="4"/>
  <c r="J420" i="4"/>
  <c r="E421" i="4"/>
  <c r="H421" i="4" s="1"/>
  <c r="F421" i="4"/>
  <c r="G421" i="4"/>
  <c r="I421" i="4"/>
  <c r="J421" i="4"/>
  <c r="E422" i="4"/>
  <c r="H422" i="4" s="1"/>
  <c r="F422" i="4"/>
  <c r="G422" i="4"/>
  <c r="I422" i="4"/>
  <c r="J422" i="4"/>
  <c r="E423" i="4"/>
  <c r="H423" i="4" s="1"/>
  <c r="F423" i="4"/>
  <c r="I423" i="4" s="1"/>
  <c r="G423" i="4"/>
  <c r="J423" i="4"/>
  <c r="E424" i="4"/>
  <c r="H424" i="4" s="1"/>
  <c r="F424" i="4"/>
  <c r="G424" i="4"/>
  <c r="I424" i="4"/>
  <c r="J424" i="4"/>
  <c r="E425" i="4"/>
  <c r="H425" i="4" s="1"/>
  <c r="F425" i="4"/>
  <c r="G425" i="4"/>
  <c r="I425" i="4"/>
  <c r="J425" i="4"/>
  <c r="E426" i="4"/>
  <c r="H426" i="4" s="1"/>
  <c r="F426" i="4"/>
  <c r="G426" i="4"/>
  <c r="I426" i="4"/>
  <c r="J426" i="4"/>
  <c r="E427" i="4"/>
  <c r="H427" i="4" s="1"/>
  <c r="F427" i="4"/>
  <c r="I427" i="4" s="1"/>
  <c r="G427" i="4"/>
  <c r="J427" i="4"/>
  <c r="E428" i="4"/>
  <c r="H428" i="4" s="1"/>
  <c r="F428" i="4"/>
  <c r="G428" i="4"/>
  <c r="I428" i="4"/>
  <c r="J428" i="4"/>
  <c r="E429" i="4"/>
  <c r="H429" i="4" s="1"/>
  <c r="F429" i="4"/>
  <c r="G429" i="4"/>
  <c r="I429" i="4"/>
  <c r="J429" i="4"/>
  <c r="E430" i="4"/>
  <c r="H430" i="4" s="1"/>
  <c r="F430" i="4"/>
  <c r="G430" i="4"/>
  <c r="I430" i="4"/>
  <c r="J430" i="4"/>
  <c r="E431" i="4"/>
  <c r="H431" i="4" s="1"/>
  <c r="F431" i="4"/>
  <c r="I431" i="4" s="1"/>
  <c r="G431" i="4"/>
  <c r="J431" i="4"/>
  <c r="F432" i="4"/>
  <c r="I432" i="4" s="1"/>
  <c r="G432" i="4"/>
  <c r="H432" i="4"/>
  <c r="J432" i="4"/>
  <c r="G433" i="4"/>
  <c r="I433" i="4"/>
  <c r="J433" i="4"/>
  <c r="E436" i="4"/>
  <c r="H436" i="4" s="1"/>
  <c r="G436" i="4"/>
  <c r="J436" i="4"/>
  <c r="E437" i="4"/>
  <c r="F437" i="4"/>
  <c r="G437" i="4"/>
  <c r="H437" i="4"/>
  <c r="I437" i="4"/>
  <c r="J437" i="4"/>
  <c r="E438" i="4"/>
  <c r="G438" i="4"/>
  <c r="J438" i="4"/>
  <c r="E441" i="4"/>
  <c r="F441" i="4"/>
  <c r="G441" i="4"/>
  <c r="H441" i="4"/>
  <c r="I441" i="4"/>
  <c r="J441" i="4"/>
  <c r="E442" i="4"/>
  <c r="H442" i="4" s="1"/>
  <c r="F442" i="4"/>
  <c r="G442" i="4"/>
  <c r="I442" i="4"/>
  <c r="J442" i="4"/>
  <c r="F444" i="4"/>
  <c r="G444" i="4"/>
  <c r="I444" i="4"/>
  <c r="J444" i="4"/>
  <c r="E448" i="4"/>
  <c r="H448" i="4" s="1"/>
  <c r="G448" i="4"/>
  <c r="J448" i="4"/>
  <c r="G449" i="4"/>
  <c r="J449" i="4"/>
  <c r="G450" i="4"/>
  <c r="H450" i="4"/>
  <c r="I450" i="4"/>
  <c r="J450" i="4"/>
  <c r="E452" i="4"/>
  <c r="G452" i="4"/>
  <c r="J452" i="4"/>
  <c r="E453" i="4"/>
  <c r="H453" i="4" s="1"/>
  <c r="G453" i="4"/>
  <c r="J453" i="4"/>
  <c r="G454" i="4"/>
  <c r="H454" i="4"/>
  <c r="I454" i="4"/>
  <c r="J454" i="4"/>
  <c r="E459" i="4"/>
  <c r="J459" i="4"/>
  <c r="E460" i="4"/>
  <c r="J460" i="4"/>
  <c r="E461" i="4"/>
  <c r="J461" i="4"/>
  <c r="E462" i="4"/>
  <c r="J462" i="4"/>
  <c r="E463" i="4"/>
  <c r="J463" i="4"/>
  <c r="E464" i="4"/>
  <c r="J464" i="4"/>
  <c r="E465" i="4"/>
  <c r="J465" i="4"/>
  <c r="E466" i="4"/>
  <c r="J466" i="4"/>
  <c r="E467" i="4"/>
  <c r="J467" i="4"/>
  <c r="E468" i="4"/>
  <c r="J468" i="4"/>
  <c r="E469" i="4"/>
  <c r="J469" i="4"/>
  <c r="F470" i="4"/>
  <c r="H470" i="4"/>
  <c r="J470" i="4"/>
  <c r="F471" i="4"/>
  <c r="I471" i="4" s="1"/>
  <c r="G471" i="4"/>
  <c r="H471" i="4"/>
  <c r="J471" i="4"/>
  <c r="F472" i="4"/>
  <c r="H472" i="4"/>
  <c r="J472" i="4"/>
  <c r="E473" i="4"/>
  <c r="F473" i="4"/>
  <c r="I473" i="4" s="1"/>
  <c r="H473" i="4"/>
  <c r="J473" i="4"/>
  <c r="E474" i="4"/>
  <c r="F474" i="4"/>
  <c r="I474" i="4" s="1"/>
  <c r="H474" i="4"/>
  <c r="J474" i="4"/>
  <c r="F475" i="4"/>
  <c r="G475" i="4"/>
  <c r="H475" i="4"/>
  <c r="I475" i="4"/>
  <c r="J475" i="4"/>
  <c r="F476" i="4"/>
  <c r="H476" i="4"/>
  <c r="J476" i="4"/>
  <c r="E477" i="4"/>
  <c r="F477" i="4"/>
  <c r="G477" i="4"/>
  <c r="H477" i="4"/>
  <c r="I477" i="4"/>
  <c r="J477" i="4"/>
  <c r="E478" i="4"/>
  <c r="F478" i="4"/>
  <c r="H478" i="4"/>
  <c r="J478" i="4"/>
  <c r="E479" i="4"/>
  <c r="F479" i="4"/>
  <c r="G479" i="4"/>
  <c r="H479" i="4"/>
  <c r="I479" i="4"/>
  <c r="J479" i="4"/>
  <c r="E480" i="4"/>
  <c r="F480" i="4"/>
  <c r="H480" i="4"/>
  <c r="J480" i="4"/>
  <c r="E481" i="4"/>
  <c r="F481" i="4"/>
  <c r="G481" i="4"/>
  <c r="H481" i="4"/>
  <c r="I481" i="4"/>
  <c r="J481" i="4"/>
  <c r="E482" i="4"/>
  <c r="F482" i="4"/>
  <c r="H482" i="4"/>
  <c r="J482" i="4"/>
  <c r="F483" i="4"/>
  <c r="G483" i="4"/>
  <c r="H483" i="4"/>
  <c r="I483" i="4"/>
  <c r="J483" i="4"/>
  <c r="F484" i="4"/>
  <c r="G484" i="4" s="1"/>
  <c r="H484" i="4"/>
  <c r="I484" i="4"/>
  <c r="J484" i="4"/>
  <c r="H485" i="4"/>
  <c r="J485" i="4"/>
  <c r="J486" i="4"/>
  <c r="F492" i="4"/>
  <c r="G492" i="4"/>
  <c r="H492" i="4"/>
  <c r="I492" i="4"/>
  <c r="J492" i="4"/>
  <c r="E495" i="4"/>
  <c r="E485" i="4" s="1"/>
  <c r="F495" i="4"/>
  <c r="G495" i="4"/>
  <c r="H495" i="4"/>
  <c r="I495" i="4"/>
  <c r="J495" i="4"/>
  <c r="E496" i="4"/>
  <c r="G496" i="4" s="1"/>
  <c r="F496" i="4"/>
  <c r="I496" i="4"/>
  <c r="J496" i="4"/>
  <c r="E499" i="4"/>
  <c r="F499" i="4"/>
  <c r="G499" i="4"/>
  <c r="H499" i="4"/>
  <c r="I499" i="4"/>
  <c r="J499" i="4"/>
  <c r="E500" i="4"/>
  <c r="G500" i="4" s="1"/>
  <c r="F500" i="4"/>
  <c r="I500" i="4"/>
  <c r="J500" i="4"/>
  <c r="E501" i="4"/>
  <c r="F501" i="4"/>
  <c r="G501" i="4"/>
  <c r="H501" i="4"/>
  <c r="I501" i="4"/>
  <c r="J501" i="4"/>
  <c r="E504" i="4"/>
  <c r="G504" i="4" s="1"/>
  <c r="F504" i="4"/>
  <c r="I504" i="4"/>
  <c r="J504" i="4"/>
  <c r="E505" i="4"/>
  <c r="F505" i="4"/>
  <c r="I505" i="4" s="1"/>
  <c r="H505" i="4"/>
  <c r="J505" i="4"/>
  <c r="E508" i="4"/>
  <c r="G508" i="4" s="1"/>
  <c r="F508" i="4"/>
  <c r="I508" i="4"/>
  <c r="J508" i="4"/>
  <c r="E509" i="4"/>
  <c r="F509" i="4"/>
  <c r="I509" i="4" s="1"/>
  <c r="H509" i="4"/>
  <c r="J509" i="4"/>
  <c r="E510" i="4"/>
  <c r="G510" i="4" s="1"/>
  <c r="F510" i="4"/>
  <c r="I510" i="4"/>
  <c r="J510" i="4"/>
  <c r="J511" i="4"/>
  <c r="E512" i="4"/>
  <c r="G512" i="4" s="1"/>
  <c r="F512" i="4"/>
  <c r="I512" i="4"/>
  <c r="J512" i="4"/>
  <c r="E513" i="4"/>
  <c r="G513" i="4" s="1"/>
  <c r="F513" i="4"/>
  <c r="I513" i="4" s="1"/>
  <c r="H513" i="4"/>
  <c r="J513" i="4"/>
  <c r="E514" i="4"/>
  <c r="J514" i="4"/>
  <c r="E515" i="4"/>
  <c r="G515" i="4" s="1"/>
  <c r="F515" i="4"/>
  <c r="I515" i="4" s="1"/>
  <c r="H515" i="4"/>
  <c r="J515" i="4"/>
  <c r="E516" i="4"/>
  <c r="G516" i="4" s="1"/>
  <c r="F516" i="4"/>
  <c r="I516" i="4"/>
  <c r="J516" i="4"/>
  <c r="E519" i="4"/>
  <c r="G519" i="4" s="1"/>
  <c r="F519" i="4"/>
  <c r="I519" i="4" s="1"/>
  <c r="H519" i="4"/>
  <c r="J519" i="4"/>
  <c r="E521" i="4"/>
  <c r="G521" i="4" s="1"/>
  <c r="F521" i="4"/>
  <c r="I521" i="4"/>
  <c r="J521" i="4"/>
  <c r="E524" i="4"/>
  <c r="G524" i="4" s="1"/>
  <c r="F524" i="4"/>
  <c r="I524" i="4" s="1"/>
  <c r="H524" i="4"/>
  <c r="J524" i="4"/>
  <c r="E525" i="4"/>
  <c r="G525" i="4" s="1"/>
  <c r="F525" i="4"/>
  <c r="I525" i="4"/>
  <c r="J525" i="4"/>
  <c r="E526" i="4"/>
  <c r="G526" i="4" s="1"/>
  <c r="F526" i="4"/>
  <c r="I526" i="4" s="1"/>
  <c r="H526" i="4"/>
  <c r="J526" i="4"/>
  <c r="E527" i="4"/>
  <c r="G527" i="4" s="1"/>
  <c r="F527" i="4"/>
  <c r="I527" i="4"/>
  <c r="J527" i="4"/>
  <c r="E529" i="4"/>
  <c r="G529" i="4" s="1"/>
  <c r="F529" i="4"/>
  <c r="I529" i="4" s="1"/>
  <c r="H529" i="4"/>
  <c r="J529" i="4"/>
  <c r="F532" i="4"/>
  <c r="G532" i="4" s="1"/>
  <c r="H532" i="4"/>
  <c r="J532" i="4"/>
  <c r="F533" i="4"/>
  <c r="G533" i="4" s="1"/>
  <c r="H533" i="4"/>
  <c r="E538" i="4" s="1"/>
  <c r="J533" i="4"/>
  <c r="F534" i="4"/>
  <c r="I534" i="4" s="1"/>
  <c r="G534" i="4"/>
  <c r="H534" i="4"/>
  <c r="J534" i="4"/>
  <c r="F535" i="4"/>
  <c r="I535" i="4" s="1"/>
  <c r="G535" i="4"/>
  <c r="H535" i="4"/>
  <c r="J535" i="4"/>
  <c r="F536" i="4"/>
  <c r="G536" i="4"/>
  <c r="H536" i="4"/>
  <c r="I536" i="4"/>
  <c r="J536" i="4"/>
  <c r="F537" i="4"/>
  <c r="G537" i="4"/>
  <c r="H537" i="4"/>
  <c r="I537" i="4"/>
  <c r="J537" i="4"/>
  <c r="I538" i="4"/>
  <c r="J538" i="4"/>
  <c r="G540" i="4"/>
  <c r="H540" i="4"/>
  <c r="I540" i="4"/>
  <c r="J540" i="4"/>
  <c r="F547" i="4"/>
  <c r="G547" i="4" s="1"/>
  <c r="H547" i="4"/>
  <c r="J547" i="4"/>
  <c r="E550" i="4"/>
  <c r="H550" i="4" s="1"/>
  <c r="F550" i="4"/>
  <c r="G550" i="4" s="1"/>
  <c r="J550" i="4"/>
  <c r="E551" i="4"/>
  <c r="G551" i="4" s="1"/>
  <c r="F551" i="4"/>
  <c r="F595" i="4" s="1"/>
  <c r="I595" i="4" s="1"/>
  <c r="H551" i="4"/>
  <c r="J551" i="4"/>
  <c r="E554" i="4"/>
  <c r="H554" i="4" s="1"/>
  <c r="F554" i="4"/>
  <c r="G554" i="4" s="1"/>
  <c r="J554" i="4"/>
  <c r="E555" i="4"/>
  <c r="G555" i="4" s="1"/>
  <c r="F555" i="4"/>
  <c r="I555" i="4" s="1"/>
  <c r="H555" i="4"/>
  <c r="J555" i="4"/>
  <c r="E556" i="4"/>
  <c r="H556" i="4" s="1"/>
  <c r="F556" i="4"/>
  <c r="G556" i="4" s="1"/>
  <c r="J556" i="4"/>
  <c r="E557" i="4"/>
  <c r="G557" i="4" s="1"/>
  <c r="F557" i="4"/>
  <c r="I557" i="4" s="1"/>
  <c r="H557" i="4"/>
  <c r="J557" i="4"/>
  <c r="E560" i="4"/>
  <c r="H560" i="4" s="1"/>
  <c r="J560" i="4"/>
  <c r="E561" i="4"/>
  <c r="G561" i="4" s="1"/>
  <c r="F561" i="4"/>
  <c r="I561" i="4" s="1"/>
  <c r="H561" i="4"/>
  <c r="J561" i="4"/>
  <c r="E564" i="4"/>
  <c r="F564" i="4"/>
  <c r="G564" i="4" s="1"/>
  <c r="H564" i="4"/>
  <c r="J564" i="4"/>
  <c r="E565" i="4"/>
  <c r="H565" i="4"/>
  <c r="J565" i="4"/>
  <c r="E566" i="4"/>
  <c r="F566" i="4"/>
  <c r="G566" i="4" s="1"/>
  <c r="H566" i="4"/>
  <c r="J566" i="4"/>
  <c r="J567" i="4"/>
  <c r="E568" i="4"/>
  <c r="F568" i="4"/>
  <c r="G568" i="4" s="1"/>
  <c r="H568" i="4"/>
  <c r="J568" i="4"/>
  <c r="E569" i="4"/>
  <c r="H569" i="4"/>
  <c r="J569" i="4"/>
  <c r="E570" i="4"/>
  <c r="H570" i="4"/>
  <c r="J570" i="4"/>
  <c r="E571" i="4"/>
  <c r="H571" i="4"/>
  <c r="J571" i="4"/>
  <c r="E572" i="4"/>
  <c r="F572" i="4"/>
  <c r="G572" i="4" s="1"/>
  <c r="H572" i="4"/>
  <c r="J572" i="4"/>
  <c r="E575" i="4"/>
  <c r="H575" i="4"/>
  <c r="J575" i="4"/>
  <c r="E577" i="4"/>
  <c r="F577" i="4"/>
  <c r="G577" i="4" s="1"/>
  <c r="H577" i="4"/>
  <c r="J577" i="4"/>
  <c r="E580" i="4"/>
  <c r="H580" i="4"/>
  <c r="J580" i="4"/>
  <c r="E581" i="4"/>
  <c r="F581" i="4"/>
  <c r="G581" i="4" s="1"/>
  <c r="H581" i="4"/>
  <c r="J581" i="4"/>
  <c r="E582" i="4"/>
  <c r="H582" i="4"/>
  <c r="J582" i="4"/>
  <c r="E583" i="4"/>
  <c r="F583" i="4"/>
  <c r="G583" i="4" s="1"/>
  <c r="H583" i="4"/>
  <c r="J583" i="4"/>
  <c r="G585" i="4"/>
  <c r="H585" i="4"/>
  <c r="I585" i="4"/>
  <c r="J585" i="4"/>
  <c r="F591" i="4"/>
  <c r="G591" i="4"/>
  <c r="H591" i="4"/>
  <c r="I591" i="4"/>
  <c r="J591" i="4"/>
  <c r="E594" i="4"/>
  <c r="G594" i="4" s="1"/>
  <c r="F594" i="4"/>
  <c r="F662" i="4" s="1"/>
  <c r="I594" i="4"/>
  <c r="J594" i="4"/>
  <c r="J595" i="4"/>
  <c r="J596" i="4"/>
  <c r="E599" i="4"/>
  <c r="G599" i="4" s="1"/>
  <c r="F599" i="4"/>
  <c r="I599" i="4"/>
  <c r="J599" i="4"/>
  <c r="E600" i="4"/>
  <c r="G600" i="4" s="1"/>
  <c r="F600" i="4"/>
  <c r="I600" i="4"/>
  <c r="J600" i="4"/>
  <c r="E601" i="4"/>
  <c r="G601" i="4" s="1"/>
  <c r="F601" i="4"/>
  <c r="I601" i="4"/>
  <c r="J601" i="4"/>
  <c r="E602" i="4"/>
  <c r="G602" i="4" s="1"/>
  <c r="F602" i="4"/>
  <c r="I602" i="4"/>
  <c r="J602" i="4"/>
  <c r="E603" i="4"/>
  <c r="G603" i="4" s="1"/>
  <c r="F603" i="4"/>
  <c r="I603" i="4"/>
  <c r="J603" i="4"/>
  <c r="E604" i="4"/>
  <c r="G604" i="4" s="1"/>
  <c r="F604" i="4"/>
  <c r="I604" i="4"/>
  <c r="J604" i="4"/>
  <c r="E605" i="4"/>
  <c r="G605" i="4" s="1"/>
  <c r="F605" i="4"/>
  <c r="I605" i="4"/>
  <c r="J605" i="4"/>
  <c r="E608" i="4"/>
  <c r="G608" i="4" s="1"/>
  <c r="F608" i="4"/>
  <c r="F609" i="4" s="1"/>
  <c r="I609" i="4" s="1"/>
  <c r="I608" i="4"/>
  <c r="J608" i="4"/>
  <c r="J609" i="4"/>
  <c r="E610" i="4"/>
  <c r="G610" i="4" s="1"/>
  <c r="F610" i="4"/>
  <c r="I610" i="4"/>
  <c r="J610" i="4"/>
  <c r="E613" i="4"/>
  <c r="G613" i="4" s="1"/>
  <c r="F613" i="4"/>
  <c r="I613" i="4"/>
  <c r="J613" i="4"/>
  <c r="E614" i="4"/>
  <c r="G614" i="4" s="1"/>
  <c r="F614" i="4"/>
  <c r="I614" i="4"/>
  <c r="J614" i="4"/>
  <c r="E615" i="4"/>
  <c r="G615" i="4" s="1"/>
  <c r="F615" i="4"/>
  <c r="I615" i="4"/>
  <c r="J615" i="4"/>
  <c r="E616" i="4"/>
  <c r="G616" i="4" s="1"/>
  <c r="F616" i="4"/>
  <c r="I616" i="4"/>
  <c r="J616" i="4"/>
  <c r="E617" i="4"/>
  <c r="J617" i="4"/>
  <c r="J618" i="4"/>
  <c r="E619" i="4"/>
  <c r="G619" i="4" s="1"/>
  <c r="F619" i="4"/>
  <c r="I619" i="4"/>
  <c r="J619" i="4"/>
  <c r="E620" i="4"/>
  <c r="G620" i="4" s="1"/>
  <c r="F620" i="4"/>
  <c r="F684" i="4" s="1"/>
  <c r="I620" i="4"/>
  <c r="J620" i="4"/>
  <c r="E621" i="4"/>
  <c r="G621" i="4" s="1"/>
  <c r="F621" i="4"/>
  <c r="I621" i="4"/>
  <c r="J621" i="4"/>
  <c r="E622" i="4"/>
  <c r="G622" i="4" s="1"/>
  <c r="F622" i="4"/>
  <c r="I622" i="4"/>
  <c r="J622" i="4"/>
  <c r="E623" i="4"/>
  <c r="G623" i="4" s="1"/>
  <c r="F623" i="4"/>
  <c r="I623" i="4"/>
  <c r="J623" i="4"/>
  <c r="E626" i="4"/>
  <c r="G626" i="4" s="1"/>
  <c r="F626" i="4"/>
  <c r="I626" i="4"/>
  <c r="J626" i="4"/>
  <c r="E627" i="4"/>
  <c r="J627" i="4"/>
  <c r="E628" i="4"/>
  <c r="G628" i="4" s="1"/>
  <c r="F628" i="4"/>
  <c r="I628" i="4"/>
  <c r="J628" i="4"/>
  <c r="E629" i="4"/>
  <c r="F629" i="4" s="1"/>
  <c r="I629" i="4" s="1"/>
  <c r="J629" i="4"/>
  <c r="E630" i="4"/>
  <c r="G630" i="4" s="1"/>
  <c r="F630" i="4"/>
  <c r="I630" i="4"/>
  <c r="J630" i="4"/>
  <c r="E631" i="4"/>
  <c r="G631" i="4" s="1"/>
  <c r="F631" i="4"/>
  <c r="I631" i="4"/>
  <c r="J631" i="4"/>
  <c r="F632" i="4"/>
  <c r="I632" i="4"/>
  <c r="J632" i="4"/>
  <c r="E633" i="4"/>
  <c r="G633" i="4" s="1"/>
  <c r="F633" i="4"/>
  <c r="I633" i="4"/>
  <c r="J633" i="4"/>
  <c r="E634" i="4"/>
  <c r="G634" i="4" s="1"/>
  <c r="F634" i="4"/>
  <c r="I634" i="4"/>
  <c r="J634" i="4"/>
  <c r="E635" i="4"/>
  <c r="G635" i="4" s="1"/>
  <c r="F635" i="4"/>
  <c r="I635" i="4"/>
  <c r="J635" i="4"/>
  <c r="E636" i="4"/>
  <c r="G636" i="4" s="1"/>
  <c r="F636" i="4"/>
  <c r="I636" i="4"/>
  <c r="J636" i="4"/>
  <c r="E637" i="4"/>
  <c r="G637" i="4" s="1"/>
  <c r="F637" i="4"/>
  <c r="I637" i="4"/>
  <c r="J637" i="4"/>
  <c r="E638" i="4"/>
  <c r="G638" i="4" s="1"/>
  <c r="F638" i="4"/>
  <c r="I638" i="4"/>
  <c r="J638" i="4"/>
  <c r="E639" i="4"/>
  <c r="G639" i="4" s="1"/>
  <c r="F639" i="4"/>
  <c r="I639" i="4"/>
  <c r="J639" i="4"/>
  <c r="J640" i="4"/>
  <c r="E643" i="4"/>
  <c r="G643" i="4" s="1"/>
  <c r="F643" i="4"/>
  <c r="I643" i="4"/>
  <c r="J643" i="4"/>
  <c r="E644" i="4"/>
  <c r="G644" i="4" s="1"/>
  <c r="F644" i="4"/>
  <c r="I644" i="4"/>
  <c r="J644" i="4"/>
  <c r="E645" i="4"/>
  <c r="G645" i="4" s="1"/>
  <c r="F645" i="4"/>
  <c r="I645" i="4"/>
  <c r="J645" i="4"/>
  <c r="E646" i="4"/>
  <c r="G646" i="4" s="1"/>
  <c r="F646" i="4"/>
  <c r="I646" i="4"/>
  <c r="J646" i="4"/>
  <c r="E647" i="4"/>
  <c r="G647" i="4" s="1"/>
  <c r="F647" i="4"/>
  <c r="I647" i="4"/>
  <c r="J647" i="4"/>
  <c r="E650" i="4"/>
  <c r="G650" i="4" s="1"/>
  <c r="F650" i="4"/>
  <c r="I650" i="4"/>
  <c r="J650" i="4"/>
  <c r="F653" i="4"/>
  <c r="G653" i="4" s="1"/>
  <c r="H653" i="4"/>
  <c r="J653" i="4"/>
  <c r="E662" i="4"/>
  <c r="E693" i="4" s="1"/>
  <c r="H662" i="4"/>
  <c r="J662" i="4"/>
  <c r="E663" i="4"/>
  <c r="G663" i="4" s="1"/>
  <c r="F663" i="4"/>
  <c r="H663" i="4"/>
  <c r="I663" i="4"/>
  <c r="J663" i="4"/>
  <c r="E664" i="4"/>
  <c r="E695" i="4" s="1"/>
  <c r="F664" i="4"/>
  <c r="H664" i="4"/>
  <c r="I664" i="4"/>
  <c r="J664" i="4"/>
  <c r="E667" i="4"/>
  <c r="G667" i="4" s="1"/>
  <c r="F667" i="4"/>
  <c r="H667" i="4"/>
  <c r="I667" i="4"/>
  <c r="J667" i="4"/>
  <c r="E668" i="4"/>
  <c r="E699" i="4" s="1"/>
  <c r="F668" i="4"/>
  <c r="H668" i="4"/>
  <c r="I668" i="4"/>
  <c r="J668" i="4"/>
  <c r="E669" i="4"/>
  <c r="G669" i="4" s="1"/>
  <c r="F669" i="4"/>
  <c r="H669" i="4"/>
  <c r="I669" i="4"/>
  <c r="J669" i="4"/>
  <c r="E670" i="4"/>
  <c r="E701" i="4" s="1"/>
  <c r="F670" i="4"/>
  <c r="H670" i="4"/>
  <c r="I670" i="4"/>
  <c r="J670" i="4"/>
  <c r="E671" i="4"/>
  <c r="G671" i="4" s="1"/>
  <c r="F671" i="4"/>
  <c r="H671" i="4"/>
  <c r="I671" i="4"/>
  <c r="J671" i="4"/>
  <c r="E672" i="4"/>
  <c r="E703" i="4" s="1"/>
  <c r="F672" i="4"/>
  <c r="H672" i="4"/>
  <c r="I672" i="4"/>
  <c r="J672" i="4"/>
  <c r="E675" i="4"/>
  <c r="H675" i="4"/>
  <c r="J675" i="4"/>
  <c r="E676" i="4"/>
  <c r="E707" i="4" s="1"/>
  <c r="F676" i="4"/>
  <c r="H676" i="4"/>
  <c r="I676" i="4"/>
  <c r="J676" i="4"/>
  <c r="E679" i="4"/>
  <c r="G679" i="4" s="1"/>
  <c r="F679" i="4"/>
  <c r="H679" i="4"/>
  <c r="I679" i="4"/>
  <c r="J679" i="4"/>
  <c r="E680" i="4"/>
  <c r="E711" i="4" s="1"/>
  <c r="F680" i="4"/>
  <c r="H680" i="4"/>
  <c r="I680" i="4"/>
  <c r="J680" i="4"/>
  <c r="E683" i="4"/>
  <c r="G683" i="4" s="1"/>
  <c r="F683" i="4"/>
  <c r="H683" i="4"/>
  <c r="I683" i="4"/>
  <c r="J683" i="4"/>
  <c r="E684" i="4"/>
  <c r="E715" i="4" s="1"/>
  <c r="H684" i="4"/>
  <c r="J684" i="4"/>
  <c r="E686" i="4"/>
  <c r="G686" i="4" s="1"/>
  <c r="F686" i="4"/>
  <c r="H686" i="4"/>
  <c r="I686" i="4"/>
  <c r="J686" i="4"/>
  <c r="E688" i="4"/>
  <c r="F688" i="4" s="1"/>
  <c r="I688" i="4" s="1"/>
  <c r="H688" i="4"/>
  <c r="J688" i="4"/>
  <c r="J693" i="4"/>
  <c r="E694" i="4"/>
  <c r="G694" i="4" s="1"/>
  <c r="F694" i="4"/>
  <c r="H694" i="4"/>
  <c r="I694" i="4"/>
  <c r="J694" i="4"/>
  <c r="F695" i="4"/>
  <c r="I695" i="4"/>
  <c r="J695" i="4"/>
  <c r="E698" i="4"/>
  <c r="G698" i="4" s="1"/>
  <c r="F698" i="4"/>
  <c r="H698" i="4"/>
  <c r="I698" i="4"/>
  <c r="J698" i="4"/>
  <c r="F699" i="4"/>
  <c r="I699" i="4"/>
  <c r="J699" i="4"/>
  <c r="E700" i="4"/>
  <c r="G700" i="4" s="1"/>
  <c r="F700" i="4"/>
  <c r="H700" i="4"/>
  <c r="I700" i="4"/>
  <c r="J700" i="4"/>
  <c r="F701" i="4"/>
  <c r="I701" i="4"/>
  <c r="J701" i="4"/>
  <c r="E702" i="4"/>
  <c r="G702" i="4" s="1"/>
  <c r="F702" i="4"/>
  <c r="H702" i="4"/>
  <c r="I702" i="4"/>
  <c r="J702" i="4"/>
  <c r="F703" i="4"/>
  <c r="I703" i="4"/>
  <c r="J703" i="4"/>
  <c r="E706" i="4"/>
  <c r="H706" i="4"/>
  <c r="J706" i="4"/>
  <c r="F707" i="4"/>
  <c r="I707" i="4"/>
  <c r="J707" i="4"/>
  <c r="E710" i="4"/>
  <c r="G710" i="4" s="1"/>
  <c r="F710" i="4"/>
  <c r="H710" i="4"/>
  <c r="I710" i="4"/>
  <c r="J710" i="4"/>
  <c r="F711" i="4"/>
  <c r="I711" i="4"/>
  <c r="J711" i="4"/>
  <c r="E714" i="4"/>
  <c r="G714" i="4" s="1"/>
  <c r="F714" i="4"/>
  <c r="H714" i="4"/>
  <c r="I714" i="4"/>
  <c r="J714" i="4"/>
  <c r="J715" i="4"/>
  <c r="E717" i="4"/>
  <c r="G717" i="4" s="1"/>
  <c r="F717" i="4"/>
  <c r="H717" i="4"/>
  <c r="I717" i="4"/>
  <c r="J717" i="4"/>
  <c r="E719" i="4"/>
  <c r="G719" i="4" s="1"/>
  <c r="F719" i="4"/>
  <c r="H719" i="4"/>
  <c r="I719" i="4"/>
  <c r="J719" i="4"/>
  <c r="E721" i="4"/>
  <c r="G721" i="4" s="1"/>
  <c r="F721" i="4"/>
  <c r="H721" i="4"/>
  <c r="I721" i="4"/>
  <c r="J721" i="4"/>
  <c r="E722" i="4"/>
  <c r="G722" i="4" s="1"/>
  <c r="F722" i="4"/>
  <c r="H722" i="4"/>
  <c r="I722" i="4"/>
  <c r="J722" i="4"/>
  <c r="G723" i="4"/>
  <c r="H723" i="4"/>
  <c r="I723" i="4"/>
  <c r="J723" i="4"/>
  <c r="F728" i="4"/>
  <c r="G728" i="4" s="1"/>
  <c r="H728" i="4"/>
  <c r="I728" i="4"/>
  <c r="J728" i="4"/>
  <c r="G729" i="4"/>
  <c r="H729" i="4"/>
  <c r="I729" i="4"/>
  <c r="J729" i="4"/>
  <c r="H730" i="4"/>
  <c r="I730" i="4"/>
  <c r="K748" i="4"/>
  <c r="O154" i="4"/>
  <c r="C57" i="2"/>
  <c r="E45" i="2"/>
  <c r="I748" i="4"/>
  <c r="H748" i="4"/>
  <c r="A627" i="4"/>
  <c r="A628" i="4" s="1"/>
  <c r="A629" i="4" s="1"/>
  <c r="A630" i="4" s="1"/>
  <c r="A631" i="4" s="1"/>
  <c r="A632" i="4" s="1"/>
  <c r="A633" i="4" s="1"/>
  <c r="A634" i="4" s="1"/>
  <c r="A614" i="4"/>
  <c r="A615" i="4" s="1"/>
  <c r="A616" i="4" s="1"/>
  <c r="A617" i="4" s="1"/>
  <c r="A618" i="4" s="1"/>
  <c r="A619" i="4" s="1"/>
  <c r="A620" i="4" s="1"/>
  <c r="A621" i="4" s="1"/>
  <c r="A600" i="4"/>
  <c r="A601" i="4" s="1"/>
  <c r="A602" i="4" s="1"/>
  <c r="A603" i="4" s="1"/>
  <c r="A604" i="4" s="1"/>
  <c r="A605" i="4" s="1"/>
  <c r="A580" i="4"/>
  <c r="A581" i="4" s="1"/>
  <c r="A582" i="4" s="1"/>
  <c r="A583" i="4" s="1"/>
  <c r="A575" i="4"/>
  <c r="A564" i="4"/>
  <c r="A565" i="4" s="1"/>
  <c r="A566" i="4" s="1"/>
  <c r="A567" i="4" s="1"/>
  <c r="A568" i="4" s="1"/>
  <c r="A569" i="4" s="1"/>
  <c r="A570" i="4" s="1"/>
  <c r="A571" i="4" s="1"/>
  <c r="A572" i="4" s="1"/>
  <c r="A532" i="4"/>
  <c r="A533" i="4" s="1"/>
  <c r="A534" i="4" s="1"/>
  <c r="A535" i="4" s="1"/>
  <c r="A536" i="4" s="1"/>
  <c r="A537" i="4" s="1"/>
  <c r="A538" i="4" s="1"/>
  <c r="A524" i="4"/>
  <c r="A525" i="4" s="1"/>
  <c r="A526" i="4" s="1"/>
  <c r="A527" i="4" s="1"/>
  <c r="A519" i="4"/>
  <c r="A508" i="4"/>
  <c r="A509" i="4" s="1"/>
  <c r="A510" i="4" s="1"/>
  <c r="A511" i="4" s="1"/>
  <c r="A512" i="4" s="1"/>
  <c r="A513" i="4" s="1"/>
  <c r="A514" i="4" s="1"/>
  <c r="A515" i="4" s="1"/>
  <c r="A516" i="4" s="1"/>
  <c r="A486" i="4"/>
  <c r="A484" i="4"/>
  <c r="A460" i="4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19" i="4"/>
  <c r="E529" i="2"/>
  <c r="E138" i="2"/>
  <c r="F138" i="2" s="1"/>
  <c r="E133" i="2"/>
  <c r="E132" i="2"/>
  <c r="F132" i="2" s="1"/>
  <c r="E139" i="2"/>
  <c r="F139" i="2" s="1"/>
  <c r="E140" i="2"/>
  <c r="F140" i="2"/>
  <c r="E480" i="2"/>
  <c r="F480" i="2" s="1"/>
  <c r="E49" i="2"/>
  <c r="E50" i="2"/>
  <c r="F50" i="2" s="1"/>
  <c r="E721" i="2"/>
  <c r="G721" i="2" s="1"/>
  <c r="G722" i="2" s="1"/>
  <c r="C721" i="2"/>
  <c r="E720" i="2"/>
  <c r="F720" i="2" s="1"/>
  <c r="E715" i="2"/>
  <c r="F715" i="2" s="1"/>
  <c r="E714" i="2"/>
  <c r="F714" i="2" s="1"/>
  <c r="E713" i="2"/>
  <c r="F713" i="2" s="1"/>
  <c r="E711" i="2"/>
  <c r="F711" i="2" s="1"/>
  <c r="G711" i="2" s="1"/>
  <c r="E709" i="2"/>
  <c r="F709" i="2" s="1"/>
  <c r="G709" i="2" s="1"/>
  <c r="E707" i="2"/>
  <c r="F707" i="2" s="1"/>
  <c r="E706" i="2"/>
  <c r="F706" i="2" s="1"/>
  <c r="E703" i="2"/>
  <c r="F703" i="2" s="1"/>
  <c r="E702" i="2"/>
  <c r="F702" i="2" s="1"/>
  <c r="E699" i="2"/>
  <c r="F699" i="2" s="1"/>
  <c r="E698" i="2"/>
  <c r="F698" i="2" s="1"/>
  <c r="E695" i="2"/>
  <c r="F695" i="2" s="1"/>
  <c r="E694" i="2"/>
  <c r="F694" i="2" s="1"/>
  <c r="E693" i="2"/>
  <c r="F693" i="2" s="1"/>
  <c r="E692" i="2"/>
  <c r="F692" i="2" s="1"/>
  <c r="E691" i="2"/>
  <c r="F691" i="2" s="1"/>
  <c r="E690" i="2"/>
  <c r="F690" i="2" s="1"/>
  <c r="E687" i="2"/>
  <c r="F687" i="2" s="1"/>
  <c r="E686" i="2"/>
  <c r="F686" i="2" s="1"/>
  <c r="E685" i="2"/>
  <c r="F685" i="2" s="1"/>
  <c r="E680" i="2"/>
  <c r="F680" i="2" s="1"/>
  <c r="G680" i="2" s="1"/>
  <c r="E678" i="2"/>
  <c r="F678" i="2" s="1"/>
  <c r="G678" i="2" s="1"/>
  <c r="E676" i="2"/>
  <c r="F676" i="2" s="1"/>
  <c r="E675" i="2"/>
  <c r="F675" i="2" s="1"/>
  <c r="E672" i="2"/>
  <c r="F672" i="2" s="1"/>
  <c r="E671" i="2"/>
  <c r="F671" i="2" s="1"/>
  <c r="E668" i="2"/>
  <c r="F668" i="2" s="1"/>
  <c r="E667" i="2"/>
  <c r="F667" i="2" s="1"/>
  <c r="E664" i="2"/>
  <c r="F664" i="2" s="1"/>
  <c r="E663" i="2"/>
  <c r="F663" i="2" s="1"/>
  <c r="E662" i="2"/>
  <c r="F662" i="2" s="1"/>
  <c r="E661" i="2"/>
  <c r="F661" i="2" s="1"/>
  <c r="E660" i="2"/>
  <c r="F660" i="2" s="1"/>
  <c r="E659" i="2"/>
  <c r="F659" i="2" s="1"/>
  <c r="E656" i="2"/>
  <c r="F656" i="2" s="1"/>
  <c r="E655" i="2"/>
  <c r="F655" i="2" s="1"/>
  <c r="E654" i="2"/>
  <c r="F654" i="2" s="1"/>
  <c r="E646" i="2"/>
  <c r="F646" i="2" s="1"/>
  <c r="G646" i="2" s="1"/>
  <c r="E643" i="2"/>
  <c r="F643" i="2" s="1"/>
  <c r="G644" i="2" s="1"/>
  <c r="E640" i="2"/>
  <c r="F640" i="2" s="1"/>
  <c r="E639" i="2"/>
  <c r="F639" i="2" s="1"/>
  <c r="E638" i="2"/>
  <c r="F638" i="2" s="1"/>
  <c r="E637" i="2"/>
  <c r="F637" i="2" s="1"/>
  <c r="E636" i="2"/>
  <c r="F636" i="2" s="1"/>
  <c r="E633" i="2"/>
  <c r="F633" i="2" s="1"/>
  <c r="E632" i="2"/>
  <c r="F632" i="2" s="1"/>
  <c r="E631" i="2"/>
  <c r="F631" i="2" s="1"/>
  <c r="E630" i="2"/>
  <c r="F630" i="2" s="1"/>
  <c r="E629" i="2"/>
  <c r="F629" i="2" s="1"/>
  <c r="E628" i="2"/>
  <c r="F628" i="2" s="1"/>
  <c r="E627" i="2"/>
  <c r="F627" i="2" s="1"/>
  <c r="E626" i="2"/>
  <c r="F626" i="2" s="1"/>
  <c r="E625" i="2"/>
  <c r="F625" i="2" s="1"/>
  <c r="E624" i="2"/>
  <c r="F624" i="2" s="1"/>
  <c r="E623" i="2"/>
  <c r="F623" i="2" s="1"/>
  <c r="E622" i="2"/>
  <c r="F622" i="2" s="1"/>
  <c r="E621" i="2"/>
  <c r="F621" i="2" s="1"/>
  <c r="E620" i="2"/>
  <c r="F620" i="2" s="1"/>
  <c r="A620" i="2"/>
  <c r="A621" i="2" s="1"/>
  <c r="A622" i="2" s="1"/>
  <c r="A623" i="2" s="1"/>
  <c r="A624" i="2" s="1"/>
  <c r="A625" i="2" s="1"/>
  <c r="A626" i="2" s="1"/>
  <c r="A627" i="2" s="1"/>
  <c r="E619" i="2"/>
  <c r="F619" i="2" s="1"/>
  <c r="E616" i="2"/>
  <c r="F616" i="2" s="1"/>
  <c r="E615" i="2"/>
  <c r="F615" i="2" s="1"/>
  <c r="E614" i="2"/>
  <c r="F614" i="2" s="1"/>
  <c r="E613" i="2"/>
  <c r="F613" i="2" s="1"/>
  <c r="E612" i="2"/>
  <c r="F612" i="2" s="1"/>
  <c r="E611" i="2"/>
  <c r="F611" i="2" s="1"/>
  <c r="E610" i="2"/>
  <c r="F610" i="2" s="1"/>
  <c r="E609" i="2"/>
  <c r="F609" i="2" s="1"/>
  <c r="E608" i="2"/>
  <c r="F608" i="2" s="1"/>
  <c r="A608" i="2"/>
  <c r="A609" i="2" s="1"/>
  <c r="A610" i="2" s="1"/>
  <c r="A611" i="2" s="1"/>
  <c r="A612" i="2" s="1"/>
  <c r="A613" i="2" s="1"/>
  <c r="A614" i="2" s="1"/>
  <c r="E607" i="2"/>
  <c r="F607" i="2" s="1"/>
  <c r="A607" i="2"/>
  <c r="E606" i="2"/>
  <c r="F606" i="2" s="1"/>
  <c r="E603" i="2"/>
  <c r="F603" i="2" s="1"/>
  <c r="E602" i="2"/>
  <c r="F602" i="2" s="1"/>
  <c r="E601" i="2"/>
  <c r="F601" i="2" s="1"/>
  <c r="E598" i="2"/>
  <c r="F598" i="2" s="1"/>
  <c r="E597" i="2"/>
  <c r="F597" i="2" s="1"/>
  <c r="E596" i="2"/>
  <c r="F596" i="2" s="1"/>
  <c r="E595" i="2"/>
  <c r="F595" i="2" s="1"/>
  <c r="E594" i="2"/>
  <c r="F594" i="2" s="1"/>
  <c r="E593" i="2"/>
  <c r="F593" i="2" s="1"/>
  <c r="A593" i="2"/>
  <c r="A594" i="2" s="1"/>
  <c r="A595" i="2" s="1"/>
  <c r="A596" i="2" s="1"/>
  <c r="A597" i="2" s="1"/>
  <c r="A598" i="2" s="1"/>
  <c r="E592" i="2"/>
  <c r="F592" i="2" s="1"/>
  <c r="E589" i="2"/>
  <c r="F589" i="2" s="1"/>
  <c r="E588" i="2"/>
  <c r="F588" i="2" s="1"/>
  <c r="E587" i="2"/>
  <c r="F587" i="2" s="1"/>
  <c r="E584" i="2"/>
  <c r="F584" i="2" s="1"/>
  <c r="G585" i="2" s="1"/>
  <c r="E579" i="2"/>
  <c r="F579" i="2" s="1"/>
  <c r="G579" i="2" s="1"/>
  <c r="E577" i="2"/>
  <c r="F577" i="2" s="1"/>
  <c r="E576" i="2"/>
  <c r="F576" i="2" s="1"/>
  <c r="E575" i="2"/>
  <c r="F575" i="2" s="1"/>
  <c r="E574" i="2"/>
  <c r="F574" i="2" s="1"/>
  <c r="A574" i="2"/>
  <c r="A575" i="2" s="1"/>
  <c r="A576" i="2" s="1"/>
  <c r="A577" i="2" s="1"/>
  <c r="E571" i="2"/>
  <c r="F571" i="2" s="1"/>
  <c r="G572" i="2" s="1"/>
  <c r="E569" i="2"/>
  <c r="F569" i="2" s="1"/>
  <c r="G570" i="2" s="1"/>
  <c r="A569" i="2"/>
  <c r="E566" i="2"/>
  <c r="F566" i="2" s="1"/>
  <c r="E565" i="2"/>
  <c r="F565" i="2" s="1"/>
  <c r="E564" i="2"/>
  <c r="F564" i="2" s="1"/>
  <c r="E563" i="2"/>
  <c r="F563" i="2" s="1"/>
  <c r="E562" i="2"/>
  <c r="F562" i="2" s="1"/>
  <c r="E561" i="2"/>
  <c r="F561" i="2" s="1"/>
  <c r="E560" i="2"/>
  <c r="F560" i="2" s="1"/>
  <c r="E559" i="2"/>
  <c r="F559" i="2" s="1"/>
  <c r="E558" i="2"/>
  <c r="F558" i="2" s="1"/>
  <c r="A558" i="2"/>
  <c r="A559" i="2" s="1"/>
  <c r="A560" i="2" s="1"/>
  <c r="A561" i="2" s="1"/>
  <c r="A562" i="2" s="1"/>
  <c r="A563" i="2" s="1"/>
  <c r="A564" i="2" s="1"/>
  <c r="A565" i="2" s="1"/>
  <c r="A566" i="2" s="1"/>
  <c r="E555" i="2"/>
  <c r="F555" i="2" s="1"/>
  <c r="E554" i="2"/>
  <c r="F554" i="2" s="1"/>
  <c r="G556" i="2" s="1"/>
  <c r="E551" i="2"/>
  <c r="F551" i="2" s="1"/>
  <c r="E550" i="2"/>
  <c r="F550" i="2" s="1"/>
  <c r="E549" i="2"/>
  <c r="F549" i="2" s="1"/>
  <c r="E548" i="2"/>
  <c r="F548" i="2" s="1"/>
  <c r="E545" i="2"/>
  <c r="F545" i="2" s="1"/>
  <c r="E544" i="2"/>
  <c r="F544" i="2" s="1"/>
  <c r="E541" i="2"/>
  <c r="F541" i="2" s="1"/>
  <c r="G542" i="2" s="1"/>
  <c r="E534" i="2"/>
  <c r="F534" i="2" s="1"/>
  <c r="G535" i="2" s="1"/>
  <c r="E532" i="2"/>
  <c r="F532" i="2" s="1"/>
  <c r="E531" i="2"/>
  <c r="F531" i="2" s="1"/>
  <c r="E530" i="2"/>
  <c r="F530" i="2" s="1"/>
  <c r="F529" i="2"/>
  <c r="E528" i="2"/>
  <c r="F528" i="2" s="1"/>
  <c r="E527" i="2"/>
  <c r="F527" i="2" s="1"/>
  <c r="F526" i="2"/>
  <c r="E526" i="2"/>
  <c r="A526" i="2"/>
  <c r="A527" i="2" s="1"/>
  <c r="A528" i="2" s="1"/>
  <c r="A529" i="2" s="1"/>
  <c r="A530" i="2" s="1"/>
  <c r="A531" i="2" s="1"/>
  <c r="A532" i="2" s="1"/>
  <c r="E523" i="2"/>
  <c r="F523" i="2" s="1"/>
  <c r="G524" i="2" s="1"/>
  <c r="E521" i="2"/>
  <c r="F521" i="2" s="1"/>
  <c r="E520" i="2"/>
  <c r="F520" i="2" s="1"/>
  <c r="E519" i="2"/>
  <c r="F519" i="2" s="1"/>
  <c r="E518" i="2"/>
  <c r="F518" i="2" s="1"/>
  <c r="A518" i="2"/>
  <c r="A519" i="2" s="1"/>
  <c r="A520" i="2" s="1"/>
  <c r="A521" i="2" s="1"/>
  <c r="E515" i="2"/>
  <c r="F515" i="2" s="1"/>
  <c r="G516" i="2" s="1"/>
  <c r="E513" i="2"/>
  <c r="F513" i="2" s="1"/>
  <c r="G514" i="2" s="1"/>
  <c r="A513" i="2"/>
  <c r="E510" i="2"/>
  <c r="F510" i="2" s="1"/>
  <c r="E509" i="2"/>
  <c r="F509" i="2" s="1"/>
  <c r="E508" i="2"/>
  <c r="F508" i="2" s="1"/>
  <c r="E507" i="2"/>
  <c r="F507" i="2" s="1"/>
  <c r="E506" i="2"/>
  <c r="F506" i="2" s="1"/>
  <c r="E505" i="2"/>
  <c r="F505" i="2" s="1"/>
  <c r="E504" i="2"/>
  <c r="F504" i="2" s="1"/>
  <c r="E503" i="2"/>
  <c r="F503" i="2" s="1"/>
  <c r="E502" i="2"/>
  <c r="F502" i="2" s="1"/>
  <c r="A502" i="2"/>
  <c r="A503" i="2" s="1"/>
  <c r="A504" i="2" s="1"/>
  <c r="A505" i="2" s="1"/>
  <c r="A506" i="2" s="1"/>
  <c r="A507" i="2" s="1"/>
  <c r="A508" i="2" s="1"/>
  <c r="A509" i="2" s="1"/>
  <c r="A510" i="2" s="1"/>
  <c r="E499" i="2"/>
  <c r="F499" i="2" s="1"/>
  <c r="E498" i="2"/>
  <c r="F498" i="2" s="1"/>
  <c r="E495" i="2"/>
  <c r="F495" i="2" s="1"/>
  <c r="E494" i="2"/>
  <c r="F494" i="2" s="1"/>
  <c r="E493" i="2"/>
  <c r="F493" i="2" s="1"/>
  <c r="E490" i="2"/>
  <c r="E489" i="2"/>
  <c r="F489" i="2" s="1"/>
  <c r="E486" i="2"/>
  <c r="F486" i="2" s="1"/>
  <c r="G487" i="2" s="1"/>
  <c r="A480" i="2"/>
  <c r="E479" i="2"/>
  <c r="F479" i="2" s="1"/>
  <c r="E478" i="2"/>
  <c r="F478" i="2" s="1"/>
  <c r="A478" i="2"/>
  <c r="E477" i="2"/>
  <c r="F477" i="2" s="1"/>
  <c r="E476" i="2"/>
  <c r="F476" i="2" s="1"/>
  <c r="E475" i="2"/>
  <c r="F475" i="2" s="1"/>
  <c r="E474" i="2"/>
  <c r="F474" i="2" s="1"/>
  <c r="E473" i="2"/>
  <c r="F473" i="2" s="1"/>
  <c r="E472" i="2"/>
  <c r="F472" i="2" s="1"/>
  <c r="E471" i="2"/>
  <c r="F471" i="2" s="1"/>
  <c r="E470" i="2"/>
  <c r="F470" i="2" s="1"/>
  <c r="E469" i="2"/>
  <c r="F469" i="2" s="1"/>
  <c r="E468" i="2"/>
  <c r="F468" i="2" s="1"/>
  <c r="E467" i="2"/>
  <c r="F467" i="2" s="1"/>
  <c r="E466" i="2"/>
  <c r="F466" i="2" s="1"/>
  <c r="E465" i="2"/>
  <c r="F465" i="2" s="1"/>
  <c r="E464" i="2"/>
  <c r="F464" i="2" s="1"/>
  <c r="E463" i="2"/>
  <c r="F463" i="2" s="1"/>
  <c r="E462" i="2"/>
  <c r="F462" i="2" s="1"/>
  <c r="E461" i="2"/>
  <c r="F461" i="2" s="1"/>
  <c r="E460" i="2"/>
  <c r="F460" i="2" s="1"/>
  <c r="E459" i="2"/>
  <c r="F459" i="2" s="1"/>
  <c r="E458" i="2"/>
  <c r="F458" i="2" s="1"/>
  <c r="E457" i="2"/>
  <c r="F457" i="2" s="1"/>
  <c r="E456" i="2"/>
  <c r="F456" i="2" s="1"/>
  <c r="E455" i="2"/>
  <c r="F455" i="2" s="1"/>
  <c r="E454" i="2"/>
  <c r="F454" i="2" s="1"/>
  <c r="A454" i="2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E453" i="2"/>
  <c r="F453" i="2" s="1"/>
  <c r="E448" i="2"/>
  <c r="F448" i="2" s="1"/>
  <c r="E447" i="2"/>
  <c r="F447" i="2" s="1"/>
  <c r="E446" i="2"/>
  <c r="F446" i="2" s="1"/>
  <c r="E444" i="2"/>
  <c r="F444" i="2" s="1"/>
  <c r="E443" i="2"/>
  <c r="F443" i="2" s="1"/>
  <c r="E442" i="2"/>
  <c r="F442" i="2" s="1"/>
  <c r="E438" i="2"/>
  <c r="F438" i="2" s="1"/>
  <c r="G439" i="2" s="1"/>
  <c r="E436" i="2"/>
  <c r="F436" i="2" s="1"/>
  <c r="E435" i="2"/>
  <c r="F435" i="2" s="1"/>
  <c r="E432" i="2"/>
  <c r="F432" i="2" s="1"/>
  <c r="E431" i="2"/>
  <c r="F431" i="2" s="1"/>
  <c r="E430" i="2"/>
  <c r="F430" i="2" s="1"/>
  <c r="E427" i="2"/>
  <c r="F427" i="2" s="1"/>
  <c r="E426" i="2"/>
  <c r="F426" i="2" s="1"/>
  <c r="E425" i="2"/>
  <c r="F425" i="2" s="1"/>
  <c r="E424" i="2"/>
  <c r="F424" i="2" s="1"/>
  <c r="E423" i="2"/>
  <c r="F423" i="2" s="1"/>
  <c r="E422" i="2"/>
  <c r="F422" i="2" s="1"/>
  <c r="E421" i="2"/>
  <c r="F421" i="2" s="1"/>
  <c r="E420" i="2"/>
  <c r="F420" i="2" s="1"/>
  <c r="E419" i="2"/>
  <c r="F419" i="2" s="1"/>
  <c r="E418" i="2"/>
  <c r="F418" i="2" s="1"/>
  <c r="E417" i="2"/>
  <c r="F417" i="2" s="1"/>
  <c r="E416" i="2"/>
  <c r="F416" i="2" s="1"/>
  <c r="E415" i="2"/>
  <c r="F415" i="2" s="1"/>
  <c r="E414" i="2"/>
  <c r="F414" i="2" s="1"/>
  <c r="E413" i="2"/>
  <c r="F413" i="2" s="1"/>
  <c r="E412" i="2"/>
  <c r="F412" i="2" s="1"/>
  <c r="E411" i="2"/>
  <c r="F411" i="2" s="1"/>
  <c r="E410" i="2"/>
  <c r="F410" i="2" s="1"/>
  <c r="E409" i="2"/>
  <c r="F409" i="2" s="1"/>
  <c r="E408" i="2"/>
  <c r="F408" i="2" s="1"/>
  <c r="E407" i="2"/>
  <c r="F407" i="2" s="1"/>
  <c r="E406" i="2"/>
  <c r="F406" i="2" s="1"/>
  <c r="E403" i="2"/>
  <c r="F403" i="2" s="1"/>
  <c r="E402" i="2"/>
  <c r="F402" i="2" s="1"/>
  <c r="E401" i="2"/>
  <c r="F401" i="2" s="1"/>
  <c r="E398" i="2"/>
  <c r="F398" i="2" s="1"/>
  <c r="E397" i="2"/>
  <c r="F397" i="2" s="1"/>
  <c r="E396" i="2"/>
  <c r="F396" i="2" s="1"/>
  <c r="E391" i="2"/>
  <c r="E389" i="2"/>
  <c r="F389" i="2" s="1"/>
  <c r="E388" i="2"/>
  <c r="F388" i="2" s="1"/>
  <c r="E387" i="2"/>
  <c r="F387" i="2" s="1"/>
  <c r="E385" i="2"/>
  <c r="F385" i="2" s="1"/>
  <c r="E384" i="2"/>
  <c r="F384" i="2" s="1"/>
  <c r="E383" i="2"/>
  <c r="F383" i="2" s="1"/>
  <c r="E382" i="2"/>
  <c r="F382" i="2" s="1"/>
  <c r="E381" i="2"/>
  <c r="F381" i="2" s="1"/>
  <c r="E380" i="2"/>
  <c r="F380" i="2" s="1"/>
  <c r="E379" i="2"/>
  <c r="F379" i="2" s="1"/>
  <c r="E378" i="2"/>
  <c r="F378" i="2" s="1"/>
  <c r="E377" i="2"/>
  <c r="F377" i="2" s="1"/>
  <c r="E376" i="2"/>
  <c r="F376" i="2" s="1"/>
  <c r="E375" i="2"/>
  <c r="F375" i="2" s="1"/>
  <c r="E374" i="2"/>
  <c r="F374" i="2" s="1"/>
  <c r="E373" i="2"/>
  <c r="F373" i="2" s="1"/>
  <c r="E370" i="2"/>
  <c r="F370" i="2" s="1"/>
  <c r="E369" i="2"/>
  <c r="F369" i="2" s="1"/>
  <c r="E368" i="2"/>
  <c r="F368" i="2" s="1"/>
  <c r="K377" i="4" s="1"/>
  <c r="E365" i="2"/>
  <c r="F365" i="2" s="1"/>
  <c r="E364" i="2"/>
  <c r="F364" i="2" s="1"/>
  <c r="E363" i="2"/>
  <c r="F363" i="2" s="1"/>
  <c r="E362" i="2"/>
  <c r="F362" i="2" s="1"/>
  <c r="E361" i="2"/>
  <c r="F361" i="2" s="1"/>
  <c r="E360" i="2"/>
  <c r="F360" i="2" s="1"/>
  <c r="E359" i="2"/>
  <c r="F359" i="2" s="1"/>
  <c r="E358" i="2"/>
  <c r="F358" i="2" s="1"/>
  <c r="E355" i="2"/>
  <c r="F355" i="2" s="1"/>
  <c r="E354" i="2"/>
  <c r="F354" i="2" s="1"/>
  <c r="E353" i="2"/>
  <c r="F353" i="2" s="1"/>
  <c r="E350" i="2"/>
  <c r="F350" i="2" s="1"/>
  <c r="E349" i="2"/>
  <c r="F349" i="2" s="1"/>
  <c r="E348" i="2"/>
  <c r="F348" i="2" s="1"/>
  <c r="E347" i="2"/>
  <c r="F347" i="2" s="1"/>
  <c r="E346" i="2"/>
  <c r="F346" i="2" s="1"/>
  <c r="E345" i="2"/>
  <c r="F345" i="2" s="1"/>
  <c r="E344" i="2"/>
  <c r="F344" i="2" s="1"/>
  <c r="E343" i="2"/>
  <c r="F343" i="2" s="1"/>
  <c r="E340" i="2"/>
  <c r="F340" i="2" s="1"/>
  <c r="E339" i="2"/>
  <c r="F339" i="2" s="1"/>
  <c r="E338" i="2"/>
  <c r="F338" i="2" s="1"/>
  <c r="E337" i="2"/>
  <c r="F337" i="2" s="1"/>
  <c r="E336" i="2"/>
  <c r="F336" i="2" s="1"/>
  <c r="E335" i="2"/>
  <c r="F335" i="2" s="1"/>
  <c r="E334" i="2"/>
  <c r="F334" i="2" s="1"/>
  <c r="E333" i="2"/>
  <c r="F333" i="2" s="1"/>
  <c r="E332" i="2"/>
  <c r="F332" i="2" s="1"/>
  <c r="E331" i="2"/>
  <c r="F331" i="2" s="1"/>
  <c r="E330" i="2"/>
  <c r="F330" i="2" s="1"/>
  <c r="E329" i="2"/>
  <c r="F329" i="2" s="1"/>
  <c r="E328" i="2"/>
  <c r="F328" i="2" s="1"/>
  <c r="E327" i="2"/>
  <c r="F327" i="2" s="1"/>
  <c r="E324" i="2"/>
  <c r="F324" i="2" s="1"/>
  <c r="E323" i="2"/>
  <c r="F323" i="2" s="1"/>
  <c r="E322" i="2"/>
  <c r="F322" i="2" s="1"/>
  <c r="E321" i="2"/>
  <c r="F321" i="2" s="1"/>
  <c r="E318" i="2"/>
  <c r="F318" i="2" s="1"/>
  <c r="E317" i="2"/>
  <c r="F317" i="2" s="1"/>
  <c r="E316" i="2"/>
  <c r="F316" i="2" s="1"/>
  <c r="E315" i="2"/>
  <c r="F315" i="2" s="1"/>
  <c r="E314" i="2"/>
  <c r="F314" i="2" s="1"/>
  <c r="E313" i="2"/>
  <c r="F313" i="2" s="1"/>
  <c r="E312" i="2"/>
  <c r="F312" i="2" s="1"/>
  <c r="E311" i="2"/>
  <c r="F311" i="2" s="1"/>
  <c r="E310" i="2"/>
  <c r="F310" i="2" s="1"/>
  <c r="E309" i="2"/>
  <c r="F309" i="2" s="1"/>
  <c r="E308" i="2"/>
  <c r="F308" i="2" s="1"/>
  <c r="E307" i="2"/>
  <c r="F307" i="2" s="1"/>
  <c r="E306" i="2"/>
  <c r="F306" i="2" s="1"/>
  <c r="E305" i="2"/>
  <c r="F305" i="2" s="1"/>
  <c r="E304" i="2"/>
  <c r="F304" i="2" s="1"/>
  <c r="E303" i="2"/>
  <c r="F303" i="2" s="1"/>
  <c r="E302" i="2"/>
  <c r="F302" i="2" s="1"/>
  <c r="E301" i="2"/>
  <c r="F301" i="2" s="1"/>
  <c r="E298" i="2"/>
  <c r="F298" i="2" s="1"/>
  <c r="E297" i="2"/>
  <c r="F297" i="2" s="1"/>
  <c r="E296" i="2"/>
  <c r="F296" i="2" s="1"/>
  <c r="E295" i="2"/>
  <c r="F295" i="2" s="1"/>
  <c r="E294" i="2"/>
  <c r="F294" i="2" s="1"/>
  <c r="E293" i="2"/>
  <c r="F293" i="2" s="1"/>
  <c r="E290" i="2"/>
  <c r="F290" i="2" s="1"/>
  <c r="E289" i="2"/>
  <c r="F289" i="2" s="1"/>
  <c r="E286" i="2"/>
  <c r="F286" i="2" s="1"/>
  <c r="E285" i="2"/>
  <c r="F285" i="2" s="1"/>
  <c r="E284" i="2"/>
  <c r="F284" i="2" s="1"/>
  <c r="E283" i="2"/>
  <c r="F283" i="2" s="1"/>
  <c r="E282" i="2"/>
  <c r="F282" i="2" s="1"/>
  <c r="E281" i="2"/>
  <c r="F281" i="2" s="1"/>
  <c r="E278" i="2"/>
  <c r="F278" i="2" s="1"/>
  <c r="E277" i="2"/>
  <c r="F277" i="2" s="1"/>
  <c r="E276" i="2"/>
  <c r="F276" i="2" s="1"/>
  <c r="E275" i="2"/>
  <c r="F275" i="2" s="1"/>
  <c r="E274" i="2"/>
  <c r="F274" i="2" s="1"/>
  <c r="E273" i="2"/>
  <c r="F273" i="2" s="1"/>
  <c r="E270" i="2"/>
  <c r="F270" i="2" s="1"/>
  <c r="E269" i="2"/>
  <c r="F269" i="2" s="1"/>
  <c r="E268" i="2"/>
  <c r="C268" i="2"/>
  <c r="F268" i="2" s="1"/>
  <c r="E267" i="2"/>
  <c r="F267" i="2" s="1"/>
  <c r="E266" i="2"/>
  <c r="F266" i="2" s="1"/>
  <c r="E265" i="2"/>
  <c r="F265" i="2" s="1"/>
  <c r="E264" i="2"/>
  <c r="C264" i="2"/>
  <c r="E263" i="2"/>
  <c r="F263" i="2" s="1"/>
  <c r="E262" i="2"/>
  <c r="C262" i="2"/>
  <c r="E261" i="2"/>
  <c r="F261" i="2" s="1"/>
  <c r="E260" i="2"/>
  <c r="C260" i="2"/>
  <c r="E257" i="2"/>
  <c r="F257" i="2" s="1"/>
  <c r="G258" i="2" s="1"/>
  <c r="E254" i="2"/>
  <c r="F254" i="2" s="1"/>
  <c r="G255" i="2" s="1"/>
  <c r="E250" i="2"/>
  <c r="F250" i="2" s="1"/>
  <c r="G251" i="2" s="1"/>
  <c r="E247" i="2"/>
  <c r="F247" i="2" s="1"/>
  <c r="E246" i="2"/>
  <c r="F246" i="2" s="1"/>
  <c r="E245" i="2"/>
  <c r="C245" i="2"/>
  <c r="E244" i="2"/>
  <c r="C244" i="2"/>
  <c r="E241" i="2"/>
  <c r="F241" i="2" s="1"/>
  <c r="E240" i="2"/>
  <c r="F240" i="2" s="1"/>
  <c r="E239" i="2"/>
  <c r="F239" i="2" s="1"/>
  <c r="E238" i="2"/>
  <c r="F238" i="2" s="1"/>
  <c r="E237" i="2"/>
  <c r="F237" i="2" s="1"/>
  <c r="E233" i="2"/>
  <c r="F233" i="2" s="1"/>
  <c r="E232" i="2"/>
  <c r="F232" i="2" s="1"/>
  <c r="E229" i="2"/>
  <c r="F229" i="2" s="1"/>
  <c r="E228" i="2"/>
  <c r="F228" i="2" s="1"/>
  <c r="E224" i="2"/>
  <c r="F224" i="2" s="1"/>
  <c r="E223" i="2"/>
  <c r="F223" i="2" s="1"/>
  <c r="E222" i="2"/>
  <c r="F222" i="2" s="1"/>
  <c r="E219" i="2"/>
  <c r="F219" i="2" s="1"/>
  <c r="E218" i="2"/>
  <c r="F218" i="2" s="1"/>
  <c r="E217" i="2"/>
  <c r="F217" i="2" s="1"/>
  <c r="E216" i="2"/>
  <c r="F216" i="2" s="1"/>
  <c r="E215" i="2"/>
  <c r="F215" i="2" s="1"/>
  <c r="E214" i="2"/>
  <c r="F214" i="2" s="1"/>
  <c r="E213" i="2"/>
  <c r="F213" i="2" s="1"/>
  <c r="E212" i="2"/>
  <c r="F212" i="2" s="1"/>
  <c r="E211" i="2"/>
  <c r="F211" i="2" s="1"/>
  <c r="E210" i="2"/>
  <c r="F210" i="2" s="1"/>
  <c r="E207" i="2"/>
  <c r="F207" i="2" s="1"/>
  <c r="E206" i="2"/>
  <c r="F206" i="2" s="1"/>
  <c r="E202" i="2"/>
  <c r="F202" i="2" s="1"/>
  <c r="E201" i="2"/>
  <c r="F201" i="2" s="1"/>
  <c r="E200" i="2"/>
  <c r="F200" i="2" s="1"/>
  <c r="E197" i="2"/>
  <c r="F197" i="2" s="1"/>
  <c r="E196" i="2"/>
  <c r="F196" i="2" s="1"/>
  <c r="E195" i="2"/>
  <c r="F195" i="2" s="1"/>
  <c r="E194" i="2"/>
  <c r="F194" i="2" s="1"/>
  <c r="E193" i="2"/>
  <c r="F193" i="2" s="1"/>
  <c r="E192" i="2"/>
  <c r="F192" i="2" s="1"/>
  <c r="E191" i="2"/>
  <c r="F191" i="2" s="1"/>
  <c r="E188" i="2"/>
  <c r="F188" i="2" s="1"/>
  <c r="G189" i="2" s="1"/>
  <c r="E185" i="2"/>
  <c r="C185" i="2"/>
  <c r="E184" i="2"/>
  <c r="F184" i="2" s="1"/>
  <c r="E183" i="2"/>
  <c r="C183" i="2"/>
  <c r="E180" i="2"/>
  <c r="F180" i="2" s="1"/>
  <c r="G181" i="2" s="1"/>
  <c r="E176" i="2"/>
  <c r="F176" i="2" s="1"/>
  <c r="E175" i="2"/>
  <c r="C175" i="2"/>
  <c r="E174" i="2"/>
  <c r="F174" i="2" s="1"/>
  <c r="E169" i="2"/>
  <c r="F169" i="2" s="1"/>
  <c r="E168" i="2"/>
  <c r="F168" i="2" s="1"/>
  <c r="E164" i="2"/>
  <c r="F164" i="2" s="1"/>
  <c r="E163" i="2"/>
  <c r="F163" i="2" s="1"/>
  <c r="E160" i="2"/>
  <c r="F160" i="2" s="1"/>
  <c r="G161" i="2" s="1"/>
  <c r="E156" i="2"/>
  <c r="C156" i="2"/>
  <c r="E155" i="2"/>
  <c r="F155" i="2" s="1"/>
  <c r="E154" i="2"/>
  <c r="C154" i="2"/>
  <c r="E151" i="2"/>
  <c r="F151" i="2" s="1"/>
  <c r="E150" i="2"/>
  <c r="F150" i="2" s="1"/>
  <c r="G152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F133" i="2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18" i="2"/>
  <c r="F118" i="2" s="1"/>
  <c r="G119" i="2" s="1"/>
  <c r="E114" i="2"/>
  <c r="F114" i="2" s="1"/>
  <c r="G115" i="2" s="1"/>
  <c r="E111" i="2"/>
  <c r="F111" i="2" s="1"/>
  <c r="E110" i="2"/>
  <c r="F110" i="2" s="1"/>
  <c r="E106" i="2"/>
  <c r="F106" i="2" s="1"/>
  <c r="G107" i="2" s="1"/>
  <c r="E102" i="2"/>
  <c r="F102" i="2" s="1"/>
  <c r="E101" i="2"/>
  <c r="F101" i="2" s="1"/>
  <c r="E100" i="2"/>
  <c r="F100" i="2" s="1"/>
  <c r="E96" i="2"/>
  <c r="F96" i="2" s="1"/>
  <c r="G97" i="2" s="1"/>
  <c r="E92" i="2"/>
  <c r="F92" i="2" s="1"/>
  <c r="E91" i="2"/>
  <c r="F91" i="2" s="1"/>
  <c r="E90" i="2"/>
  <c r="F90" i="2" s="1"/>
  <c r="E89" i="2"/>
  <c r="F89" i="2" s="1"/>
  <c r="E88" i="2"/>
  <c r="F88" i="2" s="1"/>
  <c r="E87" i="2"/>
  <c r="F87" i="2" s="1"/>
  <c r="E86" i="2"/>
  <c r="E85" i="2"/>
  <c r="E84" i="2"/>
  <c r="F84" i="2" s="1"/>
  <c r="G85" i="2" s="1"/>
  <c r="E82" i="2"/>
  <c r="C82" i="2"/>
  <c r="E81" i="2"/>
  <c r="F81" i="2" s="1"/>
  <c r="E77" i="2"/>
  <c r="F77" i="2" s="1"/>
  <c r="G78" i="2" s="1"/>
  <c r="E74" i="2"/>
  <c r="F74" i="2" s="1"/>
  <c r="E73" i="2"/>
  <c r="F73" i="2" s="1"/>
  <c r="E72" i="2"/>
  <c r="E68" i="2"/>
  <c r="F68" i="2" s="1"/>
  <c r="E67" i="2"/>
  <c r="F67" i="2" s="1"/>
  <c r="E66" i="2"/>
  <c r="F66" i="2" s="1"/>
  <c r="E62" i="2"/>
  <c r="F62" i="2" s="1"/>
  <c r="E61" i="2"/>
  <c r="F61" i="2" s="1"/>
  <c r="E60" i="2"/>
  <c r="F60" i="2" s="1"/>
  <c r="E57" i="2"/>
  <c r="F57" i="2" s="1"/>
  <c r="E56" i="2"/>
  <c r="F56" i="2" s="1"/>
  <c r="E55" i="2"/>
  <c r="F55" i="2" s="1"/>
  <c r="F45" i="2"/>
  <c r="G46" i="2" s="1"/>
  <c r="E41" i="2"/>
  <c r="F41" i="2" s="1"/>
  <c r="E40" i="2"/>
  <c r="F40" i="2" s="1"/>
  <c r="G42" i="2" s="1"/>
  <c r="E39" i="2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A13" i="2"/>
  <c r="I718" i="1"/>
  <c r="H718" i="1"/>
  <c r="I699" i="1"/>
  <c r="H699" i="1"/>
  <c r="J699" i="1" s="1"/>
  <c r="G699" i="1"/>
  <c r="H698" i="1"/>
  <c r="F698" i="1"/>
  <c r="G698" i="1" s="1"/>
  <c r="I693" i="1"/>
  <c r="H693" i="1"/>
  <c r="J693" i="1" s="1"/>
  <c r="G693" i="1"/>
  <c r="F692" i="1"/>
  <c r="I692" i="1" s="1"/>
  <c r="E692" i="1"/>
  <c r="H692" i="1" s="1"/>
  <c r="F657" i="1"/>
  <c r="F687" i="1" s="1"/>
  <c r="I687" i="1" s="1"/>
  <c r="E657" i="1"/>
  <c r="E687" i="1" s="1"/>
  <c r="F650" i="1"/>
  <c r="I650" i="1" s="1"/>
  <c r="E650" i="1"/>
  <c r="E681" i="1" s="1"/>
  <c r="H681" i="1" s="1"/>
  <c r="F647" i="1"/>
  <c r="E647" i="1"/>
  <c r="E678" i="1" s="1"/>
  <c r="F643" i="1"/>
  <c r="I643" i="1" s="1"/>
  <c r="E643" i="1"/>
  <c r="H643" i="1" s="1"/>
  <c r="F642" i="1"/>
  <c r="I642" i="1" s="1"/>
  <c r="E642" i="1"/>
  <c r="H642" i="1" s="1"/>
  <c r="F641" i="1"/>
  <c r="I641" i="1" s="1"/>
  <c r="E641" i="1"/>
  <c r="H641" i="1" s="1"/>
  <c r="F640" i="1"/>
  <c r="F671" i="1" s="1"/>
  <c r="I671" i="1" s="1"/>
  <c r="E640" i="1"/>
  <c r="H640" i="1" s="1"/>
  <c r="F639" i="1"/>
  <c r="F670" i="1" s="1"/>
  <c r="I670" i="1" s="1"/>
  <c r="E639" i="1"/>
  <c r="E670" i="1" s="1"/>
  <c r="F638" i="1"/>
  <c r="F669" i="1" s="1"/>
  <c r="I669" i="1" s="1"/>
  <c r="E638" i="1"/>
  <c r="E669" i="1" s="1"/>
  <c r="H624" i="1"/>
  <c r="G624" i="1"/>
  <c r="F624" i="1"/>
  <c r="I624" i="1" s="1"/>
  <c r="J624" i="1" s="1"/>
  <c r="K625" i="1" s="1"/>
  <c r="E621" i="1"/>
  <c r="F621" i="1" s="1"/>
  <c r="I621" i="1" s="1"/>
  <c r="F618" i="1"/>
  <c r="I618" i="1" s="1"/>
  <c r="E618" i="1"/>
  <c r="H618" i="1" s="1"/>
  <c r="F614" i="1"/>
  <c r="I614" i="1" s="1"/>
  <c r="E614" i="1"/>
  <c r="H614" i="1" s="1"/>
  <c r="F610" i="1"/>
  <c r="I610" i="1" s="1"/>
  <c r="E610" i="1"/>
  <c r="H610" i="1" s="1"/>
  <c r="F609" i="1"/>
  <c r="I609" i="1" s="1"/>
  <c r="E609" i="1"/>
  <c r="H609" i="1" s="1"/>
  <c r="F608" i="1"/>
  <c r="I608" i="1" s="1"/>
  <c r="E608" i="1"/>
  <c r="H608" i="1" s="1"/>
  <c r="F607" i="1"/>
  <c r="I607" i="1" s="1"/>
  <c r="E607" i="1"/>
  <c r="H607" i="1" s="1"/>
  <c r="F606" i="1"/>
  <c r="I606" i="1" s="1"/>
  <c r="E606" i="1"/>
  <c r="H606" i="1" s="1"/>
  <c r="F605" i="1"/>
  <c r="I605" i="1" s="1"/>
  <c r="E605" i="1"/>
  <c r="H605" i="1" s="1"/>
  <c r="E600" i="1"/>
  <c r="A599" i="1"/>
  <c r="A600" i="1" s="1"/>
  <c r="A601" i="1" s="1"/>
  <c r="A602" i="1" s="1"/>
  <c r="A603" i="1" s="1"/>
  <c r="A604" i="1" s="1"/>
  <c r="A605" i="1" s="1"/>
  <c r="A598" i="1"/>
  <c r="F593" i="1"/>
  <c r="I593" i="1" s="1"/>
  <c r="E593" i="1"/>
  <c r="H593" i="1" s="1"/>
  <c r="J593" i="1" s="1"/>
  <c r="F592" i="1"/>
  <c r="I592" i="1" s="1"/>
  <c r="E592" i="1"/>
  <c r="G592" i="1" s="1"/>
  <c r="F591" i="1"/>
  <c r="F655" i="1" s="1"/>
  <c r="F686" i="1" s="1"/>
  <c r="I686" i="1" s="1"/>
  <c r="E591" i="1"/>
  <c r="E655" i="1" s="1"/>
  <c r="F590" i="1"/>
  <c r="I590" i="1" s="1"/>
  <c r="E590" i="1"/>
  <c r="E654" i="1" s="1"/>
  <c r="H654" i="1" s="1"/>
  <c r="A586" i="1"/>
  <c r="A587" i="1" s="1"/>
  <c r="A588" i="1" s="1"/>
  <c r="A589" i="1" s="1"/>
  <c r="A590" i="1" s="1"/>
  <c r="A591" i="1" s="1"/>
  <c r="A592" i="1" s="1"/>
  <c r="A585" i="1"/>
  <c r="F581" i="1"/>
  <c r="I581" i="1" s="1"/>
  <c r="E581" i="1"/>
  <c r="H581" i="1" s="1"/>
  <c r="F579" i="1"/>
  <c r="I579" i="1" s="1"/>
  <c r="E579" i="1"/>
  <c r="E580" i="1" s="1"/>
  <c r="F576" i="1"/>
  <c r="I576" i="1" s="1"/>
  <c r="E576" i="1"/>
  <c r="H576" i="1" s="1"/>
  <c r="J576" i="1" s="1"/>
  <c r="F575" i="1"/>
  <c r="I575" i="1" s="1"/>
  <c r="E575" i="1"/>
  <c r="F574" i="1"/>
  <c r="I574" i="1" s="1"/>
  <c r="E574" i="1"/>
  <c r="H574" i="1" s="1"/>
  <c r="F573" i="1"/>
  <c r="I573" i="1" s="1"/>
  <c r="E573" i="1"/>
  <c r="H573" i="1" s="1"/>
  <c r="F572" i="1"/>
  <c r="I572" i="1" s="1"/>
  <c r="E572" i="1"/>
  <c r="H572" i="1" s="1"/>
  <c r="A572" i="1"/>
  <c r="A573" i="1" s="1"/>
  <c r="A574" i="1" s="1"/>
  <c r="A575" i="1" s="1"/>
  <c r="A576" i="1" s="1"/>
  <c r="F571" i="1"/>
  <c r="I571" i="1" s="1"/>
  <c r="E571" i="1"/>
  <c r="A571" i="1"/>
  <c r="F570" i="1"/>
  <c r="I570" i="1" s="1"/>
  <c r="E570" i="1"/>
  <c r="H562" i="1"/>
  <c r="G562" i="1"/>
  <c r="F562" i="1"/>
  <c r="I562" i="1" s="1"/>
  <c r="I556" i="1"/>
  <c r="H556" i="1"/>
  <c r="G556" i="1"/>
  <c r="A553" i="1"/>
  <c r="A554" i="1" s="1"/>
  <c r="E551" i="1"/>
  <c r="A551" i="1"/>
  <c r="A552" i="1" s="1"/>
  <c r="A546" i="1"/>
  <c r="A538" i="1"/>
  <c r="A539" i="1" s="1"/>
  <c r="A540" i="1" s="1"/>
  <c r="A541" i="1" s="1"/>
  <c r="A542" i="1" s="1"/>
  <c r="A543" i="1" s="1"/>
  <c r="A535" i="1"/>
  <c r="A536" i="1" s="1"/>
  <c r="A537" i="1" s="1"/>
  <c r="F528" i="1"/>
  <c r="I528" i="1" s="1"/>
  <c r="E528" i="1"/>
  <c r="H528" i="1" s="1"/>
  <c r="F527" i="1"/>
  <c r="I527" i="1" s="1"/>
  <c r="E527" i="1"/>
  <c r="H527" i="1" s="1"/>
  <c r="F526" i="1"/>
  <c r="I526" i="1" s="1"/>
  <c r="E526" i="1"/>
  <c r="H526" i="1" s="1"/>
  <c r="F525" i="1"/>
  <c r="I525" i="1" s="1"/>
  <c r="E525" i="1"/>
  <c r="H525" i="1" s="1"/>
  <c r="F522" i="1"/>
  <c r="I522" i="1" s="1"/>
  <c r="E522" i="1"/>
  <c r="H522" i="1" s="1"/>
  <c r="F521" i="1"/>
  <c r="F565" i="1" s="1"/>
  <c r="E521" i="1"/>
  <c r="H518" i="1"/>
  <c r="F518" i="1"/>
  <c r="G518" i="1" s="1"/>
  <c r="I511" i="1"/>
  <c r="H511" i="1"/>
  <c r="G511" i="1"/>
  <c r="I509" i="1"/>
  <c r="H508" i="1"/>
  <c r="G508" i="1"/>
  <c r="F508" i="1"/>
  <c r="I508" i="1" s="1"/>
  <c r="H507" i="1"/>
  <c r="F507" i="1"/>
  <c r="I507" i="1" s="1"/>
  <c r="H506" i="1"/>
  <c r="G506" i="1"/>
  <c r="F506" i="1"/>
  <c r="I506" i="1" s="1"/>
  <c r="H505" i="1"/>
  <c r="J505" i="1" s="1"/>
  <c r="F505" i="1"/>
  <c r="I505" i="1" s="1"/>
  <c r="H504" i="1"/>
  <c r="F504" i="1"/>
  <c r="I504" i="1" s="1"/>
  <c r="H503" i="1"/>
  <c r="F503" i="1"/>
  <c r="I503" i="1" s="1"/>
  <c r="A503" i="1"/>
  <c r="A504" i="1" s="1"/>
  <c r="A505" i="1" s="1"/>
  <c r="A506" i="1" s="1"/>
  <c r="A507" i="1" s="1"/>
  <c r="A508" i="1" s="1"/>
  <c r="A509" i="1" s="1"/>
  <c r="F498" i="1"/>
  <c r="I498" i="1" s="1"/>
  <c r="E498" i="1"/>
  <c r="H498" i="1" s="1"/>
  <c r="F497" i="1"/>
  <c r="F553" i="1" s="1"/>
  <c r="I553" i="1" s="1"/>
  <c r="E497" i="1"/>
  <c r="E553" i="1" s="1"/>
  <c r="F496" i="1"/>
  <c r="E496" i="1"/>
  <c r="E495" i="1"/>
  <c r="H495" i="1" s="1"/>
  <c r="A495" i="1"/>
  <c r="A496" i="1" s="1"/>
  <c r="A497" i="1" s="1"/>
  <c r="A498" i="1" s="1"/>
  <c r="A490" i="1"/>
  <c r="F487" i="1"/>
  <c r="F543" i="1" s="1"/>
  <c r="I543" i="1" s="1"/>
  <c r="E487" i="1"/>
  <c r="F484" i="1"/>
  <c r="F540" i="1" s="1"/>
  <c r="I540" i="1" s="1"/>
  <c r="E484" i="1"/>
  <c r="E540" i="1" s="1"/>
  <c r="A483" i="1"/>
  <c r="A484" i="1" s="1"/>
  <c r="A485" i="1" s="1"/>
  <c r="A486" i="1" s="1"/>
  <c r="A487" i="1" s="1"/>
  <c r="A479" i="1"/>
  <c r="A480" i="1" s="1"/>
  <c r="A481" i="1" s="1"/>
  <c r="A482" i="1" s="1"/>
  <c r="F476" i="1"/>
  <c r="F646" i="1" s="1"/>
  <c r="F677" i="1" s="1"/>
  <c r="I677" i="1" s="1"/>
  <c r="E476" i="1"/>
  <c r="H476" i="1" s="1"/>
  <c r="F475" i="1"/>
  <c r="F532" i="1" s="1"/>
  <c r="I532" i="1" s="1"/>
  <c r="E475" i="1"/>
  <c r="H475" i="1" s="1"/>
  <c r="F472" i="1"/>
  <c r="I472" i="1" s="1"/>
  <c r="E472" i="1"/>
  <c r="F471" i="1"/>
  <c r="I471" i="1" s="1"/>
  <c r="E471" i="1"/>
  <c r="H471" i="1" s="1"/>
  <c r="F470" i="1"/>
  <c r="I470" i="1" s="1"/>
  <c r="E470" i="1"/>
  <c r="F466" i="1"/>
  <c r="I466" i="1" s="1"/>
  <c r="E466" i="1"/>
  <c r="H463" i="1"/>
  <c r="F463" i="1"/>
  <c r="I463" i="1" s="1"/>
  <c r="A457" i="1"/>
  <c r="I455" i="1"/>
  <c r="H455" i="1"/>
  <c r="J455" i="1" s="1"/>
  <c r="F455" i="1"/>
  <c r="G455" i="1" s="1"/>
  <c r="A455" i="1"/>
  <c r="H454" i="1"/>
  <c r="F454" i="1"/>
  <c r="I454" i="1" s="1"/>
  <c r="H453" i="1"/>
  <c r="E453" i="1"/>
  <c r="F453" i="1" s="1"/>
  <c r="G453" i="1" s="1"/>
  <c r="E452" i="1"/>
  <c r="H452" i="1" s="1"/>
  <c r="E451" i="1"/>
  <c r="H451" i="1" s="1"/>
  <c r="E450" i="1"/>
  <c r="H450" i="1" s="1"/>
  <c r="E449" i="1"/>
  <c r="H449" i="1" s="1"/>
  <c r="E448" i="1"/>
  <c r="H448" i="1" s="1"/>
  <c r="I447" i="1"/>
  <c r="H447" i="1"/>
  <c r="F447" i="1"/>
  <c r="G447" i="1" s="1"/>
  <c r="H446" i="1"/>
  <c r="F446" i="1"/>
  <c r="I446" i="1" s="1"/>
  <c r="E445" i="1"/>
  <c r="H445" i="1" s="1"/>
  <c r="F444" i="1"/>
  <c r="I444" i="1" s="1"/>
  <c r="E444" i="1"/>
  <c r="H444" i="1" s="1"/>
  <c r="H443" i="1"/>
  <c r="G443" i="1"/>
  <c r="F443" i="1"/>
  <c r="I443" i="1" s="1"/>
  <c r="J443" i="1" s="1"/>
  <c r="H442" i="1"/>
  <c r="F442" i="1"/>
  <c r="G442" i="1" s="1"/>
  <c r="H441" i="1"/>
  <c r="G441" i="1"/>
  <c r="F441" i="1"/>
  <c r="I441" i="1" s="1"/>
  <c r="J441" i="1" s="1"/>
  <c r="E440" i="1"/>
  <c r="H440" i="1" s="1"/>
  <c r="E439" i="1"/>
  <c r="F439" i="1" s="1"/>
  <c r="I439" i="1" s="1"/>
  <c r="E438" i="1"/>
  <c r="H438" i="1" s="1"/>
  <c r="E437" i="1"/>
  <c r="H437" i="1" s="1"/>
  <c r="E436" i="1"/>
  <c r="H436" i="1" s="1"/>
  <c r="E435" i="1"/>
  <c r="F435" i="1" s="1"/>
  <c r="G435" i="1" s="1"/>
  <c r="E434" i="1"/>
  <c r="H434" i="1" s="1"/>
  <c r="E433" i="1"/>
  <c r="H433" i="1" s="1"/>
  <c r="E432" i="1"/>
  <c r="H432" i="1" s="1"/>
  <c r="E431" i="1"/>
  <c r="H431" i="1" s="1"/>
  <c r="A431" i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E430" i="1"/>
  <c r="H430" i="1" s="1"/>
  <c r="I425" i="1"/>
  <c r="H425" i="1"/>
  <c r="J425" i="1" s="1"/>
  <c r="G425" i="1"/>
  <c r="E423" i="1"/>
  <c r="I421" i="1"/>
  <c r="H421" i="1"/>
  <c r="G421" i="1"/>
  <c r="F413" i="1"/>
  <c r="I413" i="1" s="1"/>
  <c r="E413" i="1"/>
  <c r="H413" i="1" s="1"/>
  <c r="F412" i="1"/>
  <c r="I412" i="1" s="1"/>
  <c r="E412" i="1"/>
  <c r="I404" i="1"/>
  <c r="H403" i="1"/>
  <c r="F403" i="1"/>
  <c r="G403" i="1" s="1"/>
  <c r="F402" i="1"/>
  <c r="I402" i="1" s="1"/>
  <c r="E402" i="1"/>
  <c r="F401" i="1"/>
  <c r="I401" i="1" s="1"/>
  <c r="E401" i="1"/>
  <c r="H401" i="1" s="1"/>
  <c r="F400" i="1"/>
  <c r="I400" i="1" s="1"/>
  <c r="E400" i="1"/>
  <c r="F399" i="1"/>
  <c r="I399" i="1" s="1"/>
  <c r="E399" i="1"/>
  <c r="F398" i="1"/>
  <c r="I398" i="1" s="1"/>
  <c r="E398" i="1"/>
  <c r="F397" i="1"/>
  <c r="I397" i="1" s="1"/>
  <c r="E397" i="1"/>
  <c r="F396" i="1"/>
  <c r="I396" i="1" s="1"/>
  <c r="E396" i="1"/>
  <c r="F395" i="1"/>
  <c r="I395" i="1" s="1"/>
  <c r="E395" i="1"/>
  <c r="F394" i="1"/>
  <c r="I394" i="1" s="1"/>
  <c r="E394" i="1"/>
  <c r="F393" i="1"/>
  <c r="I393" i="1" s="1"/>
  <c r="E393" i="1"/>
  <c r="H393" i="1" s="1"/>
  <c r="F392" i="1"/>
  <c r="I392" i="1" s="1"/>
  <c r="E392" i="1"/>
  <c r="F391" i="1"/>
  <c r="I391" i="1" s="1"/>
  <c r="E391" i="1"/>
  <c r="H391" i="1" s="1"/>
  <c r="F390" i="1"/>
  <c r="I390" i="1" s="1"/>
  <c r="E390" i="1"/>
  <c r="F389" i="1"/>
  <c r="I389" i="1" s="1"/>
  <c r="E389" i="1"/>
  <c r="F388" i="1"/>
  <c r="I388" i="1" s="1"/>
  <c r="E388" i="1"/>
  <c r="F386" i="1"/>
  <c r="E386" i="1"/>
  <c r="F384" i="1"/>
  <c r="E384" i="1"/>
  <c r="F383" i="1"/>
  <c r="I383" i="1" s="1"/>
  <c r="E383" i="1"/>
  <c r="H383" i="1" s="1"/>
  <c r="F380" i="1"/>
  <c r="I380" i="1" s="1"/>
  <c r="E380" i="1"/>
  <c r="H380" i="1" s="1"/>
  <c r="F379" i="1"/>
  <c r="I379" i="1" s="1"/>
  <c r="E379" i="1"/>
  <c r="H379" i="1" s="1"/>
  <c r="F378" i="1"/>
  <c r="I378" i="1" s="1"/>
  <c r="E378" i="1"/>
  <c r="H378" i="1" s="1"/>
  <c r="F366" i="1"/>
  <c r="E366" i="1"/>
  <c r="H366" i="1" s="1"/>
  <c r="F365" i="1"/>
  <c r="I365" i="1" s="1"/>
  <c r="E365" i="1"/>
  <c r="H364" i="1"/>
  <c r="F364" i="1"/>
  <c r="G364" i="1" s="1"/>
  <c r="H362" i="1"/>
  <c r="F362" i="1"/>
  <c r="H361" i="1"/>
  <c r="J361" i="1" s="1"/>
  <c r="F361" i="1"/>
  <c r="I361" i="1" s="1"/>
  <c r="H360" i="1"/>
  <c r="F360" i="1"/>
  <c r="I360" i="1" s="1"/>
  <c r="J360" i="1" s="1"/>
  <c r="I359" i="1"/>
  <c r="H359" i="1"/>
  <c r="F359" i="1"/>
  <c r="G359" i="1" s="1"/>
  <c r="E358" i="1"/>
  <c r="F358" i="1" s="1"/>
  <c r="I358" i="1" s="1"/>
  <c r="E357" i="1"/>
  <c r="F357" i="1" s="1"/>
  <c r="I357" i="1" s="1"/>
  <c r="H356" i="1"/>
  <c r="F356" i="1"/>
  <c r="I356" i="1" s="1"/>
  <c r="H355" i="1"/>
  <c r="F355" i="1"/>
  <c r="I355" i="1" s="1"/>
  <c r="H354" i="1"/>
  <c r="F354" i="1"/>
  <c r="G354" i="1" s="1"/>
  <c r="H353" i="1"/>
  <c r="F353" i="1"/>
  <c r="I353" i="1" s="1"/>
  <c r="E352" i="1"/>
  <c r="H352" i="1" s="1"/>
  <c r="H351" i="1"/>
  <c r="F351" i="1"/>
  <c r="I351" i="1" s="1"/>
  <c r="J351" i="1" s="1"/>
  <c r="I350" i="1"/>
  <c r="H350" i="1"/>
  <c r="F350" i="1"/>
  <c r="G350" i="1" s="1"/>
  <c r="I349" i="1"/>
  <c r="H349" i="1"/>
  <c r="J349" i="1" s="1"/>
  <c r="G349" i="1"/>
  <c r="H348" i="1"/>
  <c r="F348" i="1"/>
  <c r="H347" i="1"/>
  <c r="J347" i="1" s="1"/>
  <c r="F347" i="1"/>
  <c r="I347" i="1" s="1"/>
  <c r="H346" i="1"/>
  <c r="F346" i="1"/>
  <c r="I346" i="1" s="1"/>
  <c r="J346" i="1" s="1"/>
  <c r="I345" i="1"/>
  <c r="H345" i="1"/>
  <c r="J345" i="1" s="1"/>
  <c r="G345" i="1"/>
  <c r="E344" i="1"/>
  <c r="H344" i="1" s="1"/>
  <c r="H343" i="1"/>
  <c r="E343" i="1"/>
  <c r="E342" i="1"/>
  <c r="H342" i="1" s="1"/>
  <c r="H341" i="1"/>
  <c r="F341" i="1"/>
  <c r="I341" i="1" s="1"/>
  <c r="E341" i="1"/>
  <c r="E340" i="1"/>
  <c r="H340" i="1" s="1"/>
  <c r="H339" i="1"/>
  <c r="F339" i="1"/>
  <c r="I339" i="1" s="1"/>
  <c r="E339" i="1"/>
  <c r="E338" i="1"/>
  <c r="H338" i="1" s="1"/>
  <c r="E337" i="1"/>
  <c r="F337" i="1" s="1"/>
  <c r="I337" i="1" s="1"/>
  <c r="I336" i="1"/>
  <c r="H336" i="1"/>
  <c r="J336" i="1" s="1"/>
  <c r="G336" i="1"/>
  <c r="H335" i="1"/>
  <c r="F335" i="1"/>
  <c r="I335" i="1" s="1"/>
  <c r="I334" i="1"/>
  <c r="J334" i="1" s="1"/>
  <c r="H334" i="1"/>
  <c r="F334" i="1"/>
  <c r="G334" i="1" s="1"/>
  <c r="H333" i="1"/>
  <c r="F333" i="1"/>
  <c r="G333" i="1" s="1"/>
  <c r="I332" i="1"/>
  <c r="H332" i="1"/>
  <c r="G332" i="1"/>
  <c r="F330" i="1"/>
  <c r="I330" i="1" s="1"/>
  <c r="E330" i="1"/>
  <c r="F329" i="1"/>
  <c r="I329" i="1" s="1"/>
  <c r="E329" i="1"/>
  <c r="H329" i="1" s="1"/>
  <c r="F328" i="1"/>
  <c r="E328" i="1"/>
  <c r="F327" i="1"/>
  <c r="F617" i="1" s="1"/>
  <c r="I617" i="1" s="1"/>
  <c r="E327" i="1"/>
  <c r="E617" i="1" s="1"/>
  <c r="H617" i="1" s="1"/>
  <c r="F326" i="1"/>
  <c r="E326" i="1"/>
  <c r="E325" i="1"/>
  <c r="E324" i="1"/>
  <c r="F324" i="1" s="1"/>
  <c r="I324" i="1" s="1"/>
  <c r="I323" i="1"/>
  <c r="H323" i="1"/>
  <c r="J323" i="1" s="1"/>
  <c r="G323" i="1"/>
  <c r="F322" i="1"/>
  <c r="I322" i="1" s="1"/>
  <c r="E322" i="1"/>
  <c r="H322" i="1" s="1"/>
  <c r="F321" i="1"/>
  <c r="E321" i="1"/>
  <c r="H321" i="1" s="1"/>
  <c r="F320" i="1"/>
  <c r="I320" i="1" s="1"/>
  <c r="E320" i="1"/>
  <c r="H320" i="1" s="1"/>
  <c r="F319" i="1"/>
  <c r="I319" i="1" s="1"/>
  <c r="J319" i="1" s="1"/>
  <c r="E319" i="1"/>
  <c r="H319" i="1" s="1"/>
  <c r="F318" i="1"/>
  <c r="I318" i="1" s="1"/>
  <c r="E318" i="1"/>
  <c r="H318" i="1" s="1"/>
  <c r="F317" i="1"/>
  <c r="I317" i="1" s="1"/>
  <c r="E317" i="1"/>
  <c r="H317" i="1" s="1"/>
  <c r="F316" i="1"/>
  <c r="I316" i="1" s="1"/>
  <c r="E316" i="1"/>
  <c r="H316" i="1" s="1"/>
  <c r="F315" i="1"/>
  <c r="I315" i="1" s="1"/>
  <c r="E315" i="1"/>
  <c r="H315" i="1" s="1"/>
  <c r="F314" i="1"/>
  <c r="F604" i="1" s="1"/>
  <c r="I604" i="1" s="1"/>
  <c r="E314" i="1"/>
  <c r="H314" i="1" s="1"/>
  <c r="F313" i="1"/>
  <c r="F602" i="1" s="1"/>
  <c r="E313" i="1"/>
  <c r="E602" i="1" s="1"/>
  <c r="F312" i="1"/>
  <c r="F601" i="1" s="1"/>
  <c r="I601" i="1" s="1"/>
  <c r="E312" i="1"/>
  <c r="E601" i="1" s="1"/>
  <c r="F311" i="1"/>
  <c r="F597" i="1" s="1"/>
  <c r="I597" i="1" s="1"/>
  <c r="E311" i="1"/>
  <c r="E597" i="1" s="1"/>
  <c r="F310" i="1"/>
  <c r="F598" i="1" s="1"/>
  <c r="I598" i="1" s="1"/>
  <c r="E310" i="1"/>
  <c r="E598" i="1" s="1"/>
  <c r="F309" i="1"/>
  <c r="F599" i="1" s="1"/>
  <c r="I599" i="1" s="1"/>
  <c r="E309" i="1"/>
  <c r="E599" i="1" s="1"/>
  <c r="I308" i="1"/>
  <c r="J308" i="1" s="1"/>
  <c r="H308" i="1"/>
  <c r="G308" i="1"/>
  <c r="F307" i="1"/>
  <c r="I307" i="1" s="1"/>
  <c r="E307" i="1"/>
  <c r="H307" i="1" s="1"/>
  <c r="F306" i="1"/>
  <c r="I306" i="1" s="1"/>
  <c r="E306" i="1"/>
  <c r="H306" i="1" s="1"/>
  <c r="F305" i="1"/>
  <c r="I305" i="1" s="1"/>
  <c r="E305" i="1"/>
  <c r="F304" i="1"/>
  <c r="I304" i="1" s="1"/>
  <c r="E304" i="1"/>
  <c r="H304" i="1" s="1"/>
  <c r="I303" i="1"/>
  <c r="H303" i="1"/>
  <c r="G303" i="1"/>
  <c r="H302" i="1"/>
  <c r="F302" i="1"/>
  <c r="G302" i="1" s="1"/>
  <c r="I301" i="1"/>
  <c r="H301" i="1"/>
  <c r="J301" i="1" s="1"/>
  <c r="G301" i="1"/>
  <c r="I300" i="1"/>
  <c r="H300" i="1"/>
  <c r="F300" i="1"/>
  <c r="G300" i="1" s="1"/>
  <c r="H299" i="1"/>
  <c r="G299" i="1"/>
  <c r="F299" i="1"/>
  <c r="I299" i="1" s="1"/>
  <c r="H298" i="1"/>
  <c r="F298" i="1"/>
  <c r="I298" i="1" s="1"/>
  <c r="H297" i="1"/>
  <c r="F297" i="1"/>
  <c r="G297" i="1" s="1"/>
  <c r="H296" i="1"/>
  <c r="F296" i="1"/>
  <c r="I296" i="1" s="1"/>
  <c r="H295" i="1"/>
  <c r="F295" i="1"/>
  <c r="G295" i="1" s="1"/>
  <c r="H294" i="1"/>
  <c r="F294" i="1"/>
  <c r="G294" i="1" s="1"/>
  <c r="H293" i="1"/>
  <c r="F293" i="1"/>
  <c r="I293" i="1" s="1"/>
  <c r="I292" i="1"/>
  <c r="H292" i="1"/>
  <c r="F292" i="1"/>
  <c r="G292" i="1" s="1"/>
  <c r="H291" i="1"/>
  <c r="F291" i="1"/>
  <c r="H290" i="1"/>
  <c r="J290" i="1" s="1"/>
  <c r="F290" i="1"/>
  <c r="I290" i="1" s="1"/>
  <c r="I289" i="1"/>
  <c r="J289" i="1" s="1"/>
  <c r="H289" i="1"/>
  <c r="F289" i="1"/>
  <c r="G289" i="1" s="1"/>
  <c r="H288" i="1"/>
  <c r="F288" i="1"/>
  <c r="G288" i="1" s="1"/>
  <c r="I287" i="1"/>
  <c r="H287" i="1"/>
  <c r="G287" i="1"/>
  <c r="F287" i="1"/>
  <c r="H286" i="1"/>
  <c r="F286" i="1"/>
  <c r="I286" i="1" s="1"/>
  <c r="H285" i="1"/>
  <c r="E285" i="1"/>
  <c r="F285" i="1" s="1"/>
  <c r="I285" i="1" s="1"/>
  <c r="I284" i="1"/>
  <c r="H284" i="1"/>
  <c r="G284" i="1"/>
  <c r="F283" i="1"/>
  <c r="I283" i="1" s="1"/>
  <c r="E283" i="1"/>
  <c r="H283" i="1" s="1"/>
  <c r="E282" i="1"/>
  <c r="F281" i="1"/>
  <c r="I281" i="1" s="1"/>
  <c r="E281" i="1"/>
  <c r="H281" i="1" s="1"/>
  <c r="I280" i="1"/>
  <c r="H280" i="1"/>
  <c r="J280" i="1" s="1"/>
  <c r="F280" i="1"/>
  <c r="G280" i="1" s="1"/>
  <c r="I279" i="1"/>
  <c r="H279" i="1"/>
  <c r="J279" i="1" s="1"/>
  <c r="F279" i="1"/>
  <c r="G279" i="1" s="1"/>
  <c r="I278" i="1"/>
  <c r="H278" i="1"/>
  <c r="G278" i="1"/>
  <c r="F278" i="1"/>
  <c r="I277" i="1"/>
  <c r="H277" i="1"/>
  <c r="J277" i="1" s="1"/>
  <c r="G277" i="1"/>
  <c r="E276" i="1"/>
  <c r="F275" i="1"/>
  <c r="I275" i="1" s="1"/>
  <c r="E275" i="1"/>
  <c r="J274" i="1"/>
  <c r="I274" i="1"/>
  <c r="H274" i="1"/>
  <c r="G274" i="1"/>
  <c r="I267" i="1"/>
  <c r="H267" i="1"/>
  <c r="G267" i="1"/>
  <c r="E265" i="1"/>
  <c r="H265" i="1" s="1"/>
  <c r="F264" i="1"/>
  <c r="E264" i="1"/>
  <c r="E271" i="1" s="1"/>
  <c r="F263" i="1"/>
  <c r="F270" i="1" s="1"/>
  <c r="I270" i="1" s="1"/>
  <c r="E263" i="1"/>
  <c r="E270" i="1" s="1"/>
  <c r="H270" i="1" s="1"/>
  <c r="F262" i="1"/>
  <c r="E262" i="1"/>
  <c r="E269" i="1" s="1"/>
  <c r="F261" i="1"/>
  <c r="F268" i="1" s="1"/>
  <c r="I268" i="1" s="1"/>
  <c r="E261" i="1"/>
  <c r="H261" i="1" s="1"/>
  <c r="I260" i="1"/>
  <c r="H260" i="1"/>
  <c r="G260" i="1"/>
  <c r="F259" i="1"/>
  <c r="F486" i="1" s="1"/>
  <c r="E259" i="1"/>
  <c r="F258" i="1"/>
  <c r="E258" i="1"/>
  <c r="F257" i="1"/>
  <c r="I257" i="1" s="1"/>
  <c r="E257" i="1"/>
  <c r="F256" i="1"/>
  <c r="I256" i="1" s="1"/>
  <c r="E256" i="1"/>
  <c r="F255" i="1"/>
  <c r="I255" i="1" s="1"/>
  <c r="E255" i="1"/>
  <c r="F254" i="1"/>
  <c r="I254" i="1" s="1"/>
  <c r="E254" i="1"/>
  <c r="F252" i="1"/>
  <c r="I252" i="1" s="1"/>
  <c r="E252" i="1"/>
  <c r="E250" i="1"/>
  <c r="E253" i="1" s="1"/>
  <c r="F249" i="1"/>
  <c r="F480" i="1" s="1"/>
  <c r="I480" i="1" s="1"/>
  <c r="E249" i="1"/>
  <c r="I248" i="1"/>
  <c r="H248" i="1"/>
  <c r="J248" i="1" s="1"/>
  <c r="G248" i="1"/>
  <c r="F247" i="1"/>
  <c r="I247" i="1" s="1"/>
  <c r="E247" i="1"/>
  <c r="I246" i="1"/>
  <c r="H246" i="1"/>
  <c r="G246" i="1"/>
  <c r="F245" i="1"/>
  <c r="I245" i="1" s="1"/>
  <c r="E245" i="1"/>
  <c r="H245" i="1" s="1"/>
  <c r="J245" i="1" s="1"/>
  <c r="K261" i="4" s="1"/>
  <c r="F241" i="1"/>
  <c r="E241" i="1"/>
  <c r="H241" i="1" s="1"/>
  <c r="E238" i="1"/>
  <c r="E500" i="1" s="1"/>
  <c r="F237" i="1"/>
  <c r="F483" i="1" s="1"/>
  <c r="E237" i="1"/>
  <c r="E483" i="1" s="1"/>
  <c r="F235" i="1"/>
  <c r="F415" i="1" s="1"/>
  <c r="I415" i="1" s="1"/>
  <c r="E235" i="1"/>
  <c r="I232" i="1"/>
  <c r="H232" i="1"/>
  <c r="J232" i="1" s="1"/>
  <c r="F232" i="1"/>
  <c r="G232" i="1" s="1"/>
  <c r="F231" i="1"/>
  <c r="I231" i="1" s="1"/>
  <c r="F230" i="1"/>
  <c r="I230" i="1" s="1"/>
  <c r="F229" i="1"/>
  <c r="F266" i="1" s="1"/>
  <c r="E229" i="1"/>
  <c r="F224" i="1"/>
  <c r="I224" i="1" s="1"/>
  <c r="E224" i="1"/>
  <c r="F223" i="1"/>
  <c r="I223" i="1" s="1"/>
  <c r="E223" i="1"/>
  <c r="H223" i="1" s="1"/>
  <c r="I222" i="1"/>
  <c r="J222" i="1" s="1"/>
  <c r="H222" i="1"/>
  <c r="G222" i="1"/>
  <c r="F216" i="1"/>
  <c r="F467" i="1" s="1"/>
  <c r="E216" i="1"/>
  <c r="F215" i="1"/>
  <c r="I215" i="1" s="1"/>
  <c r="E215" i="1"/>
  <c r="H215" i="1" s="1"/>
  <c r="F213" i="1"/>
  <c r="I213" i="1" s="1"/>
  <c r="E213" i="1"/>
  <c r="H213" i="1" s="1"/>
  <c r="F212" i="1"/>
  <c r="I212" i="1" s="1"/>
  <c r="E212" i="1"/>
  <c r="H212" i="1" s="1"/>
  <c r="F211" i="1"/>
  <c r="I211" i="1" s="1"/>
  <c r="E211" i="1"/>
  <c r="H211" i="1" s="1"/>
  <c r="F210" i="1"/>
  <c r="I210" i="1" s="1"/>
  <c r="E210" i="1"/>
  <c r="E230" i="1" s="1"/>
  <c r="F209" i="1"/>
  <c r="I209" i="1" s="1"/>
  <c r="E209" i="1"/>
  <c r="H209" i="1" s="1"/>
  <c r="F208" i="1"/>
  <c r="I208" i="1" s="1"/>
  <c r="E208" i="1"/>
  <c r="H208" i="1" s="1"/>
  <c r="F207" i="1"/>
  <c r="I207" i="1" s="1"/>
  <c r="E207" i="1"/>
  <c r="H207" i="1" s="1"/>
  <c r="F206" i="1"/>
  <c r="I206" i="1" s="1"/>
  <c r="E206" i="1"/>
  <c r="H206" i="1" s="1"/>
  <c r="F205" i="1"/>
  <c r="I205" i="1" s="1"/>
  <c r="E205" i="1"/>
  <c r="H205" i="1" s="1"/>
  <c r="F204" i="1"/>
  <c r="I204" i="1" s="1"/>
  <c r="E204" i="1"/>
  <c r="H204" i="1" s="1"/>
  <c r="I197" i="1"/>
  <c r="F195" i="1"/>
  <c r="I195" i="1" s="1"/>
  <c r="E195" i="1"/>
  <c r="H195" i="1" s="1"/>
  <c r="F193" i="1"/>
  <c r="I193" i="1" s="1"/>
  <c r="E193" i="1"/>
  <c r="H193" i="1" s="1"/>
  <c r="F192" i="1"/>
  <c r="I192" i="1" s="1"/>
  <c r="E192" i="1"/>
  <c r="H192" i="1" s="1"/>
  <c r="F191" i="1"/>
  <c r="I191" i="1" s="1"/>
  <c r="E191" i="1"/>
  <c r="H191" i="1" s="1"/>
  <c r="F190" i="1"/>
  <c r="I190" i="1" s="1"/>
  <c r="E190" i="1"/>
  <c r="H190" i="1" s="1"/>
  <c r="F188" i="1"/>
  <c r="F189" i="1" s="1"/>
  <c r="I189" i="1" s="1"/>
  <c r="E188" i="1"/>
  <c r="E189" i="1" s="1"/>
  <c r="F187" i="1"/>
  <c r="I187" i="1" s="1"/>
  <c r="E187" i="1"/>
  <c r="H187" i="1" s="1"/>
  <c r="H185" i="1"/>
  <c r="F185" i="1"/>
  <c r="I185" i="1" s="1"/>
  <c r="F179" i="1"/>
  <c r="I179" i="1" s="1"/>
  <c r="E179" i="1"/>
  <c r="H179" i="1" s="1"/>
  <c r="F159" i="1"/>
  <c r="I159" i="1" s="1"/>
  <c r="E159" i="1"/>
  <c r="G159" i="1" s="1"/>
  <c r="F153" i="1"/>
  <c r="I153" i="1" s="1"/>
  <c r="E153" i="1"/>
  <c r="E173" i="1" s="1"/>
  <c r="E181" i="1" s="1"/>
  <c r="I152" i="1"/>
  <c r="H152" i="1"/>
  <c r="G152" i="1"/>
  <c r="F151" i="1"/>
  <c r="I151" i="1" s="1"/>
  <c r="E151" i="1"/>
  <c r="H151" i="1" s="1"/>
  <c r="F150" i="1"/>
  <c r="E150" i="1"/>
  <c r="H150" i="1" s="1"/>
  <c r="F141" i="1"/>
  <c r="F142" i="1" s="1"/>
  <c r="E141" i="1"/>
  <c r="E142" i="1" s="1"/>
  <c r="I140" i="1"/>
  <c r="H140" i="1"/>
  <c r="G140" i="1"/>
  <c r="H139" i="1"/>
  <c r="J139" i="1" s="1"/>
  <c r="F139" i="1"/>
  <c r="I139" i="1" s="1"/>
  <c r="E138" i="1"/>
  <c r="F138" i="1" s="1"/>
  <c r="I138" i="1" s="1"/>
  <c r="E137" i="1"/>
  <c r="H137" i="1" s="1"/>
  <c r="E136" i="1"/>
  <c r="F136" i="1" s="1"/>
  <c r="I136" i="1" s="1"/>
  <c r="E135" i="1"/>
  <c r="H135" i="1" s="1"/>
  <c r="I134" i="1"/>
  <c r="H134" i="1"/>
  <c r="J134" i="1" s="1"/>
  <c r="F134" i="1"/>
  <c r="G134" i="1" s="1"/>
  <c r="H133" i="1"/>
  <c r="F133" i="1"/>
  <c r="I133" i="1" s="1"/>
  <c r="J133" i="1" s="1"/>
  <c r="I132" i="1"/>
  <c r="H132" i="1"/>
  <c r="J132" i="1" s="1"/>
  <c r="G132" i="1"/>
  <c r="F131" i="1"/>
  <c r="I131" i="1" s="1"/>
  <c r="E131" i="1"/>
  <c r="H131" i="1" s="1"/>
  <c r="H130" i="1"/>
  <c r="F130" i="1"/>
  <c r="I130" i="1" s="1"/>
  <c r="J130" i="1" s="1"/>
  <c r="F129" i="1"/>
  <c r="I129" i="1" s="1"/>
  <c r="E129" i="1"/>
  <c r="F128" i="1"/>
  <c r="I128" i="1" s="1"/>
  <c r="E128" i="1"/>
  <c r="H128" i="1" s="1"/>
  <c r="I127" i="1"/>
  <c r="H127" i="1"/>
  <c r="J127" i="1" s="1"/>
  <c r="G127" i="1"/>
  <c r="F126" i="1"/>
  <c r="I126" i="1" s="1"/>
  <c r="E126" i="1"/>
  <c r="H126" i="1" s="1"/>
  <c r="F124" i="1"/>
  <c r="I124" i="1" s="1"/>
  <c r="E124" i="1"/>
  <c r="H124" i="1" s="1"/>
  <c r="H118" i="1"/>
  <c r="F118" i="1"/>
  <c r="I118" i="1" s="1"/>
  <c r="H96" i="1"/>
  <c r="F96" i="1"/>
  <c r="I96" i="1" s="1"/>
  <c r="F95" i="1"/>
  <c r="I95" i="1" s="1"/>
  <c r="E95" i="1"/>
  <c r="F94" i="1"/>
  <c r="I94" i="1" s="1"/>
  <c r="E94" i="1"/>
  <c r="H94" i="1" s="1"/>
  <c r="F93" i="1"/>
  <c r="I93" i="1" s="1"/>
  <c r="E93" i="1"/>
  <c r="E125" i="1" s="1"/>
  <c r="F92" i="1"/>
  <c r="I92" i="1" s="1"/>
  <c r="E92" i="1"/>
  <c r="H92" i="1" s="1"/>
  <c r="H91" i="1"/>
  <c r="F91" i="1"/>
  <c r="I91" i="1" s="1"/>
  <c r="F89" i="1"/>
  <c r="I89" i="1" s="1"/>
  <c r="E89" i="1"/>
  <c r="H89" i="1" s="1"/>
  <c r="J89" i="1" s="1"/>
  <c r="F83" i="1"/>
  <c r="I83" i="1" s="1"/>
  <c r="E83" i="1"/>
  <c r="H83" i="1" s="1"/>
  <c r="F68" i="1"/>
  <c r="I68" i="1" s="1"/>
  <c r="E68" i="1"/>
  <c r="H68" i="1" s="1"/>
  <c r="F67" i="1"/>
  <c r="I67" i="1" s="1"/>
  <c r="E67" i="1"/>
  <c r="H67" i="1" s="1"/>
  <c r="H66" i="1"/>
  <c r="F66" i="1"/>
  <c r="I66" i="1" s="1"/>
  <c r="J66" i="1" s="1"/>
  <c r="F61" i="1"/>
  <c r="I61" i="1" s="1"/>
  <c r="E61" i="1"/>
  <c r="H61" i="1" s="1"/>
  <c r="F56" i="1"/>
  <c r="F63" i="1" s="1"/>
  <c r="E56" i="1"/>
  <c r="H56" i="1" s="1"/>
  <c r="F55" i="1"/>
  <c r="F62" i="1" s="1"/>
  <c r="I62" i="1" s="1"/>
  <c r="E55" i="1"/>
  <c r="E73" i="1" s="1"/>
  <c r="F51" i="1"/>
  <c r="I51" i="1" s="1"/>
  <c r="E51" i="1"/>
  <c r="H51" i="1" s="1"/>
  <c r="F47" i="1"/>
  <c r="I47" i="1" s="1"/>
  <c r="E47" i="1"/>
  <c r="H47" i="1" s="1"/>
  <c r="F46" i="1"/>
  <c r="F373" i="1" s="1"/>
  <c r="E46" i="1"/>
  <c r="H46" i="1" s="1"/>
  <c r="F45" i="1"/>
  <c r="F407" i="1" s="1"/>
  <c r="E45" i="1"/>
  <c r="E407" i="1" s="1"/>
  <c r="F42" i="1"/>
  <c r="E42" i="1"/>
  <c r="H42" i="1" s="1"/>
  <c r="F41" i="1"/>
  <c r="E41" i="1"/>
  <c r="H41" i="1" s="1"/>
  <c r="F40" i="1"/>
  <c r="E40" i="1"/>
  <c r="H40" i="1" s="1"/>
  <c r="F39" i="1"/>
  <c r="E39" i="1"/>
  <c r="H39" i="1" s="1"/>
  <c r="F38" i="1"/>
  <c r="G38" i="1" s="1"/>
  <c r="E38" i="1"/>
  <c r="H38" i="1" s="1"/>
  <c r="F37" i="1"/>
  <c r="I37" i="1" s="1"/>
  <c r="E37" i="1"/>
  <c r="H37" i="1" s="1"/>
  <c r="F28" i="1"/>
  <c r="E28" i="1"/>
  <c r="H28" i="1" s="1"/>
  <c r="F27" i="1"/>
  <c r="I27" i="1" s="1"/>
  <c r="E27" i="1"/>
  <c r="H27" i="1" s="1"/>
  <c r="J26" i="1"/>
  <c r="G26" i="1"/>
  <c r="J25" i="1"/>
  <c r="G25" i="1"/>
  <c r="F24" i="1"/>
  <c r="I24" i="1" s="1"/>
  <c r="E24" i="1"/>
  <c r="H24" i="1" s="1"/>
  <c r="F23" i="1"/>
  <c r="I23" i="1" s="1"/>
  <c r="E23" i="1"/>
  <c r="H23" i="1" s="1"/>
  <c r="F22" i="1"/>
  <c r="I22" i="1" s="1"/>
  <c r="E22" i="1"/>
  <c r="G22" i="1" s="1"/>
  <c r="I21" i="1"/>
  <c r="H21" i="1"/>
  <c r="J21" i="1" s="1"/>
  <c r="G21" i="1"/>
  <c r="F20" i="1"/>
  <c r="I20" i="1" s="1"/>
  <c r="E20" i="1"/>
  <c r="H20" i="1" s="1"/>
  <c r="A19" i="1"/>
  <c r="G711" i="4" l="1"/>
  <c r="H711" i="4"/>
  <c r="G695" i="4"/>
  <c r="H695" i="4"/>
  <c r="F693" i="4"/>
  <c r="I693" i="4" s="1"/>
  <c r="I662" i="4"/>
  <c r="H715" i="4"/>
  <c r="G699" i="4"/>
  <c r="H699" i="4"/>
  <c r="G571" i="4"/>
  <c r="G701" i="4"/>
  <c r="H701" i="4"/>
  <c r="E356" i="4"/>
  <c r="G703" i="4"/>
  <c r="H703" i="4"/>
  <c r="F715" i="4"/>
  <c r="I715" i="4" s="1"/>
  <c r="I684" i="4"/>
  <c r="G693" i="4"/>
  <c r="H693" i="4"/>
  <c r="H725" i="4" s="1"/>
  <c r="H538" i="4"/>
  <c r="G538" i="4"/>
  <c r="G707" i="4"/>
  <c r="H707" i="4"/>
  <c r="E609" i="4"/>
  <c r="E595" i="4"/>
  <c r="F460" i="4"/>
  <c r="I460" i="4" s="1"/>
  <c r="H460" i="4"/>
  <c r="H438" i="4"/>
  <c r="E449" i="4"/>
  <c r="G287" i="4"/>
  <c r="H287" i="4"/>
  <c r="H143" i="4"/>
  <c r="F143" i="4"/>
  <c r="I143" i="4" s="1"/>
  <c r="G68" i="4"/>
  <c r="H68" i="4"/>
  <c r="I551" i="4"/>
  <c r="I547" i="4"/>
  <c r="I533" i="4"/>
  <c r="G509" i="4"/>
  <c r="G505" i="4"/>
  <c r="G476" i="4"/>
  <c r="I476" i="4"/>
  <c r="G473" i="4"/>
  <c r="H467" i="4"/>
  <c r="F467" i="4"/>
  <c r="I415" i="4"/>
  <c r="G386" i="4"/>
  <c r="G383" i="4"/>
  <c r="I370" i="4"/>
  <c r="F367" i="4"/>
  <c r="I367" i="4" s="1"/>
  <c r="G367" i="4"/>
  <c r="H367" i="4"/>
  <c r="G307" i="4"/>
  <c r="I296" i="4"/>
  <c r="G256" i="4"/>
  <c r="H256" i="4"/>
  <c r="G197" i="4"/>
  <c r="H197" i="4"/>
  <c r="G127" i="4"/>
  <c r="F74" i="4"/>
  <c r="G63" i="4"/>
  <c r="I63" i="4"/>
  <c r="G688" i="4"/>
  <c r="G684" i="4"/>
  <c r="G680" i="4"/>
  <c r="G676" i="4"/>
  <c r="G672" i="4"/>
  <c r="G670" i="4"/>
  <c r="G668" i="4"/>
  <c r="G664" i="4"/>
  <c r="G662" i="4"/>
  <c r="H650" i="4"/>
  <c r="H646" i="4"/>
  <c r="H644" i="4"/>
  <c r="H638" i="4"/>
  <c r="H636" i="4"/>
  <c r="H634" i="4"/>
  <c r="H630" i="4"/>
  <c r="H628" i="4"/>
  <c r="H626" i="4"/>
  <c r="H622" i="4"/>
  <c r="H620" i="4"/>
  <c r="H616" i="4"/>
  <c r="H614" i="4"/>
  <c r="H610" i="4"/>
  <c r="H608" i="4"/>
  <c r="H604" i="4"/>
  <c r="H602" i="4"/>
  <c r="H600" i="4"/>
  <c r="H594" i="4"/>
  <c r="G478" i="4"/>
  <c r="I478" i="4"/>
  <c r="H463" i="4"/>
  <c r="F463" i="4"/>
  <c r="H459" i="4"/>
  <c r="F459" i="4"/>
  <c r="G354" i="4"/>
  <c r="G346" i="4"/>
  <c r="G340" i="4"/>
  <c r="G334" i="4"/>
  <c r="G309" i="4"/>
  <c r="G263" i="4"/>
  <c r="H263" i="4"/>
  <c r="G199" i="4"/>
  <c r="H199" i="4"/>
  <c r="I147" i="4"/>
  <c r="F148" i="4"/>
  <c r="H108" i="4"/>
  <c r="E112" i="4"/>
  <c r="E117" i="4"/>
  <c r="G128" i="4"/>
  <c r="H128" i="4"/>
  <c r="H80" i="4"/>
  <c r="E88" i="4"/>
  <c r="H73" i="4"/>
  <c r="E79" i="4"/>
  <c r="G22" i="4"/>
  <c r="G470" i="4"/>
  <c r="I470" i="4"/>
  <c r="I324" i="4"/>
  <c r="G324" i="4"/>
  <c r="G289" i="4"/>
  <c r="H289" i="4"/>
  <c r="G90" i="4"/>
  <c r="H90" i="4"/>
  <c r="F436" i="4"/>
  <c r="G45" i="4"/>
  <c r="I45" i="4"/>
  <c r="F582" i="4"/>
  <c r="I582" i="4" s="1"/>
  <c r="F580" i="4"/>
  <c r="I580" i="4" s="1"/>
  <c r="F575" i="4"/>
  <c r="I575" i="4" s="1"/>
  <c r="F571" i="4"/>
  <c r="I571" i="4" s="1"/>
  <c r="F569" i="4"/>
  <c r="I569" i="4" s="1"/>
  <c r="F565" i="4"/>
  <c r="I565" i="4" s="1"/>
  <c r="F466" i="4"/>
  <c r="I466" i="4" s="1"/>
  <c r="H466" i="4"/>
  <c r="F452" i="4"/>
  <c r="I452" i="4" s="1"/>
  <c r="H452" i="4"/>
  <c r="E416" i="4"/>
  <c r="H416" i="4" s="1"/>
  <c r="H415" i="4"/>
  <c r="I301" i="4"/>
  <c r="G301" i="4"/>
  <c r="H291" i="4"/>
  <c r="G279" i="4"/>
  <c r="H279" i="4"/>
  <c r="G47" i="4"/>
  <c r="I47" i="4"/>
  <c r="G480" i="4"/>
  <c r="I480" i="4"/>
  <c r="H267" i="4"/>
  <c r="E270" i="4"/>
  <c r="H270" i="4" s="1"/>
  <c r="G201" i="4"/>
  <c r="H201" i="4"/>
  <c r="G166" i="4"/>
  <c r="I166" i="4"/>
  <c r="I120" i="4"/>
  <c r="G120" i="4"/>
  <c r="G37" i="4"/>
  <c r="I37" i="4"/>
  <c r="I24" i="4"/>
  <c r="F404" i="4"/>
  <c r="E632" i="4"/>
  <c r="I532" i="4"/>
  <c r="H527" i="4"/>
  <c r="H525" i="4"/>
  <c r="H521" i="4"/>
  <c r="H516" i="4"/>
  <c r="H514" i="4"/>
  <c r="H512" i="4"/>
  <c r="H510" i="4"/>
  <c r="H508" i="4"/>
  <c r="H504" i="4"/>
  <c r="H500" i="4"/>
  <c r="H496" i="4"/>
  <c r="G472" i="4"/>
  <c r="I472" i="4"/>
  <c r="H469" i="4"/>
  <c r="F469" i="4"/>
  <c r="F462" i="4"/>
  <c r="I462" i="4" s="1"/>
  <c r="G462" i="4"/>
  <c r="H462" i="4"/>
  <c r="F369" i="4"/>
  <c r="I369" i="4" s="1"/>
  <c r="H369" i="4"/>
  <c r="G317" i="4"/>
  <c r="I317" i="4"/>
  <c r="G281" i="4"/>
  <c r="H281" i="4"/>
  <c r="G250" i="4"/>
  <c r="H250" i="4"/>
  <c r="E444" i="4"/>
  <c r="H444" i="4" s="1"/>
  <c r="G228" i="4"/>
  <c r="G220" i="4"/>
  <c r="H141" i="4"/>
  <c r="F141" i="4"/>
  <c r="F73" i="4"/>
  <c r="F62" i="4"/>
  <c r="G55" i="4"/>
  <c r="I55" i="4"/>
  <c r="G24" i="4"/>
  <c r="I583" i="4"/>
  <c r="I581" i="4"/>
  <c r="I577" i="4"/>
  <c r="I572" i="4"/>
  <c r="I568" i="4"/>
  <c r="I566" i="4"/>
  <c r="I564" i="4"/>
  <c r="I556" i="4"/>
  <c r="I554" i="4"/>
  <c r="I550" i="4"/>
  <c r="F485" i="4"/>
  <c r="I485" i="4" s="1"/>
  <c r="G482" i="4"/>
  <c r="I482" i="4"/>
  <c r="G394" i="4"/>
  <c r="H394" i="4"/>
  <c r="G350" i="4"/>
  <c r="G342" i="4"/>
  <c r="G336" i="4"/>
  <c r="G328" i="4"/>
  <c r="G246" i="4"/>
  <c r="H246" i="4"/>
  <c r="G203" i="4"/>
  <c r="H203" i="4"/>
  <c r="G186" i="4"/>
  <c r="I186" i="4"/>
  <c r="H465" i="4"/>
  <c r="F465" i="4"/>
  <c r="I465" i="4" s="1"/>
  <c r="I413" i="4"/>
  <c r="F365" i="4"/>
  <c r="I365" i="4" s="1"/>
  <c r="H365" i="4"/>
  <c r="G295" i="4"/>
  <c r="H295" i="4"/>
  <c r="H283" i="4"/>
  <c r="H78" i="4"/>
  <c r="F72" i="4"/>
  <c r="G61" i="4"/>
  <c r="I61" i="4"/>
  <c r="G39" i="4"/>
  <c r="I39" i="4"/>
  <c r="I653" i="4"/>
  <c r="H647" i="4"/>
  <c r="H645" i="4"/>
  <c r="H643" i="4"/>
  <c r="H639" i="4"/>
  <c r="H637" i="4"/>
  <c r="H635" i="4"/>
  <c r="H633" i="4"/>
  <c r="H631" i="4"/>
  <c r="H629" i="4"/>
  <c r="H627" i="4"/>
  <c r="H623" i="4"/>
  <c r="H621" i="4"/>
  <c r="H619" i="4"/>
  <c r="H617" i="4"/>
  <c r="H615" i="4"/>
  <c r="H613" i="4"/>
  <c r="H605" i="4"/>
  <c r="H603" i="4"/>
  <c r="H601" i="4"/>
  <c r="H599" i="4"/>
  <c r="F468" i="4"/>
  <c r="I468" i="4" s="1"/>
  <c r="G468" i="4"/>
  <c r="H468" i="4"/>
  <c r="H461" i="4"/>
  <c r="F461" i="4"/>
  <c r="I461" i="4" s="1"/>
  <c r="G360" i="4"/>
  <c r="G303" i="4"/>
  <c r="G207" i="4"/>
  <c r="H207" i="4"/>
  <c r="G135" i="4"/>
  <c r="H135" i="4"/>
  <c r="G28" i="4"/>
  <c r="F675" i="4"/>
  <c r="G675" i="4" s="1"/>
  <c r="G629" i="4"/>
  <c r="F560" i="4"/>
  <c r="G474" i="4"/>
  <c r="G252" i="4"/>
  <c r="H252" i="4"/>
  <c r="G222" i="4"/>
  <c r="G216" i="4"/>
  <c r="G131" i="4"/>
  <c r="I131" i="4"/>
  <c r="I30" i="4"/>
  <c r="F627" i="4"/>
  <c r="I627" i="4" s="1"/>
  <c r="F640" i="4" s="1"/>
  <c r="I640" i="4" s="1"/>
  <c r="F617" i="4"/>
  <c r="I617" i="4" s="1"/>
  <c r="F464" i="4"/>
  <c r="I464" i="4" s="1"/>
  <c r="H464" i="4"/>
  <c r="E414" i="4"/>
  <c r="H414" i="4" s="1"/>
  <c r="H413" i="4"/>
  <c r="G389" i="4"/>
  <c r="I389" i="4"/>
  <c r="G381" i="4"/>
  <c r="F371" i="4"/>
  <c r="I371" i="4" s="1"/>
  <c r="G371" i="4"/>
  <c r="H371" i="4"/>
  <c r="G352" i="4"/>
  <c r="G344" i="4"/>
  <c r="G338" i="4"/>
  <c r="G330" i="4"/>
  <c r="I319" i="4"/>
  <c r="G319" i="4"/>
  <c r="H307" i="4"/>
  <c r="G299" i="4"/>
  <c r="I299" i="4"/>
  <c r="G238" i="4"/>
  <c r="G143" i="4"/>
  <c r="G41" i="4"/>
  <c r="I41" i="4"/>
  <c r="E230" i="4"/>
  <c r="E149" i="4"/>
  <c r="I380" i="4"/>
  <c r="I376" i="4"/>
  <c r="I355" i="4"/>
  <c r="I353" i="4"/>
  <c r="I351" i="4"/>
  <c r="I349" i="4"/>
  <c r="I345" i="4"/>
  <c r="I343" i="4"/>
  <c r="I341" i="4"/>
  <c r="I339" i="4"/>
  <c r="I337" i="4"/>
  <c r="I335" i="4"/>
  <c r="I333" i="4"/>
  <c r="I329" i="4"/>
  <c r="I327" i="4"/>
  <c r="I313" i="4"/>
  <c r="I304" i="4"/>
  <c r="I302" i="4"/>
  <c r="E245" i="4"/>
  <c r="G223" i="4"/>
  <c r="I144" i="4"/>
  <c r="H142" i="4"/>
  <c r="H140" i="4"/>
  <c r="E208" i="4"/>
  <c r="G142" i="4"/>
  <c r="G140" i="4"/>
  <c r="I391" i="4"/>
  <c r="H228" i="4"/>
  <c r="H224" i="4"/>
  <c r="H222" i="4"/>
  <c r="H220" i="4"/>
  <c r="H218" i="4"/>
  <c r="H216" i="4"/>
  <c r="H156" i="4"/>
  <c r="H147" i="4"/>
  <c r="H96" i="4"/>
  <c r="H94" i="4"/>
  <c r="H28" i="4"/>
  <c r="H24" i="4"/>
  <c r="H30" i="4" s="1"/>
  <c r="H22" i="4"/>
  <c r="I309" i="1"/>
  <c r="G305" i="1"/>
  <c r="G131" i="1"/>
  <c r="J526" i="1"/>
  <c r="J573" i="1"/>
  <c r="J391" i="1"/>
  <c r="G230" i="1"/>
  <c r="G264" i="1"/>
  <c r="F185" i="2"/>
  <c r="J393" i="1"/>
  <c r="G399" i="1"/>
  <c r="G42" i="1"/>
  <c r="K195" i="4"/>
  <c r="J92" i="1"/>
  <c r="I237" i="1"/>
  <c r="G395" i="1"/>
  <c r="I476" i="1"/>
  <c r="K541" i="4"/>
  <c r="G391" i="1"/>
  <c r="J606" i="1"/>
  <c r="F156" i="2"/>
  <c r="K592" i="4"/>
  <c r="K91" i="4"/>
  <c r="K548" i="4"/>
  <c r="K586" i="4"/>
  <c r="K121" i="4"/>
  <c r="K362" i="4"/>
  <c r="K654" i="4"/>
  <c r="K493" i="4"/>
  <c r="G170" i="2"/>
  <c r="F260" i="2"/>
  <c r="G271" i="2" s="1"/>
  <c r="I386" i="2" s="1"/>
  <c r="F244" i="2"/>
  <c r="G248" i="2" s="1"/>
  <c r="F245" i="2"/>
  <c r="G669" i="2"/>
  <c r="F49" i="2"/>
  <c r="G304" i="1"/>
  <c r="I314" i="1"/>
  <c r="J314" i="1" s="1"/>
  <c r="I475" i="1"/>
  <c r="J475" i="1" s="1"/>
  <c r="J444" i="1"/>
  <c r="G321" i="1"/>
  <c r="J643" i="1"/>
  <c r="J47" i="1"/>
  <c r="J207" i="1"/>
  <c r="F445" i="1"/>
  <c r="J27" i="1"/>
  <c r="J68" i="1"/>
  <c r="J307" i="1"/>
  <c r="F432" i="1"/>
  <c r="I432" i="1" s="1"/>
  <c r="I484" i="1"/>
  <c r="G591" i="1"/>
  <c r="G640" i="1"/>
  <c r="F72" i="2"/>
  <c r="G75" i="2" s="1"/>
  <c r="G208" i="2"/>
  <c r="G604" i="2"/>
  <c r="F175" i="2"/>
  <c r="G177" i="2" s="1"/>
  <c r="G390" i="2"/>
  <c r="G445" i="2"/>
  <c r="G657" i="2"/>
  <c r="F262" i="2"/>
  <c r="F82" i="2"/>
  <c r="G83" i="2" s="1"/>
  <c r="G234" i="2"/>
  <c r="G546" i="2"/>
  <c r="G103" i="2"/>
  <c r="G291" i="2"/>
  <c r="G203" i="2"/>
  <c r="G449" i="2"/>
  <c r="G700" i="2"/>
  <c r="G433" i="2"/>
  <c r="G522" i="2"/>
  <c r="G496" i="2"/>
  <c r="G428" i="2"/>
  <c r="G23" i="2"/>
  <c r="G24" i="2" s="1"/>
  <c r="G341" i="2"/>
  <c r="G58" i="2"/>
  <c r="G356" i="2"/>
  <c r="G399" i="2"/>
  <c r="G450" i="2" s="1"/>
  <c r="G634" i="2"/>
  <c r="F183" i="2"/>
  <c r="G186" i="2" s="1"/>
  <c r="F264" i="2"/>
  <c r="F490" i="2"/>
  <c r="G93" i="2"/>
  <c r="G599" i="2"/>
  <c r="G716" i="2"/>
  <c r="G279" i="2"/>
  <c r="G37" i="2"/>
  <c r="G325" i="2"/>
  <c r="G641" i="2"/>
  <c r="G688" i="2"/>
  <c r="G230" i="2"/>
  <c r="G112" i="2"/>
  <c r="F154" i="2"/>
  <c r="G157" i="2" s="1"/>
  <c r="G404" i="2"/>
  <c r="G500" i="2"/>
  <c r="G437" i="2"/>
  <c r="G677" i="2"/>
  <c r="G708" i="2"/>
  <c r="G371" i="2"/>
  <c r="G481" i="2"/>
  <c r="G366" i="2"/>
  <c r="G590" i="2"/>
  <c r="G165" i="2"/>
  <c r="G578" i="2"/>
  <c r="G386" i="2"/>
  <c r="G533" i="2"/>
  <c r="G63" i="2"/>
  <c r="G319" i="2"/>
  <c r="G665" i="2"/>
  <c r="G51" i="2"/>
  <c r="G198" i="2"/>
  <c r="G617" i="2"/>
  <c r="G673" i="2"/>
  <c r="G704" i="2"/>
  <c r="G69" i="2"/>
  <c r="G225" i="2"/>
  <c r="G351" i="2"/>
  <c r="G552" i="2"/>
  <c r="G567" i="2"/>
  <c r="G696" i="2"/>
  <c r="G220" i="2"/>
  <c r="G299" i="2"/>
  <c r="G242" i="2"/>
  <c r="J295" i="1"/>
  <c r="G287" i="2"/>
  <c r="G491" i="2"/>
  <c r="G536" i="2" s="1"/>
  <c r="G511" i="2"/>
  <c r="J91" i="1"/>
  <c r="G96" i="1"/>
  <c r="G263" i="1"/>
  <c r="J288" i="1"/>
  <c r="H327" i="1"/>
  <c r="G593" i="1"/>
  <c r="G39" i="1"/>
  <c r="G27" i="1"/>
  <c r="G28" i="1"/>
  <c r="I288" i="1"/>
  <c r="I295" i="1"/>
  <c r="I333" i="1"/>
  <c r="H337" i="1"/>
  <c r="J337" i="1" s="1"/>
  <c r="F343" i="1"/>
  <c r="I343" i="1" s="1"/>
  <c r="J343" i="1" s="1"/>
  <c r="I403" i="1"/>
  <c r="J403" i="1" s="1"/>
  <c r="F434" i="1"/>
  <c r="I434" i="1" s="1"/>
  <c r="J434" i="1" s="1"/>
  <c r="I294" i="1"/>
  <c r="J223" i="1"/>
  <c r="J333" i="1"/>
  <c r="G337" i="1"/>
  <c r="G358" i="1"/>
  <c r="J379" i="1"/>
  <c r="G41" i="1"/>
  <c r="J118" i="1"/>
  <c r="K119" i="1" s="1"/>
  <c r="G133" i="1"/>
  <c r="J246" i="1"/>
  <c r="G37" i="1"/>
  <c r="G51" i="1"/>
  <c r="H93" i="1"/>
  <c r="J124" i="1"/>
  <c r="G129" i="1"/>
  <c r="J140" i="1"/>
  <c r="J209" i="1"/>
  <c r="G247" i="1"/>
  <c r="J260" i="1"/>
  <c r="J292" i="1"/>
  <c r="H358" i="1"/>
  <c r="J358" i="1" s="1"/>
  <c r="G389" i="1"/>
  <c r="J498" i="1"/>
  <c r="F586" i="1"/>
  <c r="I586" i="1" s="1"/>
  <c r="J37" i="1"/>
  <c r="G83" i="1"/>
  <c r="J267" i="1"/>
  <c r="J281" i="1"/>
  <c r="J296" i="1"/>
  <c r="G329" i="1"/>
  <c r="G607" i="1"/>
  <c r="J318" i="1"/>
  <c r="G600" i="1"/>
  <c r="J83" i="1"/>
  <c r="G95" i="1"/>
  <c r="J126" i="1"/>
  <c r="J191" i="1"/>
  <c r="I216" i="1"/>
  <c r="H238" i="1"/>
  <c r="J278" i="1"/>
  <c r="G286" i="1"/>
  <c r="G293" i="1"/>
  <c r="I313" i="1"/>
  <c r="G487" i="1"/>
  <c r="G576" i="1"/>
  <c r="F600" i="1"/>
  <c r="I600" i="1" s="1"/>
  <c r="J608" i="1"/>
  <c r="H621" i="1"/>
  <c r="I640" i="1"/>
  <c r="J640" i="1" s="1"/>
  <c r="G650" i="1"/>
  <c r="I698" i="1"/>
  <c r="I700" i="1" s="1"/>
  <c r="J286" i="1"/>
  <c r="J293" i="1"/>
  <c r="G355" i="1"/>
  <c r="H395" i="1"/>
  <c r="J395" i="1" s="1"/>
  <c r="E509" i="1"/>
  <c r="J525" i="1"/>
  <c r="J571" i="1"/>
  <c r="H600" i="1"/>
  <c r="H650" i="1"/>
  <c r="J650" i="1" s="1"/>
  <c r="J61" i="1"/>
  <c r="H95" i="1"/>
  <c r="J95" i="1" s="1"/>
  <c r="G126" i="1"/>
  <c r="G150" i="1"/>
  <c r="J179" i="1"/>
  <c r="K187" i="4" s="1"/>
  <c r="J206" i="1"/>
  <c r="G241" i="1"/>
  <c r="J283" i="1"/>
  <c r="K305" i="4" s="1"/>
  <c r="G290" i="1"/>
  <c r="G366" i="1"/>
  <c r="J609" i="1"/>
  <c r="G463" i="1"/>
  <c r="G504" i="1"/>
  <c r="J605" i="1"/>
  <c r="J287" i="1"/>
  <c r="J294" i="1"/>
  <c r="J306" i="1"/>
  <c r="J332" i="1"/>
  <c r="G341" i="1"/>
  <c r="J356" i="1"/>
  <c r="G361" i="1"/>
  <c r="G397" i="1"/>
  <c r="J421" i="1"/>
  <c r="J476" i="1"/>
  <c r="E672" i="1"/>
  <c r="H672" i="1" s="1"/>
  <c r="J527" i="1"/>
  <c r="J556" i="1"/>
  <c r="K557" i="1" s="1"/>
  <c r="J581" i="1"/>
  <c r="J692" i="1"/>
  <c r="J96" i="1"/>
  <c r="J152" i="1"/>
  <c r="J213" i="1"/>
  <c r="J284" i="1"/>
  <c r="J299" i="1"/>
  <c r="J303" i="1"/>
  <c r="G347" i="1"/>
  <c r="H357" i="1"/>
  <c r="J357" i="1" s="1"/>
  <c r="G393" i="1"/>
  <c r="F433" i="1"/>
  <c r="I433" i="1" s="1"/>
  <c r="J433" i="1" s="1"/>
  <c r="G142" i="1"/>
  <c r="H142" i="1"/>
  <c r="J128" i="1"/>
  <c r="J151" i="1"/>
  <c r="H159" i="1"/>
  <c r="J159" i="1" s="1"/>
  <c r="J204" i="1"/>
  <c r="H247" i="1"/>
  <c r="J247" i="1" s="1"/>
  <c r="K264" i="4" s="1"/>
  <c r="J270" i="1"/>
  <c r="H305" i="1"/>
  <c r="J305" i="1" s="1"/>
  <c r="I311" i="1"/>
  <c r="F352" i="1"/>
  <c r="G357" i="1"/>
  <c r="G401" i="1"/>
  <c r="G413" i="1"/>
  <c r="H484" i="1"/>
  <c r="E646" i="1"/>
  <c r="E677" i="1" s="1"/>
  <c r="E671" i="1"/>
  <c r="G671" i="1" s="1"/>
  <c r="I38" i="1"/>
  <c r="J38" i="1" s="1"/>
  <c r="I41" i="1"/>
  <c r="J41" i="1" s="1"/>
  <c r="G94" i="1"/>
  <c r="G151" i="1"/>
  <c r="H263" i="1"/>
  <c r="E268" i="1"/>
  <c r="H268" i="1" s="1"/>
  <c r="J268" i="1" s="1"/>
  <c r="J320" i="1"/>
  <c r="J413" i="1"/>
  <c r="F431" i="1"/>
  <c r="I431" i="1" s="1"/>
  <c r="J431" i="1" s="1"/>
  <c r="F452" i="1"/>
  <c r="I452" i="1" s="1"/>
  <c r="J452" i="1" s="1"/>
  <c r="E673" i="1"/>
  <c r="H673" i="1" s="1"/>
  <c r="E63" i="1"/>
  <c r="H63" i="1" s="1"/>
  <c r="G124" i="1"/>
  <c r="I241" i="1"/>
  <c r="J241" i="1" s="1"/>
  <c r="I263" i="1"/>
  <c r="I312" i="1"/>
  <c r="E566" i="1"/>
  <c r="H566" i="1" s="1"/>
  <c r="G605" i="1"/>
  <c r="G609" i="1"/>
  <c r="G47" i="1"/>
  <c r="G261" i="1"/>
  <c r="G306" i="1"/>
  <c r="G379" i="1"/>
  <c r="H397" i="1"/>
  <c r="J397" i="1" s="1"/>
  <c r="I435" i="1"/>
  <c r="E543" i="1"/>
  <c r="G543" i="1" s="1"/>
  <c r="F566" i="1"/>
  <c r="I566" i="1" s="1"/>
  <c r="J641" i="1"/>
  <c r="F681" i="1"/>
  <c r="I681" i="1" s="1"/>
  <c r="J681" i="1" s="1"/>
  <c r="F325" i="1"/>
  <c r="I325" i="1" s="1"/>
  <c r="J610" i="1"/>
  <c r="I39" i="1"/>
  <c r="J39" i="1" s="1"/>
  <c r="I42" i="1"/>
  <c r="J42" i="1" s="1"/>
  <c r="G141" i="1"/>
  <c r="J187" i="1"/>
  <c r="J193" i="1"/>
  <c r="I229" i="1"/>
  <c r="I235" i="1"/>
  <c r="I261" i="1"/>
  <c r="J261" i="1" s="1"/>
  <c r="E272" i="1"/>
  <c r="J317" i="1"/>
  <c r="H325" i="1"/>
  <c r="J325" i="1" s="1"/>
  <c r="G573" i="1"/>
  <c r="G92" i="1"/>
  <c r="H141" i="1"/>
  <c r="H264" i="1"/>
  <c r="J304" i="1"/>
  <c r="I321" i="1"/>
  <c r="J321" i="1" s="1"/>
  <c r="H591" i="1"/>
  <c r="J607" i="1"/>
  <c r="H638" i="1"/>
  <c r="J24" i="1"/>
  <c r="G40" i="1"/>
  <c r="J212" i="1"/>
  <c r="H230" i="1"/>
  <c r="J230" i="1" s="1"/>
  <c r="J322" i="1"/>
  <c r="H389" i="1"/>
  <c r="J389" i="1" s="1"/>
  <c r="I591" i="1"/>
  <c r="I638" i="1"/>
  <c r="J642" i="1"/>
  <c r="G45" i="1"/>
  <c r="G262" i="1"/>
  <c r="G307" i="1"/>
  <c r="I310" i="1"/>
  <c r="G383" i="1"/>
  <c r="H399" i="1"/>
  <c r="J399" i="1" s="1"/>
  <c r="F438" i="1"/>
  <c r="I438" i="1" s="1"/>
  <c r="J438" i="1" s="1"/>
  <c r="J471" i="1"/>
  <c r="J574" i="1"/>
  <c r="J215" i="1"/>
  <c r="J316" i="1"/>
  <c r="G20" i="1"/>
  <c r="I40" i="1"/>
  <c r="J40" i="1" s="1"/>
  <c r="H45" i="1"/>
  <c r="J208" i="1"/>
  <c r="H262" i="1"/>
  <c r="J315" i="1"/>
  <c r="G571" i="1"/>
  <c r="G657" i="1"/>
  <c r="H439" i="1"/>
  <c r="J439" i="1" s="1"/>
  <c r="J528" i="1"/>
  <c r="H592" i="1"/>
  <c r="J592" i="1" s="1"/>
  <c r="G643" i="1"/>
  <c r="H657" i="1"/>
  <c r="E79" i="1"/>
  <c r="H73" i="1"/>
  <c r="H125" i="1"/>
  <c r="H189" i="1"/>
  <c r="J189" i="1" s="1"/>
  <c r="G189" i="1"/>
  <c r="J195" i="1"/>
  <c r="J93" i="1"/>
  <c r="J190" i="1"/>
  <c r="I63" i="1"/>
  <c r="F74" i="1"/>
  <c r="H181" i="1"/>
  <c r="J94" i="1"/>
  <c r="J205" i="1"/>
  <c r="J192" i="1"/>
  <c r="I142" i="1"/>
  <c r="J142" i="1" s="1"/>
  <c r="F143" i="1"/>
  <c r="J185" i="1"/>
  <c r="J23" i="1"/>
  <c r="J51" i="1"/>
  <c r="J67" i="1"/>
  <c r="J131" i="1"/>
  <c r="J211" i="1"/>
  <c r="J20" i="1"/>
  <c r="G130" i="1"/>
  <c r="H22" i="1"/>
  <c r="J22" i="1" s="1"/>
  <c r="G66" i="1"/>
  <c r="G68" i="1"/>
  <c r="F73" i="1"/>
  <c r="G73" i="1" s="1"/>
  <c r="F125" i="1"/>
  <c r="I125" i="1" s="1"/>
  <c r="H129" i="1"/>
  <c r="J129" i="1" s="1"/>
  <c r="G136" i="1"/>
  <c r="E135" i="2" s="1"/>
  <c r="F135" i="2" s="1"/>
  <c r="G138" i="1"/>
  <c r="E137" i="2" s="1"/>
  <c r="F137" i="2" s="1"/>
  <c r="G187" i="1"/>
  <c r="G191" i="1"/>
  <c r="G193" i="1"/>
  <c r="G204" i="1"/>
  <c r="G206" i="1"/>
  <c r="G208" i="1"/>
  <c r="G210" i="1"/>
  <c r="G212" i="1"/>
  <c r="G215" i="1"/>
  <c r="F273" i="1"/>
  <c r="I273" i="1" s="1"/>
  <c r="I266" i="1"/>
  <c r="H282" i="1"/>
  <c r="F282" i="1"/>
  <c r="I282" i="1" s="1"/>
  <c r="G602" i="1"/>
  <c r="E616" i="1"/>
  <c r="H328" i="1"/>
  <c r="G328" i="1"/>
  <c r="F387" i="1"/>
  <c r="I387" i="1" s="1"/>
  <c r="I386" i="1"/>
  <c r="H402" i="1"/>
  <c r="J402" i="1" s="1"/>
  <c r="G402" i="1"/>
  <c r="H423" i="1"/>
  <c r="F423" i="1"/>
  <c r="I423" i="1" s="1"/>
  <c r="J522" i="1"/>
  <c r="G298" i="1"/>
  <c r="E419" i="1"/>
  <c r="H407" i="1"/>
  <c r="G407" i="1"/>
  <c r="I56" i="1"/>
  <c r="J56" i="1" s="1"/>
  <c r="H136" i="1"/>
  <c r="J136" i="1" s="1"/>
  <c r="H138" i="1"/>
  <c r="J138" i="1" s="1"/>
  <c r="E143" i="1"/>
  <c r="H173" i="1"/>
  <c r="H210" i="1"/>
  <c r="J210" i="1" s="1"/>
  <c r="H250" i="1"/>
  <c r="E689" i="1"/>
  <c r="H275" i="1"/>
  <c r="J275" i="1" s="1"/>
  <c r="G275" i="1"/>
  <c r="F603" i="1"/>
  <c r="I603" i="1" s="1"/>
  <c r="I602" i="1"/>
  <c r="F616" i="1"/>
  <c r="I616" i="1" s="1"/>
  <c r="I328" i="1"/>
  <c r="H388" i="1"/>
  <c r="J388" i="1" s="1"/>
  <c r="G388" i="1"/>
  <c r="F419" i="1"/>
  <c r="I419" i="1" s="1"/>
  <c r="I407" i="1"/>
  <c r="E594" i="1"/>
  <c r="E492" i="1"/>
  <c r="H235" i="1"/>
  <c r="G235" i="1"/>
  <c r="H256" i="1"/>
  <c r="J256" i="1" s="1"/>
  <c r="G256" i="1"/>
  <c r="H324" i="1"/>
  <c r="G324" i="1"/>
  <c r="H398" i="1"/>
  <c r="J398" i="1" s="1"/>
  <c r="G398" i="1"/>
  <c r="H509" i="1"/>
  <c r="J509" i="1" s="1"/>
  <c r="G509" i="1"/>
  <c r="E467" i="1"/>
  <c r="H216" i="1"/>
  <c r="G216" i="1"/>
  <c r="J329" i="1"/>
  <c r="G23" i="1"/>
  <c r="I45" i="1"/>
  <c r="G55" i="1"/>
  <c r="E72" i="1"/>
  <c r="G128" i="1"/>
  <c r="F135" i="1"/>
  <c r="I135" i="1" s="1"/>
  <c r="J135" i="1" s="1"/>
  <c r="F137" i="1"/>
  <c r="I137" i="1" s="1"/>
  <c r="J137" i="1" s="1"/>
  <c r="G139" i="1"/>
  <c r="I141" i="1"/>
  <c r="I467" i="1"/>
  <c r="F634" i="1"/>
  <c r="H224" i="1"/>
  <c r="J224" i="1" s="1"/>
  <c r="G224" i="1"/>
  <c r="H252" i="1"/>
  <c r="J252" i="1" s="1"/>
  <c r="G252" i="1"/>
  <c r="H271" i="1"/>
  <c r="J298" i="1"/>
  <c r="H597" i="1"/>
  <c r="G597" i="1"/>
  <c r="H330" i="1"/>
  <c r="J330" i="1" s="1"/>
  <c r="G330" i="1"/>
  <c r="G339" i="1"/>
  <c r="I362" i="1"/>
  <c r="G362" i="1"/>
  <c r="J380" i="1"/>
  <c r="E415" i="1"/>
  <c r="J432" i="1"/>
  <c r="E490" i="1"/>
  <c r="F276" i="1"/>
  <c r="G276" i="1" s="1"/>
  <c r="H276" i="1"/>
  <c r="G89" i="1"/>
  <c r="I28" i="1"/>
  <c r="I30" i="1" s="1"/>
  <c r="H55" i="1"/>
  <c r="G61" i="1"/>
  <c r="G67" i="1"/>
  <c r="F72" i="1"/>
  <c r="G118" i="1"/>
  <c r="I150" i="1"/>
  <c r="J150" i="1" s="1"/>
  <c r="E585" i="1"/>
  <c r="E479" i="1"/>
  <c r="G185" i="1"/>
  <c r="G188" i="1"/>
  <c r="G190" i="1"/>
  <c r="G192" i="1"/>
  <c r="G195" i="1"/>
  <c r="G205" i="1"/>
  <c r="G207" i="1"/>
  <c r="G209" i="1"/>
  <c r="G211" i="1"/>
  <c r="G213" i="1"/>
  <c r="E231" i="1"/>
  <c r="F271" i="1"/>
  <c r="I271" i="1" s="1"/>
  <c r="I264" i="1"/>
  <c r="J264" i="1" s="1"/>
  <c r="I291" i="1"/>
  <c r="J291" i="1" s="1"/>
  <c r="G291" i="1"/>
  <c r="J335" i="1"/>
  <c r="J339" i="1"/>
  <c r="J353" i="1"/>
  <c r="J362" i="1"/>
  <c r="H390" i="1"/>
  <c r="J390" i="1" s="1"/>
  <c r="G390" i="1"/>
  <c r="E552" i="1"/>
  <c r="H496" i="1"/>
  <c r="G496" i="1"/>
  <c r="E373" i="1"/>
  <c r="E408" i="1"/>
  <c r="I55" i="1"/>
  <c r="F585" i="1"/>
  <c r="I585" i="1" s="1"/>
  <c r="F479" i="1"/>
  <c r="G179" i="1"/>
  <c r="H188" i="1"/>
  <c r="H253" i="1"/>
  <c r="E584" i="1"/>
  <c r="E481" i="1"/>
  <c r="H258" i="1"/>
  <c r="G258" i="1"/>
  <c r="E615" i="1"/>
  <c r="H326" i="1"/>
  <c r="G326" i="1"/>
  <c r="H400" i="1"/>
  <c r="J400" i="1" s="1"/>
  <c r="G400" i="1"/>
  <c r="H570" i="1"/>
  <c r="J570" i="1" s="1"/>
  <c r="G570" i="1"/>
  <c r="I348" i="1"/>
  <c r="J348" i="1" s="1"/>
  <c r="G348" i="1"/>
  <c r="I373" i="1"/>
  <c r="F374" i="1"/>
  <c r="I374" i="1" s="1"/>
  <c r="G153" i="1"/>
  <c r="I188" i="1"/>
  <c r="F584" i="1"/>
  <c r="I584" i="1" s="1"/>
  <c r="F481" i="1"/>
  <c r="I258" i="1"/>
  <c r="H269" i="1"/>
  <c r="F615" i="1"/>
  <c r="I615" i="1" s="1"/>
  <c r="I326" i="1"/>
  <c r="G378" i="1"/>
  <c r="H257" i="1"/>
  <c r="J257" i="1" s="1"/>
  <c r="G257" i="1"/>
  <c r="H394" i="1"/>
  <c r="J394" i="1" s="1"/>
  <c r="G394" i="1"/>
  <c r="G432" i="1"/>
  <c r="E635" i="1"/>
  <c r="E375" i="1"/>
  <c r="G46" i="1"/>
  <c r="E587" i="1"/>
  <c r="E651" i="1"/>
  <c r="G91" i="1"/>
  <c r="G93" i="1"/>
  <c r="H153" i="1"/>
  <c r="J153" i="1" s="1"/>
  <c r="G245" i="1"/>
  <c r="H254" i="1"/>
  <c r="J254" i="1" s="1"/>
  <c r="G254" i="1"/>
  <c r="E486" i="1"/>
  <c r="H259" i="1"/>
  <c r="G259" i="1"/>
  <c r="F269" i="1"/>
  <c r="I269" i="1" s="1"/>
  <c r="I262" i="1"/>
  <c r="G285" i="1"/>
  <c r="J617" i="1"/>
  <c r="J350" i="1"/>
  <c r="J359" i="1"/>
  <c r="H365" i="1"/>
  <c r="J365" i="1" s="1"/>
  <c r="G365" i="1"/>
  <c r="J378" i="1"/>
  <c r="E385" i="1"/>
  <c r="H384" i="1"/>
  <c r="G384" i="1"/>
  <c r="H396" i="1"/>
  <c r="J396" i="1" s="1"/>
  <c r="G396" i="1"/>
  <c r="F408" i="1"/>
  <c r="I408" i="1" s="1"/>
  <c r="F635" i="1"/>
  <c r="F375" i="1"/>
  <c r="F651" i="1"/>
  <c r="F587" i="1"/>
  <c r="I587" i="1" s="1"/>
  <c r="E62" i="1"/>
  <c r="E196" i="1"/>
  <c r="E480" i="1"/>
  <c r="E586" i="1"/>
  <c r="H249" i="1"/>
  <c r="G249" i="1"/>
  <c r="F542" i="1"/>
  <c r="I542" i="1" s="1"/>
  <c r="I486" i="1"/>
  <c r="F588" i="1"/>
  <c r="I588" i="1" s="1"/>
  <c r="F385" i="1"/>
  <c r="I385" i="1" s="1"/>
  <c r="I384" i="1"/>
  <c r="G380" i="1"/>
  <c r="G24" i="1"/>
  <c r="I46" i="1"/>
  <c r="G56" i="1"/>
  <c r="F173" i="1"/>
  <c r="G173" i="1" s="1"/>
  <c r="F196" i="1"/>
  <c r="I196" i="1" s="1"/>
  <c r="H229" i="1"/>
  <c r="J229" i="1" s="1"/>
  <c r="G229" i="1"/>
  <c r="E266" i="1"/>
  <c r="H255" i="1"/>
  <c r="J255" i="1" s="1"/>
  <c r="G255" i="1"/>
  <c r="G270" i="1"/>
  <c r="J285" i="1"/>
  <c r="K325" i="4" s="1"/>
  <c r="J300" i="1"/>
  <c r="J341" i="1"/>
  <c r="J355" i="1"/>
  <c r="E387" i="1"/>
  <c r="H386" i="1"/>
  <c r="G386" i="1"/>
  <c r="H392" i="1"/>
  <c r="J392" i="1" s="1"/>
  <c r="G392" i="1"/>
  <c r="J401" i="1"/>
  <c r="H412" i="1"/>
  <c r="J412" i="1" s="1"/>
  <c r="G412" i="1"/>
  <c r="I445" i="1"/>
  <c r="J445" i="1" s="1"/>
  <c r="G445" i="1"/>
  <c r="I453" i="1"/>
  <c r="H500" i="1"/>
  <c r="J506" i="1"/>
  <c r="H551" i="1"/>
  <c r="J572" i="1"/>
  <c r="J621" i="1"/>
  <c r="G223" i="1"/>
  <c r="F238" i="1"/>
  <c r="G281" i="1"/>
  <c r="G283" i="1"/>
  <c r="I297" i="1"/>
  <c r="J297" i="1" s="1"/>
  <c r="I302" i="1"/>
  <c r="J302" i="1" s="1"/>
  <c r="G309" i="1"/>
  <c r="G311" i="1"/>
  <c r="G313" i="1"/>
  <c r="G315" i="1"/>
  <c r="G317" i="1"/>
  <c r="G319" i="1"/>
  <c r="I327" i="1"/>
  <c r="I354" i="1"/>
  <c r="J354" i="1" s="1"/>
  <c r="I364" i="1"/>
  <c r="J364" i="1" s="1"/>
  <c r="I366" i="1"/>
  <c r="J366" i="1" s="1"/>
  <c r="F430" i="1"/>
  <c r="I430" i="1" s="1"/>
  <c r="F436" i="1"/>
  <c r="I436" i="1" s="1"/>
  <c r="J436" i="1" s="1"/>
  <c r="E565" i="1"/>
  <c r="H521" i="1"/>
  <c r="G521" i="1"/>
  <c r="H670" i="1"/>
  <c r="J670" i="1" s="1"/>
  <c r="G670" i="1"/>
  <c r="H700" i="1"/>
  <c r="J698" i="1"/>
  <c r="G238" i="1"/>
  <c r="I249" i="1"/>
  <c r="I259" i="1"/>
  <c r="H309" i="1"/>
  <c r="J309" i="1" s="1"/>
  <c r="H311" i="1"/>
  <c r="J311" i="1" s="1"/>
  <c r="H313" i="1"/>
  <c r="J383" i="1"/>
  <c r="J454" i="1"/>
  <c r="H466" i="1"/>
  <c r="J466" i="1" s="1"/>
  <c r="G466" i="1"/>
  <c r="E456" i="1"/>
  <c r="H540" i="1"/>
  <c r="J540" i="1" s="1"/>
  <c r="G540" i="1"/>
  <c r="J507" i="1"/>
  <c r="F633" i="1"/>
  <c r="I565" i="1"/>
  <c r="E604" i="1"/>
  <c r="J614" i="1"/>
  <c r="H687" i="1"/>
  <c r="J687" i="1" s="1"/>
  <c r="K718" i="4" s="1"/>
  <c r="G687" i="1"/>
  <c r="H598" i="1"/>
  <c r="J598" i="1" s="1"/>
  <c r="G598" i="1"/>
  <c r="H601" i="1"/>
  <c r="J601" i="1" s="1"/>
  <c r="G601" i="1"/>
  <c r="H470" i="1"/>
  <c r="J470" i="1" s="1"/>
  <c r="G470" i="1"/>
  <c r="F552" i="1"/>
  <c r="I552" i="1" s="1"/>
  <c r="I496" i="1"/>
  <c r="J508" i="1"/>
  <c r="G646" i="1"/>
  <c r="E691" i="1"/>
  <c r="H483" i="1"/>
  <c r="G483" i="1"/>
  <c r="E539" i="1"/>
  <c r="G296" i="1"/>
  <c r="G335" i="1"/>
  <c r="G353" i="1"/>
  <c r="H553" i="1"/>
  <c r="J553" i="1" s="1"/>
  <c r="G553" i="1"/>
  <c r="H580" i="1"/>
  <c r="H678" i="1"/>
  <c r="F594" i="1"/>
  <c r="I594" i="1" s="1"/>
  <c r="F492" i="1"/>
  <c r="I483" i="1"/>
  <c r="F539" i="1"/>
  <c r="I539" i="1" s="1"/>
  <c r="G310" i="1"/>
  <c r="G312" i="1"/>
  <c r="G314" i="1"/>
  <c r="G316" i="1"/>
  <c r="G318" i="1"/>
  <c r="G320" i="1"/>
  <c r="G322" i="1"/>
  <c r="G346" i="1"/>
  <c r="G351" i="1"/>
  <c r="G360" i="1"/>
  <c r="J446" i="1"/>
  <c r="J504" i="1"/>
  <c r="G237" i="1"/>
  <c r="H310" i="1"/>
  <c r="H312" i="1"/>
  <c r="J511" i="1"/>
  <c r="K512" i="1" s="1"/>
  <c r="J618" i="1"/>
  <c r="H237" i="1"/>
  <c r="J237" i="1" s="1"/>
  <c r="G617" i="1"/>
  <c r="F338" i="1"/>
  <c r="F340" i="1"/>
  <c r="F342" i="1"/>
  <c r="F344" i="1"/>
  <c r="G356" i="1"/>
  <c r="J447" i="1"/>
  <c r="J600" i="1"/>
  <c r="G669" i="1"/>
  <c r="H669" i="1"/>
  <c r="J669" i="1" s="1"/>
  <c r="E424" i="1"/>
  <c r="H472" i="1"/>
  <c r="J472" i="1" s="1"/>
  <c r="G472" i="1"/>
  <c r="H575" i="1"/>
  <c r="J575" i="1" s="1"/>
  <c r="G575" i="1"/>
  <c r="H599" i="1"/>
  <c r="J599" i="1" s="1"/>
  <c r="G599" i="1"/>
  <c r="E603" i="1"/>
  <c r="H602" i="1"/>
  <c r="G327" i="1"/>
  <c r="G439" i="1"/>
  <c r="J453" i="1"/>
  <c r="F536" i="1"/>
  <c r="I536" i="1" s="1"/>
  <c r="J562" i="1"/>
  <c r="K563" i="1" s="1"/>
  <c r="G621" i="1"/>
  <c r="J638" i="1"/>
  <c r="H435" i="1"/>
  <c r="F437" i="1"/>
  <c r="I437" i="1" s="1"/>
  <c r="J437" i="1" s="1"/>
  <c r="I442" i="1"/>
  <c r="J442" i="1" s="1"/>
  <c r="G471" i="1"/>
  <c r="H487" i="1"/>
  <c r="G497" i="1"/>
  <c r="J503" i="1"/>
  <c r="G522" i="1"/>
  <c r="E532" i="1"/>
  <c r="E554" i="1"/>
  <c r="F580" i="1"/>
  <c r="I580" i="1" s="1"/>
  <c r="I655" i="1"/>
  <c r="F449" i="1"/>
  <c r="I449" i="1" s="1"/>
  <c r="J449" i="1" s="1"/>
  <c r="F451" i="1"/>
  <c r="I451" i="1" s="1"/>
  <c r="J451" i="1" s="1"/>
  <c r="J463" i="1"/>
  <c r="K464" i="1" s="1"/>
  <c r="G475" i="1"/>
  <c r="I487" i="1"/>
  <c r="H497" i="1"/>
  <c r="I518" i="1"/>
  <c r="J518" i="1" s="1"/>
  <c r="K519" i="1" s="1"/>
  <c r="G526" i="1"/>
  <c r="G528" i="1"/>
  <c r="F554" i="1"/>
  <c r="I554" i="1" s="1"/>
  <c r="H655" i="1"/>
  <c r="G655" i="1"/>
  <c r="E686" i="1"/>
  <c r="E685" i="1"/>
  <c r="G484" i="1"/>
  <c r="I497" i="1"/>
  <c r="G638" i="1"/>
  <c r="I657" i="1"/>
  <c r="J657" i="1" s="1"/>
  <c r="F672" i="1"/>
  <c r="I672" i="1" s="1"/>
  <c r="E531" i="1"/>
  <c r="I646" i="1"/>
  <c r="F448" i="1"/>
  <c r="I448" i="1" s="1"/>
  <c r="J448" i="1" s="1"/>
  <c r="F450" i="1"/>
  <c r="I450" i="1" s="1"/>
  <c r="J450" i="1" s="1"/>
  <c r="G454" i="1"/>
  <c r="G476" i="1"/>
  <c r="G498" i="1"/>
  <c r="G525" i="1"/>
  <c r="G527" i="1"/>
  <c r="F531" i="1"/>
  <c r="I531" i="1" s="1"/>
  <c r="G579" i="1"/>
  <c r="G581" i="1"/>
  <c r="G606" i="1"/>
  <c r="G608" i="1"/>
  <c r="G610" i="1"/>
  <c r="G641" i="1"/>
  <c r="F654" i="1"/>
  <c r="G654" i="1" s="1"/>
  <c r="I521" i="1"/>
  <c r="G572" i="1"/>
  <c r="H579" i="1"/>
  <c r="J579" i="1" s="1"/>
  <c r="G590" i="1"/>
  <c r="G614" i="1"/>
  <c r="G618" i="1"/>
  <c r="G639" i="1"/>
  <c r="H647" i="1"/>
  <c r="G647" i="1"/>
  <c r="F440" i="1"/>
  <c r="I440" i="1" s="1"/>
  <c r="J440" i="1" s="1"/>
  <c r="G446" i="1"/>
  <c r="F495" i="1"/>
  <c r="G503" i="1"/>
  <c r="G505" i="1"/>
  <c r="G507" i="1"/>
  <c r="H590" i="1"/>
  <c r="J590" i="1" s="1"/>
  <c r="H639" i="1"/>
  <c r="I647" i="1"/>
  <c r="F678" i="1"/>
  <c r="I678" i="1" s="1"/>
  <c r="G444" i="1"/>
  <c r="G574" i="1"/>
  <c r="I639" i="1"/>
  <c r="F673" i="1"/>
  <c r="I673" i="1" s="1"/>
  <c r="G642" i="1"/>
  <c r="E674" i="1"/>
  <c r="F674" i="1"/>
  <c r="I674" i="1" s="1"/>
  <c r="G692" i="1"/>
  <c r="H456" i="4" l="1"/>
  <c r="E433" i="4"/>
  <c r="H433" i="4" s="1"/>
  <c r="I459" i="4"/>
  <c r="G459" i="4"/>
  <c r="G460" i="4"/>
  <c r="G627" i="4"/>
  <c r="G62" i="4"/>
  <c r="I62" i="4"/>
  <c r="G632" i="4"/>
  <c r="H632" i="4"/>
  <c r="E640" i="4" s="1"/>
  <c r="I148" i="4"/>
  <c r="F149" i="4"/>
  <c r="E486" i="4"/>
  <c r="F80" i="4"/>
  <c r="I74" i="4"/>
  <c r="G74" i="4"/>
  <c r="G575" i="4"/>
  <c r="G461" i="4"/>
  <c r="G208" i="4"/>
  <c r="H208" i="4"/>
  <c r="I73" i="4"/>
  <c r="F79" i="4"/>
  <c r="G79" i="4" s="1"/>
  <c r="F438" i="4"/>
  <c r="I404" i="4"/>
  <c r="F230" i="4"/>
  <c r="I230" i="4" s="1"/>
  <c r="E107" i="4"/>
  <c r="H79" i="4"/>
  <c r="E87" i="4"/>
  <c r="I463" i="4"/>
  <c r="G463" i="4"/>
  <c r="G595" i="4"/>
  <c r="H595" i="4"/>
  <c r="G149" i="4"/>
  <c r="H149" i="4"/>
  <c r="E150" i="4"/>
  <c r="G148" i="4"/>
  <c r="G609" i="4"/>
  <c r="H609" i="4"/>
  <c r="G230" i="4"/>
  <c r="H230" i="4"/>
  <c r="G464" i="4"/>
  <c r="G560" i="4"/>
  <c r="I560" i="4"/>
  <c r="G365" i="4"/>
  <c r="I141" i="4"/>
  <c r="G141" i="4"/>
  <c r="G369" i="4"/>
  <c r="F448" i="4"/>
  <c r="I448" i="4" s="1"/>
  <c r="I436" i="4"/>
  <c r="G73" i="4"/>
  <c r="G580" i="4"/>
  <c r="H112" i="4"/>
  <c r="E102" i="4"/>
  <c r="H88" i="4"/>
  <c r="I467" i="4"/>
  <c r="G467" i="4"/>
  <c r="I675" i="4"/>
  <c r="F706" i="4"/>
  <c r="G466" i="4"/>
  <c r="G485" i="4"/>
  <c r="G465" i="4"/>
  <c r="G617" i="4"/>
  <c r="G245" i="4"/>
  <c r="H245" i="4"/>
  <c r="F78" i="4"/>
  <c r="G72" i="4"/>
  <c r="I72" i="4"/>
  <c r="F356" i="4"/>
  <c r="I356" i="4" s="1"/>
  <c r="H356" i="4"/>
  <c r="G469" i="4"/>
  <c r="I469" i="4"/>
  <c r="H449" i="4"/>
  <c r="E596" i="4"/>
  <c r="G565" i="4"/>
  <c r="E162" i="4"/>
  <c r="E124" i="4"/>
  <c r="H117" i="4"/>
  <c r="G569" i="4"/>
  <c r="G582" i="4"/>
  <c r="G715" i="4"/>
  <c r="J484" i="1"/>
  <c r="K240" i="4"/>
  <c r="K158" i="4"/>
  <c r="G440" i="1"/>
  <c r="J263" i="1"/>
  <c r="K658" i="1"/>
  <c r="K687" i="4"/>
  <c r="G433" i="1"/>
  <c r="K242" i="1"/>
  <c r="K257" i="4"/>
  <c r="K414" i="1"/>
  <c r="K331" i="4"/>
  <c r="K477" i="1"/>
  <c r="J312" i="1"/>
  <c r="J327" i="1"/>
  <c r="K160" i="1"/>
  <c r="K167" i="4"/>
  <c r="K84" i="1"/>
  <c r="K84" i="4"/>
  <c r="K69" i="1"/>
  <c r="J310" i="1"/>
  <c r="K622" i="1"/>
  <c r="J216" i="1"/>
  <c r="K52" i="1"/>
  <c r="K52" i="4"/>
  <c r="K136" i="4"/>
  <c r="G448" i="1"/>
  <c r="K226" i="4"/>
  <c r="K443" i="4"/>
  <c r="K730" i="4"/>
  <c r="K558" i="4"/>
  <c r="K43" i="4"/>
  <c r="K69" i="4"/>
  <c r="K99" i="4"/>
  <c r="K410" i="4"/>
  <c r="K502" i="4"/>
  <c r="K606" i="4"/>
  <c r="K724" i="4"/>
  <c r="K539" i="4"/>
  <c r="K530" i="4"/>
  <c r="K651" i="4"/>
  <c r="K396" i="4"/>
  <c r="K25" i="4"/>
  <c r="G580" i="2"/>
  <c r="F611" i="1"/>
  <c r="I611" i="1" s="1"/>
  <c r="G431" i="1"/>
  <c r="G681" i="1"/>
  <c r="J386" i="1"/>
  <c r="J249" i="1"/>
  <c r="G269" i="1"/>
  <c r="J313" i="1"/>
  <c r="K529" i="1"/>
  <c r="G717" i="2"/>
  <c r="G647" i="2"/>
  <c r="J63" i="1"/>
  <c r="G343" i="1"/>
  <c r="J45" i="1"/>
  <c r="J580" i="1"/>
  <c r="G63" i="1"/>
  <c r="G434" i="1"/>
  <c r="G452" i="1"/>
  <c r="K367" i="1"/>
  <c r="J235" i="1"/>
  <c r="J262" i="1"/>
  <c r="G438" i="1"/>
  <c r="J141" i="1"/>
  <c r="J125" i="1"/>
  <c r="K134" i="4" s="1"/>
  <c r="J566" i="1"/>
  <c r="H543" i="1"/>
  <c r="J543" i="1" s="1"/>
  <c r="G282" i="1"/>
  <c r="J655" i="1"/>
  <c r="G423" i="1"/>
  <c r="K43" i="1"/>
  <c r="G325" i="1"/>
  <c r="J497" i="1"/>
  <c r="G137" i="1"/>
  <c r="E136" i="2" s="1"/>
  <c r="F136" i="2" s="1"/>
  <c r="H671" i="1"/>
  <c r="J671" i="1" s="1"/>
  <c r="J602" i="1"/>
  <c r="G566" i="1"/>
  <c r="K381" i="1"/>
  <c r="G135" i="1"/>
  <c r="E134" i="2" s="1"/>
  <c r="F134" i="2" s="1"/>
  <c r="G147" i="2" s="1"/>
  <c r="G391" i="2" s="1"/>
  <c r="E74" i="1"/>
  <c r="E485" i="1"/>
  <c r="H272" i="1"/>
  <c r="G678" i="1"/>
  <c r="H646" i="1"/>
  <c r="J646" i="1" s="1"/>
  <c r="J435" i="1"/>
  <c r="J591" i="1"/>
  <c r="G352" i="1"/>
  <c r="I352" i="1"/>
  <c r="J352" i="1" s="1"/>
  <c r="J672" i="1"/>
  <c r="G449" i="1"/>
  <c r="J258" i="1"/>
  <c r="G268" i="1"/>
  <c r="J28" i="1"/>
  <c r="G338" i="1"/>
  <c r="I338" i="1"/>
  <c r="J338" i="1" s="1"/>
  <c r="H651" i="1"/>
  <c r="G651" i="1"/>
  <c r="E682" i="1"/>
  <c r="F535" i="1"/>
  <c r="I535" i="1" s="1"/>
  <c r="I479" i="1"/>
  <c r="E535" i="1"/>
  <c r="H479" i="1"/>
  <c r="G479" i="1"/>
  <c r="H616" i="1"/>
  <c r="J616" i="1" s="1"/>
  <c r="G616" i="1"/>
  <c r="J46" i="1"/>
  <c r="G673" i="1"/>
  <c r="G686" i="1"/>
  <c r="H686" i="1"/>
  <c r="J686" i="1" s="1"/>
  <c r="G603" i="1"/>
  <c r="H603" i="1"/>
  <c r="J603" i="1" s="1"/>
  <c r="J678" i="1"/>
  <c r="H691" i="1"/>
  <c r="H586" i="1"/>
  <c r="J586" i="1" s="1"/>
  <c r="G586" i="1"/>
  <c r="G587" i="1"/>
  <c r="H587" i="1"/>
  <c r="J587" i="1" s="1"/>
  <c r="J326" i="1"/>
  <c r="H231" i="1"/>
  <c r="J231" i="1" s="1"/>
  <c r="G231" i="1"/>
  <c r="H585" i="1"/>
  <c r="J585" i="1" s="1"/>
  <c r="G585" i="1"/>
  <c r="G450" i="1"/>
  <c r="G437" i="1"/>
  <c r="K510" i="1"/>
  <c r="G580" i="1"/>
  <c r="H456" i="1"/>
  <c r="E457" i="1" s="1"/>
  <c r="F456" i="1"/>
  <c r="I456" i="1" s="1"/>
  <c r="H480" i="1"/>
  <c r="J480" i="1" s="1"/>
  <c r="G480" i="1"/>
  <c r="E536" i="1"/>
  <c r="G615" i="1"/>
  <c r="H615" i="1"/>
  <c r="J615" i="1" s="1"/>
  <c r="E331" i="1"/>
  <c r="J324" i="1"/>
  <c r="K25" i="1"/>
  <c r="I74" i="1"/>
  <c r="F80" i="1"/>
  <c r="H531" i="1"/>
  <c r="G531" i="1"/>
  <c r="H674" i="1"/>
  <c r="J674" i="1" s="1"/>
  <c r="G674" i="1"/>
  <c r="J639" i="1"/>
  <c r="J487" i="1"/>
  <c r="G672" i="1"/>
  <c r="H677" i="1"/>
  <c r="J677" i="1" s="1"/>
  <c r="G677" i="1"/>
  <c r="K700" i="1"/>
  <c r="F500" i="1"/>
  <c r="F424" i="1"/>
  <c r="I424" i="1" s="1"/>
  <c r="F691" i="1"/>
  <c r="I691" i="1" s="1"/>
  <c r="I238" i="1"/>
  <c r="J238" i="1" s="1"/>
  <c r="H196" i="1"/>
  <c r="J196" i="1" s="1"/>
  <c r="G196" i="1"/>
  <c r="J384" i="1"/>
  <c r="J259" i="1"/>
  <c r="H635" i="1"/>
  <c r="G635" i="1"/>
  <c r="E666" i="1"/>
  <c r="H373" i="1"/>
  <c r="G373" i="1"/>
  <c r="E374" i="1"/>
  <c r="H490" i="1"/>
  <c r="E546" i="1"/>
  <c r="E144" i="1"/>
  <c r="H143" i="1"/>
  <c r="G143" i="1"/>
  <c r="J423" i="1"/>
  <c r="J282" i="1"/>
  <c r="G125" i="1"/>
  <c r="H408" i="1"/>
  <c r="J408" i="1" s="1"/>
  <c r="G408" i="1"/>
  <c r="F490" i="1"/>
  <c r="G490" i="1" s="1"/>
  <c r="I276" i="1"/>
  <c r="J276" i="1" s="1"/>
  <c r="K297" i="4" s="1"/>
  <c r="J647" i="1"/>
  <c r="H62" i="1"/>
  <c r="G62" i="1"/>
  <c r="G385" i="1"/>
  <c r="H385" i="1"/>
  <c r="E542" i="1"/>
  <c r="H486" i="1"/>
  <c r="J486" i="1" s="1"/>
  <c r="E588" i="1"/>
  <c r="G486" i="1"/>
  <c r="F665" i="1"/>
  <c r="I665" i="1" s="1"/>
  <c r="I634" i="1"/>
  <c r="J673" i="1"/>
  <c r="F548" i="1"/>
  <c r="I548" i="1" s="1"/>
  <c r="I492" i="1"/>
  <c r="E273" i="1"/>
  <c r="H266" i="1"/>
  <c r="J266" i="1" s="1"/>
  <c r="G266" i="1"/>
  <c r="E537" i="1"/>
  <c r="H481" i="1"/>
  <c r="G481" i="1"/>
  <c r="J496" i="1"/>
  <c r="I72" i="1"/>
  <c r="F78" i="1"/>
  <c r="E634" i="1"/>
  <c r="G467" i="1"/>
  <c r="H467" i="1"/>
  <c r="I654" i="1"/>
  <c r="J654" i="1" s="1"/>
  <c r="F685" i="1"/>
  <c r="I685" i="1" s="1"/>
  <c r="G387" i="1"/>
  <c r="H387" i="1"/>
  <c r="J387" i="1" s="1"/>
  <c r="I651" i="1"/>
  <c r="F682" i="1"/>
  <c r="I682" i="1" s="1"/>
  <c r="G584" i="1"/>
  <c r="H584" i="1"/>
  <c r="J584" i="1" s="1"/>
  <c r="H552" i="1"/>
  <c r="J552" i="1" s="1"/>
  <c r="G552" i="1"/>
  <c r="J597" i="1"/>
  <c r="H604" i="1"/>
  <c r="J604" i="1" s="1"/>
  <c r="G604" i="1"/>
  <c r="J521" i="1"/>
  <c r="I375" i="1"/>
  <c r="F409" i="1"/>
  <c r="F217" i="1"/>
  <c r="I217" i="1" s="1"/>
  <c r="K577" i="1"/>
  <c r="J430" i="1"/>
  <c r="G430" i="1"/>
  <c r="E548" i="1"/>
  <c r="G492" i="1"/>
  <c r="H492" i="1"/>
  <c r="J492" i="1" s="1"/>
  <c r="H79" i="1"/>
  <c r="E105" i="1"/>
  <c r="E87" i="1"/>
  <c r="G532" i="1"/>
  <c r="H532" i="1"/>
  <c r="J532" i="1" s="1"/>
  <c r="G495" i="1"/>
  <c r="I495" i="1"/>
  <c r="J495" i="1" s="1"/>
  <c r="F551" i="1"/>
  <c r="G344" i="1"/>
  <c r="I344" i="1"/>
  <c r="J344" i="1" s="1"/>
  <c r="G539" i="1"/>
  <c r="H539" i="1"/>
  <c r="J539" i="1" s="1"/>
  <c r="G565" i="1"/>
  <c r="E633" i="1"/>
  <c r="H565" i="1"/>
  <c r="I635" i="1"/>
  <c r="F666" i="1"/>
  <c r="I666" i="1" s="1"/>
  <c r="J269" i="1"/>
  <c r="H415" i="1"/>
  <c r="J415" i="1" s="1"/>
  <c r="G415" i="1"/>
  <c r="G271" i="1"/>
  <c r="G436" i="1"/>
  <c r="H594" i="1"/>
  <c r="J594" i="1" s="1"/>
  <c r="G594" i="1"/>
  <c r="J407" i="1"/>
  <c r="F79" i="1"/>
  <c r="G79" i="1" s="1"/>
  <c r="I73" i="1"/>
  <c r="J73" i="1" s="1"/>
  <c r="H30" i="1"/>
  <c r="K582" i="1"/>
  <c r="G342" i="1"/>
  <c r="I342" i="1"/>
  <c r="J342" i="1" s="1"/>
  <c r="K473" i="1"/>
  <c r="F664" i="1"/>
  <c r="I664" i="1" s="1"/>
  <c r="I633" i="1"/>
  <c r="I173" i="1"/>
  <c r="J173" i="1" s="1"/>
  <c r="F181" i="1"/>
  <c r="J188" i="1"/>
  <c r="K204" i="4" s="1"/>
  <c r="J55" i="1"/>
  <c r="J271" i="1"/>
  <c r="H74" i="1"/>
  <c r="G74" i="1"/>
  <c r="E80" i="1"/>
  <c r="H419" i="1"/>
  <c r="J419" i="1" s="1"/>
  <c r="G419" i="1"/>
  <c r="F144" i="1"/>
  <c r="I143" i="1"/>
  <c r="H375" i="1"/>
  <c r="J375" i="1" s="1"/>
  <c r="G375" i="1"/>
  <c r="E409" i="1"/>
  <c r="E197" i="1"/>
  <c r="E217" i="1"/>
  <c r="H685" i="1"/>
  <c r="G554" i="1"/>
  <c r="H554" i="1"/>
  <c r="J554" i="1" s="1"/>
  <c r="H424" i="1"/>
  <c r="J424" i="1" s="1"/>
  <c r="G424" i="1"/>
  <c r="G340" i="1"/>
  <c r="I340" i="1"/>
  <c r="J340" i="1" s="1"/>
  <c r="J483" i="1"/>
  <c r="G451" i="1"/>
  <c r="F537" i="1"/>
  <c r="I537" i="1" s="1"/>
  <c r="I481" i="1"/>
  <c r="H72" i="1"/>
  <c r="G72" i="1"/>
  <c r="E78" i="1"/>
  <c r="F689" i="1"/>
  <c r="I689" i="1" s="1"/>
  <c r="E659" i="1"/>
  <c r="H689" i="1"/>
  <c r="J328" i="1"/>
  <c r="G640" i="4" l="1"/>
  <c r="H640" i="4"/>
  <c r="H596" i="4"/>
  <c r="I706" i="4"/>
  <c r="I725" i="4" s="1"/>
  <c r="G706" i="4"/>
  <c r="G356" i="4"/>
  <c r="I149" i="4"/>
  <c r="F150" i="4"/>
  <c r="H107" i="4"/>
  <c r="E116" i="4"/>
  <c r="H124" i="4"/>
  <c r="I78" i="4"/>
  <c r="F106" i="4"/>
  <c r="G78" i="4"/>
  <c r="I80" i="4"/>
  <c r="F88" i="4"/>
  <c r="F108" i="4"/>
  <c r="G80" i="4"/>
  <c r="H162" i="4"/>
  <c r="E170" i="4"/>
  <c r="E151" i="4"/>
  <c r="H150" i="4"/>
  <c r="H486" i="4"/>
  <c r="H487" i="4" s="1"/>
  <c r="F486" i="4"/>
  <c r="I486" i="4" s="1"/>
  <c r="I487" i="4"/>
  <c r="F87" i="4"/>
  <c r="I87" i="4" s="1"/>
  <c r="F107" i="4"/>
  <c r="I79" i="4"/>
  <c r="H102" i="4"/>
  <c r="H87" i="4"/>
  <c r="F449" i="4"/>
  <c r="I438" i="4"/>
  <c r="K708" i="4"/>
  <c r="K347" i="4"/>
  <c r="K57" i="1"/>
  <c r="K57" i="4"/>
  <c r="K523" i="1"/>
  <c r="K552" i="4"/>
  <c r="K48" i="1"/>
  <c r="K48" i="4"/>
  <c r="K29" i="1"/>
  <c r="K30" i="1" s="1"/>
  <c r="K29" i="4"/>
  <c r="K30" i="4" s="1"/>
  <c r="K656" i="1"/>
  <c r="K493" i="1"/>
  <c r="K522" i="4"/>
  <c r="K416" i="1"/>
  <c r="K445" i="4"/>
  <c r="K611" i="4"/>
  <c r="K392" i="4"/>
  <c r="K145" i="4"/>
  <c r="K619" i="1"/>
  <c r="K648" i="4"/>
  <c r="K644" i="1"/>
  <c r="K673" i="4"/>
  <c r="K372" i="4"/>
  <c r="K584" i="4"/>
  <c r="K506" i="4"/>
  <c r="K677" i="4"/>
  <c r="K528" i="4"/>
  <c r="K455" i="4"/>
  <c r="K704" i="4"/>
  <c r="K685" i="4"/>
  <c r="K499" i="1"/>
  <c r="K679" i="1"/>
  <c r="J479" i="1"/>
  <c r="G724" i="2"/>
  <c r="G725" i="2" s="1"/>
  <c r="F731" i="2" s="1"/>
  <c r="J651" i="1"/>
  <c r="J143" i="1"/>
  <c r="H485" i="1"/>
  <c r="E541" i="1"/>
  <c r="H541" i="1" s="1"/>
  <c r="K675" i="1"/>
  <c r="K648" i="1"/>
  <c r="G685" i="1"/>
  <c r="J72" i="1"/>
  <c r="J74" i="1"/>
  <c r="J635" i="1"/>
  <c r="J62" i="1"/>
  <c r="J385" i="1"/>
  <c r="E404" i="1"/>
  <c r="J531" i="1"/>
  <c r="E104" i="1"/>
  <c r="G78" i="1"/>
  <c r="H78" i="1"/>
  <c r="I181" i="1"/>
  <c r="J181" i="1" s="1"/>
  <c r="G181" i="1"/>
  <c r="J565" i="1"/>
  <c r="F420" i="1"/>
  <c r="I409" i="1"/>
  <c r="H273" i="1"/>
  <c r="J273" i="1" s="1"/>
  <c r="G273" i="1"/>
  <c r="H666" i="1"/>
  <c r="J666" i="1" s="1"/>
  <c r="G666" i="1"/>
  <c r="F88" i="1"/>
  <c r="I80" i="1"/>
  <c r="F106" i="1"/>
  <c r="G456" i="1"/>
  <c r="H682" i="1"/>
  <c r="J682" i="1" s="1"/>
  <c r="G682" i="1"/>
  <c r="I79" i="1"/>
  <c r="J79" i="1" s="1"/>
  <c r="F105" i="1"/>
  <c r="F87" i="1"/>
  <c r="I87" i="1" s="1"/>
  <c r="E664" i="1"/>
  <c r="H633" i="1"/>
  <c r="G633" i="1"/>
  <c r="H87" i="1"/>
  <c r="J467" i="1"/>
  <c r="K426" i="1"/>
  <c r="J456" i="1"/>
  <c r="J685" i="1"/>
  <c r="I78" i="1"/>
  <c r="F104" i="1"/>
  <c r="I104" i="1" s="1"/>
  <c r="H144" i="1"/>
  <c r="G144" i="1"/>
  <c r="E145" i="1"/>
  <c r="F331" i="1"/>
  <c r="I331" i="1" s="1"/>
  <c r="H331" i="1"/>
  <c r="H546" i="1"/>
  <c r="I144" i="1"/>
  <c r="F145" i="1"/>
  <c r="H105" i="1"/>
  <c r="E114" i="1"/>
  <c r="E665" i="1"/>
  <c r="H634" i="1"/>
  <c r="J634" i="1" s="1"/>
  <c r="G634" i="1"/>
  <c r="E88" i="1"/>
  <c r="E106" i="1"/>
  <c r="G80" i="1"/>
  <c r="H80" i="1"/>
  <c r="H217" i="1"/>
  <c r="J217" i="1" s="1"/>
  <c r="K231" i="4" s="1"/>
  <c r="G217" i="1"/>
  <c r="F457" i="1"/>
  <c r="I457" i="1" s="1"/>
  <c r="I458" i="1" s="1"/>
  <c r="H457" i="1"/>
  <c r="H548" i="1"/>
  <c r="J548" i="1" s="1"/>
  <c r="G548" i="1"/>
  <c r="I490" i="1"/>
  <c r="J490" i="1" s="1"/>
  <c r="F546" i="1"/>
  <c r="I546" i="1" s="1"/>
  <c r="G691" i="1"/>
  <c r="G689" i="1"/>
  <c r="H197" i="1"/>
  <c r="J197" i="1" s="1"/>
  <c r="K209" i="4" s="1"/>
  <c r="G197" i="1"/>
  <c r="I551" i="1"/>
  <c r="J551" i="1" s="1"/>
  <c r="K555" i="1" s="1"/>
  <c r="G551" i="1"/>
  <c r="J481" i="1"/>
  <c r="H588" i="1"/>
  <c r="J588" i="1" s="1"/>
  <c r="G588" i="1"/>
  <c r="H374" i="1"/>
  <c r="J374" i="1" s="1"/>
  <c r="G374" i="1"/>
  <c r="H536" i="1"/>
  <c r="J536" i="1" s="1"/>
  <c r="G536" i="1"/>
  <c r="J691" i="1"/>
  <c r="K694" i="1" s="1"/>
  <c r="J689" i="1"/>
  <c r="H409" i="1"/>
  <c r="G409" i="1"/>
  <c r="E420" i="1"/>
  <c r="H537" i="1"/>
  <c r="J537" i="1" s="1"/>
  <c r="G537" i="1"/>
  <c r="H535" i="1"/>
  <c r="J535" i="1" s="1"/>
  <c r="G535" i="1"/>
  <c r="F659" i="1"/>
  <c r="I659" i="1" s="1"/>
  <c r="I695" i="1" s="1"/>
  <c r="H659" i="1"/>
  <c r="E611" i="1"/>
  <c r="G542" i="1"/>
  <c r="H542" i="1"/>
  <c r="J542" i="1" s="1"/>
  <c r="J373" i="1"/>
  <c r="K405" i="4" s="1"/>
  <c r="I500" i="1"/>
  <c r="J500" i="1" s="1"/>
  <c r="K501" i="1" s="1"/>
  <c r="G500" i="1"/>
  <c r="F102" i="4" l="1"/>
  <c r="I88" i="4"/>
  <c r="G88" i="4"/>
  <c r="G486" i="4"/>
  <c r="H151" i="4"/>
  <c r="E152" i="4"/>
  <c r="I150" i="4"/>
  <c r="F151" i="4"/>
  <c r="G151" i="4" s="1"/>
  <c r="F596" i="4"/>
  <c r="I449" i="4"/>
  <c r="I456" i="4" s="1"/>
  <c r="I108" i="4"/>
  <c r="F112" i="4"/>
  <c r="F117" i="4"/>
  <c r="G108" i="4"/>
  <c r="E175" i="4"/>
  <c r="H170" i="4"/>
  <c r="H116" i="4"/>
  <c r="E161" i="4"/>
  <c r="G116" i="4"/>
  <c r="I106" i="4"/>
  <c r="G106" i="4"/>
  <c r="G87" i="4"/>
  <c r="G150" i="4"/>
  <c r="F116" i="4"/>
  <c r="I107" i="4"/>
  <c r="G107" i="4"/>
  <c r="G546" i="1"/>
  <c r="K468" i="1"/>
  <c r="K497" i="4"/>
  <c r="K690" i="1"/>
  <c r="K720" i="4"/>
  <c r="J331" i="1"/>
  <c r="K357" i="4" s="1"/>
  <c r="K533" i="1"/>
  <c r="K562" i="4"/>
  <c r="K578" i="4"/>
  <c r="J659" i="1"/>
  <c r="K64" i="1"/>
  <c r="K64" i="4"/>
  <c r="K491" i="1"/>
  <c r="K520" i="4"/>
  <c r="K549" i="1"/>
  <c r="K652" i="1"/>
  <c r="K681" i="4"/>
  <c r="K688" i="1"/>
  <c r="K716" i="4"/>
  <c r="K683" i="1"/>
  <c r="K712" i="4"/>
  <c r="K75" i="1"/>
  <c r="K75" i="4"/>
  <c r="F732" i="2"/>
  <c r="F733" i="2"/>
  <c r="F729" i="2"/>
  <c r="F730" i="2"/>
  <c r="F736" i="2"/>
  <c r="F728" i="2"/>
  <c r="F734" i="2" s="1"/>
  <c r="F735" i="2"/>
  <c r="G331" i="1"/>
  <c r="G457" i="1"/>
  <c r="J409" i="1"/>
  <c r="J80" i="1"/>
  <c r="J633" i="1"/>
  <c r="H104" i="1"/>
  <c r="J104" i="1" s="1"/>
  <c r="G104" i="1"/>
  <c r="F146" i="1"/>
  <c r="I146" i="1" s="1"/>
  <c r="I145" i="1"/>
  <c r="J546" i="1"/>
  <c r="H664" i="1"/>
  <c r="J664" i="1" s="1"/>
  <c r="G664" i="1"/>
  <c r="H88" i="1"/>
  <c r="G88" i="1"/>
  <c r="E100" i="1"/>
  <c r="F114" i="1"/>
  <c r="G114" i="1" s="1"/>
  <c r="I105" i="1"/>
  <c r="J105" i="1" s="1"/>
  <c r="H404" i="1"/>
  <c r="J404" i="1" s="1"/>
  <c r="G404" i="1"/>
  <c r="F567" i="1"/>
  <c r="I567" i="1" s="1"/>
  <c r="I420" i="1"/>
  <c r="I427" i="1" s="1"/>
  <c r="K376" i="1"/>
  <c r="E115" i="1"/>
  <c r="E110" i="1"/>
  <c r="G106" i="1"/>
  <c r="H106" i="1"/>
  <c r="E567" i="1"/>
  <c r="H420" i="1"/>
  <c r="G420" i="1"/>
  <c r="J457" i="1"/>
  <c r="H458" i="1"/>
  <c r="H665" i="1"/>
  <c r="J665" i="1" s="1"/>
  <c r="G665" i="1"/>
  <c r="H145" i="1"/>
  <c r="E146" i="1"/>
  <c r="G145" i="1"/>
  <c r="G105" i="1"/>
  <c r="F115" i="1"/>
  <c r="F110" i="1"/>
  <c r="I110" i="1" s="1"/>
  <c r="I106" i="1"/>
  <c r="H611" i="1"/>
  <c r="J611" i="1" s="1"/>
  <c r="G611" i="1"/>
  <c r="H114" i="1"/>
  <c r="E154" i="1"/>
  <c r="J144" i="1"/>
  <c r="J87" i="1"/>
  <c r="G659" i="1"/>
  <c r="G87" i="1"/>
  <c r="F100" i="1"/>
  <c r="I100" i="1" s="1"/>
  <c r="I88" i="1"/>
  <c r="J78" i="1"/>
  <c r="E169" i="4" l="1"/>
  <c r="H161" i="4"/>
  <c r="H152" i="4"/>
  <c r="I151" i="4"/>
  <c r="F152" i="4"/>
  <c r="I152" i="4" s="1"/>
  <c r="E182" i="4"/>
  <c r="H175" i="4"/>
  <c r="I116" i="4"/>
  <c r="F161" i="4"/>
  <c r="F162" i="4"/>
  <c r="F124" i="4"/>
  <c r="I117" i="4"/>
  <c r="G117" i="4"/>
  <c r="I112" i="4"/>
  <c r="G112" i="4"/>
  <c r="I102" i="4"/>
  <c r="G102" i="4"/>
  <c r="I596" i="4"/>
  <c r="G596" i="4"/>
  <c r="K458" i="1"/>
  <c r="K547" i="1"/>
  <c r="K576" i="4"/>
  <c r="K405" i="1"/>
  <c r="K434" i="4"/>
  <c r="K612" i="1"/>
  <c r="K641" i="4"/>
  <c r="K636" i="1"/>
  <c r="K665" i="4"/>
  <c r="K660" i="1"/>
  <c r="K689" i="4"/>
  <c r="K81" i="1"/>
  <c r="K410" i="1"/>
  <c r="K439" i="4"/>
  <c r="K696" i="4"/>
  <c r="K487" i="4"/>
  <c r="K81" i="4"/>
  <c r="G737" i="2"/>
  <c r="G739" i="2" s="1"/>
  <c r="G741" i="2" s="1"/>
  <c r="H427" i="1"/>
  <c r="J106" i="1"/>
  <c r="I114" i="1"/>
  <c r="J114" i="1" s="1"/>
  <c r="F154" i="1"/>
  <c r="G154" i="1" s="1"/>
  <c r="G567" i="1"/>
  <c r="H567" i="1"/>
  <c r="H154" i="1"/>
  <c r="E162" i="1"/>
  <c r="J145" i="1"/>
  <c r="G110" i="1"/>
  <c r="H110" i="1"/>
  <c r="J110" i="1" s="1"/>
  <c r="H146" i="1"/>
  <c r="J146" i="1" s="1"/>
  <c r="K153" i="4" s="1"/>
  <c r="G146" i="1"/>
  <c r="H100" i="1"/>
  <c r="G100" i="1"/>
  <c r="E122" i="1"/>
  <c r="E155" i="1"/>
  <c r="H115" i="1"/>
  <c r="G115" i="1"/>
  <c r="J88" i="1"/>
  <c r="H695" i="1"/>
  <c r="K667" i="1"/>
  <c r="F155" i="1"/>
  <c r="I115" i="1"/>
  <c r="F122" i="1"/>
  <c r="I122" i="1" s="1"/>
  <c r="J420" i="1"/>
  <c r="E174" i="4" l="1"/>
  <c r="H169" i="4"/>
  <c r="I162" i="4"/>
  <c r="F170" i="4"/>
  <c r="G162" i="4"/>
  <c r="G152" i="4"/>
  <c r="F169" i="4"/>
  <c r="I161" i="4"/>
  <c r="E191" i="4"/>
  <c r="H182" i="4"/>
  <c r="I124" i="4"/>
  <c r="G124" i="4"/>
  <c r="G161" i="4"/>
  <c r="J115" i="1"/>
  <c r="K107" i="1"/>
  <c r="K422" i="1"/>
  <c r="K427" i="1" s="1"/>
  <c r="K451" i="4"/>
  <c r="K456" i="4" s="1"/>
  <c r="K97" i="1"/>
  <c r="K89" i="4"/>
  <c r="K725" i="4"/>
  <c r="K111" i="1"/>
  <c r="K695" i="1"/>
  <c r="K109" i="4"/>
  <c r="K118" i="4"/>
  <c r="K113" i="4"/>
  <c r="H162" i="1"/>
  <c r="E167" i="1"/>
  <c r="K116" i="1"/>
  <c r="J567" i="1"/>
  <c r="H155" i="1"/>
  <c r="G155" i="1"/>
  <c r="E163" i="1"/>
  <c r="J100" i="1"/>
  <c r="F162" i="1"/>
  <c r="G162" i="1" s="1"/>
  <c r="I154" i="1"/>
  <c r="J154" i="1" s="1"/>
  <c r="I155" i="1"/>
  <c r="F163" i="1"/>
  <c r="H122" i="1"/>
  <c r="J122" i="1" s="1"/>
  <c r="G122" i="1"/>
  <c r="H191" i="4" l="1"/>
  <c r="E213" i="4"/>
  <c r="I170" i="4"/>
  <c r="F175" i="4"/>
  <c r="G170" i="4"/>
  <c r="H174" i="4"/>
  <c r="E181" i="4"/>
  <c r="F174" i="4"/>
  <c r="I169" i="4"/>
  <c r="G169" i="4"/>
  <c r="K101" i="1"/>
  <c r="K103" i="4"/>
  <c r="K568" i="1"/>
  <c r="K597" i="4"/>
  <c r="K147" i="1"/>
  <c r="K163" i="4"/>
  <c r="J155" i="1"/>
  <c r="E168" i="1"/>
  <c r="H163" i="1"/>
  <c r="G163" i="1"/>
  <c r="F168" i="1"/>
  <c r="I163" i="1"/>
  <c r="E174" i="1"/>
  <c r="H167" i="1"/>
  <c r="F167" i="1"/>
  <c r="G167" i="1" s="1"/>
  <c r="I162" i="1"/>
  <c r="J162" i="1" s="1"/>
  <c r="I174" i="4" l="1"/>
  <c r="F181" i="4"/>
  <c r="E190" i="4"/>
  <c r="G181" i="4"/>
  <c r="H181" i="4"/>
  <c r="G174" i="4"/>
  <c r="E235" i="4"/>
  <c r="H213" i="4"/>
  <c r="F182" i="4"/>
  <c r="I175" i="4"/>
  <c r="G175" i="4"/>
  <c r="K125" i="4"/>
  <c r="K156" i="1"/>
  <c r="F174" i="1"/>
  <c r="I167" i="1"/>
  <c r="J167" i="1" s="1"/>
  <c r="H174" i="1"/>
  <c r="G174" i="1"/>
  <c r="E182" i="1"/>
  <c r="F175" i="1"/>
  <c r="I168" i="1"/>
  <c r="J163" i="1"/>
  <c r="E175" i="1"/>
  <c r="H168" i="1"/>
  <c r="G168" i="1"/>
  <c r="F191" i="4" l="1"/>
  <c r="I182" i="4"/>
  <c r="G182" i="4"/>
  <c r="H235" i="4"/>
  <c r="E251" i="4"/>
  <c r="E212" i="4"/>
  <c r="H190" i="4"/>
  <c r="E511" i="4"/>
  <c r="I181" i="4"/>
  <c r="F190" i="4"/>
  <c r="K164" i="1"/>
  <c r="K171" i="4"/>
  <c r="E183" i="1"/>
  <c r="H175" i="1"/>
  <c r="G175" i="1"/>
  <c r="J168" i="1"/>
  <c r="I175" i="1"/>
  <c r="F183" i="1"/>
  <c r="E482" i="1"/>
  <c r="E201" i="1"/>
  <c r="H182" i="1"/>
  <c r="I174" i="1"/>
  <c r="J174" i="1" s="1"/>
  <c r="F182" i="1"/>
  <c r="G182" i="1" s="1"/>
  <c r="I190" i="4" l="1"/>
  <c r="F212" i="4"/>
  <c r="F511" i="4"/>
  <c r="E567" i="4"/>
  <c r="G511" i="4"/>
  <c r="H511" i="4"/>
  <c r="H542" i="4" s="1"/>
  <c r="G190" i="4"/>
  <c r="E268" i="4"/>
  <c r="H268" i="4" s="1"/>
  <c r="H251" i="4"/>
  <c r="I191" i="4"/>
  <c r="F213" i="4"/>
  <c r="G191" i="4"/>
  <c r="G212" i="4"/>
  <c r="H212" i="4"/>
  <c r="E234" i="4"/>
  <c r="K169" i="1"/>
  <c r="K176" i="4"/>
  <c r="E220" i="1"/>
  <c r="H201" i="1"/>
  <c r="I183" i="1"/>
  <c r="F202" i="1"/>
  <c r="E538" i="1"/>
  <c r="H482" i="1"/>
  <c r="J175" i="1"/>
  <c r="F482" i="1"/>
  <c r="G482" i="1" s="1"/>
  <c r="F201" i="1"/>
  <c r="G201" i="1" s="1"/>
  <c r="I182" i="1"/>
  <c r="J182" i="1" s="1"/>
  <c r="H183" i="1"/>
  <c r="G183" i="1"/>
  <c r="E202" i="1"/>
  <c r="H567" i="4" l="1"/>
  <c r="H587" i="4" s="1"/>
  <c r="E618" i="4"/>
  <c r="I213" i="4"/>
  <c r="F235" i="4"/>
  <c r="G213" i="4"/>
  <c r="G234" i="4"/>
  <c r="E243" i="4"/>
  <c r="H234" i="4"/>
  <c r="I511" i="4"/>
  <c r="F567" i="4"/>
  <c r="I212" i="4"/>
  <c r="F234" i="4"/>
  <c r="K176" i="1"/>
  <c r="K183" i="4"/>
  <c r="H513" i="1"/>
  <c r="E589" i="1"/>
  <c r="H538" i="1"/>
  <c r="F221" i="1"/>
  <c r="I202" i="1"/>
  <c r="J183" i="1"/>
  <c r="G220" i="1"/>
  <c r="E228" i="1"/>
  <c r="H220" i="1"/>
  <c r="F538" i="1"/>
  <c r="G538" i="1" s="1"/>
  <c r="I482" i="1"/>
  <c r="E221" i="1"/>
  <c r="H202" i="1"/>
  <c r="G202" i="1"/>
  <c r="F220" i="1"/>
  <c r="I201" i="1"/>
  <c r="J201" i="1" s="1"/>
  <c r="F618" i="4" l="1"/>
  <c r="I618" i="4" s="1"/>
  <c r="I655" i="4" s="1"/>
  <c r="I567" i="4"/>
  <c r="I235" i="4"/>
  <c r="F251" i="4"/>
  <c r="G235" i="4"/>
  <c r="G567" i="4"/>
  <c r="H243" i="4"/>
  <c r="H397" i="4" s="1"/>
  <c r="G243" i="4"/>
  <c r="G618" i="4"/>
  <c r="H618" i="4"/>
  <c r="H655" i="4" s="1"/>
  <c r="I234" i="4"/>
  <c r="F243" i="4"/>
  <c r="K198" i="1"/>
  <c r="K192" i="4"/>
  <c r="J202" i="1"/>
  <c r="H228" i="1"/>
  <c r="I220" i="1"/>
  <c r="J220" i="1" s="1"/>
  <c r="F228" i="1"/>
  <c r="F236" i="1"/>
  <c r="I221" i="1"/>
  <c r="H558" i="1"/>
  <c r="E236" i="1"/>
  <c r="H221" i="1"/>
  <c r="J221" i="1" s="1"/>
  <c r="G221" i="1"/>
  <c r="H589" i="1"/>
  <c r="I538" i="1"/>
  <c r="J538" i="1" s="1"/>
  <c r="F589" i="1"/>
  <c r="I589" i="1" s="1"/>
  <c r="I626" i="1" s="1"/>
  <c r="J482" i="1"/>
  <c r="F268" i="4" l="1"/>
  <c r="I251" i="4"/>
  <c r="G251" i="4"/>
  <c r="F267" i="4"/>
  <c r="I243" i="4"/>
  <c r="K225" i="1"/>
  <c r="K236" i="4"/>
  <c r="K218" i="1"/>
  <c r="K214" i="4"/>
  <c r="J589" i="1"/>
  <c r="H626" i="1"/>
  <c r="G236" i="1"/>
  <c r="E251" i="1"/>
  <c r="H236" i="1"/>
  <c r="F251" i="1"/>
  <c r="I236" i="1"/>
  <c r="I228" i="1"/>
  <c r="J228" i="1" s="1"/>
  <c r="F250" i="1"/>
  <c r="G589" i="1"/>
  <c r="G228" i="1"/>
  <c r="I267" i="4" l="1"/>
  <c r="F270" i="4"/>
  <c r="I270" i="4" s="1"/>
  <c r="F283" i="4"/>
  <c r="I268" i="4"/>
  <c r="K233" i="1"/>
  <c r="K248" i="4"/>
  <c r="K595" i="1"/>
  <c r="K626" i="1" s="1"/>
  <c r="K624" i="4"/>
  <c r="K655" i="4" s="1"/>
  <c r="F265" i="1"/>
  <c r="I251" i="1"/>
  <c r="J236" i="1"/>
  <c r="H251" i="1"/>
  <c r="G251" i="1"/>
  <c r="F253" i="1"/>
  <c r="I250" i="1"/>
  <c r="J250" i="1" s="1"/>
  <c r="G250" i="1"/>
  <c r="F291" i="4" l="1"/>
  <c r="I283" i="4"/>
  <c r="G283" i="4"/>
  <c r="K239" i="1"/>
  <c r="K254" i="4"/>
  <c r="H732" i="4"/>
  <c r="I253" i="1"/>
  <c r="J253" i="1" s="1"/>
  <c r="G253" i="1"/>
  <c r="J251" i="1"/>
  <c r="H368" i="1"/>
  <c r="H702" i="1" s="1"/>
  <c r="F272" i="1"/>
  <c r="I265" i="1"/>
  <c r="J265" i="1" s="1"/>
  <c r="K285" i="4" s="1"/>
  <c r="G265" i="1"/>
  <c r="I291" i="4" l="1"/>
  <c r="I397" i="4" s="1"/>
  <c r="F514" i="4"/>
  <c r="G291" i="4"/>
  <c r="K277" i="4"/>
  <c r="H733" i="4"/>
  <c r="H703" i="1"/>
  <c r="F485" i="1"/>
  <c r="I272" i="1"/>
  <c r="G272" i="1"/>
  <c r="F570" i="4" l="1"/>
  <c r="I514" i="4"/>
  <c r="I542" i="4" s="1"/>
  <c r="G514" i="4"/>
  <c r="H741" i="4"/>
  <c r="H737" i="4"/>
  <c r="H740" i="4"/>
  <c r="H739" i="4"/>
  <c r="H738" i="4"/>
  <c r="H711" i="1"/>
  <c r="H707" i="1"/>
  <c r="H710" i="1"/>
  <c r="H708" i="1"/>
  <c r="H709" i="1"/>
  <c r="J272" i="1"/>
  <c r="I368" i="1"/>
  <c r="I485" i="1"/>
  <c r="F541" i="1"/>
  <c r="G485" i="1"/>
  <c r="G570" i="4" l="1"/>
  <c r="I570" i="4"/>
  <c r="I587" i="4" s="1"/>
  <c r="K363" i="1"/>
  <c r="K368" i="1" s="1"/>
  <c r="K293" i="4"/>
  <c r="K397" i="4" s="1"/>
  <c r="H745" i="4"/>
  <c r="I541" i="1"/>
  <c r="G541" i="1"/>
  <c r="J485" i="1"/>
  <c r="I513" i="1"/>
  <c r="H715" i="1"/>
  <c r="K488" i="1" l="1"/>
  <c r="K513" i="1" s="1"/>
  <c r="K517" i="4"/>
  <c r="K542" i="4" s="1"/>
  <c r="J541" i="1"/>
  <c r="I558" i="1"/>
  <c r="I702" i="1" s="1"/>
  <c r="K544" i="1" l="1"/>
  <c r="K558" i="1" s="1"/>
  <c r="K573" i="4"/>
  <c r="K587" i="4" s="1"/>
  <c r="I732" i="4"/>
  <c r="I703" i="1"/>
  <c r="K702" i="1"/>
  <c r="J741" i="4" l="1"/>
  <c r="J743" i="4"/>
  <c r="J744" i="4"/>
  <c r="I733" i="4"/>
  <c r="K732" i="4"/>
  <c r="I711" i="1"/>
  <c r="I707" i="1"/>
  <c r="I710" i="1"/>
  <c r="I706" i="1"/>
  <c r="I713" i="1"/>
  <c r="I708" i="1"/>
  <c r="I714" i="1"/>
  <c r="I709" i="1"/>
  <c r="K703" i="1"/>
  <c r="K733" i="4" s="1"/>
  <c r="J737" i="4" s="1"/>
  <c r="J740" i="4" l="1"/>
  <c r="J738" i="4"/>
  <c r="J739" i="4"/>
  <c r="J736" i="4"/>
  <c r="J742" i="4" s="1"/>
  <c r="I741" i="4"/>
  <c r="I737" i="4"/>
  <c r="I740" i="4"/>
  <c r="I736" i="4"/>
  <c r="I744" i="4"/>
  <c r="I739" i="4"/>
  <c r="I743" i="4"/>
  <c r="I738" i="4"/>
  <c r="I712" i="1"/>
  <c r="I715" i="1" s="1"/>
  <c r="J711" i="1"/>
  <c r="J707" i="1"/>
  <c r="J710" i="1"/>
  <c r="J706" i="1"/>
  <c r="J708" i="1"/>
  <c r="J714" i="1"/>
  <c r="J713" i="1"/>
  <c r="J709" i="1"/>
  <c r="I742" i="4" l="1"/>
  <c r="I745" i="4" s="1"/>
  <c r="J712" i="1"/>
  <c r="K715" i="1" s="1"/>
  <c r="K718" i="1" l="1"/>
  <c r="K745" i="4"/>
</calcChain>
</file>

<file path=xl/sharedStrings.xml><?xml version="1.0" encoding="utf-8"?>
<sst xmlns="http://schemas.openxmlformats.org/spreadsheetml/2006/main" count="4111" uniqueCount="776">
  <si>
    <t>HUBERTO PEREZ MERA</t>
  </si>
  <si>
    <t>INGENIEROS ASOCIADOS, SRL</t>
  </si>
  <si>
    <t>RNC: 105-00204-3</t>
  </si>
  <si>
    <t>Av. Hermanas Mirabal no. 15, Puerto Plata, R.D.</t>
  </si>
  <si>
    <t>Tel. (809) 586 - 7049</t>
  </si>
  <si>
    <t>PRESUPUESTO ORIGINAL</t>
  </si>
  <si>
    <t>PROYECTO:</t>
  </si>
  <si>
    <t>REHABILITACIÓN PLANTA POTABILIZADORA DE 130 LPS E INTERCONEXIÓN AL DEPÓSITO REGULADOR DE H.A. CAP. 1,000,000 ACUEDUCTO MONTE PLATA. MONTE PLATA, ZONA IV.</t>
  </si>
  <si>
    <t>PROPIETARIO:</t>
  </si>
  <si>
    <t>INSTITUTO DE AGUAS POTABLES Y ALCANTARILLADOS - INAPA</t>
  </si>
  <si>
    <t>FECHA:</t>
  </si>
  <si>
    <t>22 DE SEPTIEMRE, 2021</t>
  </si>
  <si>
    <t>Nº</t>
  </si>
  <si>
    <t>DESCRIPCIÓN</t>
  </si>
  <si>
    <t>CANT</t>
  </si>
  <si>
    <t>UD</t>
  </si>
  <si>
    <t>P.U.</t>
  </si>
  <si>
    <t>SUB-TOTAL</t>
  </si>
  <si>
    <t>TOTAL (RD$)</t>
  </si>
  <si>
    <t>A</t>
  </si>
  <si>
    <t xml:space="preserve">TRABAJOS PRELIMINARES </t>
  </si>
  <si>
    <t>ACONDICIONAMIENTO CAMINO DE ACCESO A PLANTA DE TRATAMIENTO Y A DEPOSITO REGULADOR (L=450 m, ANCHO PROM. 5m)</t>
  </si>
  <si>
    <t>Movimiento de Tierra</t>
  </si>
  <si>
    <t>1.1.1</t>
  </si>
  <si>
    <t>Corte de capa vegetal e=0.20 m</t>
  </si>
  <si>
    <t>M²</t>
  </si>
  <si>
    <t>1.1.2</t>
  </si>
  <si>
    <t>Suministro material de mina</t>
  </si>
  <si>
    <t>M³E</t>
  </si>
  <si>
    <t>1.1.3</t>
  </si>
  <si>
    <t xml:space="preserve">Regado, nivelado y compactado de material </t>
  </si>
  <si>
    <t>1.1.4</t>
  </si>
  <si>
    <t>Conformación de cuneta</t>
  </si>
  <si>
    <t>M</t>
  </si>
  <si>
    <t>1.1.5</t>
  </si>
  <si>
    <t>Bote de material inservible (incluye esparcimiento en botadero)</t>
  </si>
  <si>
    <t xml:space="preserve">Limpieza General del Área </t>
  </si>
  <si>
    <t>1.2.1</t>
  </si>
  <si>
    <t>Desyerbo y destronque en área general de la planta (con equipos)</t>
  </si>
  <si>
    <t>1.2.2</t>
  </si>
  <si>
    <t xml:space="preserve">Bote de material </t>
  </si>
  <si>
    <t>Viaje</t>
  </si>
  <si>
    <t>SUBTOTAL  A</t>
  </si>
  <si>
    <t>B</t>
  </si>
  <si>
    <t>TERMINACIÓN PLANTA DE TRATAMIENTO DE FILTRACIÓN RÁPIDA 130 LPS.</t>
  </si>
  <si>
    <t>ENTRADA GENERAL PLANTA</t>
  </si>
  <si>
    <t>Suministro y Colocación Piezas  Especiales con Protección Anticorrosiva</t>
  </si>
  <si>
    <t>Tubería Ø16"acero</t>
  </si>
  <si>
    <t>Codo Ø16"x 90 acero</t>
  </si>
  <si>
    <t>Ud</t>
  </si>
  <si>
    <t>Codo Ø16" x 45º acero</t>
  </si>
  <si>
    <t>Juntas mecánicas tipo desser Ø16" 150 psi</t>
  </si>
  <si>
    <t xml:space="preserve">Válvula compuerta Ø16" h.f. platilllada completa </t>
  </si>
  <si>
    <t>1.1.6</t>
  </si>
  <si>
    <t>Registro p/válvula  Ø16 , con tapa (1.30x1.30)m (inc. candado 70 mm )</t>
  </si>
  <si>
    <t>Movimiento de Tierra para Tuberías</t>
  </si>
  <si>
    <t>Excavación material compactado c/equipo</t>
  </si>
  <si>
    <t>M³C</t>
  </si>
  <si>
    <t>Relleno compactado</t>
  </si>
  <si>
    <t>1.2.3</t>
  </si>
  <si>
    <t>CANALETA PARSHALL</t>
  </si>
  <si>
    <t>Suministro y colocación de canaleta tipo Parschall de GRP, ancho de Garganta (W)= 1´(0.30 m)</t>
  </si>
  <si>
    <t>3</t>
  </si>
  <si>
    <t>CANAL ENTRADA FLOCULADORES</t>
  </si>
  <si>
    <t>3.1</t>
  </si>
  <si>
    <t>Terminación de Superficie:</t>
  </si>
  <si>
    <t>3.1.1</t>
  </si>
  <si>
    <t xml:space="preserve">Fino losa fondo </t>
  </si>
  <si>
    <t>3.1.2</t>
  </si>
  <si>
    <t xml:space="preserve">Cantos </t>
  </si>
  <si>
    <t>4</t>
  </si>
  <si>
    <t>FLOCULADORES</t>
  </si>
  <si>
    <t>4.1</t>
  </si>
  <si>
    <t>Terminación de Superficie :</t>
  </si>
  <si>
    <t>4.1.1</t>
  </si>
  <si>
    <t>Resane pañete interior pulido</t>
  </si>
  <si>
    <t>4.1.2</t>
  </si>
  <si>
    <t>4.1.3</t>
  </si>
  <si>
    <t>4.2</t>
  </si>
  <si>
    <t>Suministro y Colocación de:</t>
  </si>
  <si>
    <t>4.2.1</t>
  </si>
  <si>
    <t>Placas Floculadores de Polipropileno espesor 0,0127 m (½") con con Perfiles de GRP de 3"x 3" con Tornillos Hiltii Inoxidables Separados a 0,50 m centro a centro.</t>
  </si>
  <si>
    <t>P²</t>
  </si>
  <si>
    <t>4.2.2</t>
  </si>
  <si>
    <t>Compuerta tipo chanel de acero inoxidable AISI 304  de 0.35 x 0.95 m, marco de 2" en tolas de 1/4" y vástago estacionario (Entrada)</t>
  </si>
  <si>
    <t>4.2.3</t>
  </si>
  <si>
    <t>Compuerta tipo chanel de acero inoxidable AISI 304  de 0.45 x 0.50 m, marco de 2" en tolas de 1/4" y vástago estacionario (Filtración directa)</t>
  </si>
  <si>
    <t>5</t>
  </si>
  <si>
    <t>CANALETA SALIDA FLOCULADORES</t>
  </si>
  <si>
    <t>5.1</t>
  </si>
  <si>
    <t>5.1.1</t>
  </si>
  <si>
    <t>Rensane de pañete interior pulido</t>
  </si>
  <si>
    <t>5.1.2</t>
  </si>
  <si>
    <t>5.1.3</t>
  </si>
  <si>
    <t>6</t>
  </si>
  <si>
    <t>CANAL SECCION VARIABLE</t>
  </si>
  <si>
    <t>6.1</t>
  </si>
  <si>
    <t>6.1.1</t>
  </si>
  <si>
    <t>6.1.2</t>
  </si>
  <si>
    <t>6.1.3</t>
  </si>
  <si>
    <t>6.2</t>
  </si>
  <si>
    <t>6.2.1</t>
  </si>
  <si>
    <t xml:space="preserve">Compuertas de 0.55 x 0.82 m acero inoxidable con vástago de h =3.00 m </t>
  </si>
  <si>
    <t>SEDIMENTADORES</t>
  </si>
  <si>
    <t>7.1</t>
  </si>
  <si>
    <t>7.1.1</t>
  </si>
  <si>
    <t>7.1.2</t>
  </si>
  <si>
    <t>7.2</t>
  </si>
  <si>
    <t>Hormigón ciclópeo en tolvas para desagüe lodos</t>
  </si>
  <si>
    <t>M³</t>
  </si>
  <si>
    <t>7.3</t>
  </si>
  <si>
    <t>7.3.1</t>
  </si>
  <si>
    <t>Módulos lamelares decantek 80, en pvc, e=1mm, perfilaría en prfv y tornillería en acero inoxidable (inc. base e instalación)</t>
  </si>
  <si>
    <t>7.3.2</t>
  </si>
  <si>
    <t>Tubería 4" pvc sdr-26 (perforada), l=2.77 m</t>
  </si>
  <si>
    <t>7.3.3</t>
  </si>
  <si>
    <t>Válvula de mariposa ø16" h.f. completa, vástago h=6.50 m</t>
  </si>
  <si>
    <t>7.3.4</t>
  </si>
  <si>
    <t>Base h.s. p/válvulas</t>
  </si>
  <si>
    <t>7.3.5</t>
  </si>
  <si>
    <t>Compuertas entrada de 0.50 x 0.50 m con marcos más de 2"en tolas de 1/4" Reforzadas acero inoxidable AISI 304, espesor tola ¼". Vástago en Hg 1½"</t>
  </si>
  <si>
    <t>7.3.6</t>
  </si>
  <si>
    <t>Canaletas Recolección Agua Sedimentada de 0.30 x 0.34 m en GRP con Ocho (8) Vertedores Triangulares de ángulo de inclinación interna de 60°, a ambos lados de canaleta.</t>
  </si>
  <si>
    <t>8</t>
  </si>
  <si>
    <t>CANALETA DISTRIBUCION DE AGUA A SEDIMENTADORES</t>
  </si>
  <si>
    <t>8.1</t>
  </si>
  <si>
    <t>8.1.1</t>
  </si>
  <si>
    <t>9</t>
  </si>
  <si>
    <t>CANALETA CONDUCCION AGUA DECANTADA</t>
  </si>
  <si>
    <t>9.1</t>
  </si>
  <si>
    <t>9.1.1</t>
  </si>
  <si>
    <t>9.1.2</t>
  </si>
  <si>
    <t>9.1.3</t>
  </si>
  <si>
    <t>10</t>
  </si>
  <si>
    <t>CANAL DE AGUA SEDIMENTADA Y DISTRIBUCIÓN A LOS FILTROS</t>
  </si>
  <si>
    <t>10.1</t>
  </si>
  <si>
    <t>10.1.1</t>
  </si>
  <si>
    <t>ALIVIADERO DE FILTROS</t>
  </si>
  <si>
    <t>11.1.1</t>
  </si>
  <si>
    <t>11.1.2</t>
  </si>
  <si>
    <t>Suministro y Colocación de</t>
  </si>
  <si>
    <t>11.2.1</t>
  </si>
  <si>
    <t>Rejillas de hierro galvanizado (H.G) de 1.50 m x 1.15 m. barras 1/4" x 1", separadas Ø 0.10 m.</t>
  </si>
  <si>
    <t>FILTROS</t>
  </si>
  <si>
    <t>12.1.1</t>
  </si>
  <si>
    <t>12.2.1</t>
  </si>
  <si>
    <t>Válvula de mariposa 8" h.f. completa vástago  h=6.50 m (desagüe)</t>
  </si>
  <si>
    <t>12.2.2</t>
  </si>
  <si>
    <t xml:space="preserve">Válvula de mariposa 16" h.f. completa vástago h=4.81 m (desagüe retrolavado) </t>
  </si>
  <si>
    <t>12.2.3</t>
  </si>
  <si>
    <t>Compuertas salida Agua filtro de 0.40 x 0.40 m, marcos más de 2"en tolas de 1/4" Reforzadas fabricación acero inoxidable AISI 304, espesor tola ¼".  de vástago estacionario  h= 4.00m, (acero inoxidable) entrada filtro</t>
  </si>
  <si>
    <t>12.2.4</t>
  </si>
  <si>
    <t>Compuerta metálicaVálvula de Mariposa Ø8" para desagüe Fondo Filtros, especificaciones AWWA E504, cuerpo en Hierro Fundido (ASTM A126), disco de Hierro Fundido con borde en Acero, de vástago estacionario h=4.50m,  (acero inoxidable) salida filtro</t>
  </si>
  <si>
    <t>12.2.5</t>
  </si>
  <si>
    <t>Compuertas tipo Channel de 0.80 x 0.50 m (2 U), marcos de 2"en tolas de 1/4", acero Inoxidable AISI 304, espesor tola ¼", ástago en A.I. 1½" p/elevar carga hidráulica del lavado</t>
  </si>
  <si>
    <t>12.2.6</t>
  </si>
  <si>
    <t>Tuberías H. G. Ø4" para distribución de aire en los filtros con orificios Ø1/2" separados a 15 cm de centro a centro, iniciando en muro falso fondo filtros</t>
  </si>
  <si>
    <t>12.2.7</t>
  </si>
  <si>
    <t>Toberas Polipropileno Inyectado, espesor de Ranura 0.50 para Retrolavado con Agua y Aire.</t>
  </si>
  <si>
    <t>Hormigón ciclópeo rampa entrada filtro</t>
  </si>
  <si>
    <t xml:space="preserve">Suministro Material de Filtro </t>
  </si>
  <si>
    <t>12.4.1</t>
  </si>
  <si>
    <t>Arena e=0.80 m + 10% reacomodo</t>
  </si>
  <si>
    <t>12.4.2</t>
  </si>
  <si>
    <t>Capa torpedo e=0.10 m + 15% reacomodo</t>
  </si>
  <si>
    <t>12.4.3</t>
  </si>
  <si>
    <t>Grava 1/8" @ 1/4" e=0.05 m + 15% reacomodo</t>
  </si>
  <si>
    <t>12.4.4</t>
  </si>
  <si>
    <t>Grava 1/4" @ 3/4" e=0.05 m + 15% reacomodo</t>
  </si>
  <si>
    <t>12.4.5</t>
  </si>
  <si>
    <t>Grava 3/4" @ 11/2" e=0.05 m + 15% reacomodo</t>
  </si>
  <si>
    <t>12.4.6</t>
  </si>
  <si>
    <t>Grava 11/2" @ 21/2" e=0.20 m + 15% reacomodo</t>
  </si>
  <si>
    <t>12.4.7</t>
  </si>
  <si>
    <t>Envasado arena y capa torpedo</t>
  </si>
  <si>
    <t xml:space="preserve">Colocación Material de Filtro </t>
  </si>
  <si>
    <t>12.5.1</t>
  </si>
  <si>
    <t>12.5.2</t>
  </si>
  <si>
    <t>12.5.3</t>
  </si>
  <si>
    <t>12.5.4</t>
  </si>
  <si>
    <t>12.5.5</t>
  </si>
  <si>
    <t>12.5.6</t>
  </si>
  <si>
    <t>CANALETA EN FILTRO</t>
  </si>
  <si>
    <t>Hormigón Armado (f'c=280 kg/cm²)</t>
  </si>
  <si>
    <t>13.1.1</t>
  </si>
  <si>
    <t>Losa de fondo 0.20 (3.44 qq/m³)</t>
  </si>
  <si>
    <t>13.1.2</t>
  </si>
  <si>
    <t>Muros 0.20 (3.44 qq/m³)</t>
  </si>
  <si>
    <t>Terminación de Superficie</t>
  </si>
  <si>
    <t>13.2.1</t>
  </si>
  <si>
    <t>Pañete interior pulido</t>
  </si>
  <si>
    <t>13.2.2</t>
  </si>
  <si>
    <t>13.2.3</t>
  </si>
  <si>
    <t>CANAL DESAGÜE RETROLAVADO</t>
  </si>
  <si>
    <t>14.1.1</t>
  </si>
  <si>
    <t>Muros 0.30 (2.38 qq/m³)</t>
  </si>
  <si>
    <t>14.2.1</t>
  </si>
  <si>
    <t>14.2.2</t>
  </si>
  <si>
    <t>Cantos</t>
  </si>
  <si>
    <t>CANAL DESAGÜE DE FILTROS</t>
  </si>
  <si>
    <t>15.1.1</t>
  </si>
  <si>
    <t>15.1.2</t>
  </si>
  <si>
    <t>CANAL DE INTERCONEXION ENTRE FILTROS</t>
  </si>
  <si>
    <t>16.1.1</t>
  </si>
  <si>
    <t>16.1.2</t>
  </si>
  <si>
    <t>16.1.3</t>
  </si>
  <si>
    <t>CÁMARA DE SALIDA</t>
  </si>
  <si>
    <t>17.1.1</t>
  </si>
  <si>
    <t>Muros 0.30 (1.18 qq/m³)</t>
  </si>
  <si>
    <t>17.2.1</t>
  </si>
  <si>
    <t>17.2.2</t>
  </si>
  <si>
    <t>17.2.3</t>
  </si>
  <si>
    <t>Instalaciones</t>
  </si>
  <si>
    <t>17.3.1</t>
  </si>
  <si>
    <t xml:space="preserve">Vertedor de control  (0.80 x 0.30) m </t>
  </si>
  <si>
    <t>17.4</t>
  </si>
  <si>
    <t>Instalaciones (Suministro y Colocación)</t>
  </si>
  <si>
    <t>Tubería ø20" acero</t>
  </si>
  <si>
    <t>17.1.2</t>
  </si>
  <si>
    <t>Codo Ø20" x 90º acero</t>
  </si>
  <si>
    <t>17.1.3</t>
  </si>
  <si>
    <t>Codo Ø20" x 45º acero</t>
  </si>
  <si>
    <t>17.1.4</t>
  </si>
  <si>
    <t>Tee Ø20" x Ø20" acero</t>
  </si>
  <si>
    <t>17.1.5</t>
  </si>
  <si>
    <t>Anclajes de hormigón simple para piezas</t>
  </si>
  <si>
    <t>17.1.6</t>
  </si>
  <si>
    <t>Válvula compuerta 20 h.f. platillada completa</t>
  </si>
  <si>
    <t>17.1.7</t>
  </si>
  <si>
    <t>Registro de 1.50 x 1.50 m con tapa metálica p/válvula (Incluye pintura)</t>
  </si>
  <si>
    <t>17.5</t>
  </si>
  <si>
    <t>Movimiento de Tierra p/Tuberías</t>
  </si>
  <si>
    <t>17.5.1</t>
  </si>
  <si>
    <t xml:space="preserve">Excavación en roca c/compresor </t>
  </si>
  <si>
    <t>17.5.2</t>
  </si>
  <si>
    <t>Relleno compactado c/compactador mecánico</t>
  </si>
  <si>
    <t>17.5.3</t>
  </si>
  <si>
    <t>CANAL PRINCIPAL DE DESAGÜE</t>
  </si>
  <si>
    <t>18.1.1</t>
  </si>
  <si>
    <t>18.1.2</t>
  </si>
  <si>
    <t>18.2.1</t>
  </si>
  <si>
    <t>Tubería Ø20" pvc (sdr-32.5)</t>
  </si>
  <si>
    <t>18.2.2</t>
  </si>
  <si>
    <t xml:space="preserve">Tubería Ø20" acero </t>
  </si>
  <si>
    <t>18.2.3</t>
  </si>
  <si>
    <t>Codo Ø20"x 90º acero</t>
  </si>
  <si>
    <t>18.2.4</t>
  </si>
  <si>
    <t>Tee Ø20" x 20" acero</t>
  </si>
  <si>
    <t>18.2.5</t>
  </si>
  <si>
    <t>Junta dresser Ø20"</t>
  </si>
  <si>
    <t>18.2.6</t>
  </si>
  <si>
    <t>Anclajes hs p/piezas acero</t>
  </si>
  <si>
    <t>18.2.7</t>
  </si>
  <si>
    <t>Registros c/tapa metálica (0.80x0.80) m</t>
  </si>
  <si>
    <t>18.2.8</t>
  </si>
  <si>
    <t>Registros c/tapa metálica (1.00x1.00) m</t>
  </si>
  <si>
    <t>18.2.9</t>
  </si>
  <si>
    <t>Registros c/rejilla (1.10x1.50)m</t>
  </si>
  <si>
    <t>18.2.10</t>
  </si>
  <si>
    <t>Escaleras tipo gato de h.g. h=3.00 m</t>
  </si>
  <si>
    <t>m</t>
  </si>
  <si>
    <t>18.3.1</t>
  </si>
  <si>
    <t>Excavación material no clasificado c/equipo</t>
  </si>
  <si>
    <t>18.3.2</t>
  </si>
  <si>
    <t>18.3.3</t>
  </si>
  <si>
    <t>19</t>
  </si>
  <si>
    <t xml:space="preserve">REGISTROS CANAL DE DESAGÜE </t>
  </si>
  <si>
    <t>19.1</t>
  </si>
  <si>
    <t>19.1.1</t>
  </si>
  <si>
    <t>19.1.2</t>
  </si>
  <si>
    <t>19.2</t>
  </si>
  <si>
    <t xml:space="preserve">Siministro e instalación de </t>
  </si>
  <si>
    <t>19.2.1</t>
  </si>
  <si>
    <t xml:space="preserve">Tapas de aluminio de 1.00m x 1.00 m </t>
  </si>
  <si>
    <t>19.2.2</t>
  </si>
  <si>
    <t xml:space="preserve">Escalera tipo gato con 7 barras de Ø 3/4" Separadas @ 0.30 m (L=0.90 m)
</t>
  </si>
  <si>
    <t>PASARELAS</t>
  </si>
  <si>
    <t>20.1.1</t>
  </si>
  <si>
    <t>Fino pasarela</t>
  </si>
  <si>
    <t>Barandas h=1.00 m; 11/2" h.g.</t>
  </si>
  <si>
    <t>Registro h.a. c/tapas aluminio (0.80x0.80)m</t>
  </si>
  <si>
    <t>Registro h.a. c/tapas aluminio (1.00x1.00)m</t>
  </si>
  <si>
    <t>Escalera extensible metálica h = 20´</t>
  </si>
  <si>
    <t>Terminación Exterior Planta</t>
  </si>
  <si>
    <t>Acera perimetral de 0.80 m</t>
  </si>
  <si>
    <t>Pintura (inc. base blanca)</t>
  </si>
  <si>
    <t>Letrero y logo de inapa</t>
  </si>
  <si>
    <t>22</t>
  </si>
  <si>
    <t>Aplicación de:</t>
  </si>
  <si>
    <t>22.1</t>
  </si>
  <si>
    <t xml:space="preserve">Juntas hidrofílica de 9" </t>
  </si>
  <si>
    <t>CASA DE QUÍMICOS</t>
  </si>
  <si>
    <t>23.1.1</t>
  </si>
  <si>
    <t>Losa techo 0.12 (1.88 qq/m³)</t>
  </si>
  <si>
    <t>Mampostería</t>
  </si>
  <si>
    <t>23.2.1</t>
  </si>
  <si>
    <t>Muros bloques 0.10</t>
  </si>
  <si>
    <t>23.3.1</t>
  </si>
  <si>
    <t>Pañete exterior</t>
  </si>
  <si>
    <t>23.3.2</t>
  </si>
  <si>
    <t>Fino techo</t>
  </si>
  <si>
    <t>23.3.3</t>
  </si>
  <si>
    <t>23.3.4</t>
  </si>
  <si>
    <t>23.3.5</t>
  </si>
  <si>
    <t>23.3.6</t>
  </si>
  <si>
    <t>Revestido fibra de vidrio tina</t>
  </si>
  <si>
    <t>23.3.7</t>
  </si>
  <si>
    <t>Piso de mosaicos</t>
  </si>
  <si>
    <t>23.3.8</t>
  </si>
  <si>
    <t>23.3.9</t>
  </si>
  <si>
    <t>23.3.10</t>
  </si>
  <si>
    <t xml:space="preserve">Pañete techo </t>
  </si>
  <si>
    <t>23.3.11</t>
  </si>
  <si>
    <t xml:space="preserve">Antepecho </t>
  </si>
  <si>
    <t>Escalera Acceso a Tina</t>
  </si>
  <si>
    <t>23.4.1</t>
  </si>
  <si>
    <t>Rampa de escalera 0.10 (2.47qq/m³), f'c=280 kg/cm²</t>
  </si>
  <si>
    <t>23.4.2</t>
  </si>
  <si>
    <t xml:space="preserve">Escalones de Hormigón Simple </t>
  </si>
  <si>
    <t>23.4.3</t>
  </si>
  <si>
    <t xml:space="preserve">Fino </t>
  </si>
  <si>
    <t>23.4.4</t>
  </si>
  <si>
    <t>23.4.5</t>
  </si>
  <si>
    <t>23.4.6</t>
  </si>
  <si>
    <t>Pasamanos</t>
  </si>
  <si>
    <t>23.5.1</t>
  </si>
  <si>
    <t>23.5.2</t>
  </si>
  <si>
    <t>23.5.3</t>
  </si>
  <si>
    <t>23.5.4</t>
  </si>
  <si>
    <t>23.5.5</t>
  </si>
  <si>
    <t>23.5.6</t>
  </si>
  <si>
    <t>Portajes</t>
  </si>
  <si>
    <t>23.6.1</t>
  </si>
  <si>
    <t>Puerta metálica (2.00 x 2.10) m</t>
  </si>
  <si>
    <t>23.6.2</t>
  </si>
  <si>
    <t xml:space="preserve">Puerta EVERLAST (Inc instalación)  </t>
  </si>
  <si>
    <t>Ventanas</t>
  </si>
  <si>
    <t>23.7.1</t>
  </si>
  <si>
    <t>Ventana aluminio</t>
  </si>
  <si>
    <t>Escalera interior caracol; d=2.00 m, h=2.50 m</t>
  </si>
  <si>
    <t>Tarima de madera p/sulfato ( 2.10x1.40x0.20 )</t>
  </si>
  <si>
    <t>Bomba dosificadores doctec 40p, pistón 1 hp 90 gph, 100 psi pp</t>
  </si>
  <si>
    <t>Agitadores de sulfato, 1hp, 60 hp 370 w brida - 13m turbina 120</t>
  </si>
  <si>
    <t>Bomba 1" hp (inc.sum.col. y accesorios)</t>
  </si>
  <si>
    <t>ELEVADOR DE SULFATO (Estructura Metálica en Elevador)</t>
  </si>
  <si>
    <t>23.14.1</t>
  </si>
  <si>
    <t>Tola de 4" x 82" x 3/16"</t>
  </si>
  <si>
    <t>23.14.2</t>
  </si>
  <si>
    <t>Cortes de tola</t>
  </si>
  <si>
    <t>23.14.3</t>
  </si>
  <si>
    <t>Tubo de 2" h.g. espesor grueso</t>
  </si>
  <si>
    <t>23.14.4</t>
  </si>
  <si>
    <t>Tubo de 2 1/2" h.g. espesor grueso</t>
  </si>
  <si>
    <t>23.14.5</t>
  </si>
  <si>
    <t>Barra cuadradas 3/4" x 3/4"</t>
  </si>
  <si>
    <t>23.14.6</t>
  </si>
  <si>
    <t>Barra cuadradas 1/2" x 1/2"</t>
  </si>
  <si>
    <t>23.14.7</t>
  </si>
  <si>
    <t>Angulares  2" x 2" x 1/4"</t>
  </si>
  <si>
    <t>23.14.8</t>
  </si>
  <si>
    <t>Angulares 1 1/2" x 1 1/2" x 1/4"</t>
  </si>
  <si>
    <t>23.14.9</t>
  </si>
  <si>
    <t>Planchas de malla desplegable 3/4"</t>
  </si>
  <si>
    <t>23.14.10</t>
  </si>
  <si>
    <t>Cable de acero cap. 18,960 lb</t>
  </si>
  <si>
    <t>Pie</t>
  </si>
  <si>
    <t>23.14.11</t>
  </si>
  <si>
    <t>Grapas p/ cable de 1/2"</t>
  </si>
  <si>
    <t>23.14.12</t>
  </si>
  <si>
    <t>Grillete de 2 ton.</t>
  </si>
  <si>
    <t>23.14.13</t>
  </si>
  <si>
    <t>Guardacabo p/ cable de 1/2"</t>
  </si>
  <si>
    <t>23.14.14</t>
  </si>
  <si>
    <t>Planchuelas de 3" x 3/8"</t>
  </si>
  <si>
    <t>23.14.15</t>
  </si>
  <si>
    <t>Perfil " i ", con ojal de sujeción</t>
  </si>
  <si>
    <t>P</t>
  </si>
  <si>
    <t>23.14.16</t>
  </si>
  <si>
    <t>Spring industrial de 4" p/ soporte</t>
  </si>
  <si>
    <t>23.14.17</t>
  </si>
  <si>
    <t>Mano obra estructura metálica y soldadura</t>
  </si>
  <si>
    <t>23.14.18</t>
  </si>
  <si>
    <t>Suministro y colocación de diferencial capacidad 1 tonelada (cubicar con factura)</t>
  </si>
  <si>
    <t>Desagüe tina p/sulfato</t>
  </si>
  <si>
    <t>23.15.1</t>
  </si>
  <si>
    <t>Tubería Ø3" PVC (SDR-26)</t>
  </si>
  <si>
    <t>23.15.2</t>
  </si>
  <si>
    <t>Codo Ø3" x 90º PVC</t>
  </si>
  <si>
    <t>23.15.3</t>
  </si>
  <si>
    <t>Tee Ø3" x Ø3" PVC</t>
  </si>
  <si>
    <t>23.15.4</t>
  </si>
  <si>
    <t>Válvula compuerta Ø3" HF platillada completa.</t>
  </si>
  <si>
    <t>Instalaciones Sanitarias</t>
  </si>
  <si>
    <t>23.16.1</t>
  </si>
  <si>
    <t>Lavamanos completo</t>
  </si>
  <si>
    <t>23.16.2</t>
  </si>
  <si>
    <t>Inodoro y accesorios</t>
  </si>
  <si>
    <t>23.16.3</t>
  </si>
  <si>
    <t>Piletas/azulejos</t>
  </si>
  <si>
    <t>23.16.4</t>
  </si>
  <si>
    <t>Ducha (c/llave a empotrar)</t>
  </si>
  <si>
    <t>23.16.5</t>
  </si>
  <si>
    <t>Desagüe de piso</t>
  </si>
  <si>
    <t>23.16.6</t>
  </si>
  <si>
    <t>Fregadero doble inoxidable</t>
  </si>
  <si>
    <t>23.16.7</t>
  </si>
  <si>
    <t>Motor de 2 HP</t>
  </si>
  <si>
    <t>23.16.8</t>
  </si>
  <si>
    <t xml:space="preserve">Ventilación en ø3" PVC (2.00 ud) </t>
  </si>
  <si>
    <t>23.16.9</t>
  </si>
  <si>
    <t>Bajante de descarga en ø 4" PVC (5.00 u)</t>
  </si>
  <si>
    <t>23.16.10</t>
  </si>
  <si>
    <t>Tubería descarga ø 4" PVC (SDR-32.5) (25u)</t>
  </si>
  <si>
    <t>23.16.11</t>
  </si>
  <si>
    <t>Cámara de inspección</t>
  </si>
  <si>
    <t>23.16.12</t>
  </si>
  <si>
    <t xml:space="preserve">Cámara séptica </t>
  </si>
  <si>
    <t>23.16.13</t>
  </si>
  <si>
    <t>Trampa de grasa</t>
  </si>
  <si>
    <t>23.16.14</t>
  </si>
  <si>
    <t>Pozo filtrante ø8" encamisado en  ø6" pvc</t>
  </si>
  <si>
    <t>Instalaciones Eléctricas</t>
  </si>
  <si>
    <t>23.17.1</t>
  </si>
  <si>
    <t>Panel de distribución de 6/12 espacios c/breakers</t>
  </si>
  <si>
    <t>23.17.2</t>
  </si>
  <si>
    <t xml:space="preserve">Panel de distribución de 2 polos </t>
  </si>
  <si>
    <t>23.17.3</t>
  </si>
  <si>
    <t xml:space="preserve">Salida cenitales 110 volt. </t>
  </si>
  <si>
    <t>23.17.4</t>
  </si>
  <si>
    <t xml:space="preserve">Salida interruptor sencillo </t>
  </si>
  <si>
    <t>23.17.5</t>
  </si>
  <si>
    <t xml:space="preserve">Salida tomacorriente doble 120v) </t>
  </si>
  <si>
    <t>23.17.6</t>
  </si>
  <si>
    <t>Salida tomacorriente 240v</t>
  </si>
  <si>
    <t>23.17.7</t>
  </si>
  <si>
    <t>Luminarias mercurio 175w</t>
  </si>
  <si>
    <t>23.17.8</t>
  </si>
  <si>
    <t>Mano obra electricista</t>
  </si>
  <si>
    <t>Gabinetes y Mesetas</t>
  </si>
  <si>
    <t>23.18.1</t>
  </si>
  <si>
    <t>Gabinete de pared (en pino tratado y playwood) (suministro e instalación)</t>
  </si>
  <si>
    <t>23.18.2</t>
  </si>
  <si>
    <t>Gabinete de piso (en pino, incluye: bisagra y pintado) (suministro e instalación)</t>
  </si>
  <si>
    <t>23.18.3</t>
  </si>
  <si>
    <t>Meseta de marmolite</t>
  </si>
  <si>
    <t>Equipo de Laboratorio</t>
  </si>
  <si>
    <t>23.19.1</t>
  </si>
  <si>
    <t>Turbidimetro nefelómetro t/mach.mod. 2100 p.</t>
  </si>
  <si>
    <t>23.19.2</t>
  </si>
  <si>
    <t xml:space="preserve">Equipo de prueba de jarras </t>
  </si>
  <si>
    <t>23.19.3</t>
  </si>
  <si>
    <t>Balanza de semiprecision de 2610 grs. m. chaus</t>
  </si>
  <si>
    <t>23.19.4</t>
  </si>
  <si>
    <t>Comparador de cloro libre y combinado</t>
  </si>
  <si>
    <t>23.19.5</t>
  </si>
  <si>
    <t>Termómetro de vidrio de 20 @ 110 · c</t>
  </si>
  <si>
    <t>23.19.6</t>
  </si>
  <si>
    <t>Jarra 2000 m marca pyrex</t>
  </si>
  <si>
    <t>23.19.7</t>
  </si>
  <si>
    <t>Matraz aforado de 100 m vidrio</t>
  </si>
  <si>
    <t>23.19.8</t>
  </si>
  <si>
    <t>Manómetro manual</t>
  </si>
  <si>
    <t>Mobiliario</t>
  </si>
  <si>
    <t>23.20.1</t>
  </si>
  <si>
    <t xml:space="preserve">Banquetas de pino </t>
  </si>
  <si>
    <t>23.20.2</t>
  </si>
  <si>
    <t>Escritorio secretarial de metal laminado</t>
  </si>
  <si>
    <t>23.20.3</t>
  </si>
  <si>
    <t>Sillón secretarial sistema neumático</t>
  </si>
  <si>
    <t>Utensilios para Limpieza</t>
  </si>
  <si>
    <t>23.21.1</t>
  </si>
  <si>
    <t xml:space="preserve">Pala de construcción </t>
  </si>
  <si>
    <t>23.21.2</t>
  </si>
  <si>
    <t>Cepillo de alambre</t>
  </si>
  <si>
    <t>23.21.3</t>
  </si>
  <si>
    <t>Espátula de acero</t>
  </si>
  <si>
    <t>23.21.4</t>
  </si>
  <si>
    <t>Coladores c/palos 3.00m</t>
  </si>
  <si>
    <t>23.21.5</t>
  </si>
  <si>
    <t>Machetes</t>
  </si>
  <si>
    <t>23.21.6</t>
  </si>
  <si>
    <t>Azadas</t>
  </si>
  <si>
    <t>23.21.7</t>
  </si>
  <si>
    <t>Manguera de alta presión 11/2"</t>
  </si>
  <si>
    <t>23.21.8</t>
  </si>
  <si>
    <t>Cubos p/limpieza</t>
  </si>
  <si>
    <t>23.21.9</t>
  </si>
  <si>
    <t>Swaper</t>
  </si>
  <si>
    <t>23.21.10</t>
  </si>
  <si>
    <t>Detergente</t>
  </si>
  <si>
    <t>PA</t>
  </si>
  <si>
    <t>23.21.11</t>
  </si>
  <si>
    <t>Escobillones</t>
  </si>
  <si>
    <t>23.21.12</t>
  </si>
  <si>
    <t>Rastrillos p/hojas (hojalata)</t>
  </si>
  <si>
    <t>23.21.13</t>
  </si>
  <si>
    <t>Rastrillos de hf(c/dientes)</t>
  </si>
  <si>
    <t>24</t>
  </si>
  <si>
    <t xml:space="preserve">Puesta en marcha y operación de la planta </t>
  </si>
  <si>
    <t>P.A</t>
  </si>
  <si>
    <t>25</t>
  </si>
  <si>
    <t xml:space="preserve">Andamios y rampa para vaciado </t>
  </si>
  <si>
    <t>26</t>
  </si>
  <si>
    <t xml:space="preserve">Aplicación de impermeabilizante en tinas </t>
  </si>
  <si>
    <t>SUBTOTAL B</t>
  </si>
  <si>
    <t>C</t>
  </si>
  <si>
    <t>TERMINACIÓN DEPÓSITO REGULADOR CAPACIDAD  3,780 m³ H.A. SUPERFICIAL</t>
  </si>
  <si>
    <t xml:space="preserve">MOVIMIENTO DE TIERRA </t>
  </si>
  <si>
    <t>Relleno compactado p/explanación</t>
  </si>
  <si>
    <t>Relleno compactado p/excavación</t>
  </si>
  <si>
    <t>HORMIGON ARMADO (F'C=280KG/CM2)</t>
  </si>
  <si>
    <t>Muros 0.35 (4.83 qq/m³)</t>
  </si>
  <si>
    <t>Muros 0.30 (4.83 qq/m³)</t>
  </si>
  <si>
    <t>Cúpula de techo 0.10 (3.26 qq/m³)</t>
  </si>
  <si>
    <t>INSTALACIONES DE ENTRADA, SALIDA, REBOSE, DESAGUE Y BY-PASS (SUMINISTRO Y COLOCACIÓN)</t>
  </si>
  <si>
    <t xml:space="preserve">Tubería Ø12" pvc(sdr- 32.5) p/desagüe </t>
  </si>
  <si>
    <t>Tubería de Ø20" acero (aérea)</t>
  </si>
  <si>
    <t xml:space="preserve">Tubería de Ø20" acero(soterrada) </t>
  </si>
  <si>
    <t xml:space="preserve">Tubería de Ø12" acero (aérea) </t>
  </si>
  <si>
    <t>Tubería de Ø12" acero (soterrada)</t>
  </si>
  <si>
    <t>Codo Ø12" x 90º  acero</t>
  </si>
  <si>
    <t>Tee Ø12" x Ø12" acero</t>
  </si>
  <si>
    <t xml:space="preserve">Niple Ø20" x 3 acero </t>
  </si>
  <si>
    <t>Niple Ø12" x Ø3" acero</t>
  </si>
  <si>
    <t xml:space="preserve">Junta dresser Ø20" </t>
  </si>
  <si>
    <t xml:space="preserve">Junta dresser Ø12" </t>
  </si>
  <si>
    <t xml:space="preserve">Anclajes p/piezas de Ø20". </t>
  </si>
  <si>
    <t xml:space="preserve">Anclajes p/piezas de Ø12". </t>
  </si>
  <si>
    <t xml:space="preserve">Válvula de compuerta de Ø20" h.f. platillada completa </t>
  </si>
  <si>
    <t>Válvula de compuerta de Ø12" h.f. platillada completa</t>
  </si>
  <si>
    <t>Registro p/ válvula de Ø20" (2.50x2.50x2.17)m</t>
  </si>
  <si>
    <t>Registro p/ válvula  de Ø12" (2.10x2.10x1.87)m</t>
  </si>
  <si>
    <t xml:space="preserve">Registro de techo y ventilación </t>
  </si>
  <si>
    <t xml:space="preserve">Tapa metálica (1.20x1.20)m  p/registros </t>
  </si>
  <si>
    <t xml:space="preserve">Mano de obra plomero y soldador </t>
  </si>
  <si>
    <t xml:space="preserve">MOVIMIENTO DE TIERRA P/TUBERÍA SOTERRADA </t>
  </si>
  <si>
    <t>Excavación material no clasificado</t>
  </si>
  <si>
    <t xml:space="preserve">ESCALERAS: </t>
  </si>
  <si>
    <t xml:space="preserve">Escalera 3/4 h.g. externa c/protección h=8.00 m </t>
  </si>
  <si>
    <t xml:space="preserve">Escalera 3/4 h.g. interna h=7.80 m </t>
  </si>
  <si>
    <t xml:space="preserve">Acera perimetral de 1.00 m </t>
  </si>
  <si>
    <t>CANALETA ENCACHADA  (L= 62.00 M)</t>
  </si>
  <si>
    <t>MOVIMIENTO DE TIERRA</t>
  </si>
  <si>
    <t>7.1.3</t>
  </si>
  <si>
    <t>Encache de piedras</t>
  </si>
  <si>
    <t xml:space="preserve">Andamiaje interior y exterior (inc. extracción de puntales) </t>
  </si>
  <si>
    <t>Logo de inapa</t>
  </si>
  <si>
    <t>Limpieza general</t>
  </si>
  <si>
    <t>SUBTOTAL  C</t>
  </si>
  <si>
    <t>D</t>
  </si>
  <si>
    <t>ELECTRIFICACIÓN SECUNDARIA</t>
  </si>
  <si>
    <t>Condulet EMT Ø1-1/2"</t>
  </si>
  <si>
    <t>Coupling EMT Ø1-1/2"</t>
  </si>
  <si>
    <t>Tubería EMT Ø1-1/2" x 10</t>
  </si>
  <si>
    <t>Curva EMT Ø1-1/2"</t>
  </si>
  <si>
    <t>Tubería pvc de 1-1/2"</t>
  </si>
  <si>
    <t>Tubería liquit tight Ø 1/2"</t>
  </si>
  <si>
    <t>Conector recto liquit tight Ø1/2"</t>
  </si>
  <si>
    <t>Conector curvo liquit tight Ø1/2"</t>
  </si>
  <si>
    <t>Conductor thw #4</t>
  </si>
  <si>
    <t>Conductor thw #8</t>
  </si>
  <si>
    <t>Conductor thw #12</t>
  </si>
  <si>
    <t xml:space="preserve">Lámpara de hps, 250 watts, 240 v </t>
  </si>
  <si>
    <t>Refletor de 400 watts, metal half light</t>
  </si>
  <si>
    <t>Diferencial de 1/2 toneladas, con arrancador de inversión de giro</t>
  </si>
  <si>
    <t>Registro de hormigón 0.5 x 0.5 x 0.7</t>
  </si>
  <si>
    <t>Entrada de alimentador principal</t>
  </si>
  <si>
    <t>Lámpara fluorescente de 4 tubo</t>
  </si>
  <si>
    <t xml:space="preserve">Panel de distribución de 16 circuitos </t>
  </si>
  <si>
    <t xml:space="preserve">Salida de luces cenitales </t>
  </si>
  <si>
    <t xml:space="preserve">Salida de tomacorrientes 220 v </t>
  </si>
  <si>
    <t xml:space="preserve">Salida de tomacorrientes 120 v </t>
  </si>
  <si>
    <t>Salida de reflectores</t>
  </si>
  <si>
    <t xml:space="preserve">Salida de interruptores </t>
  </si>
  <si>
    <t>Postes de hormigón armado de 30 DAN</t>
  </si>
  <si>
    <t>Hoyos para postes</t>
  </si>
  <si>
    <t>Hoyos p/vientos</t>
  </si>
  <si>
    <t>Excavación para soterrar los conductores 250 x0.5 x 0.7</t>
  </si>
  <si>
    <t>Mano de obra eléctrica (inc. materiales menores)</t>
  </si>
  <si>
    <t>SUBTOTAL D</t>
  </si>
  <si>
    <t>E</t>
  </si>
  <si>
    <t>CASETA DE CLORO Y CLORADOR</t>
  </si>
  <si>
    <t>TRABAJOS PELIMINARES</t>
  </si>
  <si>
    <t>Replanteo</t>
  </si>
  <si>
    <t>2</t>
  </si>
  <si>
    <t>2,1</t>
  </si>
  <si>
    <t>Excavación en material clasificado a mano</t>
  </si>
  <si>
    <t>2,2</t>
  </si>
  <si>
    <t>Relleno de reposición</t>
  </si>
  <si>
    <t>HORMIGON ARMADO (f'c=210 kg/cm²)</t>
  </si>
  <si>
    <t>Zapata de muro 0.81 qq/m³</t>
  </si>
  <si>
    <t>Viga de amarre (0.15 x 0.15) 4.57 qq/m³</t>
  </si>
  <si>
    <t>Losa de techo 0.10 - 1.04 qq/m³</t>
  </si>
  <si>
    <t>MAMPOSTERIA</t>
  </si>
  <si>
    <t>Muro block calados</t>
  </si>
  <si>
    <t>Muro de blocks  6"</t>
  </si>
  <si>
    <t>TERMINACIÓN DE SUPERFICIE</t>
  </si>
  <si>
    <t xml:space="preserve">Pañete en techo </t>
  </si>
  <si>
    <t xml:space="preserve">Fino de techo </t>
  </si>
  <si>
    <t>Piso hormigón simple pulido</t>
  </si>
  <si>
    <t xml:space="preserve">Zabaleta </t>
  </si>
  <si>
    <t>PORTAJE</t>
  </si>
  <si>
    <t xml:space="preserve">Puerta everlast </t>
  </si>
  <si>
    <t>Acera exterior  de 0.60 m</t>
  </si>
  <si>
    <t>INTALACIONES ELÉCTRICAS</t>
  </si>
  <si>
    <t xml:space="preserve">Entrada eléctrica </t>
  </si>
  <si>
    <t>Salida eléctrica</t>
  </si>
  <si>
    <t xml:space="preserve">Interruptores sencillos </t>
  </si>
  <si>
    <t xml:space="preserve">Tomacorrientes sencillos </t>
  </si>
  <si>
    <t xml:space="preserve">Logo y letrero de inapa </t>
  </si>
  <si>
    <t>SISTEMA DE CLORACIÓN :</t>
  </si>
  <si>
    <t xml:space="preserve">Dosificador de cloro aplicación al vacío </t>
  </si>
  <si>
    <t xml:space="preserve">Bomba rompedora de presión </t>
  </si>
  <si>
    <t>Arrancador magnético 230 voltios</t>
  </si>
  <si>
    <t>Cilindro de gas cloro lleno ( instalado )</t>
  </si>
  <si>
    <t>Accesorios</t>
  </si>
  <si>
    <t>Registro de aplicación</t>
  </si>
  <si>
    <t>Mano de obra</t>
  </si>
  <si>
    <t>Limpieza final</t>
  </si>
  <si>
    <t>SUBTOTAL E</t>
  </si>
  <si>
    <t>F</t>
  </si>
  <si>
    <t>CASA PARA GENERADOR</t>
  </si>
  <si>
    <t>1.1</t>
  </si>
  <si>
    <t>1.2</t>
  </si>
  <si>
    <t>HORMIGÓN ARMADO (f'c=210 kg/cm²)</t>
  </si>
  <si>
    <t>Zapata de muro de 0.60x0.25 (0.71 qq/m³)</t>
  </si>
  <si>
    <t>3.2</t>
  </si>
  <si>
    <t>Zapata de columnas de 1.00 x 1.00 m ( 0.41 qq/m³)</t>
  </si>
  <si>
    <t>3.3</t>
  </si>
  <si>
    <t>3.4</t>
  </si>
  <si>
    <t>SUBTOTAL F</t>
  </si>
  <si>
    <t>G</t>
  </si>
  <si>
    <t>CASA DE OPERADOR</t>
  </si>
  <si>
    <t>REPLANTEO</t>
  </si>
  <si>
    <t>Excavación material  a mano</t>
  </si>
  <si>
    <t>Relleno compactado a mano</t>
  </si>
  <si>
    <t>Bote de material in situ</t>
  </si>
  <si>
    <t>HORMIGÓN ARMADO F'c= 210 KG/CM² EN:</t>
  </si>
  <si>
    <t>Zapata de muros 0.87 qq/m³</t>
  </si>
  <si>
    <t>Viga a nivel de piso  0.20 x 0.20 - 3.92 qq/m3</t>
  </si>
  <si>
    <t>Viga dintel d1 0.20 x 0.30 - 2.95 qq/m3</t>
  </si>
  <si>
    <t>Columna c1 (0.20 x 0.40) - 2.94 qq/m³</t>
  </si>
  <si>
    <t>Columna ca (0.20 x 0.20) - 3.93 qq/m³</t>
  </si>
  <si>
    <t>Losa de techo 0.12 - 1.22 qq/m³</t>
  </si>
  <si>
    <t xml:space="preserve">Losa de piso pulido  0.10 con malla electrosoldada d2.3 x d2.3 x 20 x 20 </t>
  </si>
  <si>
    <t>MUROS DE BLOQUES</t>
  </si>
  <si>
    <t>Bloques de 8" b.n.p.</t>
  </si>
  <si>
    <t>Bloques de 8" s.n.p.</t>
  </si>
  <si>
    <t>Bloques de 6" s.n.p.</t>
  </si>
  <si>
    <t>TERMINACIÓN  DE SUPERFICIE</t>
  </si>
  <si>
    <t>Pañete en techo</t>
  </si>
  <si>
    <t>Pañete interior</t>
  </si>
  <si>
    <t>Pañete exterior y vuelos</t>
  </si>
  <si>
    <t xml:space="preserve">Cantos y mocheta </t>
  </si>
  <si>
    <t>Antepecho</t>
  </si>
  <si>
    <t>Fino de techo</t>
  </si>
  <si>
    <t>Pintura base blanca blanca</t>
  </si>
  <si>
    <t xml:space="preserve">Acrilica azul turquesa en vigas y columnas </t>
  </si>
  <si>
    <t>Cerámica criolla en baño (inc. todos las paredes del baño )</t>
  </si>
  <si>
    <t xml:space="preserve">Cerámica criolla en piso, inc. bañera </t>
  </si>
  <si>
    <t>Acera perimetral 0.80 m</t>
  </si>
  <si>
    <t>INSTALACIONES SANITARIA</t>
  </si>
  <si>
    <t>Pileta para  bañera</t>
  </si>
  <si>
    <t>Inodoro completo</t>
  </si>
  <si>
    <t xml:space="preserve">Lavamanos blanco para empotrar incluye mezcladora </t>
  </si>
  <si>
    <t>Barra para cortina</t>
  </si>
  <si>
    <t>Ducha</t>
  </si>
  <si>
    <t>Desagüe de techo</t>
  </si>
  <si>
    <t xml:space="preserve">Fregadero de acero inoxidable doble, inc. mezcladora </t>
  </si>
  <si>
    <t xml:space="preserve">Cámara de inspección, según detalle </t>
  </si>
  <si>
    <t xml:space="preserve">Trampa de grasa,según detalle </t>
  </si>
  <si>
    <t xml:space="preserve">Cámara de séptica, según detalle  </t>
  </si>
  <si>
    <t>Tuberías  de agua potable ø 1/2" pvc-sch-40</t>
  </si>
  <si>
    <t>Tuberías  de agua potable ø 3/4" pvc-sch-40</t>
  </si>
  <si>
    <t>Suministro e instalacion tinaco 150gls</t>
  </si>
  <si>
    <t>Mano de obra plomería en general, inc. movimiento de tierra</t>
  </si>
  <si>
    <t>INSTALACIONES ELÉCTRICAS</t>
  </si>
  <si>
    <t>Entrada general (panel de breaker 8/16 c.) incluye breakers</t>
  </si>
  <si>
    <t>Salidas cenitales</t>
  </si>
  <si>
    <t>Salida tomacorrientes 120 v en doble</t>
  </si>
  <si>
    <t>Salida interruptor sencillo</t>
  </si>
  <si>
    <t xml:space="preserve">Salida interruptor doble </t>
  </si>
  <si>
    <t>Suministro y colocacion puerta everlast (0.70 - 1.10 x 2.10  m, incluye marco y llavín)</t>
  </si>
  <si>
    <t/>
  </si>
  <si>
    <t>VENTANA</t>
  </si>
  <si>
    <t>Ventana de aluminio</t>
  </si>
  <si>
    <t>SUB-TOTAL G</t>
  </si>
  <si>
    <t>H</t>
  </si>
  <si>
    <t>ÁREA EXTERIOR DE LA PLANTA</t>
  </si>
  <si>
    <t>VERJA EN BLOQUES DE 6" VIOLINADOS EN PLANTA</t>
  </si>
  <si>
    <t>MOVIMIENTO DE TIERRA:</t>
  </si>
  <si>
    <t>Excavación zapatas  a mano</t>
  </si>
  <si>
    <t xml:space="preserve">Reposición material compactado </t>
  </si>
  <si>
    <t>Bote de material con camión in situ</t>
  </si>
  <si>
    <t>HORMIGÓN ARMADO EN:</t>
  </si>
  <si>
    <t>Zapata de muros (0.45 x 0.25)m  - 0.87 qq/m³, f᾽c=180 kg/cm²</t>
  </si>
  <si>
    <t>Zapata  de  columnas  (0.60 x 0.60 x 0.25)m - 2.08qq/m³ f᾽c=180 kg/cm²</t>
  </si>
  <si>
    <t>Columnas de amarre (0.20 x 0.20)m - 4.36 qq/m³, f᾽c=210 kg/cm²</t>
  </si>
  <si>
    <t>1.2.4</t>
  </si>
  <si>
    <t>Viga de amarre  bnp (0.15 x 0.20)m - 3.22 qq/m³,  f᾽c=210 kg/cm²</t>
  </si>
  <si>
    <t>1.2.5</t>
  </si>
  <si>
    <t>Viga de amarre snp (0.20 x 0.20)m - 2.45 qq/m³,  f᾽c=210 kg/cm²</t>
  </si>
  <si>
    <t>1.2.6</t>
  </si>
  <si>
    <t xml:space="preserve">Viga apoyo del riel puerta corrediza (0.20 X 0.20) m F᾽c=210 kg/cm² </t>
  </si>
  <si>
    <r>
      <t>M3</t>
    </r>
    <r>
      <rPr>
        <sz val="11"/>
        <color indexed="8"/>
        <rFont val="Calibri"/>
        <family val="2"/>
      </rPr>
      <t/>
    </r>
  </si>
  <si>
    <t>MUROS</t>
  </si>
  <si>
    <t>1.3.1</t>
  </si>
  <si>
    <t>Block 6" con Ø 3/8"@0.60mts  bnp</t>
  </si>
  <si>
    <t>1.3.2</t>
  </si>
  <si>
    <t xml:space="preserve">Block 6" con Ø 3/8"@0.60mts  snp violinado </t>
  </si>
  <si>
    <t>1.4.1</t>
  </si>
  <si>
    <t>Pañete en vigas y columnas</t>
  </si>
  <si>
    <t>1.4.2</t>
  </si>
  <si>
    <t>PINTURA</t>
  </si>
  <si>
    <t>1.5.1</t>
  </si>
  <si>
    <t>Pintura base blanca en vigas y columnas</t>
  </si>
  <si>
    <t>1.5.2</t>
  </si>
  <si>
    <t xml:space="preserve">Acrílica azul turquesa en vigas y columnas </t>
  </si>
  <si>
    <t>Suministro y colocación de alambre galvanizado tipo trinchera</t>
  </si>
  <si>
    <t>1.7</t>
  </si>
  <si>
    <t>Puerta corrediza Long = 4.0 m</t>
  </si>
  <si>
    <t>VERJA EN BLOQUES DE 6" VIOLINADOS EN DEPóSITO REGULADOR A CONSTRUIRLE TECHO DE H. A.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</si>
  <si>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</si>
  <si>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</si>
  <si>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</si>
  <si>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</si>
  <si>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</si>
  <si>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</si>
  <si>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</si>
  <si>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</si>
  <si>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</si>
  <si>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</si>
  <si>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2.3</t>
  </si>
  <si>
    <t>2.3.1</t>
  </si>
  <si>
    <t>2.3.2</t>
  </si>
  <si>
    <t>2.4</t>
  </si>
  <si>
    <t>2.4.1</t>
  </si>
  <si>
    <t>2.4.2</t>
  </si>
  <si>
    <t>2.5</t>
  </si>
  <si>
    <t>2.5.1</t>
  </si>
  <si>
    <t>2.5.2</t>
  </si>
  <si>
    <t>2.6</t>
  </si>
  <si>
    <t>2.7</t>
  </si>
  <si>
    <t xml:space="preserve">Puerta corrediza Long = 4.0 m </t>
  </si>
  <si>
    <t>Logo y letrero de inapa</t>
  </si>
  <si>
    <t>Embellecimiento con Gravilla</t>
  </si>
  <si>
    <t>Limpieza Cotinua y final</t>
  </si>
  <si>
    <t>P.A.</t>
  </si>
  <si>
    <t>SUB-TOTAL H</t>
  </si>
  <si>
    <t>I</t>
  </si>
  <si>
    <t>VARIOS</t>
  </si>
  <si>
    <t>Valla anunciando obra 8' x 4' impresión full color conteniendo logo de inapa, nombre de proyecto y contratista. estructura en tubos galvanizados 1 1/2"x 1 1/2" y soportes en tubo cuad. 4" x 4"</t>
  </si>
  <si>
    <t>Campamento (incluye alquiler de solar, caseta para materiales y baño móvil)</t>
  </si>
  <si>
    <t>Meses</t>
  </si>
  <si>
    <t>SUB-TOTAL I</t>
  </si>
  <si>
    <t>SUB TOTAL GENERAL</t>
  </si>
  <si>
    <t>GASTOS INDIRECTOS</t>
  </si>
  <si>
    <t>Honorarios profesionales</t>
  </si>
  <si>
    <t>Gastos administrativos</t>
  </si>
  <si>
    <t>Seguro, pólizas y fianzas</t>
  </si>
  <si>
    <t>Supervisión de INAPA</t>
  </si>
  <si>
    <t>Gastos de transporte</t>
  </si>
  <si>
    <t>Ley 6/86</t>
  </si>
  <si>
    <t>ITBIS honorarios profesionales (Ley 07-2007)</t>
  </si>
  <si>
    <t>CODIA</t>
  </si>
  <si>
    <t xml:space="preserve">Imprevistos  </t>
  </si>
  <si>
    <t>TOTAL GASTOS INDIRECTOS</t>
  </si>
  <si>
    <t>SUB-TOTAL GENERAL</t>
  </si>
  <si>
    <t>PRESUPUESTO POR EQUILIBRIO ECONOMICO</t>
  </si>
  <si>
    <t>ITBIS de honorarios profesionales (Ley 07-2007)</t>
  </si>
  <si>
    <t>TOTAL GENERAL</t>
  </si>
  <si>
    <t>Obra : REHABILITACIÓN PLANTA POTABILIZADORA DE 130 LPS E INTERCONEXIÓN AL DEPÓSITO REGULADOR DE H.A. CAP. 1,000,000 ACUEDUCTO MONTE PLATA</t>
  </si>
  <si>
    <t>Ubicación : PROVINCIA MONTE PLATA</t>
  </si>
  <si>
    <t>ZONA IV</t>
  </si>
  <si>
    <t>Contratista: Huberto Perez Mera Ingenieros Asociados, S.R.L.</t>
  </si>
  <si>
    <t>PRESUPUESTO CON ADENDA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</si>
</sst>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_-* #,##0.00\ _€_-;\-* #,##0.00\ _€_-;_-* &quot;-&quot;??\ _€_-;_-@_-"/>
    <numFmt numFmtId="166" formatCode="#,##0.00;[Red]#,##0.00"/>
    <numFmt numFmtId="167" formatCode="#,##0.0\ _€;\-#,##0.0\ _€"/>
    <numFmt numFmtId="168" formatCode="#,##0.0;\-#,##0.0"/>
    <numFmt numFmtId="169" formatCode="General_)"/>
    <numFmt numFmtId="170" formatCode="0.0%"/>
    <numFmt numFmtId="171" formatCode="#,##0.00\ _€;\-#,##0.00\ _€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5" tint="-0.499984740745262"/>
      <name val="Arial Nova"/>
      <family val="2"/>
    </font>
    <font>
      <sz val="9"/>
      <color theme="5" tint="-0.499984740745262"/>
      <name val="Arial Nova"/>
      <family val="2"/>
    </font>
    <font>
      <sz val="9"/>
      <color theme="1"/>
      <name val="Arial Nova"/>
      <family val="2"/>
    </font>
    <font>
      <b/>
      <sz val="9"/>
      <color theme="1"/>
      <name val="Arial Nova"/>
      <family val="2"/>
    </font>
    <font>
      <sz val="9"/>
      <name val="Arial Nova"/>
      <family val="2"/>
    </font>
    <font>
      <b/>
      <u/>
      <sz val="9"/>
      <color theme="1"/>
      <name val="Arial Nova"/>
      <family val="2"/>
    </font>
    <font>
      <sz val="10"/>
      <name val="Arial"/>
      <family val="2"/>
    </font>
    <font>
      <b/>
      <sz val="9"/>
      <name val="Arial Nova"/>
      <family val="2"/>
    </font>
    <font>
      <b/>
      <sz val="9"/>
      <color indexed="8"/>
      <name val="Arial Nova"/>
      <family val="2"/>
    </font>
    <font>
      <sz val="9"/>
      <color indexed="8"/>
      <name val="Arial Nova"/>
      <family val="2"/>
    </font>
    <font>
      <sz val="12"/>
      <name val="Courier"/>
      <family val="3"/>
    </font>
    <font>
      <sz val="9"/>
      <color indexed="63"/>
      <name val="Arial Nova"/>
      <family val="2"/>
    </font>
    <font>
      <sz val="9"/>
      <color indexed="23"/>
      <name val="Arial Nova"/>
      <family val="2"/>
    </font>
    <font>
      <b/>
      <sz val="9"/>
      <color rgb="FF000000"/>
      <name val="Arial Nova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39" fontId="12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164" fontId="4" fillId="0" borderId="0" xfId="1" applyFont="1" applyFill="1"/>
    <xf numFmtId="0" fontId="4" fillId="0" borderId="0" xfId="0" applyFont="1"/>
    <xf numFmtId="164" fontId="4" fillId="2" borderId="0" xfId="1" applyFont="1" applyFill="1"/>
    <xf numFmtId="164" fontId="4" fillId="0" borderId="0" xfId="1" applyFont="1"/>
    <xf numFmtId="164" fontId="5" fillId="0" borderId="0" xfId="1" applyFont="1" applyFill="1"/>
    <xf numFmtId="0" fontId="9" fillId="0" borderId="1" xfId="3" applyFont="1" applyBorder="1" applyAlignment="1">
      <alignment vertical="top"/>
    </xf>
    <xf numFmtId="49" fontId="6" fillId="0" borderId="0" xfId="3" quotePrefix="1" applyNumberFormat="1" applyFont="1" applyAlignment="1">
      <alignment horizontal="left" vertical="top"/>
    </xf>
    <xf numFmtId="0" fontId="6" fillId="0" borderId="0" xfId="3" applyFont="1" applyAlignment="1">
      <alignment vertical="top"/>
    </xf>
    <xf numFmtId="164" fontId="6" fillId="0" borderId="0" xfId="1" quotePrefix="1" applyFont="1" applyFill="1" applyBorder="1" applyAlignment="1">
      <alignment vertical="top"/>
    </xf>
    <xf numFmtId="4" fontId="6" fillId="0" borderId="0" xfId="4" applyNumberFormat="1" applyFont="1" applyFill="1" applyBorder="1" applyAlignment="1">
      <alignment horizontal="center" vertical="top"/>
    </xf>
    <xf numFmtId="164" fontId="6" fillId="0" borderId="0" xfId="1" applyFont="1" applyFill="1" applyBorder="1" applyAlignment="1">
      <alignment vertical="top"/>
    </xf>
    <xf numFmtId="164" fontId="9" fillId="3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164" fontId="9" fillId="0" borderId="3" xfId="1" applyFont="1" applyFill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164" fontId="9" fillId="2" borderId="3" xfId="1" applyFont="1" applyFill="1" applyBorder="1" applyAlignment="1">
      <alignment horizontal="center" vertical="top"/>
    </xf>
    <xf numFmtId="164" fontId="9" fillId="0" borderId="3" xfId="1" applyFont="1" applyBorder="1" applyAlignment="1">
      <alignment horizontal="center" vertical="top"/>
    </xf>
    <xf numFmtId="164" fontId="11" fillId="2" borderId="3" xfId="1" applyFont="1" applyFill="1" applyBorder="1" applyAlignment="1" applyProtection="1">
      <alignment vertical="top"/>
      <protection locked="0"/>
    </xf>
    <xf numFmtId="164" fontId="6" fillId="2" borderId="4" xfId="1" applyFont="1" applyFill="1" applyBorder="1" applyAlignment="1" applyProtection="1">
      <alignment vertical="top"/>
      <protection locked="0"/>
    </xf>
    <xf numFmtId="164" fontId="6" fillId="0" borderId="5" xfId="1" applyFont="1" applyBorder="1" applyAlignment="1" applyProtection="1">
      <alignment vertical="top"/>
      <protection locked="0"/>
    </xf>
    <xf numFmtId="164" fontId="9" fillId="0" borderId="5" xfId="1" applyFont="1" applyFill="1" applyBorder="1" applyAlignment="1" applyProtection="1">
      <alignment vertical="top"/>
      <protection locked="0"/>
    </xf>
    <xf numFmtId="49" fontId="9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/>
    </xf>
    <xf numFmtId="164" fontId="9" fillId="0" borderId="4" xfId="1" applyFont="1" applyFill="1" applyBorder="1" applyAlignment="1">
      <alignment horizontal="center" vertical="top"/>
    </xf>
    <xf numFmtId="4" fontId="9" fillId="0" borderId="4" xfId="0" applyNumberFormat="1" applyFont="1" applyBorder="1" applyAlignment="1">
      <alignment horizontal="right" vertical="top"/>
    </xf>
    <xf numFmtId="164" fontId="6" fillId="2" borderId="4" xfId="1" applyFont="1" applyFill="1" applyBorder="1" applyAlignment="1">
      <alignment vertical="top"/>
    </xf>
    <xf numFmtId="164" fontId="6" fillId="0" borderId="4" xfId="1" applyFont="1" applyBorder="1" applyAlignment="1">
      <alignment vertical="top"/>
    </xf>
    <xf numFmtId="164" fontId="6" fillId="0" borderId="4" xfId="1" applyFont="1" applyFill="1" applyBorder="1" applyAlignment="1">
      <alignment horizontal="right" vertical="top"/>
    </xf>
    <xf numFmtId="0" fontId="6" fillId="0" borderId="4" xfId="0" applyFont="1" applyBorder="1" applyAlignment="1">
      <alignment horizontal="center" vertical="top"/>
    </xf>
    <xf numFmtId="164" fontId="6" fillId="0" borderId="4" xfId="1" applyFont="1" applyBorder="1" applyAlignment="1" applyProtection="1">
      <alignment vertical="top"/>
      <protection locked="0"/>
    </xf>
    <xf numFmtId="49" fontId="6" fillId="0" borderId="4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49" fontId="6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2" fontId="6" fillId="0" borderId="4" xfId="5" applyNumberFormat="1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top"/>
    </xf>
    <xf numFmtId="164" fontId="6" fillId="0" borderId="4" xfId="1" applyFont="1" applyFill="1" applyBorder="1" applyAlignment="1">
      <alignment vertical="top"/>
    </xf>
    <xf numFmtId="4" fontId="6" fillId="0" borderId="4" xfId="0" applyNumberFormat="1" applyFont="1" applyBorder="1" applyAlignment="1">
      <alignment horizontal="right" vertical="top"/>
    </xf>
    <xf numFmtId="4" fontId="6" fillId="0" borderId="4" xfId="0" applyNumberFormat="1" applyFont="1" applyBorder="1" applyAlignment="1">
      <alignment horizontal="center" vertical="top"/>
    </xf>
    <xf numFmtId="164" fontId="6" fillId="0" borderId="4" xfId="1" applyFont="1" applyFill="1" applyBorder="1" applyAlignment="1" applyProtection="1">
      <alignment vertical="top"/>
      <protection locked="0"/>
    </xf>
    <xf numFmtId="164" fontId="4" fillId="2" borderId="5" xfId="1" applyFont="1" applyFill="1" applyBorder="1"/>
    <xf numFmtId="164" fontId="4" fillId="0" borderId="5" xfId="1" applyFont="1" applyBorder="1"/>
    <xf numFmtId="164" fontId="5" fillId="0" borderId="5" xfId="1" applyFont="1" applyFill="1" applyBorder="1"/>
    <xf numFmtId="49" fontId="9" fillId="3" borderId="2" xfId="0" applyNumberFormat="1" applyFont="1" applyFill="1" applyBorder="1" applyAlignment="1">
      <alignment vertical="top"/>
    </xf>
    <xf numFmtId="0" fontId="9" fillId="3" borderId="2" xfId="0" applyFont="1" applyFill="1" applyBorder="1" applyAlignment="1">
      <alignment horizontal="center" vertical="top"/>
    </xf>
    <xf numFmtId="164" fontId="6" fillId="3" borderId="2" xfId="1" applyFont="1" applyFill="1" applyBorder="1" applyAlignment="1">
      <alignment horizontal="right" vertical="top"/>
    </xf>
    <xf numFmtId="0" fontId="6" fillId="3" borderId="2" xfId="0" applyFont="1" applyFill="1" applyBorder="1" applyAlignment="1">
      <alignment horizontal="center" vertical="top"/>
    </xf>
    <xf numFmtId="164" fontId="6" fillId="2" borderId="2" xfId="1" applyFont="1" applyFill="1" applyBorder="1" applyAlignment="1" applyProtection="1">
      <alignment vertical="top"/>
      <protection locked="0"/>
    </xf>
    <xf numFmtId="164" fontId="6" fillId="3" borderId="2" xfId="1" applyFont="1" applyFill="1" applyBorder="1" applyAlignment="1" applyProtection="1">
      <alignment vertical="top"/>
      <protection locked="0"/>
    </xf>
    <xf numFmtId="164" fontId="9" fillId="2" borderId="2" xfId="1" applyFont="1" applyFill="1" applyBorder="1" applyAlignment="1" applyProtection="1">
      <alignment vertical="top"/>
      <protection locked="0"/>
    </xf>
    <xf numFmtId="164" fontId="9" fillId="3" borderId="6" xfId="1" applyFont="1" applyFill="1" applyBorder="1" applyAlignment="1" applyProtection="1">
      <alignment vertical="top"/>
      <protection locked="0"/>
    </xf>
    <xf numFmtId="49" fontId="6" fillId="0" borderId="3" xfId="0" applyNumberFormat="1" applyFont="1" applyBorder="1" applyAlignment="1">
      <alignment horizontal="right" vertical="top"/>
    </xf>
    <xf numFmtId="0" fontId="9" fillId="0" borderId="3" xfId="0" applyFont="1" applyBorder="1" applyAlignment="1">
      <alignment horizontal="center" vertical="top"/>
    </xf>
    <xf numFmtId="164" fontId="6" fillId="0" borderId="3" xfId="1" applyFont="1" applyFill="1" applyBorder="1" applyAlignment="1">
      <alignment horizontal="right" vertical="top"/>
    </xf>
    <xf numFmtId="0" fontId="6" fillId="0" borderId="3" xfId="0" applyFont="1" applyBorder="1" applyAlignment="1">
      <alignment horizontal="center" vertical="top"/>
    </xf>
    <xf numFmtId="164" fontId="6" fillId="2" borderId="3" xfId="1" applyFont="1" applyFill="1" applyBorder="1" applyAlignment="1" applyProtection="1">
      <alignment vertical="top"/>
      <protection locked="0"/>
    </xf>
    <xf numFmtId="164" fontId="6" fillId="0" borderId="3" xfId="1" applyFont="1" applyBorder="1" applyAlignment="1" applyProtection="1">
      <alignment vertical="top"/>
      <protection locked="0"/>
    </xf>
    <xf numFmtId="164" fontId="9" fillId="2" borderId="3" xfId="1" applyFont="1" applyFill="1" applyBorder="1" applyAlignment="1" applyProtection="1">
      <alignment vertical="top"/>
      <protection locked="0"/>
    </xf>
    <xf numFmtId="164" fontId="9" fillId="0" borderId="7" xfId="1" applyFont="1" applyBorder="1" applyAlignment="1" applyProtection="1">
      <alignment vertical="top"/>
      <protection locked="0"/>
    </xf>
    <xf numFmtId="164" fontId="9" fillId="0" borderId="7" xfId="1" applyFont="1" applyFill="1" applyBorder="1" applyAlignment="1" applyProtection="1">
      <alignment vertical="top"/>
      <protection locked="0"/>
    </xf>
    <xf numFmtId="164" fontId="6" fillId="2" borderId="4" xfId="1" applyFont="1" applyFill="1" applyBorder="1" applyAlignment="1" applyProtection="1">
      <alignment horizontal="right" vertical="top"/>
      <protection locked="0"/>
    </xf>
    <xf numFmtId="164" fontId="6" fillId="0" borderId="4" xfId="1" applyFont="1" applyBorder="1" applyAlignment="1" applyProtection="1">
      <alignment horizontal="right" vertical="top"/>
      <protection locked="0"/>
    </xf>
    <xf numFmtId="39" fontId="9" fillId="0" borderId="4" xfId="0" applyNumberFormat="1" applyFont="1" applyBorder="1" applyAlignment="1">
      <alignment horizontal="left" vertical="top"/>
    </xf>
    <xf numFmtId="0" fontId="6" fillId="0" borderId="4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right" vertical="top"/>
    </xf>
    <xf numFmtId="0" fontId="6" fillId="0" borderId="8" xfId="0" applyFont="1" applyBorder="1" applyAlignment="1">
      <alignment vertical="top" wrapText="1"/>
    </xf>
    <xf numFmtId="164" fontId="6" fillId="0" borderId="8" xfId="1" applyFont="1" applyFill="1" applyBorder="1" applyAlignment="1">
      <alignment horizontal="right" vertical="top"/>
    </xf>
    <xf numFmtId="4" fontId="6" fillId="0" borderId="8" xfId="0" applyNumberFormat="1" applyFont="1" applyBorder="1" applyAlignment="1">
      <alignment horizontal="center" vertical="top"/>
    </xf>
    <xf numFmtId="164" fontId="6" fillId="2" borderId="8" xfId="1" applyFont="1" applyFill="1" applyBorder="1" applyAlignment="1" applyProtection="1">
      <alignment vertical="top"/>
      <protection locked="0"/>
    </xf>
    <xf numFmtId="164" fontId="9" fillId="0" borderId="9" xfId="1" applyFont="1" applyFill="1" applyBorder="1" applyAlignment="1" applyProtection="1">
      <alignment vertical="top"/>
      <protection locked="0"/>
    </xf>
    <xf numFmtId="39" fontId="6" fillId="0" borderId="4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49" fontId="6" fillId="0" borderId="4" xfId="0" quotePrefix="1" applyNumberFormat="1" applyFont="1" applyBorder="1" applyAlignment="1">
      <alignment horizontal="right" vertical="top"/>
    </xf>
    <xf numFmtId="49" fontId="6" fillId="0" borderId="8" xfId="0" quotePrefix="1" applyNumberFormat="1" applyFont="1" applyBorder="1" applyAlignment="1">
      <alignment horizontal="right" vertical="top"/>
    </xf>
    <xf numFmtId="0" fontId="6" fillId="0" borderId="8" xfId="0" applyFont="1" applyBorder="1" applyAlignment="1">
      <alignment vertical="top"/>
    </xf>
    <xf numFmtId="0" fontId="6" fillId="0" borderId="0" xfId="0" applyFont="1"/>
    <xf numFmtId="165" fontId="6" fillId="0" borderId="0" xfId="0" applyNumberFormat="1" applyFont="1"/>
    <xf numFmtId="49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164" fontId="6" fillId="0" borderId="0" xfId="1" applyFont="1" applyFill="1" applyBorder="1" applyAlignment="1">
      <alignment horizontal="right" vertical="top"/>
    </xf>
    <xf numFmtId="4" fontId="6" fillId="0" borderId="0" xfId="0" applyNumberFormat="1" applyFont="1" applyAlignment="1">
      <alignment horizontal="center" vertical="top"/>
    </xf>
    <xf numFmtId="37" fontId="6" fillId="0" borderId="0" xfId="1" applyNumberFormat="1" applyFont="1" applyFill="1" applyBorder="1" applyAlignment="1" applyProtection="1">
      <alignment vertical="top"/>
      <protection locked="0"/>
    </xf>
    <xf numFmtId="37" fontId="6" fillId="0" borderId="0" xfId="0" applyNumberFormat="1" applyFont="1" applyAlignment="1" applyProtection="1">
      <alignment vertical="top"/>
      <protection locked="0"/>
    </xf>
    <xf numFmtId="164" fontId="6" fillId="0" borderId="0" xfId="1" applyFont="1" applyFill="1" applyBorder="1" applyAlignment="1" applyProtection="1">
      <alignment vertical="top"/>
      <protection locked="0"/>
    </xf>
    <xf numFmtId="0" fontId="9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64" fontId="6" fillId="0" borderId="4" xfId="1" applyFont="1" applyFill="1" applyBorder="1"/>
    <xf numFmtId="0" fontId="6" fillId="0" borderId="4" xfId="0" applyFont="1" applyBorder="1"/>
    <xf numFmtId="164" fontId="6" fillId="2" borderId="4" xfId="1" applyFont="1" applyFill="1" applyBorder="1"/>
    <xf numFmtId="164" fontId="9" fillId="0" borderId="5" xfId="1" applyFont="1" applyFill="1" applyBorder="1"/>
    <xf numFmtId="49" fontId="4" fillId="0" borderId="0" xfId="0" applyNumberFormat="1" applyFont="1"/>
    <xf numFmtId="164" fontId="6" fillId="0" borderId="5" xfId="1" applyFont="1" applyFill="1" applyBorder="1" applyAlignment="1">
      <alignment horizontal="right" vertical="top"/>
    </xf>
    <xf numFmtId="164" fontId="6" fillId="2" borderId="5" xfId="1" applyFont="1" applyFill="1" applyBorder="1" applyAlignment="1" applyProtection="1">
      <alignment vertical="top"/>
      <protection locked="0"/>
    </xf>
    <xf numFmtId="4" fontId="6" fillId="0" borderId="5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vertical="top"/>
    </xf>
    <xf numFmtId="164" fontId="9" fillId="0" borderId="4" xfId="1" applyFont="1" applyFill="1" applyBorder="1" applyAlignment="1" applyProtection="1">
      <alignment vertical="top"/>
      <protection locked="0"/>
    </xf>
    <xf numFmtId="0" fontId="6" fillId="0" borderId="4" xfId="6" applyFont="1" applyBorder="1" applyAlignment="1">
      <alignment horizontal="center" vertical="top"/>
    </xf>
    <xf numFmtId="164" fontId="6" fillId="0" borderId="4" xfId="1" applyFont="1" applyFill="1" applyBorder="1" applyAlignment="1">
      <alignment horizontal="center" vertical="top"/>
    </xf>
    <xf numFmtId="164" fontId="11" fillId="2" borderId="4" xfId="1" applyFont="1" applyFill="1" applyBorder="1" applyAlignment="1" applyProtection="1">
      <alignment vertical="top"/>
      <protection locked="0"/>
    </xf>
    <xf numFmtId="164" fontId="9" fillId="2" borderId="4" xfId="1" applyFont="1" applyFill="1" applyBorder="1" applyAlignment="1" applyProtection="1">
      <alignment horizontal="center" vertical="top"/>
      <protection locked="0"/>
    </xf>
    <xf numFmtId="164" fontId="9" fillId="0" borderId="4" xfId="1" applyFont="1" applyBorder="1" applyAlignment="1" applyProtection="1">
      <alignment horizontal="center" vertical="top"/>
      <protection locked="0"/>
    </xf>
    <xf numFmtId="0" fontId="9" fillId="0" borderId="4" xfId="0" quotePrefix="1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164" fontId="9" fillId="0" borderId="4" xfId="1" applyFont="1" applyFill="1" applyBorder="1" applyAlignment="1">
      <alignment horizontal="right" vertical="top"/>
    </xf>
    <xf numFmtId="164" fontId="9" fillId="2" borderId="4" xfId="1" applyFont="1" applyFill="1" applyBorder="1" applyAlignment="1" applyProtection="1">
      <alignment vertical="top"/>
      <protection locked="0"/>
    </xf>
    <xf numFmtId="164" fontId="9" fillId="0" borderId="4" xfId="1" applyFont="1" applyBorder="1" applyAlignment="1" applyProtection="1">
      <alignment vertical="top"/>
      <protection locked="0"/>
    </xf>
    <xf numFmtId="164" fontId="4" fillId="0" borderId="0" xfId="0" applyNumberFormat="1" applyFont="1"/>
    <xf numFmtId="0" fontId="6" fillId="0" borderId="4" xfId="0" quotePrefix="1" applyFont="1" applyBorder="1" applyAlignment="1">
      <alignment horizontal="left" vertical="top"/>
    </xf>
    <xf numFmtId="49" fontId="6" fillId="0" borderId="4" xfId="0" applyNumberFormat="1" applyFont="1" applyBorder="1" applyAlignment="1">
      <alignment vertical="top"/>
    </xf>
    <xf numFmtId="49" fontId="9" fillId="0" borderId="4" xfId="0" applyNumberFormat="1" applyFont="1" applyBorder="1" applyAlignment="1">
      <alignment horizontal="left" vertical="top"/>
    </xf>
    <xf numFmtId="39" fontId="6" fillId="0" borderId="4" xfId="0" applyNumberFormat="1" applyFont="1" applyBorder="1" applyAlignment="1">
      <alignment vertical="top"/>
    </xf>
    <xf numFmtId="49" fontId="6" fillId="0" borderId="8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left" vertical="top"/>
    </xf>
    <xf numFmtId="49" fontId="13" fillId="0" borderId="4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horizontal="center" vertical="top"/>
    </xf>
    <xf numFmtId="164" fontId="4" fillId="2" borderId="4" xfId="1" applyFont="1" applyFill="1" applyBorder="1" applyAlignment="1" applyProtection="1">
      <alignment vertical="top"/>
      <protection locked="0"/>
    </xf>
    <xf numFmtId="164" fontId="4" fillId="0" borderId="4" xfId="1" applyFont="1" applyFill="1" applyBorder="1" applyAlignment="1" applyProtection="1">
      <alignment vertical="top"/>
      <protection locked="0"/>
    </xf>
    <xf numFmtId="0" fontId="6" fillId="0" borderId="10" xfId="0" applyFont="1" applyBorder="1" applyAlignment="1">
      <alignment horizontal="center" vertical="top"/>
    </xf>
    <xf numFmtId="1" fontId="9" fillId="0" borderId="4" xfId="0" applyNumberFormat="1" applyFont="1" applyBorder="1" applyAlignment="1">
      <alignment horizontal="center" vertical="top"/>
    </xf>
    <xf numFmtId="164" fontId="14" fillId="2" borderId="4" xfId="1" applyFont="1" applyFill="1" applyBorder="1" applyAlignment="1" applyProtection="1">
      <alignment vertical="top"/>
      <protection locked="0"/>
    </xf>
    <xf numFmtId="164" fontId="14" fillId="0" borderId="4" xfId="1" applyFont="1" applyBorder="1" applyAlignment="1" applyProtection="1">
      <alignment vertical="top"/>
      <protection locked="0"/>
    </xf>
    <xf numFmtId="164" fontId="11" fillId="2" borderId="4" xfId="1" applyFont="1" applyFill="1" applyBorder="1" applyAlignment="1">
      <alignment horizontal="right" vertical="top"/>
    </xf>
    <xf numFmtId="1" fontId="9" fillId="0" borderId="4" xfId="0" applyNumberFormat="1" applyFont="1" applyBorder="1" applyAlignment="1">
      <alignment horizontal="right" vertical="top"/>
    </xf>
    <xf numFmtId="37" fontId="10" fillId="0" borderId="4" xfId="0" applyNumberFormat="1" applyFont="1" applyBorder="1" applyAlignment="1">
      <alignment horizontal="right" vertical="top"/>
    </xf>
    <xf numFmtId="167" fontId="10" fillId="0" borderId="4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left" vertical="top"/>
    </xf>
    <xf numFmtId="164" fontId="11" fillId="2" borderId="4" xfId="1" applyFont="1" applyFill="1" applyBorder="1" applyAlignment="1" applyProtection="1">
      <alignment horizontal="right" vertical="top"/>
      <protection locked="0"/>
    </xf>
    <xf numFmtId="0" fontId="10" fillId="0" borderId="4" xfId="0" applyFont="1" applyBorder="1" applyAlignment="1">
      <alignment horizontal="left" vertical="top"/>
    </xf>
    <xf numFmtId="168" fontId="11" fillId="0" borderId="4" xfId="0" applyNumberFormat="1" applyFont="1" applyBorder="1" applyAlignment="1">
      <alignment horizontal="right" vertical="top"/>
    </xf>
    <xf numFmtId="167" fontId="11" fillId="0" borderId="4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/>
    </xf>
    <xf numFmtId="37" fontId="10" fillId="0" borderId="4" xfId="0" applyNumberFormat="1" applyFont="1" applyBorder="1" applyAlignment="1">
      <alignment vertical="top"/>
    </xf>
    <xf numFmtId="49" fontId="6" fillId="0" borderId="4" xfId="7" applyNumberFormat="1" applyFont="1" applyFill="1" applyBorder="1" applyAlignment="1" applyProtection="1">
      <alignment horizontal="right" vertical="top"/>
    </xf>
    <xf numFmtId="4" fontId="6" fillId="0" borderId="4" xfId="8" applyNumberFormat="1" applyFont="1" applyFill="1" applyBorder="1" applyAlignment="1">
      <alignment horizontal="center" vertical="top"/>
    </xf>
    <xf numFmtId="0" fontId="15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4" xfId="0" applyFont="1" applyBorder="1" applyAlignment="1">
      <alignment horizontal="center" vertical="top"/>
    </xf>
    <xf numFmtId="164" fontId="11" fillId="0" borderId="4" xfId="1" applyFont="1" applyBorder="1" applyAlignment="1" applyProtection="1">
      <alignment vertical="top"/>
      <protection locked="0"/>
    </xf>
    <xf numFmtId="164" fontId="10" fillId="2" borderId="4" xfId="1" applyFont="1" applyFill="1" applyBorder="1" applyAlignment="1">
      <alignment horizontal="right" vertical="top"/>
    </xf>
    <xf numFmtId="49" fontId="9" fillId="0" borderId="4" xfId="7" applyNumberFormat="1" applyFont="1" applyFill="1" applyBorder="1" applyAlignment="1">
      <alignment horizontal="center" vertical="top"/>
    </xf>
    <xf numFmtId="0" fontId="9" fillId="0" borderId="4" xfId="6" applyFont="1" applyBorder="1" applyAlignment="1">
      <alignment horizontal="left" vertical="top"/>
    </xf>
    <xf numFmtId="164" fontId="6" fillId="0" borderId="4" xfId="1" applyFont="1" applyFill="1" applyBorder="1" applyAlignment="1" applyProtection="1">
      <alignment horizontal="right" vertical="top"/>
      <protection locked="0"/>
    </xf>
    <xf numFmtId="49" fontId="9" fillId="0" borderId="4" xfId="7" applyNumberFormat="1" applyFont="1" applyFill="1" applyBorder="1" applyAlignment="1">
      <alignment horizontal="right" vertical="top"/>
    </xf>
    <xf numFmtId="49" fontId="9" fillId="0" borderId="4" xfId="7" applyNumberFormat="1" applyFont="1" applyFill="1" applyBorder="1" applyAlignment="1" applyProtection="1">
      <alignment horizontal="right" vertical="top"/>
    </xf>
    <xf numFmtId="169" fontId="6" fillId="0" borderId="4" xfId="0" applyNumberFormat="1" applyFont="1" applyBorder="1" applyAlignment="1">
      <alignment horizontal="center" vertical="top"/>
    </xf>
    <xf numFmtId="164" fontId="6" fillId="2" borderId="4" xfId="1" applyFont="1" applyFill="1" applyBorder="1" applyAlignment="1" applyProtection="1">
      <alignment vertical="top"/>
    </xf>
    <xf numFmtId="0" fontId="6" fillId="0" borderId="4" xfId="7" applyNumberFormat="1" applyFont="1" applyFill="1" applyBorder="1" applyAlignment="1" applyProtection="1">
      <alignment horizontal="right" vertical="top"/>
    </xf>
    <xf numFmtId="0" fontId="6" fillId="0" borderId="4" xfId="6" applyFont="1" applyBorder="1" applyAlignment="1">
      <alignment vertical="top"/>
    </xf>
    <xf numFmtId="49" fontId="6" fillId="0" borderId="4" xfId="7" applyNumberFormat="1" applyFont="1" applyFill="1" applyBorder="1" applyAlignment="1">
      <alignment horizontal="right" vertical="top"/>
    </xf>
    <xf numFmtId="0" fontId="6" fillId="0" borderId="4" xfId="6" applyFont="1" applyBorder="1" applyAlignment="1">
      <alignment horizontal="left" vertical="top"/>
    </xf>
    <xf numFmtId="49" fontId="6" fillId="0" borderId="8" xfId="7" applyNumberFormat="1" applyFont="1" applyFill="1" applyBorder="1" applyAlignment="1" applyProtection="1">
      <alignment horizontal="right" vertical="top"/>
    </xf>
    <xf numFmtId="164" fontId="6" fillId="0" borderId="8" xfId="1" applyFont="1" applyFill="1" applyBorder="1" applyAlignment="1">
      <alignment vertical="top"/>
    </xf>
    <xf numFmtId="0" fontId="6" fillId="0" borderId="8" xfId="6" applyFont="1" applyBorder="1" applyAlignment="1">
      <alignment horizontal="center" vertical="top"/>
    </xf>
    <xf numFmtId="164" fontId="9" fillId="0" borderId="4" xfId="1" applyFont="1" applyFill="1" applyBorder="1" applyAlignment="1">
      <alignment vertical="top"/>
    </xf>
    <xf numFmtId="4" fontId="9" fillId="0" borderId="4" xfId="1" applyNumberFormat="1" applyFont="1" applyFill="1" applyBorder="1" applyAlignment="1">
      <alignment horizontal="center" vertical="top"/>
    </xf>
    <xf numFmtId="49" fontId="11" fillId="0" borderId="4" xfId="0" applyNumberFormat="1" applyFont="1" applyBorder="1" applyAlignment="1">
      <alignment vertical="top"/>
    </xf>
    <xf numFmtId="0" fontId="9" fillId="0" borderId="8" xfId="0" applyFont="1" applyBorder="1" applyAlignment="1">
      <alignment horizontal="right" vertical="top"/>
    </xf>
    <xf numFmtId="164" fontId="6" fillId="0" borderId="8" xfId="1" applyFont="1" applyFill="1" applyBorder="1" applyAlignment="1">
      <alignment horizontal="center" vertical="top"/>
    </xf>
    <xf numFmtId="4" fontId="6" fillId="0" borderId="8" xfId="0" applyNumberFormat="1" applyFont="1" applyBorder="1" applyAlignment="1">
      <alignment horizontal="right" vertical="top"/>
    </xf>
    <xf numFmtId="164" fontId="6" fillId="2" borderId="8" xfId="1" applyFont="1" applyFill="1" applyBorder="1" applyAlignment="1">
      <alignment horizontal="right" vertical="top"/>
    </xf>
    <xf numFmtId="164" fontId="10" fillId="2" borderId="8" xfId="1" applyFont="1" applyFill="1" applyBorder="1" applyAlignment="1" applyProtection="1">
      <alignment vertical="top"/>
      <protection locked="0"/>
    </xf>
    <xf numFmtId="164" fontId="10" fillId="0" borderId="9" xfId="1" applyFont="1" applyBorder="1" applyAlignment="1" applyProtection="1">
      <alignment vertical="top"/>
      <protection locked="0"/>
    </xf>
    <xf numFmtId="164" fontId="10" fillId="0" borderId="9" xfId="1" applyFont="1" applyFill="1" applyBorder="1" applyAlignment="1" applyProtection="1">
      <alignment vertical="top"/>
      <protection locked="0"/>
    </xf>
    <xf numFmtId="0" fontId="9" fillId="0" borderId="2" xfId="0" applyFont="1" applyBorder="1" applyAlignment="1">
      <alignment horizontal="right" vertical="top"/>
    </xf>
    <xf numFmtId="164" fontId="6" fillId="0" borderId="2" xfId="1" applyFont="1" applyFill="1" applyBorder="1" applyAlignment="1">
      <alignment horizontal="center" vertical="top"/>
    </xf>
    <xf numFmtId="4" fontId="6" fillId="0" borderId="2" xfId="0" applyNumberFormat="1" applyFont="1" applyBorder="1" applyAlignment="1">
      <alignment horizontal="right" vertical="top"/>
    </xf>
    <xf numFmtId="164" fontId="6" fillId="2" borderId="2" xfId="1" applyFont="1" applyFill="1" applyBorder="1" applyAlignment="1">
      <alignment horizontal="right" vertical="top"/>
    </xf>
    <xf numFmtId="164" fontId="6" fillId="0" borderId="2" xfId="1" applyFont="1" applyFill="1" applyBorder="1" applyAlignment="1">
      <alignment horizontal="right" vertical="top"/>
    </xf>
    <xf numFmtId="164" fontId="10" fillId="2" borderId="2" xfId="1" applyFont="1" applyFill="1" applyBorder="1" applyAlignment="1" applyProtection="1">
      <alignment vertical="top"/>
      <protection locked="0"/>
    </xf>
    <xf numFmtId="164" fontId="10" fillId="0" borderId="6" xfId="1" applyFont="1" applyBorder="1" applyAlignment="1" applyProtection="1">
      <alignment vertical="top"/>
      <protection locked="0"/>
    </xf>
    <xf numFmtId="164" fontId="10" fillId="0" borderId="6" xfId="1" applyFont="1" applyFill="1" applyBorder="1" applyAlignment="1" applyProtection="1">
      <alignment vertical="top"/>
      <protection locked="0"/>
    </xf>
    <xf numFmtId="49" fontId="6" fillId="0" borderId="3" xfId="1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right" vertical="top"/>
    </xf>
    <xf numFmtId="4" fontId="6" fillId="0" borderId="3" xfId="9" applyNumberFormat="1" applyFont="1" applyBorder="1" applyAlignment="1">
      <alignment horizontal="center" vertical="top"/>
    </xf>
    <xf numFmtId="164" fontId="6" fillId="2" borderId="3" xfId="1" applyFont="1" applyFill="1" applyBorder="1" applyAlignment="1">
      <alignment vertical="top"/>
    </xf>
    <xf numFmtId="164" fontId="6" fillId="0" borderId="3" xfId="1" applyFont="1" applyFill="1" applyBorder="1" applyAlignment="1">
      <alignment vertical="top"/>
    </xf>
    <xf numFmtId="164" fontId="9" fillId="2" borderId="3" xfId="1" applyFont="1" applyFill="1" applyBorder="1" applyAlignment="1">
      <alignment vertical="top"/>
    </xf>
    <xf numFmtId="164" fontId="4" fillId="2" borderId="7" xfId="1" applyFont="1" applyFill="1" applyBorder="1"/>
    <xf numFmtId="164" fontId="4" fillId="0" borderId="7" xfId="1" applyFont="1" applyBorder="1"/>
    <xf numFmtId="164" fontId="5" fillId="0" borderId="7" xfId="1" applyFont="1" applyFill="1" applyBorder="1"/>
    <xf numFmtId="49" fontId="6" fillId="0" borderId="4" xfId="1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right" vertical="top"/>
    </xf>
    <xf numFmtId="164" fontId="6" fillId="2" borderId="4" xfId="1" applyFont="1" applyFill="1" applyBorder="1" applyAlignment="1">
      <alignment horizontal="center" vertical="top"/>
    </xf>
    <xf numFmtId="0" fontId="6" fillId="0" borderId="4" xfId="0" applyFont="1" applyBorder="1" applyAlignment="1">
      <alignment horizontal="right" vertical="top"/>
    </xf>
    <xf numFmtId="10" fontId="6" fillId="4" borderId="4" xfId="2" applyNumberFormat="1" applyFont="1" applyFill="1" applyBorder="1" applyAlignment="1">
      <alignment vertical="top"/>
    </xf>
    <xf numFmtId="10" fontId="6" fillId="0" borderId="4" xfId="2" applyNumberFormat="1" applyFont="1" applyFill="1" applyBorder="1" applyAlignment="1">
      <alignment vertical="top"/>
    </xf>
    <xf numFmtId="164" fontId="6" fillId="0" borderId="0" xfId="1" applyFont="1" applyBorder="1" applyAlignment="1">
      <alignment vertical="top"/>
    </xf>
    <xf numFmtId="170" fontId="6" fillId="4" borderId="4" xfId="2" applyNumberFormat="1" applyFont="1" applyFill="1" applyBorder="1" applyAlignment="1">
      <alignment vertical="top"/>
    </xf>
    <xf numFmtId="164" fontId="6" fillId="2" borderId="4" xfId="1" applyFont="1" applyFill="1" applyBorder="1" applyAlignment="1">
      <alignment horizontal="right" vertical="top"/>
    </xf>
    <xf numFmtId="164" fontId="10" fillId="2" borderId="4" xfId="1" applyFont="1" applyFill="1" applyBorder="1" applyAlignment="1" applyProtection="1">
      <alignment vertical="top"/>
      <protection locked="0"/>
    </xf>
    <xf numFmtId="164" fontId="10" fillId="0" borderId="5" xfId="1" applyFont="1" applyBorder="1" applyAlignment="1" applyProtection="1">
      <alignment vertical="top"/>
      <protection locked="0"/>
    </xf>
    <xf numFmtId="164" fontId="10" fillId="0" borderId="5" xfId="1" applyFont="1" applyFill="1" applyBorder="1" applyAlignment="1" applyProtection="1">
      <alignment vertical="top"/>
      <protection locked="0"/>
    </xf>
    <xf numFmtId="164" fontId="9" fillId="2" borderId="4" xfId="1" applyFont="1" applyFill="1" applyBorder="1" applyAlignment="1">
      <alignment vertical="top"/>
    </xf>
    <xf numFmtId="49" fontId="6" fillId="5" borderId="8" xfId="0" applyNumberFormat="1" applyFon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center" vertical="center"/>
    </xf>
    <xf numFmtId="164" fontId="6" fillId="5" borderId="8" xfId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right" vertical="center"/>
    </xf>
    <xf numFmtId="164" fontId="6" fillId="5" borderId="8" xfId="1" applyFont="1" applyFill="1" applyBorder="1" applyAlignment="1">
      <alignment horizontal="right" vertical="center"/>
    </xf>
    <xf numFmtId="164" fontId="10" fillId="5" borderId="8" xfId="1" applyFont="1" applyFill="1" applyBorder="1" applyAlignment="1" applyProtection="1">
      <alignment vertical="center"/>
      <protection locked="0"/>
    </xf>
    <xf numFmtId="164" fontId="10" fillId="5" borderId="9" xfId="1" applyFont="1" applyFill="1" applyBorder="1" applyAlignment="1" applyProtection="1">
      <alignment vertical="center"/>
      <protection locked="0"/>
    </xf>
    <xf numFmtId="164" fontId="5" fillId="0" borderId="0" xfId="1" applyFont="1"/>
    <xf numFmtId="37" fontId="4" fillId="0" borderId="0" xfId="0" applyNumberFormat="1" applyFont="1"/>
    <xf numFmtId="0" fontId="5" fillId="0" borderId="0" xfId="0" applyFont="1"/>
    <xf numFmtId="37" fontId="5" fillId="0" borderId="0" xfId="0" applyNumberFormat="1" applyFont="1"/>
    <xf numFmtId="49" fontId="9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4" fontId="9" fillId="0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4" fontId="6" fillId="0" borderId="4" xfId="1" applyFont="1" applyFill="1" applyBorder="1" applyAlignment="1" applyProtection="1">
      <alignment vertical="center"/>
      <protection locked="0"/>
    </xf>
    <xf numFmtId="164" fontId="9" fillId="0" borderId="4" xfId="1" applyFont="1" applyFill="1" applyBorder="1" applyAlignment="1" applyProtection="1">
      <alignment vertical="center"/>
      <protection locked="0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64" fontId="9" fillId="0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horizontal="right" vertical="center"/>
    </xf>
    <xf numFmtId="164" fontId="6" fillId="0" borderId="4" xfId="1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164" fontId="6" fillId="0" borderId="4" xfId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2" fontId="6" fillId="0" borderId="4" xfId="5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center" vertical="center"/>
    </xf>
    <xf numFmtId="164" fontId="6" fillId="0" borderId="0" xfId="1" applyFont="1" applyFill="1" applyBorder="1" applyAlignment="1">
      <alignment vertical="center"/>
    </xf>
    <xf numFmtId="164" fontId="9" fillId="0" borderId="5" xfId="1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vertical="center"/>
    </xf>
    <xf numFmtId="164" fontId="6" fillId="3" borderId="2" xfId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164" fontId="9" fillId="3" borderId="2" xfId="1" applyFont="1" applyFill="1" applyBorder="1" applyAlignment="1" applyProtection="1">
      <alignment vertical="center"/>
      <protection locked="0"/>
    </xf>
    <xf numFmtId="164" fontId="6" fillId="0" borderId="4" xfId="1" applyFont="1" applyFill="1" applyBorder="1" applyAlignment="1" applyProtection="1">
      <alignment horizontal="right" vertical="center"/>
      <protection locked="0"/>
    </xf>
    <xf numFmtId="39" fontId="9" fillId="0" borderId="4" xfId="0" applyNumberFormat="1" applyFont="1" applyBorder="1" applyAlignment="1">
      <alignment horizontal="left" vertical="center"/>
    </xf>
    <xf numFmtId="39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49" fontId="6" fillId="0" borderId="8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right" vertical="center"/>
    </xf>
    <xf numFmtId="164" fontId="6" fillId="0" borderId="3" xfId="1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49" fontId="6" fillId="0" borderId="4" xfId="0" quotePrefix="1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164" fontId="6" fillId="0" borderId="8" xfId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center" vertical="center"/>
    </xf>
    <xf numFmtId="164" fontId="6" fillId="0" borderId="0" xfId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164" fontId="6" fillId="0" borderId="4" xfId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39" fontId="6" fillId="0" borderId="4" xfId="10" applyNumberFormat="1" applyFont="1" applyBorder="1" applyAlignment="1">
      <alignment vertical="center" wrapText="1"/>
    </xf>
    <xf numFmtId="0" fontId="6" fillId="0" borderId="4" xfId="6" applyFont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horizontal="center" vertical="center"/>
    </xf>
    <xf numFmtId="164" fontId="9" fillId="3" borderId="4" xfId="1" applyFont="1" applyFill="1" applyBorder="1" applyAlignment="1" applyProtection="1">
      <alignment vertical="center"/>
      <protection locked="0"/>
    </xf>
    <xf numFmtId="164" fontId="9" fillId="0" borderId="4" xfId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 vertical="center"/>
    </xf>
    <xf numFmtId="164" fontId="6" fillId="3" borderId="4" xfId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right" vertical="center"/>
    </xf>
    <xf numFmtId="164" fontId="9" fillId="0" borderId="4" xfId="1" applyFont="1" applyFill="1" applyBorder="1" applyAlignment="1">
      <alignment horizontal="right" vertical="center"/>
    </xf>
    <xf numFmtId="0" fontId="6" fillId="0" borderId="4" xfId="0" quotePrefix="1" applyFont="1" applyBorder="1" applyAlignment="1">
      <alignment horizontal="left" vertical="center"/>
    </xf>
    <xf numFmtId="49" fontId="6" fillId="0" borderId="4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166" fontId="6" fillId="0" borderId="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right" vertical="center"/>
    </xf>
    <xf numFmtId="37" fontId="9" fillId="0" borderId="4" xfId="0" applyNumberFormat="1" applyFont="1" applyBorder="1" applyAlignment="1">
      <alignment horizontal="right" vertical="center"/>
    </xf>
    <xf numFmtId="167" fontId="9" fillId="0" borderId="4" xfId="0" applyNumberFormat="1" applyFont="1" applyBorder="1" applyAlignment="1">
      <alignment horizontal="right" vertical="center"/>
    </xf>
    <xf numFmtId="168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67" fontId="6" fillId="0" borderId="4" xfId="0" applyNumberFormat="1" applyFont="1" applyBorder="1" applyAlignment="1">
      <alignment horizontal="right" vertical="center"/>
    </xf>
    <xf numFmtId="37" fontId="9" fillId="0" borderId="4" xfId="0" applyNumberFormat="1" applyFont="1" applyBorder="1" applyAlignment="1">
      <alignment vertical="center"/>
    </xf>
    <xf numFmtId="167" fontId="6" fillId="0" borderId="4" xfId="0" applyNumberFormat="1" applyFont="1" applyBorder="1" applyAlignment="1">
      <alignment vertical="center"/>
    </xf>
    <xf numFmtId="4" fontId="6" fillId="0" borderId="4" xfId="8" applyNumberFormat="1" applyFont="1" applyFill="1" applyBorder="1" applyAlignment="1">
      <alignment horizontal="center" vertical="center"/>
    </xf>
    <xf numFmtId="167" fontId="6" fillId="0" borderId="8" xfId="0" applyNumberFormat="1" applyFont="1" applyBorder="1" applyAlignment="1">
      <alignment vertical="center"/>
    </xf>
    <xf numFmtId="171" fontId="6" fillId="0" borderId="3" xfId="0" applyNumberFormat="1" applyFont="1" applyBorder="1" applyAlignment="1">
      <alignment vertical="center"/>
    </xf>
    <xf numFmtId="171" fontId="6" fillId="0" borderId="4" xfId="0" applyNumberFormat="1" applyFont="1" applyBorder="1" applyAlignment="1">
      <alignment vertical="center"/>
    </xf>
    <xf numFmtId="39" fontId="6" fillId="0" borderId="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164" fontId="9" fillId="3" borderId="4" xfId="1" applyFont="1" applyFill="1" applyBorder="1" applyAlignment="1">
      <alignment horizontal="right" vertical="center"/>
    </xf>
    <xf numFmtId="49" fontId="9" fillId="0" borderId="4" xfId="7" applyNumberFormat="1" applyFont="1" applyFill="1" applyBorder="1" applyAlignment="1">
      <alignment horizontal="center" vertical="center"/>
    </xf>
    <xf numFmtId="0" fontId="9" fillId="0" borderId="4" xfId="6" applyFont="1" applyBorder="1" applyAlignment="1">
      <alignment horizontal="left" vertical="center"/>
    </xf>
    <xf numFmtId="49" fontId="9" fillId="0" borderId="4" xfId="7" applyNumberFormat="1" applyFont="1" applyFill="1" applyBorder="1" applyAlignment="1">
      <alignment horizontal="right" vertical="center"/>
    </xf>
    <xf numFmtId="49" fontId="9" fillId="0" borderId="4" xfId="7" applyNumberFormat="1" applyFont="1" applyFill="1" applyBorder="1" applyAlignment="1" applyProtection="1">
      <alignment horizontal="right" vertical="center"/>
    </xf>
    <xf numFmtId="169" fontId="6" fillId="0" borderId="4" xfId="0" applyNumberFormat="1" applyFont="1" applyBorder="1" applyAlignment="1">
      <alignment horizontal="center" vertical="center"/>
    </xf>
    <xf numFmtId="49" fontId="6" fillId="0" borderId="4" xfId="7" applyNumberFormat="1" applyFont="1" applyFill="1" applyBorder="1" applyAlignment="1" applyProtection="1">
      <alignment horizontal="right" vertical="center"/>
    </xf>
    <xf numFmtId="49" fontId="6" fillId="0" borderId="8" xfId="7" applyNumberFormat="1" applyFont="1" applyFill="1" applyBorder="1" applyAlignment="1" applyProtection="1">
      <alignment horizontal="right" vertical="center"/>
    </xf>
    <xf numFmtId="0" fontId="6" fillId="0" borderId="8" xfId="0" applyFont="1" applyBorder="1" applyAlignment="1">
      <alignment vertical="center" wrapText="1"/>
    </xf>
    <xf numFmtId="164" fontId="6" fillId="0" borderId="8" xfId="1" applyFont="1" applyFill="1" applyBorder="1" applyAlignment="1">
      <alignment vertical="center"/>
    </xf>
    <xf numFmtId="0" fontId="6" fillId="0" borderId="8" xfId="6" applyFont="1" applyBorder="1" applyAlignment="1">
      <alignment horizontal="center" vertical="center"/>
    </xf>
    <xf numFmtId="49" fontId="6" fillId="0" borderId="3" xfId="7" applyNumberFormat="1" applyFont="1" applyFill="1" applyBorder="1" applyAlignment="1" applyProtection="1">
      <alignment horizontal="right" vertical="center"/>
    </xf>
    <xf numFmtId="164" fontId="6" fillId="0" borderId="3" xfId="1" applyFont="1" applyFill="1" applyBorder="1" applyAlignment="1">
      <alignment vertical="center"/>
    </xf>
    <xf numFmtId="0" fontId="6" fillId="0" borderId="3" xfId="6" applyFont="1" applyBorder="1" applyAlignment="1">
      <alignment horizontal="center" vertical="center"/>
    </xf>
    <xf numFmtId="0" fontId="6" fillId="0" borderId="4" xfId="7" applyNumberFormat="1" applyFont="1" applyFill="1" applyBorder="1" applyAlignment="1" applyProtection="1">
      <alignment horizontal="right" vertical="center"/>
    </xf>
    <xf numFmtId="0" fontId="6" fillId="0" borderId="4" xfId="6" applyFont="1" applyBorder="1" applyAlignment="1">
      <alignment vertical="center"/>
    </xf>
    <xf numFmtId="49" fontId="6" fillId="0" borderId="4" xfId="7" applyNumberFormat="1" applyFont="1" applyFill="1" applyBorder="1" applyAlignment="1">
      <alignment horizontal="right" vertical="center"/>
    </xf>
    <xf numFmtId="0" fontId="6" fillId="0" borderId="4" xfId="6" applyFont="1" applyBorder="1" applyAlignment="1">
      <alignment horizontal="left" vertical="center"/>
    </xf>
    <xf numFmtId="169" fontId="6" fillId="0" borderId="8" xfId="0" applyNumberFormat="1" applyFont="1" applyBorder="1" applyAlignment="1">
      <alignment horizontal="center" vertical="center"/>
    </xf>
    <xf numFmtId="49" fontId="9" fillId="0" borderId="3" xfId="7" applyNumberFormat="1" applyFont="1" applyFill="1" applyBorder="1" applyAlignment="1" applyProtection="1">
      <alignment horizontal="right" vertical="center"/>
    </xf>
    <xf numFmtId="169" fontId="6" fillId="0" borderId="3" xfId="0" applyNumberFormat="1" applyFont="1" applyBorder="1" applyAlignment="1">
      <alignment horizontal="center" vertical="center"/>
    </xf>
    <xf numFmtId="49" fontId="9" fillId="3" borderId="4" xfId="0" applyNumberFormat="1" applyFont="1" applyFill="1" applyBorder="1" applyAlignment="1">
      <alignment vertical="center"/>
    </xf>
    <xf numFmtId="164" fontId="9" fillId="0" borderId="4" xfId="1" applyFont="1" applyFill="1" applyBorder="1" applyAlignment="1">
      <alignment vertical="center"/>
    </xf>
    <xf numFmtId="4" fontId="9" fillId="0" borderId="4" xfId="1" applyNumberFormat="1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right" vertical="center"/>
    </xf>
    <xf numFmtId="49" fontId="6" fillId="3" borderId="8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164" fontId="6" fillId="3" borderId="8" xfId="1" applyFont="1" applyFill="1" applyBorder="1" applyAlignment="1">
      <alignment horizontal="center" vertical="center"/>
    </xf>
    <xf numFmtId="4" fontId="6" fillId="3" borderId="8" xfId="0" applyNumberFormat="1" applyFont="1" applyFill="1" applyBorder="1" applyAlignment="1">
      <alignment horizontal="right" vertical="center"/>
    </xf>
    <xf numFmtId="164" fontId="9" fillId="3" borderId="8" xfId="1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>
      <alignment horizontal="right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4" fontId="6" fillId="0" borderId="4" xfId="9" applyNumberFormat="1" applyFont="1" applyBorder="1" applyAlignment="1">
      <alignment horizontal="center" vertical="center"/>
    </xf>
    <xf numFmtId="10" fontId="6" fillId="0" borderId="4" xfId="2" applyNumberFormat="1" applyFont="1" applyFill="1" applyBorder="1" applyAlignment="1">
      <alignment vertical="center"/>
    </xf>
    <xf numFmtId="164" fontId="9" fillId="5" borderId="8" xfId="1" applyFont="1" applyFill="1" applyBorder="1" applyAlignment="1" applyProtection="1">
      <alignment vertical="center"/>
      <protection locked="0"/>
    </xf>
    <xf numFmtId="164" fontId="4" fillId="0" borderId="0" xfId="1" applyFont="1" applyBorder="1"/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8" xfId="0" applyFont="1" applyBorder="1" applyAlignment="1">
      <alignment horizontal="left" vertical="center" wrapText="1"/>
    </xf>
    <xf numFmtId="165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3" applyFont="1" applyAlignment="1">
      <alignment vertical="center"/>
    </xf>
    <xf numFmtId="164" fontId="6" fillId="0" borderId="0" xfId="1" applyFont="1" applyAlignment="1">
      <alignment vertical="center"/>
    </xf>
    <xf numFmtId="49" fontId="6" fillId="0" borderId="0" xfId="3" quotePrefix="1" applyNumberFormat="1" applyFont="1" applyAlignment="1">
      <alignment horizontal="left" vertical="center"/>
    </xf>
    <xf numFmtId="164" fontId="6" fillId="0" borderId="0" xfId="1" quotePrefix="1" applyFont="1" applyFill="1" applyBorder="1" applyAlignment="1">
      <alignment vertical="center"/>
    </xf>
    <xf numFmtId="4" fontId="6" fillId="0" borderId="0" xfId="4" applyNumberFormat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right" vertical="center"/>
    </xf>
    <xf numFmtId="49" fontId="9" fillId="0" borderId="0" xfId="3" quotePrefix="1" applyNumberFormat="1" applyFont="1" applyAlignment="1">
      <alignment vertical="center"/>
    </xf>
    <xf numFmtId="164" fontId="6" fillId="0" borderId="5" xfId="1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 horizontal="center"/>
    </xf>
    <xf numFmtId="14" fontId="6" fillId="0" borderId="1" xfId="3" applyNumberFormat="1" applyFont="1" applyBorder="1" applyAlignment="1">
      <alignment horizontal="left" vertical="top" wrapText="1"/>
    </xf>
    <xf numFmtId="0" fontId="6" fillId="0" borderId="1" xfId="3" applyFont="1" applyBorder="1" applyAlignment="1">
      <alignment horizontal="left" vertical="top"/>
    </xf>
    <xf numFmtId="14" fontId="6" fillId="0" borderId="1" xfId="3" applyNumberFormat="1" applyFont="1" applyBorder="1" applyAlignment="1">
      <alignment horizontal="left" vertical="top"/>
    </xf>
    <xf numFmtId="49" fontId="9" fillId="0" borderId="0" xfId="3" quotePrefix="1" applyNumberFormat="1" applyFont="1" applyAlignment="1">
      <alignment horizontal="center" vertical="center"/>
    </xf>
  </cellXfs>
  <cellStyles count="13">
    <cellStyle name="Comma 2" xfId="11" xr:uid="{94C23437-FDE9-482A-B1F0-1593844ADA52}"/>
    <cellStyle name="Millares" xfId="1" builtinId="3"/>
    <cellStyle name="Millares 11 2 2" xfId="7" xr:uid="{90E0CF69-02F2-4288-B51D-9FBC7C513336}"/>
    <cellStyle name="Millares 3" xfId="4" xr:uid="{52700DC0-1F2A-40CA-AE98-793BE972BC32}"/>
    <cellStyle name="Millares 5 3" xfId="8" xr:uid="{E9B3F539-725A-4A6B-B485-820EE95B393D}"/>
    <cellStyle name="Normal" xfId="0" builtinId="0"/>
    <cellStyle name="Normal 2" xfId="10" xr:uid="{7C749A2C-4C16-4C03-A7F2-D9179220C12C}"/>
    <cellStyle name="Normal 20" xfId="9" xr:uid="{5372C3B4-8723-4392-BDF7-041C5D055B9B}"/>
    <cellStyle name="Normal 41" xfId="12" xr:uid="{4D93C045-0A75-4AB2-9321-E2AADCDC8E03}"/>
    <cellStyle name="Normal 9" xfId="6" xr:uid="{364FB4FE-2E87-42BC-A6D1-E1D58C305BD5}"/>
    <cellStyle name="Normal_rec 2 al 98-05 terminacion ac. la cueva de cevicos 2da. etapa ac. mult. guanabano- cruce de maguaca parte b y guanabano como ext. al ac. la cueva de cevico 1" xfId="5" xr:uid="{76D3904B-EA76-425B-9A6E-F805AC6769CD}"/>
    <cellStyle name="Normal_Rec. No.3 118-03   Pta. de trat.A.Negras san juan de la maguana" xfId="3" xr:uid="{F9365761-CB73-453F-9B62-12B0F9C4B477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694</xdr:row>
      <xdr:rowOff>0</xdr:rowOff>
    </xdr:from>
    <xdr:to>
      <xdr:col>1</xdr:col>
      <xdr:colOff>1470660</xdr:colOff>
      <xdr:row>695</xdr:row>
      <xdr:rowOff>60960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5F69F20E-F485-4C5A-B305-08DB9B71DF0C}"/>
            </a:ext>
          </a:extLst>
        </xdr:cNvPr>
        <xdr:cNvSpPr txBox="1">
          <a:spLocks noChangeArrowheads="1"/>
        </xdr:cNvSpPr>
      </xdr:nvSpPr>
      <xdr:spPr bwMode="auto">
        <a:xfrm>
          <a:off x="1889760" y="10717530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694</xdr:row>
      <xdr:rowOff>0</xdr:rowOff>
    </xdr:from>
    <xdr:to>
      <xdr:col>1</xdr:col>
      <xdr:colOff>1470660</xdr:colOff>
      <xdr:row>695</xdr:row>
      <xdr:rowOff>60960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3029D181-E1A7-4F16-8BA6-6DC816FBAFD3}"/>
            </a:ext>
          </a:extLst>
        </xdr:cNvPr>
        <xdr:cNvSpPr txBox="1">
          <a:spLocks noChangeArrowheads="1"/>
        </xdr:cNvSpPr>
      </xdr:nvSpPr>
      <xdr:spPr bwMode="auto">
        <a:xfrm>
          <a:off x="1889760" y="10717530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694</xdr:row>
      <xdr:rowOff>0</xdr:rowOff>
    </xdr:from>
    <xdr:to>
      <xdr:col>1</xdr:col>
      <xdr:colOff>1470660</xdr:colOff>
      <xdr:row>695</xdr:row>
      <xdr:rowOff>60960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7196565E-7A7D-4856-990F-33050CF3E457}"/>
            </a:ext>
          </a:extLst>
        </xdr:cNvPr>
        <xdr:cNvSpPr txBox="1">
          <a:spLocks noChangeArrowheads="1"/>
        </xdr:cNvSpPr>
      </xdr:nvSpPr>
      <xdr:spPr bwMode="auto">
        <a:xfrm>
          <a:off x="1889760" y="10717530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694</xdr:row>
      <xdr:rowOff>0</xdr:rowOff>
    </xdr:from>
    <xdr:to>
      <xdr:col>1</xdr:col>
      <xdr:colOff>1470660</xdr:colOff>
      <xdr:row>695</xdr:row>
      <xdr:rowOff>60960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0AAF233A-797E-4A1F-ADBE-7AD185C61A17}"/>
            </a:ext>
          </a:extLst>
        </xdr:cNvPr>
        <xdr:cNvSpPr txBox="1">
          <a:spLocks noChangeArrowheads="1"/>
        </xdr:cNvSpPr>
      </xdr:nvSpPr>
      <xdr:spPr bwMode="auto">
        <a:xfrm>
          <a:off x="1889760" y="10717530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694</xdr:row>
      <xdr:rowOff>0</xdr:rowOff>
    </xdr:from>
    <xdr:to>
      <xdr:col>1</xdr:col>
      <xdr:colOff>1470660</xdr:colOff>
      <xdr:row>695</xdr:row>
      <xdr:rowOff>60960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96277252-20FB-47A1-B9E8-EACBE4A5207A}"/>
            </a:ext>
          </a:extLst>
        </xdr:cNvPr>
        <xdr:cNvSpPr txBox="1">
          <a:spLocks noChangeArrowheads="1"/>
        </xdr:cNvSpPr>
      </xdr:nvSpPr>
      <xdr:spPr bwMode="auto">
        <a:xfrm>
          <a:off x="1889760" y="10717530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694</xdr:row>
      <xdr:rowOff>0</xdr:rowOff>
    </xdr:from>
    <xdr:to>
      <xdr:col>1</xdr:col>
      <xdr:colOff>1470660</xdr:colOff>
      <xdr:row>695</xdr:row>
      <xdr:rowOff>60960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1E1674F7-9AEB-4017-B7C4-9A6AC4B29CDB}"/>
            </a:ext>
          </a:extLst>
        </xdr:cNvPr>
        <xdr:cNvSpPr txBox="1">
          <a:spLocks noChangeArrowheads="1"/>
        </xdr:cNvSpPr>
      </xdr:nvSpPr>
      <xdr:spPr bwMode="auto">
        <a:xfrm>
          <a:off x="1889760" y="10717530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694</xdr:row>
      <xdr:rowOff>0</xdr:rowOff>
    </xdr:from>
    <xdr:to>
      <xdr:col>1</xdr:col>
      <xdr:colOff>1470660</xdr:colOff>
      <xdr:row>695</xdr:row>
      <xdr:rowOff>60960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37374C1E-91E8-4CB0-AE3E-B63323DDC951}"/>
            </a:ext>
          </a:extLst>
        </xdr:cNvPr>
        <xdr:cNvSpPr txBox="1">
          <a:spLocks noChangeArrowheads="1"/>
        </xdr:cNvSpPr>
      </xdr:nvSpPr>
      <xdr:spPr bwMode="auto">
        <a:xfrm>
          <a:off x="1889760" y="10717530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694</xdr:row>
      <xdr:rowOff>0</xdr:rowOff>
    </xdr:from>
    <xdr:to>
      <xdr:col>1</xdr:col>
      <xdr:colOff>1470660</xdr:colOff>
      <xdr:row>695</xdr:row>
      <xdr:rowOff>60960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3F19EDAA-96EE-4BFB-B662-087B0C33C817}"/>
            </a:ext>
          </a:extLst>
        </xdr:cNvPr>
        <xdr:cNvSpPr txBox="1">
          <a:spLocks noChangeArrowheads="1"/>
        </xdr:cNvSpPr>
      </xdr:nvSpPr>
      <xdr:spPr bwMode="auto">
        <a:xfrm>
          <a:off x="1889760" y="10717530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694</xdr:row>
      <xdr:rowOff>0</xdr:rowOff>
    </xdr:from>
    <xdr:to>
      <xdr:col>1</xdr:col>
      <xdr:colOff>1470660</xdr:colOff>
      <xdr:row>695</xdr:row>
      <xdr:rowOff>60960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7F10AB6D-B6C4-4B50-A401-2C82474FE5E4}"/>
            </a:ext>
          </a:extLst>
        </xdr:cNvPr>
        <xdr:cNvSpPr txBox="1">
          <a:spLocks noChangeArrowheads="1"/>
        </xdr:cNvSpPr>
      </xdr:nvSpPr>
      <xdr:spPr bwMode="auto">
        <a:xfrm>
          <a:off x="1889760" y="10717530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694</xdr:row>
      <xdr:rowOff>0</xdr:rowOff>
    </xdr:from>
    <xdr:to>
      <xdr:col>1</xdr:col>
      <xdr:colOff>1470660</xdr:colOff>
      <xdr:row>695</xdr:row>
      <xdr:rowOff>53340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10BB8B94-27D7-494F-B42B-037173849DEE}"/>
            </a:ext>
          </a:extLst>
        </xdr:cNvPr>
        <xdr:cNvSpPr txBox="1">
          <a:spLocks noChangeArrowheads="1"/>
        </xdr:cNvSpPr>
      </xdr:nvSpPr>
      <xdr:spPr bwMode="auto">
        <a:xfrm>
          <a:off x="1889760" y="1071753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694</xdr:row>
      <xdr:rowOff>0</xdr:rowOff>
    </xdr:from>
    <xdr:to>
      <xdr:col>1</xdr:col>
      <xdr:colOff>1470660</xdr:colOff>
      <xdr:row>695</xdr:row>
      <xdr:rowOff>53340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C865EFA0-BCF7-468D-A257-A957D9258C4C}"/>
            </a:ext>
          </a:extLst>
        </xdr:cNvPr>
        <xdr:cNvSpPr txBox="1">
          <a:spLocks noChangeArrowheads="1"/>
        </xdr:cNvSpPr>
      </xdr:nvSpPr>
      <xdr:spPr bwMode="auto">
        <a:xfrm>
          <a:off x="1889760" y="1071753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694</xdr:row>
      <xdr:rowOff>0</xdr:rowOff>
    </xdr:from>
    <xdr:to>
      <xdr:col>1</xdr:col>
      <xdr:colOff>1470660</xdr:colOff>
      <xdr:row>695</xdr:row>
      <xdr:rowOff>53340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24DD576D-187E-4D8E-B130-EA46614FE9E3}"/>
            </a:ext>
          </a:extLst>
        </xdr:cNvPr>
        <xdr:cNvSpPr txBox="1">
          <a:spLocks noChangeArrowheads="1"/>
        </xdr:cNvSpPr>
      </xdr:nvSpPr>
      <xdr:spPr bwMode="auto">
        <a:xfrm>
          <a:off x="1889760" y="10717530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716</xdr:row>
      <xdr:rowOff>0</xdr:rowOff>
    </xdr:from>
    <xdr:to>
      <xdr:col>1</xdr:col>
      <xdr:colOff>1470660</xdr:colOff>
      <xdr:row>717</xdr:row>
      <xdr:rowOff>22860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F8BC4923-4121-4188-AA5C-6DF56DF960B5}"/>
            </a:ext>
          </a:extLst>
        </xdr:cNvPr>
        <xdr:cNvSpPr txBox="1">
          <a:spLocks noChangeArrowheads="1"/>
        </xdr:cNvSpPr>
      </xdr:nvSpPr>
      <xdr:spPr bwMode="auto">
        <a:xfrm>
          <a:off x="1889760" y="2199741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716</xdr:row>
      <xdr:rowOff>0</xdr:rowOff>
    </xdr:from>
    <xdr:to>
      <xdr:col>1</xdr:col>
      <xdr:colOff>1470660</xdr:colOff>
      <xdr:row>717</xdr:row>
      <xdr:rowOff>22860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A89BEA99-9F3C-4590-8957-36BB14709538}"/>
            </a:ext>
          </a:extLst>
        </xdr:cNvPr>
        <xdr:cNvSpPr txBox="1">
          <a:spLocks noChangeArrowheads="1"/>
        </xdr:cNvSpPr>
      </xdr:nvSpPr>
      <xdr:spPr bwMode="auto">
        <a:xfrm>
          <a:off x="1889760" y="2199741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716</xdr:row>
      <xdr:rowOff>0</xdr:rowOff>
    </xdr:from>
    <xdr:to>
      <xdr:col>1</xdr:col>
      <xdr:colOff>1470660</xdr:colOff>
      <xdr:row>717</xdr:row>
      <xdr:rowOff>22860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C17AB33A-8A99-4B86-B9C8-D0B0B72149AE}"/>
            </a:ext>
          </a:extLst>
        </xdr:cNvPr>
        <xdr:cNvSpPr txBox="1">
          <a:spLocks noChangeArrowheads="1"/>
        </xdr:cNvSpPr>
      </xdr:nvSpPr>
      <xdr:spPr bwMode="auto">
        <a:xfrm>
          <a:off x="1889760" y="2199741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716</xdr:row>
      <xdr:rowOff>0</xdr:rowOff>
    </xdr:from>
    <xdr:to>
      <xdr:col>1</xdr:col>
      <xdr:colOff>1470660</xdr:colOff>
      <xdr:row>717</xdr:row>
      <xdr:rowOff>22860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1EB8A14F-AF86-4E9C-A641-C5ED3FD45615}"/>
            </a:ext>
          </a:extLst>
        </xdr:cNvPr>
        <xdr:cNvSpPr txBox="1">
          <a:spLocks noChangeArrowheads="1"/>
        </xdr:cNvSpPr>
      </xdr:nvSpPr>
      <xdr:spPr bwMode="auto">
        <a:xfrm>
          <a:off x="1889760" y="2199741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716</xdr:row>
      <xdr:rowOff>0</xdr:rowOff>
    </xdr:from>
    <xdr:to>
      <xdr:col>1</xdr:col>
      <xdr:colOff>1470660</xdr:colOff>
      <xdr:row>717</xdr:row>
      <xdr:rowOff>22860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EA88C3B7-16D6-454F-A8AB-05C3053210CD}"/>
            </a:ext>
          </a:extLst>
        </xdr:cNvPr>
        <xdr:cNvSpPr txBox="1">
          <a:spLocks noChangeArrowheads="1"/>
        </xdr:cNvSpPr>
      </xdr:nvSpPr>
      <xdr:spPr bwMode="auto">
        <a:xfrm>
          <a:off x="1889760" y="2199741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716</xdr:row>
      <xdr:rowOff>0</xdr:rowOff>
    </xdr:from>
    <xdr:to>
      <xdr:col>1</xdr:col>
      <xdr:colOff>1470660</xdr:colOff>
      <xdr:row>717</xdr:row>
      <xdr:rowOff>22860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DA640388-4BE3-4A88-B16B-0EEA607D250C}"/>
            </a:ext>
          </a:extLst>
        </xdr:cNvPr>
        <xdr:cNvSpPr txBox="1">
          <a:spLocks noChangeArrowheads="1"/>
        </xdr:cNvSpPr>
      </xdr:nvSpPr>
      <xdr:spPr bwMode="auto">
        <a:xfrm>
          <a:off x="1889760" y="2199741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716</xdr:row>
      <xdr:rowOff>0</xdr:rowOff>
    </xdr:from>
    <xdr:to>
      <xdr:col>1</xdr:col>
      <xdr:colOff>1470660</xdr:colOff>
      <xdr:row>717</xdr:row>
      <xdr:rowOff>22860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809DD713-8FF9-4D7C-A368-3993A0283D5F}"/>
            </a:ext>
          </a:extLst>
        </xdr:cNvPr>
        <xdr:cNvSpPr txBox="1">
          <a:spLocks noChangeArrowheads="1"/>
        </xdr:cNvSpPr>
      </xdr:nvSpPr>
      <xdr:spPr bwMode="auto">
        <a:xfrm>
          <a:off x="1889760" y="2199741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716</xdr:row>
      <xdr:rowOff>0</xdr:rowOff>
    </xdr:from>
    <xdr:to>
      <xdr:col>1</xdr:col>
      <xdr:colOff>1470660</xdr:colOff>
      <xdr:row>717</xdr:row>
      <xdr:rowOff>22860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854CF683-2967-4575-97E3-6B6775277920}"/>
            </a:ext>
          </a:extLst>
        </xdr:cNvPr>
        <xdr:cNvSpPr txBox="1">
          <a:spLocks noChangeArrowheads="1"/>
        </xdr:cNvSpPr>
      </xdr:nvSpPr>
      <xdr:spPr bwMode="auto">
        <a:xfrm>
          <a:off x="1889760" y="2199741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716</xdr:row>
      <xdr:rowOff>0</xdr:rowOff>
    </xdr:from>
    <xdr:to>
      <xdr:col>1</xdr:col>
      <xdr:colOff>1470660</xdr:colOff>
      <xdr:row>717</xdr:row>
      <xdr:rowOff>22860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ACCF4C41-F390-43D3-9D26-4E7229745BC0}"/>
            </a:ext>
          </a:extLst>
        </xdr:cNvPr>
        <xdr:cNvSpPr txBox="1">
          <a:spLocks noChangeArrowheads="1"/>
        </xdr:cNvSpPr>
      </xdr:nvSpPr>
      <xdr:spPr bwMode="auto">
        <a:xfrm>
          <a:off x="1889760" y="21997416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716</xdr:row>
      <xdr:rowOff>0</xdr:rowOff>
    </xdr:from>
    <xdr:to>
      <xdr:col>1</xdr:col>
      <xdr:colOff>1470660</xdr:colOff>
      <xdr:row>717</xdr:row>
      <xdr:rowOff>15240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1EBAE95C-D5A3-4B28-9A0A-00AE5C895588}"/>
            </a:ext>
          </a:extLst>
        </xdr:cNvPr>
        <xdr:cNvSpPr txBox="1">
          <a:spLocks noChangeArrowheads="1"/>
        </xdr:cNvSpPr>
      </xdr:nvSpPr>
      <xdr:spPr bwMode="auto">
        <a:xfrm>
          <a:off x="1889760" y="21997416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716</xdr:row>
      <xdr:rowOff>0</xdr:rowOff>
    </xdr:from>
    <xdr:to>
      <xdr:col>1</xdr:col>
      <xdr:colOff>1470660</xdr:colOff>
      <xdr:row>717</xdr:row>
      <xdr:rowOff>15240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F2387A79-B60A-40F6-8972-BF5A63BBC520}"/>
            </a:ext>
          </a:extLst>
        </xdr:cNvPr>
        <xdr:cNvSpPr txBox="1">
          <a:spLocks noChangeArrowheads="1"/>
        </xdr:cNvSpPr>
      </xdr:nvSpPr>
      <xdr:spPr bwMode="auto">
        <a:xfrm>
          <a:off x="1889760" y="21997416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716</xdr:row>
      <xdr:rowOff>0</xdr:rowOff>
    </xdr:from>
    <xdr:to>
      <xdr:col>1</xdr:col>
      <xdr:colOff>1470660</xdr:colOff>
      <xdr:row>717</xdr:row>
      <xdr:rowOff>15240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21D58E73-72C2-4567-9E25-115BB2196312}"/>
            </a:ext>
          </a:extLst>
        </xdr:cNvPr>
        <xdr:cNvSpPr txBox="1">
          <a:spLocks noChangeArrowheads="1"/>
        </xdr:cNvSpPr>
      </xdr:nvSpPr>
      <xdr:spPr bwMode="auto">
        <a:xfrm>
          <a:off x="1889760" y="21997416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1371600</xdr:colOff>
      <xdr:row>716</xdr:row>
      <xdr:rowOff>0</xdr:rowOff>
    </xdr:from>
    <xdr:ext cx="99060" cy="20574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BAEC363B-46E0-4038-BD32-951EA8A4591A}"/>
            </a:ext>
          </a:extLst>
        </xdr:cNvPr>
        <xdr:cNvSpPr txBox="1">
          <a:spLocks noChangeArrowheads="1"/>
        </xdr:cNvSpPr>
      </xdr:nvSpPr>
      <xdr:spPr bwMode="auto">
        <a:xfrm>
          <a:off x="1889760" y="21396198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1371600</xdr:colOff>
      <xdr:row>716</xdr:row>
      <xdr:rowOff>0</xdr:rowOff>
    </xdr:from>
    <xdr:ext cx="99060" cy="205740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9FFA102C-C191-44ED-8503-9D8A5DD6AAA8}"/>
            </a:ext>
          </a:extLst>
        </xdr:cNvPr>
        <xdr:cNvSpPr txBox="1">
          <a:spLocks noChangeArrowheads="1"/>
        </xdr:cNvSpPr>
      </xdr:nvSpPr>
      <xdr:spPr bwMode="auto">
        <a:xfrm>
          <a:off x="1889760" y="21396198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1371600</xdr:colOff>
      <xdr:row>716</xdr:row>
      <xdr:rowOff>0</xdr:rowOff>
    </xdr:from>
    <xdr:ext cx="99060" cy="20574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B9B62894-6374-4E84-933C-C3882D40055A}"/>
            </a:ext>
          </a:extLst>
        </xdr:cNvPr>
        <xdr:cNvSpPr txBox="1">
          <a:spLocks noChangeArrowheads="1"/>
        </xdr:cNvSpPr>
      </xdr:nvSpPr>
      <xdr:spPr bwMode="auto">
        <a:xfrm>
          <a:off x="1889760" y="21396198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1371600</xdr:colOff>
      <xdr:row>716</xdr:row>
      <xdr:rowOff>0</xdr:rowOff>
    </xdr:from>
    <xdr:ext cx="99060" cy="205740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91377E7F-1FF2-4085-B8E7-ADE2795AE8C6}"/>
            </a:ext>
          </a:extLst>
        </xdr:cNvPr>
        <xdr:cNvSpPr txBox="1">
          <a:spLocks noChangeArrowheads="1"/>
        </xdr:cNvSpPr>
      </xdr:nvSpPr>
      <xdr:spPr bwMode="auto">
        <a:xfrm>
          <a:off x="1889760" y="21396198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1371600</xdr:colOff>
      <xdr:row>716</xdr:row>
      <xdr:rowOff>0</xdr:rowOff>
    </xdr:from>
    <xdr:ext cx="99060" cy="205740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9170531C-60D9-4D75-9AF2-F268F6FE5180}"/>
            </a:ext>
          </a:extLst>
        </xdr:cNvPr>
        <xdr:cNvSpPr txBox="1">
          <a:spLocks noChangeArrowheads="1"/>
        </xdr:cNvSpPr>
      </xdr:nvSpPr>
      <xdr:spPr bwMode="auto">
        <a:xfrm>
          <a:off x="1889760" y="21396198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1371600</xdr:colOff>
      <xdr:row>716</xdr:row>
      <xdr:rowOff>0</xdr:rowOff>
    </xdr:from>
    <xdr:ext cx="99060" cy="205740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8B12682E-0AD8-447C-9F09-F5C65C53E4C6}"/>
            </a:ext>
          </a:extLst>
        </xdr:cNvPr>
        <xdr:cNvSpPr txBox="1">
          <a:spLocks noChangeArrowheads="1"/>
        </xdr:cNvSpPr>
      </xdr:nvSpPr>
      <xdr:spPr bwMode="auto">
        <a:xfrm>
          <a:off x="1889760" y="21396198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1371600</xdr:colOff>
      <xdr:row>716</xdr:row>
      <xdr:rowOff>0</xdr:rowOff>
    </xdr:from>
    <xdr:ext cx="99060" cy="205740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C33AD443-4DCD-4BAF-8D06-82CB386EDE39}"/>
            </a:ext>
          </a:extLst>
        </xdr:cNvPr>
        <xdr:cNvSpPr txBox="1">
          <a:spLocks noChangeArrowheads="1"/>
        </xdr:cNvSpPr>
      </xdr:nvSpPr>
      <xdr:spPr bwMode="auto">
        <a:xfrm>
          <a:off x="1889760" y="21396198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1371600</xdr:colOff>
      <xdr:row>716</xdr:row>
      <xdr:rowOff>0</xdr:rowOff>
    </xdr:from>
    <xdr:ext cx="99060" cy="205740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A5DA0025-FBF4-415E-B85B-CD55328A4F15}"/>
            </a:ext>
          </a:extLst>
        </xdr:cNvPr>
        <xdr:cNvSpPr txBox="1">
          <a:spLocks noChangeArrowheads="1"/>
        </xdr:cNvSpPr>
      </xdr:nvSpPr>
      <xdr:spPr bwMode="auto">
        <a:xfrm>
          <a:off x="1889760" y="21396198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1371600</xdr:colOff>
      <xdr:row>716</xdr:row>
      <xdr:rowOff>0</xdr:rowOff>
    </xdr:from>
    <xdr:ext cx="99060" cy="205740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B98B138C-03B8-4290-9A78-A763868556D0}"/>
            </a:ext>
          </a:extLst>
        </xdr:cNvPr>
        <xdr:cNvSpPr txBox="1">
          <a:spLocks noChangeArrowheads="1"/>
        </xdr:cNvSpPr>
      </xdr:nvSpPr>
      <xdr:spPr bwMode="auto">
        <a:xfrm>
          <a:off x="1889760" y="21396198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1371600</xdr:colOff>
      <xdr:row>716</xdr:row>
      <xdr:rowOff>0</xdr:rowOff>
    </xdr:from>
    <xdr:ext cx="99060" cy="198120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C0B03F9A-1557-4531-B4BD-BD48057A5708}"/>
            </a:ext>
          </a:extLst>
        </xdr:cNvPr>
        <xdr:cNvSpPr txBox="1">
          <a:spLocks noChangeArrowheads="1"/>
        </xdr:cNvSpPr>
      </xdr:nvSpPr>
      <xdr:spPr bwMode="auto">
        <a:xfrm>
          <a:off x="1889760" y="21396198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1371600</xdr:colOff>
      <xdr:row>716</xdr:row>
      <xdr:rowOff>0</xdr:rowOff>
    </xdr:from>
    <xdr:ext cx="99060" cy="198120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30AAF778-C361-40A7-874B-358FEF68A3CF}"/>
            </a:ext>
          </a:extLst>
        </xdr:cNvPr>
        <xdr:cNvSpPr txBox="1">
          <a:spLocks noChangeArrowheads="1"/>
        </xdr:cNvSpPr>
      </xdr:nvSpPr>
      <xdr:spPr bwMode="auto">
        <a:xfrm>
          <a:off x="1889760" y="21396198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1371600</xdr:colOff>
      <xdr:row>716</xdr:row>
      <xdr:rowOff>0</xdr:rowOff>
    </xdr:from>
    <xdr:ext cx="99060" cy="198120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3F42CF10-D017-42A6-AD6C-CBE9F7787798}"/>
            </a:ext>
          </a:extLst>
        </xdr:cNvPr>
        <xdr:cNvSpPr txBox="1">
          <a:spLocks noChangeArrowheads="1"/>
        </xdr:cNvSpPr>
      </xdr:nvSpPr>
      <xdr:spPr bwMode="auto">
        <a:xfrm>
          <a:off x="1889760" y="213961980"/>
          <a:ext cx="990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724</xdr:row>
      <xdr:rowOff>0</xdr:rowOff>
    </xdr:from>
    <xdr:to>
      <xdr:col>1</xdr:col>
      <xdr:colOff>1470660</xdr:colOff>
      <xdr:row>725</xdr:row>
      <xdr:rowOff>60960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99A587A2-835D-4AF7-9A3F-1F88B07D76FE}"/>
            </a:ext>
          </a:extLst>
        </xdr:cNvPr>
        <xdr:cNvSpPr txBox="1">
          <a:spLocks noChangeArrowheads="1"/>
        </xdr:cNvSpPr>
      </xdr:nvSpPr>
      <xdr:spPr bwMode="auto">
        <a:xfrm>
          <a:off x="1889760" y="11225022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724</xdr:row>
      <xdr:rowOff>0</xdr:rowOff>
    </xdr:from>
    <xdr:to>
      <xdr:col>1</xdr:col>
      <xdr:colOff>1470660</xdr:colOff>
      <xdr:row>725</xdr:row>
      <xdr:rowOff>60960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7BD19B70-46E0-46E9-8B52-17E272555BF7}"/>
            </a:ext>
          </a:extLst>
        </xdr:cNvPr>
        <xdr:cNvSpPr txBox="1">
          <a:spLocks noChangeArrowheads="1"/>
        </xdr:cNvSpPr>
      </xdr:nvSpPr>
      <xdr:spPr bwMode="auto">
        <a:xfrm>
          <a:off x="1889760" y="11225022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724</xdr:row>
      <xdr:rowOff>0</xdr:rowOff>
    </xdr:from>
    <xdr:to>
      <xdr:col>1</xdr:col>
      <xdr:colOff>1470660</xdr:colOff>
      <xdr:row>725</xdr:row>
      <xdr:rowOff>60960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A4724DF6-F56D-49A1-A53A-1960CE028419}"/>
            </a:ext>
          </a:extLst>
        </xdr:cNvPr>
        <xdr:cNvSpPr txBox="1">
          <a:spLocks noChangeArrowheads="1"/>
        </xdr:cNvSpPr>
      </xdr:nvSpPr>
      <xdr:spPr bwMode="auto">
        <a:xfrm>
          <a:off x="1889760" y="11225022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724</xdr:row>
      <xdr:rowOff>0</xdr:rowOff>
    </xdr:from>
    <xdr:to>
      <xdr:col>1</xdr:col>
      <xdr:colOff>1470660</xdr:colOff>
      <xdr:row>725</xdr:row>
      <xdr:rowOff>60960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15978B96-7772-4235-BB6F-DBD8B7D067C8}"/>
            </a:ext>
          </a:extLst>
        </xdr:cNvPr>
        <xdr:cNvSpPr txBox="1">
          <a:spLocks noChangeArrowheads="1"/>
        </xdr:cNvSpPr>
      </xdr:nvSpPr>
      <xdr:spPr bwMode="auto">
        <a:xfrm>
          <a:off x="1889760" y="11225022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724</xdr:row>
      <xdr:rowOff>0</xdr:rowOff>
    </xdr:from>
    <xdr:to>
      <xdr:col>1</xdr:col>
      <xdr:colOff>1470660</xdr:colOff>
      <xdr:row>725</xdr:row>
      <xdr:rowOff>60960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AD9248E5-E456-4122-ACBE-056A086A4821}"/>
            </a:ext>
          </a:extLst>
        </xdr:cNvPr>
        <xdr:cNvSpPr txBox="1">
          <a:spLocks noChangeArrowheads="1"/>
        </xdr:cNvSpPr>
      </xdr:nvSpPr>
      <xdr:spPr bwMode="auto">
        <a:xfrm>
          <a:off x="1889760" y="11225022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724</xdr:row>
      <xdr:rowOff>0</xdr:rowOff>
    </xdr:from>
    <xdr:to>
      <xdr:col>1</xdr:col>
      <xdr:colOff>1470660</xdr:colOff>
      <xdr:row>725</xdr:row>
      <xdr:rowOff>60960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F754D1CE-6648-4C3C-97ED-86BE99CF86B3}"/>
            </a:ext>
          </a:extLst>
        </xdr:cNvPr>
        <xdr:cNvSpPr txBox="1">
          <a:spLocks noChangeArrowheads="1"/>
        </xdr:cNvSpPr>
      </xdr:nvSpPr>
      <xdr:spPr bwMode="auto">
        <a:xfrm>
          <a:off x="1889760" y="11225022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724</xdr:row>
      <xdr:rowOff>0</xdr:rowOff>
    </xdr:from>
    <xdr:to>
      <xdr:col>1</xdr:col>
      <xdr:colOff>1470660</xdr:colOff>
      <xdr:row>725</xdr:row>
      <xdr:rowOff>60960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A1F6492F-1195-445C-87E0-776C8A37F161}"/>
            </a:ext>
          </a:extLst>
        </xdr:cNvPr>
        <xdr:cNvSpPr txBox="1">
          <a:spLocks noChangeArrowheads="1"/>
        </xdr:cNvSpPr>
      </xdr:nvSpPr>
      <xdr:spPr bwMode="auto">
        <a:xfrm>
          <a:off x="1889760" y="11225022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724</xdr:row>
      <xdr:rowOff>0</xdr:rowOff>
    </xdr:from>
    <xdr:to>
      <xdr:col>1</xdr:col>
      <xdr:colOff>1470660</xdr:colOff>
      <xdr:row>725</xdr:row>
      <xdr:rowOff>60960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58823411-1D70-43F0-8BDF-37E8875EA0DA}"/>
            </a:ext>
          </a:extLst>
        </xdr:cNvPr>
        <xdr:cNvSpPr txBox="1">
          <a:spLocks noChangeArrowheads="1"/>
        </xdr:cNvSpPr>
      </xdr:nvSpPr>
      <xdr:spPr bwMode="auto">
        <a:xfrm>
          <a:off x="1889760" y="11225022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724</xdr:row>
      <xdr:rowOff>0</xdr:rowOff>
    </xdr:from>
    <xdr:to>
      <xdr:col>1</xdr:col>
      <xdr:colOff>1470660</xdr:colOff>
      <xdr:row>725</xdr:row>
      <xdr:rowOff>60960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4D7AEC8A-514E-49EB-9730-7BD25A08CC19}"/>
            </a:ext>
          </a:extLst>
        </xdr:cNvPr>
        <xdr:cNvSpPr txBox="1">
          <a:spLocks noChangeArrowheads="1"/>
        </xdr:cNvSpPr>
      </xdr:nvSpPr>
      <xdr:spPr bwMode="auto">
        <a:xfrm>
          <a:off x="1889760" y="11225022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724</xdr:row>
      <xdr:rowOff>0</xdr:rowOff>
    </xdr:from>
    <xdr:to>
      <xdr:col>1</xdr:col>
      <xdr:colOff>1470660</xdr:colOff>
      <xdr:row>725</xdr:row>
      <xdr:rowOff>53340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94085CEE-0C3E-4230-9E77-8F521906827C}"/>
            </a:ext>
          </a:extLst>
        </xdr:cNvPr>
        <xdr:cNvSpPr txBox="1">
          <a:spLocks noChangeArrowheads="1"/>
        </xdr:cNvSpPr>
      </xdr:nvSpPr>
      <xdr:spPr bwMode="auto">
        <a:xfrm>
          <a:off x="1889760" y="11225022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724</xdr:row>
      <xdr:rowOff>0</xdr:rowOff>
    </xdr:from>
    <xdr:to>
      <xdr:col>1</xdr:col>
      <xdr:colOff>1470660</xdr:colOff>
      <xdr:row>725</xdr:row>
      <xdr:rowOff>53340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CFBF0D69-E0CB-40E6-9D17-0F03DB44A8BF}"/>
            </a:ext>
          </a:extLst>
        </xdr:cNvPr>
        <xdr:cNvSpPr txBox="1">
          <a:spLocks noChangeArrowheads="1"/>
        </xdr:cNvSpPr>
      </xdr:nvSpPr>
      <xdr:spPr bwMode="auto">
        <a:xfrm>
          <a:off x="1889760" y="11225022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724</xdr:row>
      <xdr:rowOff>0</xdr:rowOff>
    </xdr:from>
    <xdr:to>
      <xdr:col>1</xdr:col>
      <xdr:colOff>1470660</xdr:colOff>
      <xdr:row>725</xdr:row>
      <xdr:rowOff>53340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2D44CD84-1191-45E9-82DE-065136234CCA}"/>
            </a:ext>
          </a:extLst>
        </xdr:cNvPr>
        <xdr:cNvSpPr txBox="1">
          <a:spLocks noChangeArrowheads="1"/>
        </xdr:cNvSpPr>
      </xdr:nvSpPr>
      <xdr:spPr bwMode="auto">
        <a:xfrm>
          <a:off x="1889760" y="112250220"/>
          <a:ext cx="990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dle/Dropbox/MONTE%20PLATA%20027%20MOD/DOCUMENTOS%20OFICIALES%20INAPA/6_Adjudicacion/PRESUPUESTO%20PARA%20PRESENTACION%20ADJUDICACION%20INAPA-CCC-LPN-2021-002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dle/Downloads/Materiales%20e%20Insumos%20Santiago-Cibao%20ConstruCosto.do%20AGO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dle/Downloads/LISTADO%20PARTIDA%20PLANTA%20POTABILIZADORA%20130%20L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dle/Dropbox/INAPA%202021/MONTE%20PLATA%20027%20MOD/COMUNICACCIONES/Nadleska/Comparativo%20Presupues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de Costos"/>
    </sheetNames>
    <sheetDataSet>
      <sheetData sheetId="0"/>
      <sheetData sheetId="1">
        <row r="8">
          <cell r="G8">
            <v>19.784364444444446</v>
          </cell>
          <cell r="H8">
            <v>2.2034133333333337</v>
          </cell>
        </row>
        <row r="22">
          <cell r="G22">
            <v>251.19967750000001</v>
          </cell>
          <cell r="H22">
            <v>20.954183333333336</v>
          </cell>
        </row>
        <row r="44">
          <cell r="G44">
            <v>68.548453608247428</v>
          </cell>
          <cell r="H44">
            <v>6.6804123711340209</v>
          </cell>
        </row>
        <row r="53">
          <cell r="G53">
            <v>295</v>
          </cell>
          <cell r="H53">
            <v>53.1</v>
          </cell>
        </row>
        <row r="57">
          <cell r="H57">
            <v>53.1</v>
          </cell>
        </row>
        <row r="60">
          <cell r="G60">
            <v>10.437685936731603</v>
          </cell>
          <cell r="H60">
            <v>1.1898429245443789</v>
          </cell>
        </row>
        <row r="75">
          <cell r="G75">
            <v>15366.499301080137</v>
          </cell>
          <cell r="H75">
            <v>2650.7456747404844</v>
          </cell>
        </row>
        <row r="90">
          <cell r="G90">
            <v>46107.635960243198</v>
          </cell>
          <cell r="H90">
            <v>7633.38</v>
          </cell>
        </row>
        <row r="107">
          <cell r="G107">
            <v>32807.635960243198</v>
          </cell>
          <cell r="H107">
            <v>5239.38</v>
          </cell>
        </row>
        <row r="122">
          <cell r="G122">
            <v>18974.21074368</v>
          </cell>
          <cell r="H122">
            <v>2749.36</v>
          </cell>
        </row>
        <row r="137">
          <cell r="G137">
            <v>248608.46</v>
          </cell>
          <cell r="H137">
            <v>44083.530000000006</v>
          </cell>
        </row>
        <row r="153">
          <cell r="G153">
            <v>27647.629999999997</v>
          </cell>
          <cell r="H153">
            <v>3153.78</v>
          </cell>
        </row>
        <row r="167">
          <cell r="G167">
            <v>408.20285714285717</v>
          </cell>
          <cell r="H167">
            <v>53.39</v>
          </cell>
        </row>
        <row r="177">
          <cell r="G177">
            <v>183.35666666666665</v>
          </cell>
          <cell r="H177">
            <v>15.409358333333333</v>
          </cell>
        </row>
        <row r="199">
          <cell r="G199">
            <v>786000</v>
          </cell>
          <cell r="H199">
            <v>137160</v>
          </cell>
        </row>
        <row r="212">
          <cell r="G212">
            <v>371.13402061855675</v>
          </cell>
          <cell r="H212">
            <v>0</v>
          </cell>
        </row>
        <row r="219">
          <cell r="G219">
            <v>545.72</v>
          </cell>
          <cell r="H219">
            <v>55.17</v>
          </cell>
        </row>
        <row r="230">
          <cell r="G230">
            <v>167.43</v>
          </cell>
          <cell r="H230">
            <v>17.669999999999998</v>
          </cell>
        </row>
        <row r="240">
          <cell r="G240">
            <v>110.1</v>
          </cell>
          <cell r="H240">
            <v>9.3000000000000007</v>
          </cell>
        </row>
        <row r="250">
          <cell r="G250">
            <v>421544.8</v>
          </cell>
          <cell r="H250">
            <v>68678.063999999998</v>
          </cell>
        </row>
        <row r="261">
          <cell r="G261">
            <v>325195.75</v>
          </cell>
          <cell r="H261">
            <v>51335.235000000001</v>
          </cell>
        </row>
        <row r="272">
          <cell r="G272">
            <v>458973.04</v>
          </cell>
          <cell r="H272">
            <v>75415.147199999992</v>
          </cell>
        </row>
        <row r="286">
          <cell r="G286">
            <v>5367.5599999999995</v>
          </cell>
          <cell r="H286">
            <v>481.64</v>
          </cell>
        </row>
        <row r="299">
          <cell r="G299">
            <v>3732.11</v>
          </cell>
          <cell r="H299">
            <v>185.42000000000002</v>
          </cell>
        </row>
        <row r="310">
          <cell r="G310">
            <v>274127.64</v>
          </cell>
          <cell r="H310">
            <v>46740.18</v>
          </cell>
        </row>
        <row r="328">
          <cell r="G328">
            <v>1091.1299999999999</v>
          </cell>
          <cell r="H328">
            <v>147.81</v>
          </cell>
        </row>
        <row r="339">
          <cell r="G339">
            <v>337357.25</v>
          </cell>
          <cell r="H339">
            <v>56224.304999999993</v>
          </cell>
        </row>
        <row r="350">
          <cell r="G350">
            <v>123938.45999999999</v>
          </cell>
          <cell r="H350">
            <v>19842.93</v>
          </cell>
        </row>
        <row r="367">
          <cell r="G367">
            <v>264478</v>
          </cell>
          <cell r="H367">
            <v>45806.04</v>
          </cell>
        </row>
        <row r="377">
          <cell r="G377">
            <v>374812</v>
          </cell>
          <cell r="H377">
            <v>65666.16</v>
          </cell>
        </row>
        <row r="388">
          <cell r="G388">
            <v>3274.3718569780854</v>
          </cell>
          <cell r="H388">
            <v>573.56999999999994</v>
          </cell>
        </row>
        <row r="400">
          <cell r="G400">
            <v>349.27</v>
          </cell>
          <cell r="H400">
            <v>43.540000000000006</v>
          </cell>
        </row>
        <row r="411">
          <cell r="G411">
            <v>21472.199999999997</v>
          </cell>
          <cell r="H411">
            <v>3740.89</v>
          </cell>
        </row>
        <row r="423">
          <cell r="G423">
            <v>24088.02</v>
          </cell>
          <cell r="H423">
            <v>3831.0699999999997</v>
          </cell>
        </row>
        <row r="435">
          <cell r="G435">
            <v>377.57</v>
          </cell>
          <cell r="H435">
            <v>30.14</v>
          </cell>
        </row>
        <row r="447">
          <cell r="G447">
            <v>18567.45</v>
          </cell>
          <cell r="H447">
            <v>2762.9399999999996</v>
          </cell>
        </row>
        <row r="459">
          <cell r="G459">
            <v>15826.88</v>
          </cell>
          <cell r="H459">
            <v>2118.6</v>
          </cell>
        </row>
        <row r="471">
          <cell r="G471">
            <v>23102.10393242626</v>
          </cell>
          <cell r="H471">
            <v>3576.38</v>
          </cell>
        </row>
        <row r="486">
          <cell r="G486">
            <v>53997.227450303995</v>
          </cell>
          <cell r="H486">
            <v>8761</v>
          </cell>
        </row>
        <row r="500">
          <cell r="G500">
            <v>51122.227450303995</v>
          </cell>
          <cell r="H500">
            <v>8536</v>
          </cell>
        </row>
        <row r="515">
          <cell r="G515">
            <v>1808.26</v>
          </cell>
          <cell r="H515">
            <v>117.01</v>
          </cell>
        </row>
        <row r="526">
          <cell r="G526">
            <v>386880.44</v>
          </cell>
          <cell r="H526">
            <v>60863.48</v>
          </cell>
        </row>
        <row r="541">
          <cell r="G541">
            <v>23081.319999999996</v>
          </cell>
          <cell r="H541">
            <v>3113.69</v>
          </cell>
        </row>
        <row r="558">
          <cell r="G558">
            <v>1876.5</v>
          </cell>
          <cell r="H558">
            <v>211.77</v>
          </cell>
        </row>
        <row r="568">
          <cell r="G568">
            <v>8235.93</v>
          </cell>
          <cell r="H568">
            <v>1465.5200000000002</v>
          </cell>
        </row>
        <row r="582">
          <cell r="G582">
            <v>25588.261136640001</v>
          </cell>
          <cell r="H582">
            <v>3939.89</v>
          </cell>
        </row>
        <row r="596">
          <cell r="G596">
            <v>14020.11</v>
          </cell>
          <cell r="H596">
            <v>2052.35</v>
          </cell>
        </row>
        <row r="611">
          <cell r="G611">
            <v>14746.230000000001</v>
          </cell>
          <cell r="H611">
            <v>2087.36</v>
          </cell>
        </row>
        <row r="626">
          <cell r="G626">
            <v>12761.44</v>
          </cell>
          <cell r="H626">
            <v>1562.63</v>
          </cell>
        </row>
        <row r="641">
          <cell r="G641">
            <v>359532.77645197744</v>
          </cell>
          <cell r="H641">
            <v>50171.899761355933</v>
          </cell>
        </row>
        <row r="650">
          <cell r="G650">
            <v>33998.105084745766</v>
          </cell>
          <cell r="H650">
            <v>4607.6589152542374</v>
          </cell>
        </row>
        <row r="667">
          <cell r="G667">
            <v>8420</v>
          </cell>
          <cell r="H667">
            <v>313.2</v>
          </cell>
        </row>
        <row r="675">
          <cell r="G675">
            <v>3229.66</v>
          </cell>
          <cell r="H675">
            <v>455.33879999999994</v>
          </cell>
        </row>
        <row r="682">
          <cell r="H682">
            <v>35.308800000000005</v>
          </cell>
        </row>
        <row r="689">
          <cell r="H689">
            <v>55.17</v>
          </cell>
        </row>
        <row r="696">
          <cell r="G696">
            <v>948.11800000000005</v>
          </cell>
          <cell r="H696">
            <v>170.08199999999999</v>
          </cell>
        </row>
        <row r="706">
          <cell r="G706">
            <v>238.76</v>
          </cell>
          <cell r="H706">
            <v>29.14</v>
          </cell>
        </row>
        <row r="718">
          <cell r="G718">
            <v>407.57208237986271</v>
          </cell>
          <cell r="H718">
            <v>56.338672768878716</v>
          </cell>
        </row>
        <row r="728">
          <cell r="G728">
            <v>18194.600000000002</v>
          </cell>
          <cell r="H728">
            <v>2993.42</v>
          </cell>
        </row>
        <row r="740">
          <cell r="G740">
            <v>942.14</v>
          </cell>
          <cell r="H740">
            <v>106.38</v>
          </cell>
        </row>
        <row r="754">
          <cell r="G754">
            <v>606.8599999999999</v>
          </cell>
          <cell r="H754">
            <v>48.480000000000004</v>
          </cell>
        </row>
        <row r="765">
          <cell r="G765">
            <v>6303.0450000000001</v>
          </cell>
          <cell r="H765">
            <v>1103.6654999999998</v>
          </cell>
        </row>
        <row r="775">
          <cell r="G775">
            <v>1257.54</v>
          </cell>
          <cell r="H775">
            <v>166.75</v>
          </cell>
        </row>
        <row r="790">
          <cell r="G790">
            <v>524.93000000000006</v>
          </cell>
          <cell r="H790">
            <v>31.580000000000002</v>
          </cell>
        </row>
        <row r="801">
          <cell r="G801">
            <v>56.935962310242537</v>
          </cell>
          <cell r="H801">
            <v>0</v>
          </cell>
        </row>
        <row r="809">
          <cell r="G809">
            <v>32054.16</v>
          </cell>
          <cell r="H809">
            <v>3310.22</v>
          </cell>
        </row>
        <row r="821">
          <cell r="G821">
            <v>444.63</v>
          </cell>
          <cell r="H821">
            <v>11.06</v>
          </cell>
        </row>
        <row r="831">
          <cell r="G831">
            <v>27192.5995</v>
          </cell>
          <cell r="H831">
            <v>2939.59051</v>
          </cell>
        </row>
        <row r="844">
          <cell r="G844">
            <v>1076.48</v>
          </cell>
          <cell r="H844">
            <v>83.990000000000009</v>
          </cell>
        </row>
        <row r="858">
          <cell r="G858">
            <v>192.64</v>
          </cell>
          <cell r="H858">
            <v>30.11</v>
          </cell>
        </row>
        <row r="869">
          <cell r="G869">
            <v>213.10000000000002</v>
          </cell>
          <cell r="H869">
            <v>33.799999999999997</v>
          </cell>
        </row>
        <row r="880">
          <cell r="G880">
            <v>23606.45</v>
          </cell>
          <cell r="H880">
            <v>3583.16</v>
          </cell>
        </row>
        <row r="895">
          <cell r="G895">
            <v>9424.19</v>
          </cell>
          <cell r="H895">
            <v>755.24</v>
          </cell>
        </row>
        <row r="917">
          <cell r="G917">
            <v>9757.5800000000017</v>
          </cell>
          <cell r="H917">
            <v>1118.79</v>
          </cell>
        </row>
        <row r="937">
          <cell r="G937">
            <v>7772.2300000000005</v>
          </cell>
          <cell r="H937">
            <v>570.85</v>
          </cell>
        </row>
        <row r="953">
          <cell r="G953">
            <v>9610.4699999999993</v>
          </cell>
          <cell r="H953">
            <v>836.85</v>
          </cell>
        </row>
        <row r="967">
          <cell r="G967">
            <v>3356.6099999999997</v>
          </cell>
          <cell r="H967">
            <v>174.87</v>
          </cell>
        </row>
        <row r="980">
          <cell r="G980">
            <v>17264.34</v>
          </cell>
          <cell r="H980">
            <v>2166.4899999999998</v>
          </cell>
        </row>
        <row r="1004">
          <cell r="G1004">
            <v>10539.66</v>
          </cell>
          <cell r="H1004">
            <v>1575</v>
          </cell>
        </row>
        <row r="1016">
          <cell r="G1016">
            <v>652.17000000000007</v>
          </cell>
          <cell r="H1016">
            <v>49.180000000000007</v>
          </cell>
        </row>
        <row r="1026">
          <cell r="G1026">
            <v>851.07999999999993</v>
          </cell>
          <cell r="H1026">
            <v>67.84</v>
          </cell>
        </row>
        <row r="1037">
          <cell r="G1037">
            <v>898.26</v>
          </cell>
          <cell r="H1037">
            <v>90.570000000000007</v>
          </cell>
        </row>
        <row r="1051">
          <cell r="G1051">
            <v>6702.8499999999995</v>
          </cell>
          <cell r="H1051">
            <v>703.46</v>
          </cell>
        </row>
        <row r="1065">
          <cell r="G1065">
            <v>78465.84</v>
          </cell>
          <cell r="H1065">
            <v>7407.47</v>
          </cell>
        </row>
        <row r="1078">
          <cell r="G1078">
            <v>10646.91</v>
          </cell>
          <cell r="H1078">
            <v>905.23</v>
          </cell>
        </row>
        <row r="1092">
          <cell r="G1092">
            <v>75950.459999999992</v>
          </cell>
          <cell r="H1092">
            <v>11715</v>
          </cell>
        </row>
        <row r="1106">
          <cell r="G1106">
            <v>1135.9000000000001</v>
          </cell>
          <cell r="H1106">
            <v>114.62</v>
          </cell>
        </row>
        <row r="1121">
          <cell r="G1121">
            <v>1219.27</v>
          </cell>
          <cell r="H1121">
            <v>129.63000000000002</v>
          </cell>
        </row>
        <row r="1137">
          <cell r="G1137">
            <v>1427.0700000000002</v>
          </cell>
          <cell r="H1137">
            <v>167.14000000000001</v>
          </cell>
        </row>
        <row r="1153">
          <cell r="G1153">
            <v>3980.2000000000003</v>
          </cell>
          <cell r="H1153">
            <v>446.82000000000005</v>
          </cell>
        </row>
        <row r="1170">
          <cell r="G1170">
            <v>5877.33</v>
          </cell>
          <cell r="H1170">
            <v>1058.1300000000001</v>
          </cell>
        </row>
        <row r="1188">
          <cell r="G1188">
            <v>74684.570000000007</v>
          </cell>
          <cell r="H1188">
            <v>13443.23</v>
          </cell>
        </row>
        <row r="1197">
          <cell r="G1197">
            <v>241.7</v>
          </cell>
          <cell r="H1197">
            <v>30.92</v>
          </cell>
        </row>
        <row r="1207">
          <cell r="G1207">
            <v>27109.309999999998</v>
          </cell>
          <cell r="H1207">
            <v>4577.42</v>
          </cell>
        </row>
        <row r="1219">
          <cell r="G1219">
            <v>27459.309999999998</v>
          </cell>
          <cell r="H1219">
            <v>4577.42</v>
          </cell>
        </row>
        <row r="1231">
          <cell r="G1231">
            <v>22757.81</v>
          </cell>
          <cell r="H1231">
            <v>3734.42</v>
          </cell>
        </row>
        <row r="1243">
          <cell r="G1243">
            <v>4028.03</v>
          </cell>
          <cell r="H1243">
            <v>713.18999999999994</v>
          </cell>
        </row>
        <row r="1257">
          <cell r="G1257">
            <v>24376.381159917113</v>
          </cell>
          <cell r="H1257">
            <v>3596.9500000000003</v>
          </cell>
        </row>
        <row r="1272">
          <cell r="G1272">
            <v>51643.044470182402</v>
          </cell>
          <cell r="H1272">
            <v>8420.9500000000007</v>
          </cell>
        </row>
        <row r="1287">
          <cell r="G1287">
            <v>51643.044470182402</v>
          </cell>
          <cell r="H1287">
            <v>8420.9500000000007</v>
          </cell>
        </row>
        <row r="1302">
          <cell r="G1302">
            <v>23072.227450303999</v>
          </cell>
          <cell r="H1302">
            <v>3278.2</v>
          </cell>
        </row>
        <row r="1317">
          <cell r="G1317">
            <v>20743.044470182398</v>
          </cell>
          <cell r="H1317">
            <v>1548</v>
          </cell>
        </row>
        <row r="1332">
          <cell r="G1332">
            <v>13457.975557759999</v>
          </cell>
          <cell r="H1332">
            <v>450</v>
          </cell>
        </row>
        <row r="1346">
          <cell r="G1346">
            <v>35863.75294117647</v>
          </cell>
          <cell r="H1346">
            <v>6756.5605882352938</v>
          </cell>
        </row>
        <row r="1357">
          <cell r="G1357">
            <v>35863.75294117647</v>
          </cell>
          <cell r="H1357">
            <v>6756.5605882352938</v>
          </cell>
        </row>
        <row r="1368">
          <cell r="G1368">
            <v>151164.21</v>
          </cell>
          <cell r="H1368">
            <v>24813</v>
          </cell>
        </row>
        <row r="1383">
          <cell r="G1383">
            <v>33897.019999999997</v>
          </cell>
          <cell r="H1383">
            <v>3617.26</v>
          </cell>
        </row>
        <row r="1398">
          <cell r="G1398">
            <v>25852.77</v>
          </cell>
          <cell r="H1398">
            <v>3044.08</v>
          </cell>
        </row>
        <row r="1413">
          <cell r="G1413">
            <v>25852.77</v>
          </cell>
          <cell r="H1413">
            <v>3044.08</v>
          </cell>
        </row>
        <row r="1428">
          <cell r="G1428">
            <v>95900</v>
          </cell>
          <cell r="H1428">
            <v>10458</v>
          </cell>
        </row>
        <row r="1438">
          <cell r="G1438">
            <v>184800</v>
          </cell>
          <cell r="H1438">
            <v>19656</v>
          </cell>
        </row>
        <row r="1448">
          <cell r="G1448">
            <v>14196.919999999998</v>
          </cell>
          <cell r="H1448">
            <v>2253.0299999999997</v>
          </cell>
        </row>
        <row r="1462">
          <cell r="G1462">
            <v>573.04347826086962</v>
          </cell>
          <cell r="H1462">
            <v>0</v>
          </cell>
        </row>
        <row r="1468">
          <cell r="G1468">
            <v>9434.43</v>
          </cell>
          <cell r="H1468">
            <v>1525.6000000000001</v>
          </cell>
        </row>
        <row r="1479">
          <cell r="G1479">
            <v>30286.47</v>
          </cell>
          <cell r="H1479">
            <v>3544.5299999999997</v>
          </cell>
        </row>
        <row r="1491">
          <cell r="G1491">
            <v>12438.269999999999</v>
          </cell>
          <cell r="H1491">
            <v>1649.1100000000001</v>
          </cell>
        </row>
        <row r="1503">
          <cell r="G1503">
            <v>1307.8200000000002</v>
          </cell>
          <cell r="H1503">
            <v>182.13</v>
          </cell>
        </row>
        <row r="1514">
          <cell r="G1514">
            <v>1053.6299999999999</v>
          </cell>
          <cell r="H1514">
            <v>132.97000000000003</v>
          </cell>
        </row>
        <row r="1528">
          <cell r="G1528">
            <v>921.19</v>
          </cell>
          <cell r="H1528">
            <v>95.789999999999992</v>
          </cell>
        </row>
        <row r="1541">
          <cell r="G1541">
            <v>145.23999999999998</v>
          </cell>
          <cell r="H1541">
            <v>9.3699999999999992</v>
          </cell>
        </row>
        <row r="1551">
          <cell r="G1551">
            <v>594.36860068259386</v>
          </cell>
          <cell r="H1551">
            <v>256.04778156996588</v>
          </cell>
        </row>
        <row r="1558">
          <cell r="G1558">
            <v>9054.8799999999992</v>
          </cell>
          <cell r="H1558">
            <v>1500.44</v>
          </cell>
        </row>
        <row r="1570">
          <cell r="G1570">
            <v>7468.1726400000007</v>
          </cell>
          <cell r="H1570">
            <v>1335.912315</v>
          </cell>
        </row>
        <row r="1577">
          <cell r="G1577">
            <v>9532.17</v>
          </cell>
          <cell r="H1577">
            <v>1586.3500000000001</v>
          </cell>
        </row>
        <row r="1588">
          <cell r="G1588">
            <v>25858.09</v>
          </cell>
        </row>
        <row r="1600">
          <cell r="G1600">
            <v>25064.54</v>
          </cell>
          <cell r="H1600">
            <v>2703.2</v>
          </cell>
        </row>
        <row r="1612">
          <cell r="G1612">
            <v>27280.859999999997</v>
          </cell>
          <cell r="H1612">
            <v>2697.84</v>
          </cell>
        </row>
        <row r="1624">
          <cell r="G1624">
            <v>30234.09</v>
          </cell>
          <cell r="H1624">
            <v>3229.41</v>
          </cell>
        </row>
        <row r="1636">
          <cell r="G1636">
            <v>15374.35</v>
          </cell>
          <cell r="H1636">
            <v>2128.6600000000003</v>
          </cell>
        </row>
        <row r="1648">
          <cell r="G1648">
            <v>9437.01</v>
          </cell>
          <cell r="H1648">
            <v>1467.95</v>
          </cell>
        </row>
        <row r="1662">
          <cell r="G1662">
            <v>1342.47</v>
          </cell>
          <cell r="H1662">
            <v>177.35999999999999</v>
          </cell>
        </row>
        <row r="1676">
          <cell r="G1676">
            <v>1053.6299999999999</v>
          </cell>
          <cell r="H1676">
            <v>132.97000000000003</v>
          </cell>
        </row>
        <row r="1690">
          <cell r="G1690">
            <v>163.30000000000001</v>
          </cell>
          <cell r="H1690">
            <v>19.7</v>
          </cell>
        </row>
        <row r="1700">
          <cell r="G1700">
            <v>211.36</v>
          </cell>
          <cell r="H1700">
            <v>19.7</v>
          </cell>
        </row>
        <row r="1710">
          <cell r="G1710">
            <v>1249.79</v>
          </cell>
          <cell r="H1710">
            <v>136.17999999999998</v>
          </cell>
        </row>
        <row r="1723">
          <cell r="G1723">
            <v>1136.6299999999999</v>
          </cell>
          <cell r="H1723">
            <v>107.21</v>
          </cell>
        </row>
        <row r="1737">
          <cell r="G1737">
            <v>27647.629999999997</v>
          </cell>
          <cell r="H1737">
            <v>3153.78</v>
          </cell>
        </row>
        <row r="1751">
          <cell r="G1751">
            <v>10646.91</v>
          </cell>
          <cell r="H1751">
            <v>905.23</v>
          </cell>
        </row>
        <row r="1765">
          <cell r="G1765">
            <v>78465.84</v>
          </cell>
          <cell r="H1765">
            <v>7407.47</v>
          </cell>
        </row>
        <row r="1778">
          <cell r="G1778">
            <v>610.15</v>
          </cell>
          <cell r="H1778">
            <v>43.4</v>
          </cell>
        </row>
        <row r="1792">
          <cell r="G1792">
            <v>624.01</v>
          </cell>
          <cell r="H1792">
            <v>45.9</v>
          </cell>
        </row>
        <row r="1806">
          <cell r="G1806">
            <v>9488.07</v>
          </cell>
          <cell r="H1806">
            <v>887.98</v>
          </cell>
        </row>
        <row r="1817">
          <cell r="G1817">
            <v>5504.9539999999997</v>
          </cell>
          <cell r="H1817">
            <v>363.95171999999997</v>
          </cell>
        </row>
        <row r="1828">
          <cell r="G1828">
            <v>9613.41</v>
          </cell>
          <cell r="H1828">
            <v>1557.8300000000002</v>
          </cell>
        </row>
        <row r="1839">
          <cell r="G1839">
            <v>13142.029999999999</v>
          </cell>
          <cell r="H1839">
            <v>2236.0500000000002</v>
          </cell>
        </row>
        <row r="1850">
          <cell r="G1850">
            <v>29795.64</v>
          </cell>
          <cell r="H1850">
            <v>3205.0800000000004</v>
          </cell>
        </row>
        <row r="1862">
          <cell r="G1862">
            <v>26417.82</v>
          </cell>
          <cell r="H1862">
            <v>2592.96</v>
          </cell>
        </row>
        <row r="1874">
          <cell r="G1874">
            <v>24120.87</v>
          </cell>
          <cell r="H1874">
            <v>2179.5099999999998</v>
          </cell>
        </row>
        <row r="1886">
          <cell r="G1886">
            <v>23114.420000000002</v>
          </cell>
          <cell r="H1886">
            <v>2904.3900000000003</v>
          </cell>
        </row>
        <row r="1898">
          <cell r="G1898">
            <v>1456.2400000000002</v>
          </cell>
          <cell r="H1898">
            <v>141.47999999999999</v>
          </cell>
        </row>
        <row r="1913">
          <cell r="G1913">
            <v>524.93000000000006</v>
          </cell>
          <cell r="H1913">
            <v>31.580000000000002</v>
          </cell>
        </row>
        <row r="1924">
          <cell r="G1924">
            <v>710.8528</v>
          </cell>
          <cell r="H1924">
            <v>58.999200000000009</v>
          </cell>
        </row>
        <row r="1938">
          <cell r="G1938">
            <v>407.53000000000003</v>
          </cell>
          <cell r="H1938">
            <v>54.03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 E INSUMOS"/>
    </sheetNames>
    <sheetDataSet>
      <sheetData sheetId="0">
        <row r="13">
          <cell r="E13">
            <v>1059.32</v>
          </cell>
        </row>
        <row r="17">
          <cell r="E17">
            <v>1016.95</v>
          </cell>
        </row>
        <row r="18">
          <cell r="E18">
            <v>1016.95</v>
          </cell>
        </row>
        <row r="19">
          <cell r="E19">
            <v>1016.95</v>
          </cell>
        </row>
        <row r="229">
          <cell r="E229">
            <v>258.47000000000003</v>
          </cell>
        </row>
        <row r="379">
          <cell r="E379">
            <v>291.04000000000002</v>
          </cell>
        </row>
        <row r="484">
          <cell r="E484">
            <v>6949.15</v>
          </cell>
        </row>
        <row r="719">
          <cell r="E719">
            <v>190.68</v>
          </cell>
        </row>
        <row r="1044">
          <cell r="E1044">
            <v>64.319999999999993</v>
          </cell>
        </row>
        <row r="1046">
          <cell r="E1046">
            <v>25.17</v>
          </cell>
        </row>
        <row r="1048">
          <cell r="E1048">
            <v>9.42</v>
          </cell>
        </row>
        <row r="1116">
          <cell r="E1116">
            <v>29.87</v>
          </cell>
        </row>
        <row r="1119">
          <cell r="E1119">
            <v>102.9</v>
          </cell>
        </row>
        <row r="1123">
          <cell r="E1123">
            <v>498.51</v>
          </cell>
        </row>
        <row r="1134">
          <cell r="E1134">
            <v>12.7</v>
          </cell>
        </row>
        <row r="1144">
          <cell r="E1144">
            <v>61.86</v>
          </cell>
        </row>
        <row r="1146">
          <cell r="E1146">
            <v>40.68</v>
          </cell>
        </row>
        <row r="1149">
          <cell r="E1149">
            <v>148.31</v>
          </cell>
        </row>
        <row r="1154">
          <cell r="E1154">
            <v>685.59</v>
          </cell>
        </row>
        <row r="1158">
          <cell r="E1158">
            <v>1838.14</v>
          </cell>
        </row>
        <row r="1314">
          <cell r="E1314">
            <v>5800.85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a Pot 130 lps e Interc. DR"/>
      <sheetName val="Sheet1"/>
    </sheetNames>
    <sheetDataSet>
      <sheetData sheetId="0"/>
      <sheetData sheetId="1">
        <row r="722">
          <cell r="H722">
            <v>1608.2199999999998</v>
          </cell>
        </row>
        <row r="739">
          <cell r="H739">
            <v>1726.2700000000002</v>
          </cell>
        </row>
        <row r="756">
          <cell r="H756">
            <v>2020.64</v>
          </cell>
        </row>
        <row r="773">
          <cell r="H773">
            <v>2145.4500000000003</v>
          </cell>
        </row>
        <row r="1344">
          <cell r="H1344">
            <v>10555.33</v>
          </cell>
        </row>
        <row r="1441">
          <cell r="H1441">
            <v>1243.8399999999999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Actual"/>
      <sheetName val="AnalisisActual"/>
      <sheetName val="Hormigones"/>
      <sheetName val="PresupuestoContratado"/>
      <sheetName val="AnalisisContratado"/>
      <sheetName val="Equilibrio"/>
      <sheetName val="PresupuestoComplementario"/>
      <sheetName val="Sheet1"/>
      <sheetName val="Sheet2"/>
      <sheetName val="INAPA"/>
      <sheetName val="MO"/>
      <sheetName val="PresupuestoContratado (2)"/>
    </sheetNames>
    <sheetDataSet>
      <sheetData sheetId="0"/>
      <sheetData sheetId="1"/>
      <sheetData sheetId="2"/>
      <sheetData sheetId="3"/>
      <sheetData sheetId="4"/>
      <sheetData sheetId="5">
        <row r="11">
          <cell r="F11">
            <v>4.711111111111066E-2</v>
          </cell>
          <cell r="H11">
            <v>0</v>
          </cell>
        </row>
        <row r="12">
          <cell r="F12">
            <v>0</v>
          </cell>
          <cell r="H12">
            <v>0</v>
          </cell>
        </row>
        <row r="13">
          <cell r="F13">
            <v>42.610188333333326</v>
          </cell>
          <cell r="H13">
            <v>3.1431275000000021</v>
          </cell>
        </row>
        <row r="14">
          <cell r="F14">
            <v>10.626804123711338</v>
          </cell>
          <cell r="H14">
            <v>1.558762886597937</v>
          </cell>
        </row>
        <row r="15">
          <cell r="F15">
            <v>135</v>
          </cell>
          <cell r="H15">
            <v>24.300000000000004</v>
          </cell>
        </row>
        <row r="16">
          <cell r="F16"/>
          <cell r="H16"/>
        </row>
        <row r="17">
          <cell r="F17"/>
          <cell r="H17"/>
        </row>
        <row r="18">
          <cell r="F18">
            <v>3.2257436252002947E-2</v>
          </cell>
          <cell r="H18">
            <v>0</v>
          </cell>
        </row>
        <row r="19">
          <cell r="F19">
            <v>0</v>
          </cell>
          <cell r="H19">
            <v>0</v>
          </cell>
        </row>
        <row r="28">
          <cell r="F28">
            <v>234.89180346020657</v>
          </cell>
          <cell r="H28">
            <v>4.9117647058824332</v>
          </cell>
        </row>
        <row r="29">
          <cell r="F29">
            <v>1372.6746239999993</v>
          </cell>
          <cell r="H29">
            <v>31.090000000000146</v>
          </cell>
        </row>
        <row r="30">
          <cell r="F30">
            <v>2572.6746239999993</v>
          </cell>
          <cell r="H30">
            <v>247.09000000000015</v>
          </cell>
        </row>
        <row r="31">
          <cell r="F31">
            <v>1406.0998405631981</v>
          </cell>
          <cell r="H31">
            <v>37.109999999999673</v>
          </cell>
        </row>
        <row r="32">
          <cell r="F32">
            <v>276047.25</v>
          </cell>
          <cell r="H32">
            <v>49472.509999999987</v>
          </cell>
        </row>
        <row r="33">
          <cell r="F33">
            <v>5438.7600000000093</v>
          </cell>
          <cell r="H33">
            <v>790.57999999999993</v>
          </cell>
        </row>
        <row r="36">
          <cell r="F36">
            <v>0</v>
          </cell>
          <cell r="H36">
            <v>0</v>
          </cell>
        </row>
        <row r="37">
          <cell r="F37">
            <v>30.67666666666662</v>
          </cell>
          <cell r="H37">
            <v>0</v>
          </cell>
        </row>
        <row r="38">
          <cell r="F38">
            <v>103.09278350515461</v>
          </cell>
          <cell r="H38">
            <v>0</v>
          </cell>
        </row>
        <row r="42">
          <cell r="F42">
            <v>4000</v>
          </cell>
          <cell r="H42">
            <v>144</v>
          </cell>
        </row>
        <row r="46">
          <cell r="F46">
            <v>100.01999999999998</v>
          </cell>
          <cell r="H46">
            <v>17.049999999999997</v>
          </cell>
        </row>
        <row r="47">
          <cell r="F47">
            <v>10.159999999999997</v>
          </cell>
          <cell r="H47">
            <v>0.65000000000000213</v>
          </cell>
        </row>
        <row r="52">
          <cell r="F52">
            <v>17.680000000000007</v>
          </cell>
          <cell r="H52">
            <v>1.629999999999999</v>
          </cell>
        </row>
        <row r="53">
          <cell r="F53">
            <v>100.01999999999998</v>
          </cell>
          <cell r="H53">
            <v>17.049999999999997</v>
          </cell>
        </row>
        <row r="54">
          <cell r="F54">
            <v>10.159999999999997</v>
          </cell>
          <cell r="H54">
            <v>0.65000000000000213</v>
          </cell>
        </row>
        <row r="57">
          <cell r="F57">
            <v>111.86440677966129</v>
          </cell>
          <cell r="H57">
            <v>20.13559322033899</v>
          </cell>
        </row>
        <row r="58">
          <cell r="F58">
            <v>13500</v>
          </cell>
          <cell r="H58">
            <v>0</v>
          </cell>
        </row>
        <row r="59">
          <cell r="F59">
            <v>13500</v>
          </cell>
          <cell r="H59">
            <v>0</v>
          </cell>
        </row>
        <row r="63">
          <cell r="F63">
            <v>17.680000000000007</v>
          </cell>
          <cell r="H63">
            <v>1.629999999999999</v>
          </cell>
        </row>
        <row r="64">
          <cell r="F64">
            <v>100.01999999999998</v>
          </cell>
          <cell r="H64">
            <v>17.049999999999997</v>
          </cell>
        </row>
        <row r="65">
          <cell r="F65">
            <v>10.159999999999997</v>
          </cell>
          <cell r="H65">
            <v>0.65000000000000213</v>
          </cell>
        </row>
        <row r="69">
          <cell r="F69">
            <v>17.680000000000007</v>
          </cell>
          <cell r="H69">
            <v>0</v>
          </cell>
        </row>
        <row r="70">
          <cell r="F70">
            <v>100.01999999999998</v>
          </cell>
          <cell r="H70">
            <v>0</v>
          </cell>
        </row>
        <row r="71">
          <cell r="F71">
            <v>10.159999999999997</v>
          </cell>
          <cell r="H71">
            <v>0</v>
          </cell>
        </row>
        <row r="74">
          <cell r="F74">
            <v>13500</v>
          </cell>
          <cell r="H74">
            <v>0</v>
          </cell>
        </row>
        <row r="78">
          <cell r="F78">
            <v>100.01999999999998</v>
          </cell>
          <cell r="H78">
            <v>17.049999999999997</v>
          </cell>
        </row>
        <row r="79">
          <cell r="F79">
            <v>10.159999999999997</v>
          </cell>
          <cell r="H79">
            <v>0.65000000000000213</v>
          </cell>
        </row>
        <row r="81">
          <cell r="F81">
            <v>1870.1800000000003</v>
          </cell>
          <cell r="H81">
            <v>171.00000000000011</v>
          </cell>
        </row>
        <row r="82">
          <cell r="F82"/>
          <cell r="H82"/>
        </row>
        <row r="83">
          <cell r="F83"/>
          <cell r="H83"/>
        </row>
        <row r="84">
          <cell r="F84">
            <v>2139.8305084745766</v>
          </cell>
          <cell r="H84">
            <v>385.16949152542372</v>
          </cell>
        </row>
        <row r="85">
          <cell r="F85">
            <v>1516.6100000000001</v>
          </cell>
          <cell r="H85">
            <v>92.989999999999952</v>
          </cell>
        </row>
        <row r="86">
          <cell r="F86">
            <v>109025.33999999997</v>
          </cell>
          <cell r="H86">
            <v>19095.369999999988</v>
          </cell>
        </row>
        <row r="87">
          <cell r="F87">
            <v>465.15000000000009</v>
          </cell>
          <cell r="H87">
            <v>72.25</v>
          </cell>
        </row>
        <row r="88">
          <cell r="F88">
            <v>28500</v>
          </cell>
          <cell r="H88">
            <v>0</v>
          </cell>
        </row>
        <row r="89">
          <cell r="F89">
            <v>0</v>
          </cell>
          <cell r="H89">
            <v>0</v>
          </cell>
        </row>
        <row r="93">
          <cell r="F93">
            <v>10.159999999999997</v>
          </cell>
          <cell r="H93">
            <v>0.65000000000000213</v>
          </cell>
        </row>
        <row r="97">
          <cell r="F97">
            <v>17.680000000000007</v>
          </cell>
          <cell r="H97">
            <v>1.629999999999999</v>
          </cell>
        </row>
        <row r="98">
          <cell r="F98">
            <v>100.01999999999998</v>
          </cell>
          <cell r="H98">
            <v>17.049999999999997</v>
          </cell>
        </row>
        <row r="99">
          <cell r="F99">
            <v>10.159999999999997</v>
          </cell>
          <cell r="H99">
            <v>0.65000000000000213</v>
          </cell>
        </row>
        <row r="103">
          <cell r="F103">
            <v>10.159999999999997</v>
          </cell>
          <cell r="H103">
            <v>0.65000000000000213</v>
          </cell>
        </row>
        <row r="107">
          <cell r="F107">
            <v>100.01999999999998</v>
          </cell>
          <cell r="H107">
            <v>17.049999999999997</v>
          </cell>
        </row>
        <row r="108">
          <cell r="F108">
            <v>10.159999999999997</v>
          </cell>
          <cell r="H108">
            <v>0.65000000000000213</v>
          </cell>
        </row>
        <row r="111">
          <cell r="F111">
            <v>0</v>
          </cell>
          <cell r="H111">
            <v>0</v>
          </cell>
        </row>
        <row r="115">
          <cell r="F115">
            <v>10.159999999999997</v>
          </cell>
          <cell r="H115">
            <v>0.65000000000000213</v>
          </cell>
        </row>
        <row r="118">
          <cell r="F118">
            <v>15669.790000000008</v>
          </cell>
          <cell r="H118">
            <v>2154.5700000000033</v>
          </cell>
        </row>
        <row r="119">
          <cell r="F119">
            <v>109025.33999999997</v>
          </cell>
          <cell r="H119">
            <v>19095.369999999988</v>
          </cell>
        </row>
        <row r="120">
          <cell r="F120">
            <v>43500</v>
          </cell>
          <cell r="H120">
            <v>0</v>
          </cell>
        </row>
        <row r="121">
          <cell r="F121">
            <v>54608.25</v>
          </cell>
          <cell r="H121">
            <v>14002.499999999996</v>
          </cell>
        </row>
        <row r="122">
          <cell r="F122">
            <v>43500</v>
          </cell>
          <cell r="H122">
            <v>0</v>
          </cell>
        </row>
        <row r="123">
          <cell r="F123">
            <v>14.355555555555384</v>
          </cell>
          <cell r="H123">
            <v>0</v>
          </cell>
        </row>
        <row r="124">
          <cell r="F124">
            <v>0</v>
          </cell>
          <cell r="H124">
            <v>0</v>
          </cell>
        </row>
        <row r="125">
          <cell r="F125"/>
          <cell r="H125"/>
        </row>
        <row r="126">
          <cell r="F126">
            <v>1870.1800000000003</v>
          </cell>
          <cell r="H126">
            <v>171.00000000000011</v>
          </cell>
        </row>
        <row r="127">
          <cell r="F127"/>
          <cell r="H127"/>
        </row>
        <row r="128">
          <cell r="F128"/>
          <cell r="H128"/>
        </row>
        <row r="135">
          <cell r="F135">
            <v>1525</v>
          </cell>
          <cell r="H135">
            <v>274.5</v>
          </cell>
        </row>
        <row r="136">
          <cell r="F136"/>
          <cell r="H136"/>
        </row>
        <row r="137">
          <cell r="F137"/>
          <cell r="H137"/>
        </row>
        <row r="138">
          <cell r="F138">
            <v>0</v>
          </cell>
          <cell r="H138">
            <v>0</v>
          </cell>
        </row>
        <row r="139">
          <cell r="F139">
            <v>0</v>
          </cell>
          <cell r="H139">
            <v>0</v>
          </cell>
        </row>
        <row r="140">
          <cell r="F140">
            <v>0</v>
          </cell>
          <cell r="H140">
            <v>0</v>
          </cell>
        </row>
        <row r="141">
          <cell r="F141">
            <v>0</v>
          </cell>
          <cell r="H141">
            <v>0</v>
          </cell>
        </row>
        <row r="142">
          <cell r="F142">
            <v>0</v>
          </cell>
          <cell r="H142">
            <v>0</v>
          </cell>
        </row>
        <row r="143">
          <cell r="F143">
            <v>0</v>
          </cell>
          <cell r="H143">
            <v>0</v>
          </cell>
        </row>
        <row r="147">
          <cell r="F147">
            <v>5264.25</v>
          </cell>
          <cell r="H147">
            <v>434.48</v>
          </cell>
        </row>
        <row r="148">
          <cell r="F148">
            <v>7959.2499999999964</v>
          </cell>
          <cell r="H148">
            <v>445.25</v>
          </cell>
        </row>
        <row r="151">
          <cell r="F151">
            <v>42.699999999999989</v>
          </cell>
          <cell r="H151">
            <v>6.519999999999996</v>
          </cell>
        </row>
        <row r="152">
          <cell r="F152">
            <v>100.01999999999998</v>
          </cell>
          <cell r="H152">
            <v>17.049999999999997</v>
          </cell>
        </row>
        <row r="153">
          <cell r="F153">
            <v>10.159999999999997</v>
          </cell>
          <cell r="H153">
            <v>0.65000000000000213</v>
          </cell>
        </row>
        <row r="157">
          <cell r="F157">
            <v>7225.6100000000006</v>
          </cell>
          <cell r="H157">
            <v>880</v>
          </cell>
        </row>
        <row r="160">
          <cell r="F160">
            <v>100.01999999999998</v>
          </cell>
          <cell r="H160">
            <v>17.049999999999997</v>
          </cell>
        </row>
        <row r="161">
          <cell r="F161">
            <v>10.159999999999997</v>
          </cell>
          <cell r="H161">
            <v>0.65000000000000213</v>
          </cell>
        </row>
        <row r="165">
          <cell r="F165">
            <v>100.01999999999998</v>
          </cell>
          <cell r="H165">
            <v>17.049999999999997</v>
          </cell>
        </row>
        <row r="166">
          <cell r="F166">
            <v>10.159999999999997</v>
          </cell>
          <cell r="H166">
            <v>0.65000000000000213</v>
          </cell>
        </row>
        <row r="171">
          <cell r="F171">
            <v>42.699999999999989</v>
          </cell>
          <cell r="H171">
            <v>6.519999999999996</v>
          </cell>
        </row>
        <row r="172">
          <cell r="F172">
            <v>100.01999999999998</v>
          </cell>
          <cell r="H172">
            <v>17.049999999999997</v>
          </cell>
        </row>
        <row r="173">
          <cell r="F173">
            <v>10.159999999999997</v>
          </cell>
          <cell r="H173">
            <v>0.65000000000000213</v>
          </cell>
        </row>
        <row r="177">
          <cell r="F177">
            <v>7870.7199999999993</v>
          </cell>
          <cell r="H177">
            <v>807.31999999999971</v>
          </cell>
        </row>
        <row r="180">
          <cell r="F180">
            <v>42.699999999999989</v>
          </cell>
          <cell r="H180">
            <v>6.519999999999996</v>
          </cell>
        </row>
        <row r="181">
          <cell r="F181">
            <v>100.01999999999998</v>
          </cell>
          <cell r="H181">
            <v>17.049999999999997</v>
          </cell>
        </row>
        <row r="182">
          <cell r="F182">
            <v>10.159999999999997</v>
          </cell>
          <cell r="H182">
            <v>0.65000000000000213</v>
          </cell>
        </row>
        <row r="185">
          <cell r="F185">
            <v>0</v>
          </cell>
          <cell r="H185">
            <v>0</v>
          </cell>
        </row>
        <row r="188">
          <cell r="F188">
            <v>7181.0567978777399</v>
          </cell>
          <cell r="H188">
            <v>992.57999999999993</v>
          </cell>
        </row>
        <row r="189">
          <cell r="F189">
            <v>879.59328000000096</v>
          </cell>
          <cell r="H189">
            <v>396.81999999999971</v>
          </cell>
        </row>
        <row r="190">
          <cell r="F190">
            <v>879.59328000000096</v>
          </cell>
          <cell r="H190">
            <v>396.81999999999971</v>
          </cell>
        </row>
        <row r="191">
          <cell r="F191">
            <v>10654.593280000001</v>
          </cell>
          <cell r="H191">
            <v>1701.8199999999997</v>
          </cell>
        </row>
        <row r="192">
          <cell r="F192">
            <v>1066.95</v>
          </cell>
          <cell r="H192">
            <v>40.540000000000006</v>
          </cell>
        </row>
        <row r="193">
          <cell r="F193">
            <v>421350.19000000012</v>
          </cell>
          <cell r="H193">
            <v>65955.260000000009</v>
          </cell>
        </row>
        <row r="194">
          <cell r="F194">
            <v>5456.5500000000065</v>
          </cell>
          <cell r="H194">
            <v>292.21000000000004</v>
          </cell>
        </row>
        <row r="197">
          <cell r="F197">
            <v>535.30000000000018</v>
          </cell>
          <cell r="H197">
            <v>42.349999999999994</v>
          </cell>
        </row>
        <row r="198">
          <cell r="F198">
            <v>30.67666666666662</v>
          </cell>
          <cell r="H198">
            <v>0</v>
          </cell>
        </row>
        <row r="199">
          <cell r="F199">
            <v>135</v>
          </cell>
          <cell r="H199">
            <v>0</v>
          </cell>
        </row>
        <row r="203">
          <cell r="F203">
            <v>100.01999999999998</v>
          </cell>
          <cell r="H203">
            <v>17.049999999999997</v>
          </cell>
        </row>
        <row r="204">
          <cell r="F204">
            <v>10.159999999999997</v>
          </cell>
          <cell r="H204">
            <v>0.65000000000000213</v>
          </cell>
        </row>
        <row r="207">
          <cell r="F207">
            <v>3298.09</v>
          </cell>
          <cell r="H207">
            <v>590.5499999999995</v>
          </cell>
        </row>
        <row r="208">
          <cell r="F208">
            <v>7181.0567978777399</v>
          </cell>
          <cell r="H208">
            <v>992.57999999999993</v>
          </cell>
        </row>
        <row r="209">
          <cell r="F209">
            <v>879.59328000000096</v>
          </cell>
          <cell r="H209">
            <v>396.81999999999971</v>
          </cell>
        </row>
        <row r="210">
          <cell r="F210">
            <v>10654.593280000001</v>
          </cell>
          <cell r="H210">
            <v>1701.8199999999997</v>
          </cell>
        </row>
        <row r="211">
          <cell r="F211">
            <v>1374.5932799999973</v>
          </cell>
          <cell r="H211">
            <v>31.420000000000073</v>
          </cell>
        </row>
        <row r="212">
          <cell r="F212">
            <v>1066.95</v>
          </cell>
          <cell r="H212">
            <v>40.540000000000006</v>
          </cell>
        </row>
        <row r="213">
          <cell r="F213">
            <v>4861.93</v>
          </cell>
          <cell r="H213">
            <v>218.05999999999995</v>
          </cell>
        </row>
        <row r="214">
          <cell r="F214">
            <v>5092.0999999999967</v>
          </cell>
          <cell r="H214">
            <v>239.37999999999965</v>
          </cell>
        </row>
        <row r="215">
          <cell r="F215">
            <v>5452.7299999999977</v>
          </cell>
          <cell r="H215">
            <v>271.3599999999999</v>
          </cell>
        </row>
        <row r="216">
          <cell r="F216">
            <v>2693.3333333333339</v>
          </cell>
          <cell r="H216">
            <v>0</v>
          </cell>
        </row>
        <row r="219">
          <cell r="F219">
            <v>0</v>
          </cell>
          <cell r="H219">
            <v>0</v>
          </cell>
        </row>
        <row r="220">
          <cell r="F220">
            <v>30.676666666666677</v>
          </cell>
          <cell r="H220">
            <v>0</v>
          </cell>
        </row>
        <row r="221">
          <cell r="F221">
            <v>135</v>
          </cell>
          <cell r="H221">
            <v>24.300000000000004</v>
          </cell>
        </row>
        <row r="225">
          <cell r="F225">
            <v>100.01999999999998</v>
          </cell>
          <cell r="H225">
            <v>17.049999999999997</v>
          </cell>
        </row>
        <row r="226">
          <cell r="F226">
            <v>10.159999999999997</v>
          </cell>
          <cell r="H226">
            <v>0.65000000000000213</v>
          </cell>
        </row>
        <row r="229">
          <cell r="F229">
            <v>0</v>
          </cell>
          <cell r="H229">
            <v>0</v>
          </cell>
        </row>
        <row r="230">
          <cell r="F230">
            <v>2693.3333333333339</v>
          </cell>
          <cell r="H230">
            <v>0</v>
          </cell>
        </row>
        <row r="233">
          <cell r="F233">
            <v>100.01999999999998</v>
          </cell>
          <cell r="H233">
            <v>17.049999999999997</v>
          </cell>
        </row>
        <row r="234">
          <cell r="F234">
            <v>1748.4838543379763</v>
          </cell>
          <cell r="H234">
            <v>98.727093780835702</v>
          </cell>
        </row>
        <row r="235">
          <cell r="F235">
            <v>4861.93</v>
          </cell>
          <cell r="H235">
            <v>2235.1012000000001</v>
          </cell>
        </row>
        <row r="236">
          <cell r="F236">
            <v>5092.0999999999967</v>
          </cell>
          <cell r="H236">
            <v>2271.5699999999997</v>
          </cell>
        </row>
        <row r="237">
          <cell r="F237">
            <v>0</v>
          </cell>
          <cell r="H237">
            <v>0</v>
          </cell>
        </row>
        <row r="240">
          <cell r="F240">
            <v>310.61199999999997</v>
          </cell>
          <cell r="H240">
            <v>18.018000000000001</v>
          </cell>
        </row>
        <row r="241">
          <cell r="F241">
            <v>10.159999999999997</v>
          </cell>
          <cell r="H241">
            <v>0.65000000000000213</v>
          </cell>
        </row>
        <row r="242">
          <cell r="F242">
            <v>31.410000000000025</v>
          </cell>
          <cell r="H242">
            <v>1.1400000000000006</v>
          </cell>
        </row>
        <row r="243">
          <cell r="F243">
            <v>0</v>
          </cell>
          <cell r="H243">
            <v>0</v>
          </cell>
        </row>
        <row r="246">
          <cell r="F246">
            <v>9.61098398169338</v>
          </cell>
          <cell r="H246">
            <v>0</v>
          </cell>
        </row>
        <row r="250">
          <cell r="F250">
            <v>5492.6099999999933</v>
          </cell>
          <cell r="H250">
            <v>350.76000000000022</v>
          </cell>
        </row>
        <row r="253">
          <cell r="F253">
            <v>144.38999999999999</v>
          </cell>
          <cell r="H253">
            <v>10.669999999999987</v>
          </cell>
        </row>
        <row r="256">
          <cell r="F256">
            <v>35.860000000000127</v>
          </cell>
          <cell r="H256">
            <v>6.4599999999999937</v>
          </cell>
        </row>
        <row r="257">
          <cell r="F257">
            <v>100.01999999999998</v>
          </cell>
          <cell r="H257">
            <v>17.049999999999997</v>
          </cell>
        </row>
        <row r="258">
          <cell r="F258">
            <v>10.159999999999997</v>
          </cell>
          <cell r="H258">
            <v>0.65000000000000213</v>
          </cell>
        </row>
        <row r="259">
          <cell r="F259">
            <v>42.699999999999989</v>
          </cell>
          <cell r="H259">
            <v>6.519999999999996</v>
          </cell>
        </row>
        <row r="260">
          <cell r="F260">
            <v>100.01999999999998</v>
          </cell>
          <cell r="H260">
            <v>17.049999999999997</v>
          </cell>
        </row>
        <row r="261">
          <cell r="F261">
            <v>28.430000000000291</v>
          </cell>
          <cell r="H261">
            <v>0</v>
          </cell>
        </row>
        <row r="262">
          <cell r="F262">
            <v>74.400000000000091</v>
          </cell>
          <cell r="H262">
            <v>8.8899999999999864</v>
          </cell>
        </row>
        <row r="263">
          <cell r="F263">
            <v>31.410000000000025</v>
          </cell>
          <cell r="H263">
            <v>1.1400000000000006</v>
          </cell>
        </row>
        <row r="264">
          <cell r="F264">
            <v>42.699999999999989</v>
          </cell>
          <cell r="H264">
            <v>6.519999999999996</v>
          </cell>
        </row>
        <row r="265">
          <cell r="F265">
            <v>53.089999999999918</v>
          </cell>
          <cell r="H265">
            <v>5.649999999999995</v>
          </cell>
        </row>
        <row r="266">
          <cell r="F266">
            <v>1.849589949398009</v>
          </cell>
          <cell r="H266">
            <v>0</v>
          </cell>
        </row>
        <row r="269">
          <cell r="F269">
            <v>4131.1400000000031</v>
          </cell>
          <cell r="H269">
            <v>386.5</v>
          </cell>
        </row>
        <row r="270">
          <cell r="F270">
            <v>25.660000000000025</v>
          </cell>
          <cell r="H270">
            <v>4.6199999999999992</v>
          </cell>
        </row>
        <row r="271">
          <cell r="F271">
            <v>100.01999999999998</v>
          </cell>
          <cell r="H271">
            <v>17.049999999999997</v>
          </cell>
        </row>
        <row r="272">
          <cell r="F272">
            <v>42.699999999999989</v>
          </cell>
          <cell r="H272">
            <v>6.519999999999996</v>
          </cell>
        </row>
        <row r="273">
          <cell r="F273">
            <v>10.159999999999997</v>
          </cell>
          <cell r="H273">
            <v>0.65000000000000213</v>
          </cell>
        </row>
        <row r="274">
          <cell r="F274">
            <v>1748.4838543379763</v>
          </cell>
          <cell r="H274">
            <v>98.727093780835702</v>
          </cell>
        </row>
        <row r="277">
          <cell r="F277">
            <v>4131.1400000000031</v>
          </cell>
          <cell r="H277">
            <v>386.5</v>
          </cell>
        </row>
        <row r="278">
          <cell r="F278">
            <v>25.660000000000025</v>
          </cell>
          <cell r="H278">
            <v>4.6199999999999992</v>
          </cell>
        </row>
        <row r="279">
          <cell r="F279">
            <v>100.01999999999998</v>
          </cell>
          <cell r="H279">
            <v>17.049999999999997</v>
          </cell>
        </row>
        <row r="280">
          <cell r="F280">
            <v>42.699999999999989</v>
          </cell>
          <cell r="H280">
            <v>6.519999999999996</v>
          </cell>
        </row>
        <row r="281">
          <cell r="F281">
            <v>10.159999999999997</v>
          </cell>
          <cell r="H281">
            <v>0.65000000000000213</v>
          </cell>
        </row>
        <row r="282">
          <cell r="F282">
            <v>1748.4838543379763</v>
          </cell>
          <cell r="H282">
            <v>98.727093780835702</v>
          </cell>
        </row>
        <row r="285">
          <cell r="F285">
            <v>14842.199999999997</v>
          </cell>
          <cell r="H285">
            <v>1537.5960000000005</v>
          </cell>
        </row>
        <row r="286">
          <cell r="F286">
            <v>0</v>
          </cell>
          <cell r="H286">
            <v>0</v>
          </cell>
        </row>
        <row r="289">
          <cell r="F289">
            <v>0</v>
          </cell>
          <cell r="H289">
            <v>0</v>
          </cell>
        </row>
        <row r="290">
          <cell r="F290">
            <v>0</v>
          </cell>
          <cell r="H290">
            <v>0</v>
          </cell>
        </row>
        <row r="291">
          <cell r="F291">
            <v>0</v>
          </cell>
          <cell r="H291">
            <v>0</v>
          </cell>
        </row>
        <row r="292">
          <cell r="F292">
            <v>37966.101694915269</v>
          </cell>
          <cell r="H292">
            <v>6833.8983050847528</v>
          </cell>
        </row>
        <row r="293">
          <cell r="F293">
            <v>0</v>
          </cell>
          <cell r="H293">
            <v>0</v>
          </cell>
        </row>
        <row r="294">
          <cell r="F294">
            <v>0</v>
          </cell>
          <cell r="H294">
            <v>0</v>
          </cell>
        </row>
        <row r="297">
          <cell r="F297">
            <v>0</v>
          </cell>
          <cell r="H297">
            <v>0</v>
          </cell>
        </row>
        <row r="298">
          <cell r="F298">
            <v>0</v>
          </cell>
          <cell r="H298">
            <v>0</v>
          </cell>
        </row>
        <row r="299">
          <cell r="F299">
            <v>0</v>
          </cell>
          <cell r="H299">
            <v>0</v>
          </cell>
        </row>
        <row r="300">
          <cell r="F300">
            <v>0</v>
          </cell>
          <cell r="H300">
            <v>0</v>
          </cell>
        </row>
        <row r="301">
          <cell r="F301">
            <v>0</v>
          </cell>
          <cell r="H301">
            <v>0</v>
          </cell>
        </row>
        <row r="302">
          <cell r="F302">
            <v>0</v>
          </cell>
          <cell r="H302">
            <v>0</v>
          </cell>
        </row>
        <row r="303">
          <cell r="F303">
            <v>0</v>
          </cell>
          <cell r="H303">
            <v>0</v>
          </cell>
        </row>
        <row r="304">
          <cell r="F304">
            <v>0</v>
          </cell>
          <cell r="H304">
            <v>0</v>
          </cell>
        </row>
        <row r="305">
          <cell r="F305">
            <v>0</v>
          </cell>
          <cell r="H305">
            <v>0</v>
          </cell>
        </row>
        <row r="306">
          <cell r="F306">
            <v>0</v>
          </cell>
          <cell r="H306">
            <v>0</v>
          </cell>
        </row>
        <row r="307">
          <cell r="F307">
            <v>0</v>
          </cell>
          <cell r="H307">
            <v>0</v>
          </cell>
        </row>
        <row r="308">
          <cell r="F308">
            <v>0</v>
          </cell>
          <cell r="H308">
            <v>0</v>
          </cell>
        </row>
        <row r="309">
          <cell r="F309">
            <v>0</v>
          </cell>
          <cell r="H309">
            <v>0</v>
          </cell>
        </row>
        <row r="310">
          <cell r="F310">
            <v>0</v>
          </cell>
          <cell r="H310">
            <v>0</v>
          </cell>
        </row>
        <row r="311">
          <cell r="F311">
            <v>0</v>
          </cell>
          <cell r="H311">
            <v>0</v>
          </cell>
        </row>
        <row r="312">
          <cell r="F312">
            <v>0</v>
          </cell>
          <cell r="H312">
            <v>0</v>
          </cell>
        </row>
        <row r="313">
          <cell r="F313">
            <v>0</v>
          </cell>
          <cell r="H313">
            <v>0</v>
          </cell>
        </row>
        <row r="314">
          <cell r="F314">
            <v>0</v>
          </cell>
          <cell r="H314">
            <v>0</v>
          </cell>
        </row>
        <row r="317">
          <cell r="F317">
            <v>227.70000000000005</v>
          </cell>
          <cell r="H317">
            <v>36.399999999999991</v>
          </cell>
        </row>
        <row r="318">
          <cell r="F318">
            <v>4.6500000000000057</v>
          </cell>
          <cell r="H318">
            <v>0</v>
          </cell>
        </row>
        <row r="319">
          <cell r="F319">
            <v>4.6499999999999773</v>
          </cell>
          <cell r="H319">
            <v>0</v>
          </cell>
        </row>
        <row r="320">
          <cell r="F320">
            <v>1238.9399999999987</v>
          </cell>
          <cell r="H320">
            <v>7.0100000000002183</v>
          </cell>
        </row>
        <row r="323">
          <cell r="F323">
            <v>729.99999999999818</v>
          </cell>
          <cell r="H323">
            <v>0</v>
          </cell>
        </row>
        <row r="324">
          <cell r="F324">
            <v>650</v>
          </cell>
          <cell r="H324">
            <v>0</v>
          </cell>
        </row>
        <row r="325">
          <cell r="F325">
            <v>350</v>
          </cell>
          <cell r="H325">
            <v>0</v>
          </cell>
        </row>
        <row r="326">
          <cell r="F326">
            <v>800</v>
          </cell>
          <cell r="H326">
            <v>0</v>
          </cell>
        </row>
        <row r="327">
          <cell r="F327">
            <v>400</v>
          </cell>
          <cell r="H327">
            <v>0</v>
          </cell>
        </row>
        <row r="328">
          <cell r="F328">
            <v>800</v>
          </cell>
          <cell r="H328">
            <v>0</v>
          </cell>
        </row>
        <row r="329">
          <cell r="F329">
            <v>3800</v>
          </cell>
          <cell r="H329">
            <v>0</v>
          </cell>
        </row>
        <row r="330">
          <cell r="F330">
            <v>0</v>
          </cell>
          <cell r="H330">
            <v>0</v>
          </cell>
        </row>
        <row r="331">
          <cell r="F331">
            <v>0</v>
          </cell>
          <cell r="H331">
            <v>0</v>
          </cell>
        </row>
        <row r="332">
          <cell r="F332">
            <v>78.050000000000068</v>
          </cell>
          <cell r="H332">
            <v>12.509999999999991</v>
          </cell>
        </row>
        <row r="333">
          <cell r="F333">
            <v>971.96</v>
          </cell>
          <cell r="H333">
            <v>149.83000000000004</v>
          </cell>
        </row>
        <row r="334">
          <cell r="F334">
            <v>9936.2699999999895</v>
          </cell>
          <cell r="H334">
            <v>1272.4700000000003</v>
          </cell>
        </row>
        <row r="335">
          <cell r="F335">
            <v>11173.969999999998</v>
          </cell>
          <cell r="H335">
            <v>343.5</v>
          </cell>
        </row>
        <row r="336">
          <cell r="F336">
            <v>473.69000000000233</v>
          </cell>
          <cell r="H336">
            <v>2.6100000000005821</v>
          </cell>
        </row>
        <row r="339">
          <cell r="F339">
            <v>0</v>
          </cell>
          <cell r="H339">
            <v>0</v>
          </cell>
        </row>
        <row r="340">
          <cell r="F340">
            <v>0</v>
          </cell>
          <cell r="H340">
            <v>0</v>
          </cell>
        </row>
        <row r="341">
          <cell r="F341">
            <v>0</v>
          </cell>
          <cell r="H341">
            <v>0</v>
          </cell>
        </row>
        <row r="342">
          <cell r="F342">
            <v>0</v>
          </cell>
          <cell r="H342">
            <v>0</v>
          </cell>
        </row>
        <row r="343">
          <cell r="F343">
            <v>0</v>
          </cell>
          <cell r="H343">
            <v>0</v>
          </cell>
        </row>
        <row r="344">
          <cell r="F344">
            <v>0</v>
          </cell>
          <cell r="H344">
            <v>0</v>
          </cell>
        </row>
        <row r="345">
          <cell r="F345">
            <v>0</v>
          </cell>
          <cell r="H345">
            <v>0</v>
          </cell>
        </row>
        <row r="346">
          <cell r="F346">
            <v>0</v>
          </cell>
          <cell r="H346">
            <v>0</v>
          </cell>
        </row>
        <row r="349">
          <cell r="F349">
            <v>0</v>
          </cell>
          <cell r="H349">
            <v>0</v>
          </cell>
        </row>
        <row r="350">
          <cell r="F350">
            <v>0</v>
          </cell>
          <cell r="H350">
            <v>0</v>
          </cell>
        </row>
        <row r="351">
          <cell r="F351">
            <v>0</v>
          </cell>
          <cell r="H351">
            <v>0</v>
          </cell>
        </row>
        <row r="354">
          <cell r="F354">
            <v>0</v>
          </cell>
          <cell r="H354">
            <v>0</v>
          </cell>
        </row>
        <row r="355">
          <cell r="F355">
            <v>0</v>
          </cell>
          <cell r="H355">
            <v>0</v>
          </cell>
        </row>
        <row r="356">
          <cell r="F356">
            <v>0</v>
          </cell>
          <cell r="H356">
            <v>0</v>
          </cell>
        </row>
        <row r="357">
          <cell r="F357">
            <v>0</v>
          </cell>
          <cell r="H357">
            <v>0</v>
          </cell>
        </row>
        <row r="358">
          <cell r="F358">
            <v>0</v>
          </cell>
          <cell r="H358">
            <v>0</v>
          </cell>
        </row>
        <row r="359">
          <cell r="F359">
            <v>0</v>
          </cell>
          <cell r="H359">
            <v>0</v>
          </cell>
        </row>
        <row r="360">
          <cell r="F360">
            <v>0</v>
          </cell>
          <cell r="H360">
            <v>0</v>
          </cell>
        </row>
        <row r="361">
          <cell r="F361">
            <v>0</v>
          </cell>
          <cell r="H361">
            <v>0</v>
          </cell>
        </row>
        <row r="364">
          <cell r="F364">
            <v>0</v>
          </cell>
          <cell r="H364">
            <v>0</v>
          </cell>
        </row>
        <row r="365">
          <cell r="F365">
            <v>0</v>
          </cell>
          <cell r="H365">
            <v>0</v>
          </cell>
        </row>
        <row r="366">
          <cell r="F366">
            <v>0</v>
          </cell>
          <cell r="H366">
            <v>0</v>
          </cell>
        </row>
        <row r="369">
          <cell r="F369">
            <v>0</v>
          </cell>
          <cell r="H369">
            <v>0</v>
          </cell>
        </row>
        <row r="370">
          <cell r="F370">
            <v>0</v>
          </cell>
          <cell r="H370">
            <v>0</v>
          </cell>
        </row>
        <row r="371">
          <cell r="F371">
            <v>0</v>
          </cell>
          <cell r="H371">
            <v>0</v>
          </cell>
        </row>
        <row r="372">
          <cell r="F372">
            <v>0</v>
          </cell>
          <cell r="H372">
            <v>0</v>
          </cell>
        </row>
        <row r="373">
          <cell r="F373">
            <v>0</v>
          </cell>
          <cell r="H373">
            <v>0</v>
          </cell>
        </row>
        <row r="374">
          <cell r="F374">
            <v>0</v>
          </cell>
          <cell r="H374">
            <v>0</v>
          </cell>
        </row>
        <row r="375">
          <cell r="F375">
            <v>0</v>
          </cell>
          <cell r="H375">
            <v>0</v>
          </cell>
        </row>
        <row r="376">
          <cell r="F376">
            <v>0</v>
          </cell>
          <cell r="H376">
            <v>0</v>
          </cell>
        </row>
        <row r="377">
          <cell r="F377">
            <v>0</v>
          </cell>
          <cell r="H377">
            <v>0</v>
          </cell>
        </row>
        <row r="378">
          <cell r="F378">
            <v>0</v>
          </cell>
          <cell r="H378">
            <v>0</v>
          </cell>
        </row>
        <row r="379">
          <cell r="F379">
            <v>0</v>
          </cell>
          <cell r="H379">
            <v>0</v>
          </cell>
        </row>
        <row r="380">
          <cell r="F380">
            <v>0</v>
          </cell>
          <cell r="H380">
            <v>0</v>
          </cell>
        </row>
        <row r="381">
          <cell r="F381">
            <v>0</v>
          </cell>
          <cell r="H381">
            <v>0</v>
          </cell>
        </row>
        <row r="383">
          <cell r="F383">
            <v>0</v>
          </cell>
          <cell r="H383">
            <v>0</v>
          </cell>
        </row>
        <row r="384">
          <cell r="F384">
            <v>0</v>
          </cell>
          <cell r="H384">
            <v>0</v>
          </cell>
        </row>
        <row r="385">
          <cell r="F385">
            <v>0</v>
          </cell>
          <cell r="H385">
            <v>0</v>
          </cell>
        </row>
        <row r="386">
          <cell r="F386"/>
          <cell r="H386"/>
        </row>
        <row r="391">
          <cell r="F391">
            <v>30.67666666666662</v>
          </cell>
          <cell r="H391">
            <v>0</v>
          </cell>
        </row>
        <row r="392">
          <cell r="F392">
            <v>30.67666666666662</v>
          </cell>
          <cell r="H392">
            <v>0</v>
          </cell>
        </row>
        <row r="393">
          <cell r="F393">
            <v>135</v>
          </cell>
          <cell r="H393">
            <v>24.300000000000004</v>
          </cell>
        </row>
        <row r="396">
          <cell r="F396">
            <v>6825.260000000002</v>
          </cell>
          <cell r="H396">
            <v>529.44000000000051</v>
          </cell>
        </row>
        <row r="397">
          <cell r="F397">
            <v>7141.93</v>
          </cell>
          <cell r="H397">
            <v>529.44000000000051</v>
          </cell>
        </row>
        <row r="398">
          <cell r="F398">
            <v>5956.9699999999975</v>
          </cell>
          <cell r="H398">
            <v>434.34999999999945</v>
          </cell>
        </row>
        <row r="401">
          <cell r="F401">
            <v>2211.3599999999992</v>
          </cell>
          <cell r="H401">
            <v>398.05000000000007</v>
          </cell>
        </row>
        <row r="402">
          <cell r="F402">
            <v>7181.0567978777399</v>
          </cell>
          <cell r="H402">
            <v>992.57999999999993</v>
          </cell>
        </row>
        <row r="403">
          <cell r="F403">
            <v>7181.0567978777399</v>
          </cell>
          <cell r="H403">
            <v>992.57999999999993</v>
          </cell>
        </row>
        <row r="404">
          <cell r="F404">
            <v>1792.4226346666692</v>
          </cell>
          <cell r="H404">
            <v>17.239999999999782</v>
          </cell>
        </row>
        <row r="405">
          <cell r="F405">
            <v>1792.4226346666692</v>
          </cell>
          <cell r="H405">
            <v>17.239999999999782</v>
          </cell>
        </row>
        <row r="406">
          <cell r="F406">
            <v>879.59328000000096</v>
          </cell>
          <cell r="H406">
            <v>396.81999999999971</v>
          </cell>
        </row>
        <row r="407">
          <cell r="F407">
            <v>1340.7559679999977</v>
          </cell>
          <cell r="H407">
            <v>19.93999999999869</v>
          </cell>
        </row>
        <row r="408">
          <cell r="F408">
            <v>10654.593280000001</v>
          </cell>
          <cell r="H408">
            <v>1701.8199999999997</v>
          </cell>
        </row>
        <row r="409">
          <cell r="F409">
            <v>1340.7559679999977</v>
          </cell>
          <cell r="H409">
            <v>19.93999999999869</v>
          </cell>
        </row>
        <row r="410">
          <cell r="F410">
            <v>18024.593279999997</v>
          </cell>
          <cell r="H410">
            <v>3023.0200000000004</v>
          </cell>
        </row>
        <row r="411">
          <cell r="F411">
            <v>1945.7559680000013</v>
          </cell>
          <cell r="H411">
            <v>108.90000000000009</v>
          </cell>
        </row>
        <row r="412">
          <cell r="F412">
            <v>1374.5932799999973</v>
          </cell>
          <cell r="H412">
            <v>31.420000000000073</v>
          </cell>
        </row>
        <row r="413">
          <cell r="F413">
            <v>1310.7559679999995</v>
          </cell>
          <cell r="H413">
            <v>0</v>
          </cell>
        </row>
        <row r="414">
          <cell r="F414">
            <v>8046.3717647058802</v>
          </cell>
          <cell r="H414">
            <v>762.54764705882371</v>
          </cell>
        </row>
        <row r="415">
          <cell r="F415">
            <v>8046.3717647058802</v>
          </cell>
          <cell r="H415">
            <v>762.54764705882371</v>
          </cell>
        </row>
        <row r="416">
          <cell r="F416">
            <v>421350.19000000012</v>
          </cell>
          <cell r="H416">
            <v>65955.260000000009</v>
          </cell>
        </row>
        <row r="417">
          <cell r="F417">
            <v>2461.3100000000268</v>
          </cell>
          <cell r="H417">
            <v>201.36000000000058</v>
          </cell>
        </row>
        <row r="418">
          <cell r="F418">
            <v>7937.3300000000017</v>
          </cell>
          <cell r="H418">
            <v>899.19000000000051</v>
          </cell>
        </row>
        <row r="419">
          <cell r="F419">
            <v>5638.4200000000019</v>
          </cell>
          <cell r="H419">
            <v>664.5300000000002</v>
          </cell>
        </row>
        <row r="420">
          <cell r="F420">
            <v>5638.4200000000019</v>
          </cell>
          <cell r="H420">
            <v>664.5300000000002</v>
          </cell>
        </row>
        <row r="421">
          <cell r="F421">
            <v>0</v>
          </cell>
          <cell r="H421">
            <v>0</v>
          </cell>
        </row>
        <row r="422">
          <cell r="F422">
            <v>10784.560733823531</v>
          </cell>
          <cell r="H422">
            <v>0</v>
          </cell>
        </row>
        <row r="425">
          <cell r="F425">
            <v>0</v>
          </cell>
          <cell r="H425">
            <v>0</v>
          </cell>
        </row>
        <row r="426">
          <cell r="F426">
            <v>30.67666666666662</v>
          </cell>
          <cell r="H426">
            <v>0</v>
          </cell>
        </row>
        <row r="427">
          <cell r="F427">
            <v>135</v>
          </cell>
          <cell r="H427">
            <v>24.300000000000004</v>
          </cell>
        </row>
        <row r="430">
          <cell r="F430">
            <v>0</v>
          </cell>
          <cell r="H430">
            <v>0</v>
          </cell>
        </row>
        <row r="431">
          <cell r="F431">
            <v>0</v>
          </cell>
          <cell r="H431">
            <v>0</v>
          </cell>
        </row>
        <row r="433">
          <cell r="F433">
            <v>310.61199999999997</v>
          </cell>
          <cell r="H433">
            <v>18.018000000000001</v>
          </cell>
        </row>
        <row r="437">
          <cell r="F437">
            <v>0</v>
          </cell>
          <cell r="H437">
            <v>0</v>
          </cell>
        </row>
        <row r="438">
          <cell r="F438">
            <v>135</v>
          </cell>
          <cell r="H438">
            <v>24.300000000000004</v>
          </cell>
        </row>
        <row r="439">
          <cell r="F439">
            <v>0</v>
          </cell>
          <cell r="H439">
            <v>0</v>
          </cell>
        </row>
        <row r="441">
          <cell r="F441">
            <v>0</v>
          </cell>
          <cell r="H441">
            <v>0</v>
          </cell>
        </row>
        <row r="442">
          <cell r="F442">
            <v>0</v>
          </cell>
          <cell r="H442">
            <v>0</v>
          </cell>
        </row>
        <row r="443">
          <cell r="F443">
            <v>0</v>
          </cell>
          <cell r="H443">
            <v>0</v>
          </cell>
        </row>
        <row r="447">
          <cell r="F447">
            <v>0</v>
          </cell>
          <cell r="H447">
            <v>0</v>
          </cell>
        </row>
        <row r="448">
          <cell r="F448">
            <v>0</v>
          </cell>
          <cell r="H448">
            <v>0</v>
          </cell>
        </row>
        <row r="449">
          <cell r="F449">
            <v>0</v>
          </cell>
          <cell r="H449">
            <v>0</v>
          </cell>
        </row>
        <row r="450">
          <cell r="F450">
            <v>0</v>
          </cell>
          <cell r="H450">
            <v>0</v>
          </cell>
        </row>
        <row r="451">
          <cell r="F451">
            <v>0</v>
          </cell>
          <cell r="H451">
            <v>0</v>
          </cell>
        </row>
        <row r="452">
          <cell r="F452">
            <v>0</v>
          </cell>
          <cell r="H452">
            <v>0</v>
          </cell>
        </row>
        <row r="453">
          <cell r="F453">
            <v>0</v>
          </cell>
          <cell r="H453">
            <v>0</v>
          </cell>
        </row>
        <row r="454">
          <cell r="F454">
            <v>0</v>
          </cell>
          <cell r="H454">
            <v>0</v>
          </cell>
        </row>
        <row r="455">
          <cell r="F455">
            <v>0</v>
          </cell>
          <cell r="H455">
            <v>0</v>
          </cell>
        </row>
        <row r="456">
          <cell r="F456">
            <v>0</v>
          </cell>
          <cell r="H456">
            <v>0</v>
          </cell>
        </row>
        <row r="457">
          <cell r="F457">
            <v>0</v>
          </cell>
          <cell r="H457">
            <v>0</v>
          </cell>
        </row>
        <row r="458">
          <cell r="F458">
            <v>0</v>
          </cell>
          <cell r="H458">
            <v>0</v>
          </cell>
        </row>
        <row r="459">
          <cell r="F459">
            <v>0</v>
          </cell>
          <cell r="H459">
            <v>0</v>
          </cell>
        </row>
        <row r="460">
          <cell r="F460">
            <v>0</v>
          </cell>
          <cell r="H460">
            <v>0</v>
          </cell>
        </row>
        <row r="461">
          <cell r="F461">
            <v>2422.9000000000015</v>
          </cell>
          <cell r="H461">
            <v>416.61000000000013</v>
          </cell>
        </row>
        <row r="462">
          <cell r="F462">
            <v>53</v>
          </cell>
          <cell r="H462">
            <v>-626.94000000000005</v>
          </cell>
        </row>
        <row r="463">
          <cell r="F463">
            <v>0</v>
          </cell>
          <cell r="H463">
            <v>0</v>
          </cell>
        </row>
        <row r="464">
          <cell r="F464">
            <v>0</v>
          </cell>
          <cell r="H464">
            <v>0</v>
          </cell>
        </row>
        <row r="465">
          <cell r="F465">
            <v>0</v>
          </cell>
          <cell r="H465">
            <v>0</v>
          </cell>
        </row>
        <row r="466">
          <cell r="F466">
            <v>0</v>
          </cell>
          <cell r="H466">
            <v>0</v>
          </cell>
        </row>
        <row r="467">
          <cell r="F467">
            <v>0</v>
          </cell>
          <cell r="H467">
            <v>0</v>
          </cell>
        </row>
        <row r="468">
          <cell r="F468">
            <v>0</v>
          </cell>
          <cell r="H468">
            <v>286.56143344709898</v>
          </cell>
        </row>
        <row r="469">
          <cell r="F469">
            <v>0</v>
          </cell>
          <cell r="H469">
            <v>0</v>
          </cell>
        </row>
        <row r="470">
          <cell r="F470">
            <v>0</v>
          </cell>
          <cell r="H470">
            <v>0</v>
          </cell>
        </row>
        <row r="471">
          <cell r="F471">
            <v>0</v>
          </cell>
          <cell r="H471">
            <v>0</v>
          </cell>
        </row>
        <row r="472">
          <cell r="F472">
            <v>0</v>
          </cell>
          <cell r="H472">
            <v>0</v>
          </cell>
        </row>
        <row r="473">
          <cell r="F473">
            <v>0</v>
          </cell>
          <cell r="H473">
            <v>0</v>
          </cell>
        </row>
        <row r="474">
          <cell r="F474">
            <v>24282.000000000015</v>
          </cell>
          <cell r="H474">
            <v>4370.760000000002</v>
          </cell>
        </row>
        <row r="480">
          <cell r="F480">
            <v>0</v>
          </cell>
          <cell r="H480">
            <v>0</v>
          </cell>
        </row>
        <row r="483">
          <cell r="F483">
            <v>0</v>
          </cell>
          <cell r="H483">
            <v>0</v>
          </cell>
        </row>
        <row r="484">
          <cell r="F484">
            <v>30.676666666666677</v>
          </cell>
          <cell r="H484">
            <v>0</v>
          </cell>
        </row>
        <row r="487">
          <cell r="F487">
            <v>4850.24</v>
          </cell>
          <cell r="H487">
            <v>873.05</v>
          </cell>
        </row>
        <row r="488">
          <cell r="F488">
            <v>9115.1600000000035</v>
          </cell>
          <cell r="H488">
            <v>1100.79</v>
          </cell>
        </row>
        <row r="489">
          <cell r="F489">
            <v>6487.6400000000012</v>
          </cell>
          <cell r="H489">
            <v>886.97000000000025</v>
          </cell>
        </row>
        <row r="492">
          <cell r="F492">
            <v>189.3299999999997</v>
          </cell>
          <cell r="H492">
            <v>9.6699999999999875</v>
          </cell>
        </row>
        <row r="493">
          <cell r="F493">
            <v>465.47</v>
          </cell>
          <cell r="H493">
            <v>47.629999999999967</v>
          </cell>
        </row>
        <row r="496">
          <cell r="F496">
            <v>42.699999999999989</v>
          </cell>
          <cell r="H496">
            <v>6.519999999999996</v>
          </cell>
        </row>
        <row r="497">
          <cell r="F497">
            <v>35.860000000000127</v>
          </cell>
          <cell r="H497">
            <v>6.4599999999999937</v>
          </cell>
        </row>
        <row r="498">
          <cell r="F498">
            <v>53.089999999999918</v>
          </cell>
          <cell r="H498">
            <v>5.649999999999995</v>
          </cell>
        </row>
        <row r="499">
          <cell r="F499">
            <v>100.01999999999998</v>
          </cell>
          <cell r="H499">
            <v>17.049999999999997</v>
          </cell>
        </row>
        <row r="500">
          <cell r="F500">
            <v>31.410000000000025</v>
          </cell>
          <cell r="H500">
            <v>1.1400000000000006</v>
          </cell>
        </row>
        <row r="501">
          <cell r="F501">
            <v>240.58999999999992</v>
          </cell>
          <cell r="H501">
            <v>42.27000000000001</v>
          </cell>
        </row>
        <row r="502">
          <cell r="F502">
            <v>10.159999999999997</v>
          </cell>
          <cell r="H502">
            <v>0.65000000000000213</v>
          </cell>
        </row>
        <row r="503">
          <cell r="F503">
            <v>1.849589949398009</v>
          </cell>
          <cell r="H503">
            <v>0</v>
          </cell>
        </row>
        <row r="504">
          <cell r="F504">
            <v>18.090000000000003</v>
          </cell>
          <cell r="H504">
            <v>3.25</v>
          </cell>
        </row>
        <row r="507">
          <cell r="F507">
            <v>0</v>
          </cell>
          <cell r="H507">
            <v>0</v>
          </cell>
        </row>
        <row r="509">
          <cell r="F509">
            <v>310.61199999999997</v>
          </cell>
          <cell r="H509">
            <v>18.018000000000001</v>
          </cell>
        </row>
        <row r="512">
          <cell r="F512">
            <v>0</v>
          </cell>
          <cell r="H512">
            <v>0</v>
          </cell>
        </row>
        <row r="513">
          <cell r="F513">
            <v>0</v>
          </cell>
          <cell r="H513">
            <v>143.0819112627986</v>
          </cell>
        </row>
        <row r="514">
          <cell r="F514">
            <v>0</v>
          </cell>
          <cell r="H514">
            <v>0</v>
          </cell>
        </row>
        <row r="515">
          <cell r="F515">
            <v>0</v>
          </cell>
          <cell r="H515">
            <v>0</v>
          </cell>
        </row>
        <row r="517">
          <cell r="F517">
            <v>0</v>
          </cell>
          <cell r="H517">
            <v>0</v>
          </cell>
        </row>
        <row r="520">
          <cell r="F520">
            <v>601000</v>
          </cell>
          <cell r="H520">
            <v>108180</v>
          </cell>
        </row>
        <row r="521">
          <cell r="F521">
            <v>49000</v>
          </cell>
          <cell r="H521">
            <v>8820</v>
          </cell>
        </row>
        <row r="522">
          <cell r="F522">
            <v>6000</v>
          </cell>
          <cell r="H522">
            <v>1080</v>
          </cell>
        </row>
        <row r="524">
          <cell r="F524">
            <v>0</v>
          </cell>
          <cell r="H524">
            <v>0</v>
          </cell>
        </row>
        <row r="525">
          <cell r="F525">
            <v>0</v>
          </cell>
          <cell r="H525">
            <v>0</v>
          </cell>
        </row>
        <row r="526">
          <cell r="F526">
            <v>66314.400000000009</v>
          </cell>
          <cell r="H526">
            <v>0</v>
          </cell>
        </row>
        <row r="528">
          <cell r="F528">
            <v>0</v>
          </cell>
          <cell r="H528">
            <v>0</v>
          </cell>
        </row>
        <row r="534">
          <cell r="F534">
            <v>0</v>
          </cell>
          <cell r="H534">
            <v>0</v>
          </cell>
        </row>
        <row r="537">
          <cell r="F537">
            <v>0</v>
          </cell>
          <cell r="H537">
            <v>0</v>
          </cell>
        </row>
        <row r="538">
          <cell r="F538">
            <v>42.610188333333326</v>
          </cell>
          <cell r="H538">
            <v>3.1431275000000021</v>
          </cell>
        </row>
        <row r="541">
          <cell r="F541">
            <v>4658.1200000000008</v>
          </cell>
          <cell r="H541">
            <v>838.46</v>
          </cell>
        </row>
        <row r="542">
          <cell r="F542">
            <v>4564.0667100499995</v>
          </cell>
          <cell r="H542">
            <v>821.53192170900002</v>
          </cell>
        </row>
        <row r="543">
          <cell r="F543">
            <v>9115.1600000000035</v>
          </cell>
          <cell r="H543">
            <v>1100.79</v>
          </cell>
        </row>
        <row r="544">
          <cell r="F544">
            <v>6487.6400000000012</v>
          </cell>
          <cell r="H544">
            <v>886.97000000000025</v>
          </cell>
        </row>
        <row r="547">
          <cell r="F547">
            <v>465.47</v>
          </cell>
          <cell r="H547">
            <v>47.629999999999967</v>
          </cell>
        </row>
        <row r="548">
          <cell r="F548">
            <v>189.3299999999997</v>
          </cell>
          <cell r="H548">
            <v>9.6699999999999875</v>
          </cell>
        </row>
        <row r="551">
          <cell r="F551">
            <v>42.699999999999989</v>
          </cell>
          <cell r="H551">
            <v>6.519999999999996</v>
          </cell>
        </row>
        <row r="552">
          <cell r="F552">
            <v>35.860000000000127</v>
          </cell>
          <cell r="H552">
            <v>6.4599999999999937</v>
          </cell>
        </row>
        <row r="553">
          <cell r="F553">
            <v>53.089999999999918</v>
          </cell>
          <cell r="H553">
            <v>5.649999999999995</v>
          </cell>
        </row>
        <row r="554">
          <cell r="F554">
            <v>100.01999999999998</v>
          </cell>
          <cell r="H554">
            <v>17.049999999999997</v>
          </cell>
        </row>
        <row r="555">
          <cell r="F555">
            <v>31.410000000000025</v>
          </cell>
          <cell r="H555">
            <v>1.1400000000000006</v>
          </cell>
        </row>
        <row r="556">
          <cell r="F556">
            <v>240.58999999999992</v>
          </cell>
          <cell r="H556">
            <v>42.27000000000001</v>
          </cell>
        </row>
        <row r="557">
          <cell r="F557">
            <v>10.159999999999997</v>
          </cell>
          <cell r="H557">
            <v>0.65000000000000213</v>
          </cell>
        </row>
        <row r="558">
          <cell r="F558">
            <v>1.849589949398009</v>
          </cell>
          <cell r="H558">
            <v>0</v>
          </cell>
        </row>
        <row r="559">
          <cell r="F559">
            <v>18.090000000000003</v>
          </cell>
          <cell r="H559">
            <v>3.25</v>
          </cell>
        </row>
        <row r="562">
          <cell r="F562">
            <v>0</v>
          </cell>
          <cell r="H562">
            <v>0</v>
          </cell>
        </row>
        <row r="564">
          <cell r="F564">
            <v>310.61199999999997</v>
          </cell>
          <cell r="H564">
            <v>18.018000000000001</v>
          </cell>
        </row>
        <row r="567">
          <cell r="F567">
            <v>0</v>
          </cell>
          <cell r="H567">
            <v>0</v>
          </cell>
        </row>
        <row r="568">
          <cell r="F568">
            <v>0</v>
          </cell>
          <cell r="H568">
            <v>143.0819112627986</v>
          </cell>
        </row>
        <row r="569">
          <cell r="F569">
            <v>0</v>
          </cell>
          <cell r="H569">
            <v>0</v>
          </cell>
        </row>
        <row r="570">
          <cell r="F570">
            <v>0</v>
          </cell>
          <cell r="H570">
            <v>0</v>
          </cell>
        </row>
        <row r="572">
          <cell r="F572">
            <v>0</v>
          </cell>
          <cell r="H572">
            <v>0</v>
          </cell>
        </row>
        <row r="577">
          <cell r="F577">
            <v>0</v>
          </cell>
          <cell r="H577">
            <v>0</v>
          </cell>
        </row>
        <row r="580">
          <cell r="F580">
            <v>0</v>
          </cell>
          <cell r="H580">
            <v>0</v>
          </cell>
        </row>
        <row r="581">
          <cell r="F581">
            <v>42.610188333333326</v>
          </cell>
          <cell r="H581">
            <v>3.1431275000000021</v>
          </cell>
        </row>
        <row r="582">
          <cell r="F582">
            <v>135</v>
          </cell>
          <cell r="H582">
            <v>24.300000000000004</v>
          </cell>
        </row>
        <row r="585">
          <cell r="F585">
            <v>4711.9599999999991</v>
          </cell>
          <cell r="H585">
            <v>848.14999999999986</v>
          </cell>
        </row>
        <row r="586">
          <cell r="F586">
            <v>0</v>
          </cell>
          <cell r="H586">
            <v>0</v>
          </cell>
        </row>
        <row r="587">
          <cell r="F587">
            <v>6061.869999999999</v>
          </cell>
          <cell r="H587">
            <v>974.14000000000033</v>
          </cell>
        </row>
        <row r="588">
          <cell r="F588">
            <v>18236.71000000001</v>
          </cell>
          <cell r="H588">
            <v>973.52999999999975</v>
          </cell>
        </row>
        <row r="589">
          <cell r="F589">
            <v>18569.829999999998</v>
          </cell>
          <cell r="H589">
            <v>1033.5000000000009</v>
          </cell>
        </row>
        <row r="590">
          <cell r="F590">
            <v>6611.8199999999943</v>
          </cell>
          <cell r="H590">
            <v>909.32999999999993</v>
          </cell>
        </row>
        <row r="591">
          <cell r="F591">
            <v>4419.2100000000009</v>
          </cell>
          <cell r="H591">
            <v>795.46000000000026</v>
          </cell>
        </row>
        <row r="594">
          <cell r="F594">
            <v>498.71000000000004</v>
          </cell>
          <cell r="H594">
            <v>58.549999999999983</v>
          </cell>
        </row>
        <row r="595">
          <cell r="F595">
            <v>498.71000000000004</v>
          </cell>
          <cell r="H595">
            <v>58.549999999999983</v>
          </cell>
        </row>
        <row r="596">
          <cell r="F596">
            <v>465.47</v>
          </cell>
          <cell r="H596">
            <v>47.629999999999967</v>
          </cell>
        </row>
        <row r="599">
          <cell r="F599">
            <v>53.089999999999918</v>
          </cell>
          <cell r="H599">
            <v>5.649999999999995</v>
          </cell>
        </row>
        <row r="600">
          <cell r="F600">
            <v>42.699999999999989</v>
          </cell>
          <cell r="H600">
            <v>6.519999999999996</v>
          </cell>
        </row>
        <row r="601">
          <cell r="F601">
            <v>35.860000000000127</v>
          </cell>
          <cell r="H601">
            <v>6.4599999999999937</v>
          </cell>
        </row>
        <row r="602">
          <cell r="F602">
            <v>10.159999999999997</v>
          </cell>
          <cell r="H602">
            <v>0.65000000000000213</v>
          </cell>
        </row>
        <row r="603">
          <cell r="F603">
            <v>1.849589949398009</v>
          </cell>
          <cell r="H603">
            <v>0</v>
          </cell>
        </row>
        <row r="604">
          <cell r="F604">
            <v>100.01999999999998</v>
          </cell>
          <cell r="H604">
            <v>17.049999999999997</v>
          </cell>
        </row>
        <row r="605">
          <cell r="F605">
            <v>49.69</v>
          </cell>
          <cell r="H605">
            <v>0.28999999999999915</v>
          </cell>
        </row>
        <row r="606">
          <cell r="F606">
            <v>5.8299999999999841</v>
          </cell>
          <cell r="H606">
            <v>1.0500000000000007</v>
          </cell>
        </row>
        <row r="607">
          <cell r="F607">
            <v>150.79999999999995</v>
          </cell>
          <cell r="H607">
            <v>27.140000000000015</v>
          </cell>
        </row>
        <row r="608">
          <cell r="F608">
            <v>49.399999999999864</v>
          </cell>
          <cell r="H608">
            <v>8.8899999999999864</v>
          </cell>
        </row>
        <row r="609">
          <cell r="F609">
            <v>310.61199999999997</v>
          </cell>
          <cell r="H609">
            <v>18.018000000000001</v>
          </cell>
        </row>
        <row r="612">
          <cell r="F612">
            <v>350</v>
          </cell>
          <cell r="H612">
            <v>0</v>
          </cell>
        </row>
        <row r="613">
          <cell r="F613">
            <v>650</v>
          </cell>
          <cell r="H613">
            <v>0</v>
          </cell>
        </row>
        <row r="614">
          <cell r="F614">
            <v>729.99999999999818</v>
          </cell>
          <cell r="H614">
            <v>0</v>
          </cell>
        </row>
        <row r="615">
          <cell r="F615">
            <v>0</v>
          </cell>
          <cell r="H615">
            <v>0</v>
          </cell>
        </row>
        <row r="616">
          <cell r="F616">
            <v>800</v>
          </cell>
          <cell r="H616">
            <v>0</v>
          </cell>
        </row>
        <row r="617">
          <cell r="F617">
            <v>400</v>
          </cell>
          <cell r="H617">
            <v>0</v>
          </cell>
        </row>
        <row r="618">
          <cell r="F618">
            <v>400</v>
          </cell>
          <cell r="H618">
            <v>0</v>
          </cell>
        </row>
        <row r="619">
          <cell r="F619">
            <v>800</v>
          </cell>
          <cell r="H619">
            <v>0</v>
          </cell>
        </row>
        <row r="620">
          <cell r="F620">
            <v>5438.7600000000093</v>
          </cell>
          <cell r="H620">
            <v>790.57999999999993</v>
          </cell>
        </row>
        <row r="621">
          <cell r="F621">
            <v>2382.6699999999983</v>
          </cell>
          <cell r="H621">
            <v>343.5</v>
          </cell>
        </row>
        <row r="622">
          <cell r="F622">
            <v>9936.2699999999895</v>
          </cell>
          <cell r="H622">
            <v>1272.4700000000003</v>
          </cell>
        </row>
        <row r="623">
          <cell r="F623">
            <v>146.34000000000003</v>
          </cell>
          <cell r="H623">
            <v>23.449999999999996</v>
          </cell>
        </row>
        <row r="624">
          <cell r="F624">
            <v>146.34000000000003</v>
          </cell>
          <cell r="H624">
            <v>23.449999999999996</v>
          </cell>
        </row>
        <row r="625">
          <cell r="F625">
            <v>0</v>
          </cell>
          <cell r="H625">
            <v>0</v>
          </cell>
        </row>
        <row r="626">
          <cell r="F626">
            <v>7049.1366000000044</v>
          </cell>
          <cell r="H626">
            <v>7926.1741000000029</v>
          </cell>
        </row>
        <row r="629">
          <cell r="F629">
            <v>53</v>
          </cell>
          <cell r="H629">
            <v>0</v>
          </cell>
        </row>
        <row r="630">
          <cell r="F630">
            <v>0</v>
          </cell>
          <cell r="H630">
            <v>0</v>
          </cell>
        </row>
        <row r="631">
          <cell r="F631">
            <v>0</v>
          </cell>
          <cell r="H631">
            <v>0</v>
          </cell>
        </row>
        <row r="632">
          <cell r="F632">
            <v>0</v>
          </cell>
          <cell r="H632">
            <v>0</v>
          </cell>
        </row>
        <row r="633">
          <cell r="F633">
            <v>0</v>
          </cell>
          <cell r="H633">
            <v>0</v>
          </cell>
        </row>
        <row r="636">
          <cell r="F636">
            <v>0</v>
          </cell>
          <cell r="H636">
            <v>0</v>
          </cell>
        </row>
        <row r="639">
          <cell r="F639">
            <v>0</v>
          </cell>
          <cell r="H639">
            <v>0</v>
          </cell>
        </row>
        <row r="647">
          <cell r="F647">
            <v>0</v>
          </cell>
          <cell r="H647">
            <v>0</v>
          </cell>
        </row>
        <row r="648">
          <cell r="F648">
            <v>30.676666666666677</v>
          </cell>
          <cell r="H648">
            <v>0</v>
          </cell>
        </row>
        <row r="649">
          <cell r="F649">
            <v>135</v>
          </cell>
          <cell r="H649">
            <v>24.300000000000004</v>
          </cell>
        </row>
        <row r="652">
          <cell r="F652">
            <v>4683.43</v>
          </cell>
          <cell r="H652">
            <v>843.00999999999954</v>
          </cell>
        </row>
        <row r="653">
          <cell r="F653">
            <v>4932.1200000000026</v>
          </cell>
          <cell r="H653">
            <v>887.77999999999975</v>
          </cell>
        </row>
        <row r="654">
          <cell r="F654">
            <v>15511.320000000007</v>
          </cell>
          <cell r="H654">
            <v>1314.7599999999998</v>
          </cell>
        </row>
        <row r="655">
          <cell r="F655">
            <v>8502.43</v>
          </cell>
          <cell r="H655">
            <v>1245.71</v>
          </cell>
        </row>
        <row r="656">
          <cell r="F656">
            <v>8243.3300000000017</v>
          </cell>
          <cell r="H656">
            <v>1199.0700000000002</v>
          </cell>
        </row>
        <row r="657">
          <cell r="F657">
            <v>5697.8899999999994</v>
          </cell>
          <cell r="H657">
            <v>1280.8399999999992</v>
          </cell>
        </row>
        <row r="660">
          <cell r="F660">
            <v>465.47</v>
          </cell>
          <cell r="H660">
            <v>47.629999999999967</v>
          </cell>
        </row>
        <row r="661">
          <cell r="F661">
            <v>543.00999999999976</v>
          </cell>
          <cell r="H661">
            <v>50.78</v>
          </cell>
        </row>
        <row r="664">
          <cell r="F664">
            <v>31.409999999999854</v>
          </cell>
          <cell r="H664">
            <v>5.649999999999995</v>
          </cell>
        </row>
        <row r="665">
          <cell r="F665">
            <v>10.159999999999997</v>
          </cell>
          <cell r="H665">
            <v>0.65000000000000213</v>
          </cell>
        </row>
        <row r="668">
          <cell r="F668">
            <v>49.69</v>
          </cell>
          <cell r="H668">
            <v>0.28999999999999915</v>
          </cell>
        </row>
        <row r="669">
          <cell r="F669">
            <v>5.8299999999999841</v>
          </cell>
          <cell r="H669">
            <v>1.0500000000000007</v>
          </cell>
        </row>
        <row r="671">
          <cell r="F671">
            <v>0</v>
          </cell>
          <cell r="H671">
            <v>0</v>
          </cell>
        </row>
        <row r="673">
          <cell r="F673">
            <v>29684.399999999994</v>
          </cell>
          <cell r="H673">
            <v>5343.1920000000009</v>
          </cell>
        </row>
        <row r="678">
          <cell r="F678">
            <v>0</v>
          </cell>
          <cell r="H678">
            <v>0</v>
          </cell>
        </row>
        <row r="679">
          <cell r="F679">
            <v>30.676666666666677</v>
          </cell>
          <cell r="H679">
            <v>0</v>
          </cell>
        </row>
        <row r="680">
          <cell r="F680">
            <v>135</v>
          </cell>
          <cell r="H680">
            <v>24.300000000000004</v>
          </cell>
        </row>
        <row r="683">
          <cell r="F683">
            <v>4683.43</v>
          </cell>
          <cell r="H683">
            <v>843.00999999999954</v>
          </cell>
        </row>
        <row r="684">
          <cell r="F684">
            <v>4932.1200000000026</v>
          </cell>
          <cell r="H684">
            <v>887.77999999999975</v>
          </cell>
        </row>
        <row r="685">
          <cell r="F685">
            <v>15511.320000000007</v>
          </cell>
          <cell r="H685">
            <v>1314.7599999999998</v>
          </cell>
        </row>
        <row r="686">
          <cell r="F686">
            <v>8502.43</v>
          </cell>
          <cell r="H686">
            <v>1245.71</v>
          </cell>
        </row>
        <row r="687">
          <cell r="F687">
            <v>8243.3300000000017</v>
          </cell>
          <cell r="H687">
            <v>1199.0700000000002</v>
          </cell>
        </row>
        <row r="688">
          <cell r="F688">
            <v>5697.8899999999994</v>
          </cell>
          <cell r="H688">
            <v>1280.8399999999992</v>
          </cell>
        </row>
        <row r="691">
          <cell r="F691">
            <v>465.47</v>
          </cell>
          <cell r="H691">
            <v>47.629999999999967</v>
          </cell>
        </row>
        <row r="692">
          <cell r="F692">
            <v>543.00999999999976</v>
          </cell>
          <cell r="H692">
            <v>50.78</v>
          </cell>
        </row>
        <row r="695">
          <cell r="F695">
            <v>31.409999999999854</v>
          </cell>
          <cell r="H695">
            <v>5.649999999999995</v>
          </cell>
        </row>
        <row r="696">
          <cell r="F696">
            <v>10.159999999999997</v>
          </cell>
          <cell r="H696">
            <v>0.65000000000000213</v>
          </cell>
        </row>
        <row r="699">
          <cell r="F699">
            <v>49.69</v>
          </cell>
          <cell r="H699">
            <v>0.28999999999999915</v>
          </cell>
        </row>
        <row r="700">
          <cell r="F700">
            <v>5.8299999999999841</v>
          </cell>
          <cell r="H700">
            <v>1.0500000000000007</v>
          </cell>
        </row>
        <row r="702">
          <cell r="F702">
            <v>0</v>
          </cell>
          <cell r="H702">
            <v>0</v>
          </cell>
        </row>
        <row r="704">
          <cell r="F704">
            <v>29684.399999999994</v>
          </cell>
          <cell r="H704">
            <v>5343.1920000000009</v>
          </cell>
        </row>
        <row r="706">
          <cell r="F706">
            <v>0</v>
          </cell>
          <cell r="H706">
            <v>0</v>
          </cell>
        </row>
        <row r="707">
          <cell r="F707">
            <v>15.729999999999961</v>
          </cell>
          <cell r="H707">
            <v>2.2099999999999937</v>
          </cell>
        </row>
        <row r="708">
          <cell r="F708">
            <v>0</v>
          </cell>
          <cell r="H708">
            <v>0</v>
          </cell>
        </row>
        <row r="712">
          <cell r="F712"/>
          <cell r="H712"/>
        </row>
        <row r="713">
          <cell r="F713"/>
          <cell r="H713"/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D30C1-7C1D-4757-86DD-8D71072A022B}">
  <sheetPr>
    <pageSetUpPr fitToPage="1"/>
  </sheetPr>
  <dimension ref="A1:XFD720"/>
  <sheetViews>
    <sheetView topLeftCell="A694" zoomScaleNormal="100" workbookViewId="0">
      <selection activeCell="K584" sqref="K584"/>
    </sheetView>
  </sheetViews>
  <sheetFormatPr baseColWidth="10" defaultColWidth="8.85546875" defaultRowHeight="12" x14ac:dyDescent="0.2"/>
  <cols>
    <col min="1" max="1" width="7.5703125" style="2" customWidth="1"/>
    <col min="2" max="2" width="46.7109375" style="2" customWidth="1"/>
    <col min="3" max="3" width="8.28515625" style="1" customWidth="1"/>
    <col min="4" max="4" width="6.140625" style="2" bestFit="1" customWidth="1"/>
    <col min="5" max="6" width="9.85546875" style="3" hidden="1" customWidth="1"/>
    <col min="7" max="7" width="11.28515625" style="4" bestFit="1" customWidth="1"/>
    <col min="8" max="8" width="15.28515625" style="3" hidden="1" customWidth="1"/>
    <col min="9" max="9" width="15.28515625" style="45" hidden="1" customWidth="1"/>
    <col min="10" max="10" width="15.28515625" style="333" customWidth="1"/>
    <col min="11" max="11" width="16.5703125" style="5" customWidth="1"/>
    <col min="12" max="12" width="8.85546875" style="2"/>
    <col min="13" max="13" width="19.140625" style="2" customWidth="1"/>
    <col min="14" max="14" width="11.7109375" style="2" bestFit="1" customWidth="1"/>
    <col min="15" max="16384" width="8.85546875" style="2"/>
  </cols>
  <sheetData>
    <row r="1" spans="1:11" x14ac:dyDescent="0.2">
      <c r="A1" s="334" t="s">
        <v>0</v>
      </c>
      <c r="B1" s="335"/>
      <c r="D1" s="336"/>
      <c r="E1" s="1"/>
      <c r="F1" s="1"/>
      <c r="G1" s="1"/>
      <c r="H1" s="1"/>
      <c r="I1" s="1"/>
      <c r="J1" s="1"/>
    </row>
    <row r="2" spans="1:11" x14ac:dyDescent="0.2">
      <c r="A2" s="334" t="s">
        <v>1</v>
      </c>
      <c r="B2" s="335"/>
      <c r="D2" s="336"/>
      <c r="E2" s="1"/>
      <c r="F2" s="1"/>
      <c r="G2" s="1"/>
      <c r="H2" s="1"/>
      <c r="I2" s="1"/>
      <c r="J2" s="1"/>
    </row>
    <row r="3" spans="1:11" x14ac:dyDescent="0.2">
      <c r="A3" s="337" t="s">
        <v>2</v>
      </c>
      <c r="B3" s="335"/>
      <c r="D3" s="336"/>
      <c r="E3" s="1"/>
      <c r="F3" s="1"/>
      <c r="G3" s="1"/>
      <c r="H3" s="1"/>
      <c r="I3" s="1"/>
      <c r="J3" s="1"/>
    </row>
    <row r="4" spans="1:11" x14ac:dyDescent="0.2">
      <c r="A4" s="338" t="s">
        <v>3</v>
      </c>
      <c r="B4" s="335"/>
      <c r="D4" s="336"/>
      <c r="E4" s="1"/>
      <c r="F4" s="1"/>
      <c r="G4" s="1"/>
      <c r="H4" s="1"/>
      <c r="I4" s="1"/>
      <c r="J4" s="1"/>
    </row>
    <row r="5" spans="1:11" x14ac:dyDescent="0.2">
      <c r="A5" s="338" t="s">
        <v>4</v>
      </c>
      <c r="B5" s="335"/>
      <c r="D5" s="336"/>
      <c r="E5" s="1"/>
      <c r="F5" s="1"/>
      <c r="G5" s="1"/>
      <c r="H5" s="1"/>
      <c r="I5" s="1"/>
      <c r="J5" s="1"/>
    </row>
    <row r="6" spans="1:11" x14ac:dyDescent="0.2">
      <c r="A6" s="336"/>
      <c r="B6" s="336"/>
      <c r="D6" s="336"/>
      <c r="E6" s="1"/>
      <c r="F6" s="1"/>
      <c r="G6" s="1"/>
      <c r="H6" s="1"/>
      <c r="I6" s="1"/>
      <c r="J6" s="1"/>
    </row>
    <row r="7" spans="1:11" x14ac:dyDescent="0.2">
      <c r="A7" s="350" t="s">
        <v>5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</row>
    <row r="8" spans="1:11" x14ac:dyDescent="0.2">
      <c r="A8" s="336"/>
      <c r="B8" s="336"/>
      <c r="D8" s="336"/>
      <c r="E8" s="1"/>
      <c r="F8" s="1"/>
      <c r="G8" s="1"/>
      <c r="H8" s="1"/>
      <c r="I8" s="1"/>
      <c r="J8" s="1"/>
    </row>
    <row r="9" spans="1:11" ht="44.25" customHeight="1" x14ac:dyDescent="0.2">
      <c r="B9" s="6" t="s">
        <v>6</v>
      </c>
      <c r="C9" s="351" t="s">
        <v>7</v>
      </c>
      <c r="D9" s="351"/>
      <c r="E9" s="351"/>
      <c r="F9" s="351"/>
      <c r="G9" s="351"/>
      <c r="H9" s="351"/>
      <c r="I9" s="351"/>
      <c r="J9" s="351"/>
      <c r="K9" s="351"/>
    </row>
    <row r="10" spans="1:11" ht="17.25" customHeight="1" x14ac:dyDescent="0.2">
      <c r="B10" s="6" t="s">
        <v>8</v>
      </c>
      <c r="C10" s="352" t="s">
        <v>9</v>
      </c>
      <c r="D10" s="352"/>
      <c r="E10" s="352"/>
      <c r="F10" s="352"/>
      <c r="G10" s="352"/>
      <c r="H10" s="352"/>
      <c r="I10" s="352"/>
      <c r="J10" s="352"/>
      <c r="K10" s="352"/>
    </row>
    <row r="11" spans="1:11" ht="19.5" customHeight="1" x14ac:dyDescent="0.2">
      <c r="B11" s="6" t="s">
        <v>10</v>
      </c>
      <c r="C11" s="353" t="s">
        <v>11</v>
      </c>
      <c r="D11" s="353"/>
      <c r="E11" s="353"/>
      <c r="F11" s="353"/>
      <c r="G11" s="353"/>
      <c r="H11" s="353"/>
      <c r="I11" s="353"/>
      <c r="J11" s="353"/>
      <c r="K11" s="353"/>
    </row>
    <row r="12" spans="1:11" x14ac:dyDescent="0.2">
      <c r="A12" s="7"/>
      <c r="B12" s="8"/>
      <c r="C12" s="9"/>
      <c r="D12" s="10"/>
      <c r="E12" s="11"/>
      <c r="F12" s="11"/>
      <c r="G12" s="11"/>
      <c r="H12" s="84"/>
      <c r="I12" s="1"/>
      <c r="J12" s="4"/>
    </row>
    <row r="13" spans="1:11" x14ac:dyDescent="0.2">
      <c r="A13" s="12" t="s">
        <v>12</v>
      </c>
      <c r="B13" s="12" t="s">
        <v>13</v>
      </c>
      <c r="C13" s="12" t="s">
        <v>14</v>
      </c>
      <c r="D13" s="13" t="s">
        <v>15</v>
      </c>
      <c r="E13" s="12"/>
      <c r="F13" s="12"/>
      <c r="G13" s="12" t="s">
        <v>16</v>
      </c>
      <c r="H13" s="12"/>
      <c r="I13" s="12"/>
      <c r="J13" s="12" t="s">
        <v>17</v>
      </c>
      <c r="K13" s="12" t="s">
        <v>18</v>
      </c>
    </row>
    <row r="14" spans="1:11" x14ac:dyDescent="0.2">
      <c r="A14" s="14"/>
      <c r="B14" s="15"/>
      <c r="C14" s="16"/>
      <c r="D14" s="17"/>
      <c r="E14" s="18"/>
      <c r="F14" s="18"/>
      <c r="G14" s="19"/>
      <c r="H14" s="20"/>
      <c r="I14" s="21"/>
      <c r="J14" s="22"/>
      <c r="K14" s="23"/>
    </row>
    <row r="15" spans="1:11" x14ac:dyDescent="0.2">
      <c r="A15" s="24" t="s">
        <v>19</v>
      </c>
      <c r="B15" s="25" t="s">
        <v>20</v>
      </c>
      <c r="C15" s="26"/>
      <c r="D15" s="27"/>
      <c r="E15" s="28"/>
      <c r="F15" s="28"/>
      <c r="G15" s="29"/>
      <c r="H15" s="21"/>
      <c r="I15" s="21"/>
      <c r="J15" s="22"/>
      <c r="K15" s="23"/>
    </row>
    <row r="16" spans="1:11" x14ac:dyDescent="0.2">
      <c r="A16" s="24"/>
      <c r="B16" s="25"/>
      <c r="C16" s="26"/>
      <c r="D16" s="27"/>
      <c r="E16" s="28"/>
      <c r="F16" s="28"/>
      <c r="G16" s="29"/>
      <c r="H16" s="21"/>
      <c r="I16" s="21"/>
      <c r="J16" s="22"/>
      <c r="K16" s="23"/>
    </row>
    <row r="17" spans="1:11" x14ac:dyDescent="0.2">
      <c r="A17" s="24">
        <v>1</v>
      </c>
      <c r="B17" s="25" t="s">
        <v>21</v>
      </c>
      <c r="C17" s="30"/>
      <c r="D17" s="31"/>
      <c r="E17" s="21"/>
      <c r="F17" s="21"/>
      <c r="G17" s="32"/>
      <c r="H17" s="21"/>
      <c r="I17" s="21"/>
      <c r="J17" s="22"/>
      <c r="K17" s="23"/>
    </row>
    <row r="18" spans="1:11" x14ac:dyDescent="0.2">
      <c r="A18" s="33"/>
      <c r="B18" s="25"/>
      <c r="C18" s="30"/>
      <c r="D18" s="31"/>
      <c r="E18" s="21"/>
      <c r="F18" s="21"/>
      <c r="G18" s="32"/>
      <c r="H18" s="21"/>
      <c r="I18" s="21"/>
      <c r="J18" s="22"/>
      <c r="K18" s="23"/>
    </row>
    <row r="19" spans="1:11" x14ac:dyDescent="0.2">
      <c r="A19" s="34">
        <f>A17+0.1</f>
        <v>1.1000000000000001</v>
      </c>
      <c r="B19" s="35" t="s">
        <v>22</v>
      </c>
      <c r="C19" s="30"/>
      <c r="D19" s="31"/>
      <c r="E19" s="21"/>
      <c r="F19" s="21"/>
      <c r="G19" s="32"/>
      <c r="H19" s="21"/>
      <c r="I19" s="21"/>
      <c r="J19" s="22"/>
      <c r="K19" s="23"/>
    </row>
    <row r="20" spans="1:11" x14ac:dyDescent="0.2">
      <c r="A20" s="36" t="s">
        <v>23</v>
      </c>
      <c r="B20" s="37" t="s">
        <v>24</v>
      </c>
      <c r="C20" s="30">
        <v>450</v>
      </c>
      <c r="D20" s="31" t="s">
        <v>25</v>
      </c>
      <c r="E20" s="21">
        <f>'[1]Analisis de Costos'!G8</f>
        <v>19.784364444444446</v>
      </c>
      <c r="F20" s="21">
        <f>'[1]Analisis de Costos'!H8</f>
        <v>2.2034133333333337</v>
      </c>
      <c r="G20" s="32">
        <f t="shared" ref="G20:G28" si="0">E20+F20</f>
        <v>21.987777777777779</v>
      </c>
      <c r="H20" s="21">
        <f>ROUND(C20*E20,2)</f>
        <v>8902.9599999999991</v>
      </c>
      <c r="I20" s="21">
        <f>ROUND(C20*F20,2)</f>
        <v>991.54</v>
      </c>
      <c r="J20" s="22">
        <f t="shared" ref="J20:J28" si="1">H20+I20</f>
        <v>9894.5</v>
      </c>
      <c r="K20" s="23"/>
    </row>
    <row r="21" spans="1:11" x14ac:dyDescent="0.2">
      <c r="A21" s="36" t="s">
        <v>26</v>
      </c>
      <c r="B21" s="38" t="s">
        <v>27</v>
      </c>
      <c r="C21" s="30">
        <v>117</v>
      </c>
      <c r="D21" s="31" t="s">
        <v>28</v>
      </c>
      <c r="E21" s="21">
        <v>500</v>
      </c>
      <c r="F21" s="21">
        <v>0</v>
      </c>
      <c r="G21" s="32">
        <f t="shared" si="0"/>
        <v>500</v>
      </c>
      <c r="H21" s="21">
        <f>ROUND(C21*E21,2)</f>
        <v>58500</v>
      </c>
      <c r="I21" s="21">
        <f>ROUND(C21*F21,2)</f>
        <v>0</v>
      </c>
      <c r="J21" s="22">
        <f t="shared" si="1"/>
        <v>58500</v>
      </c>
      <c r="K21" s="23"/>
    </row>
    <row r="22" spans="1:11" x14ac:dyDescent="0.2">
      <c r="A22" s="36" t="s">
        <v>29</v>
      </c>
      <c r="B22" s="37" t="s">
        <v>30</v>
      </c>
      <c r="C22" s="30">
        <v>117</v>
      </c>
      <c r="D22" s="31" t="s">
        <v>28</v>
      </c>
      <c r="E22" s="21">
        <f>'[1]Analisis de Costos'!G22</f>
        <v>251.19967750000001</v>
      </c>
      <c r="F22" s="21">
        <f>'[1]Analisis de Costos'!H22</f>
        <v>20.954183333333336</v>
      </c>
      <c r="G22" s="32">
        <f t="shared" si="0"/>
        <v>272.15386083333334</v>
      </c>
      <c r="H22" s="21">
        <f>ROUND(C22*E22,2)</f>
        <v>29390.36</v>
      </c>
      <c r="I22" s="21">
        <f>ROUND(C22*F22,2)</f>
        <v>2451.64</v>
      </c>
      <c r="J22" s="22">
        <f t="shared" si="1"/>
        <v>31842</v>
      </c>
      <c r="K22" s="23"/>
    </row>
    <row r="23" spans="1:11" x14ac:dyDescent="0.2">
      <c r="A23" s="36" t="s">
        <v>31</v>
      </c>
      <c r="B23" s="38" t="s">
        <v>32</v>
      </c>
      <c r="C23" s="30">
        <v>970</v>
      </c>
      <c r="D23" s="31" t="s">
        <v>33</v>
      </c>
      <c r="E23" s="21">
        <f>'[1]Analisis de Costos'!G44</f>
        <v>68.548453608247428</v>
      </c>
      <c r="F23" s="21">
        <f>'[1]Analisis de Costos'!H44</f>
        <v>6.6804123711340209</v>
      </c>
      <c r="G23" s="32">
        <f t="shared" si="0"/>
        <v>75.228865979381453</v>
      </c>
      <c r="H23" s="21">
        <f>ROUND(C23*E23,2)</f>
        <v>66492</v>
      </c>
      <c r="I23" s="21">
        <f>ROUND(C23*F23,2)</f>
        <v>6480</v>
      </c>
      <c r="J23" s="22">
        <f t="shared" si="1"/>
        <v>72972</v>
      </c>
      <c r="K23" s="23"/>
    </row>
    <row r="24" spans="1:11" x14ac:dyDescent="0.2">
      <c r="A24" s="36" t="s">
        <v>34</v>
      </c>
      <c r="B24" s="39" t="s">
        <v>35</v>
      </c>
      <c r="C24" s="30">
        <v>585</v>
      </c>
      <c r="D24" s="31" t="s">
        <v>28</v>
      </c>
      <c r="E24" s="21">
        <f>'[1]Analisis de Costos'!G53</f>
        <v>295</v>
      </c>
      <c r="F24" s="21">
        <f>'[1]Analisis de Costos'!H53</f>
        <v>53.1</v>
      </c>
      <c r="G24" s="32">
        <f t="shared" si="0"/>
        <v>348.1</v>
      </c>
      <c r="H24" s="21">
        <f>ROUND(C24*E24,2)</f>
        <v>172575</v>
      </c>
      <c r="I24" s="21">
        <f>ROUND(C24*F24,2)</f>
        <v>31063.5</v>
      </c>
      <c r="J24" s="22">
        <f t="shared" si="1"/>
        <v>203638.5</v>
      </c>
      <c r="K24" s="23"/>
    </row>
    <row r="25" spans="1:11" x14ac:dyDescent="0.2">
      <c r="A25" s="36"/>
      <c r="B25" s="40"/>
      <c r="C25" s="30"/>
      <c r="D25" s="31"/>
      <c r="E25" s="21"/>
      <c r="F25" s="21"/>
      <c r="G25" s="32">
        <f t="shared" si="0"/>
        <v>0</v>
      </c>
      <c r="H25" s="21"/>
      <c r="I25" s="21"/>
      <c r="J25" s="22">
        <f t="shared" si="1"/>
        <v>0</v>
      </c>
      <c r="K25" s="23">
        <f>SUM(J20:J24)</f>
        <v>376847</v>
      </c>
    </row>
    <row r="26" spans="1:11" x14ac:dyDescent="0.2">
      <c r="A26" s="34">
        <v>1.2</v>
      </c>
      <c r="B26" s="35" t="s">
        <v>36</v>
      </c>
      <c r="C26" s="41"/>
      <c r="D26" s="42"/>
      <c r="E26" s="21"/>
      <c r="F26" s="21"/>
      <c r="G26" s="32">
        <f t="shared" si="0"/>
        <v>0</v>
      </c>
      <c r="H26" s="21"/>
      <c r="I26" s="21"/>
      <c r="J26" s="22">
        <f t="shared" si="1"/>
        <v>0</v>
      </c>
      <c r="K26" s="23"/>
    </row>
    <row r="27" spans="1:11" x14ac:dyDescent="0.2">
      <c r="A27" s="36" t="s">
        <v>37</v>
      </c>
      <c r="B27" s="39" t="s">
        <v>38</v>
      </c>
      <c r="C27" s="30">
        <v>8215.16</v>
      </c>
      <c r="D27" s="31" t="s">
        <v>25</v>
      </c>
      <c r="E27" s="21">
        <f>'[1]Analisis de Costos'!G60</f>
        <v>10.437685936731603</v>
      </c>
      <c r="F27" s="21">
        <f>'[1]Analisis de Costos'!H60</f>
        <v>1.1898429245443789</v>
      </c>
      <c r="G27" s="32">
        <f t="shared" si="0"/>
        <v>11.627528861275982</v>
      </c>
      <c r="H27" s="21">
        <f>ROUND(C27*E27,2)</f>
        <v>85747.26</v>
      </c>
      <c r="I27" s="21">
        <f>ROUND(C27*F27,2)</f>
        <v>9774.75</v>
      </c>
      <c r="J27" s="22">
        <f t="shared" si="1"/>
        <v>95522.01</v>
      </c>
      <c r="K27" s="23"/>
    </row>
    <row r="28" spans="1:11" x14ac:dyDescent="0.2">
      <c r="A28" s="36" t="s">
        <v>39</v>
      </c>
      <c r="B28" s="39" t="s">
        <v>40</v>
      </c>
      <c r="C28" s="30">
        <v>4</v>
      </c>
      <c r="D28" s="43" t="s">
        <v>41</v>
      </c>
      <c r="E28" s="21">
        <f>C27*0.15*1.3*180/4</f>
        <v>72088.028999999995</v>
      </c>
      <c r="F28" s="21">
        <f>'[1]Analisis de Costos'!H57</f>
        <v>53.1</v>
      </c>
      <c r="G28" s="32">
        <f t="shared" si="0"/>
        <v>72141.129000000001</v>
      </c>
      <c r="H28" s="21">
        <f>ROUND(C28*E28,2)</f>
        <v>288352.12</v>
      </c>
      <c r="I28" s="21">
        <f>ROUND(C28*F28,2)</f>
        <v>212.4</v>
      </c>
      <c r="J28" s="22">
        <f t="shared" si="1"/>
        <v>288564.52</v>
      </c>
      <c r="K28" s="23"/>
    </row>
    <row r="29" spans="1:11" x14ac:dyDescent="0.2">
      <c r="A29" s="33"/>
      <c r="B29" s="39"/>
      <c r="C29" s="30"/>
      <c r="D29" s="43"/>
      <c r="E29" s="21"/>
      <c r="F29" s="21"/>
      <c r="G29" s="44"/>
      <c r="H29" s="21"/>
      <c r="J29" s="46"/>
      <c r="K29" s="47">
        <f>SUM(J27:J28)</f>
        <v>384086.53</v>
      </c>
    </row>
    <row r="30" spans="1:11" x14ac:dyDescent="0.2">
      <c r="A30" s="48"/>
      <c r="B30" s="49" t="s">
        <v>42</v>
      </c>
      <c r="C30" s="50"/>
      <c r="D30" s="51"/>
      <c r="E30" s="52"/>
      <c r="F30" s="52"/>
      <c r="G30" s="53"/>
      <c r="H30" s="54">
        <f>SUM(H20:H28)</f>
        <v>709959.7</v>
      </c>
      <c r="I30" s="54">
        <f>SUM(I20:I28)</f>
        <v>50973.83</v>
      </c>
      <c r="J30" s="55"/>
      <c r="K30" s="55">
        <f>SUM(K20:K29)</f>
        <v>760933.53</v>
      </c>
    </row>
    <row r="31" spans="1:11" x14ac:dyDescent="0.2">
      <c r="A31" s="56"/>
      <c r="B31" s="57"/>
      <c r="C31" s="58"/>
      <c r="D31" s="59"/>
      <c r="E31" s="60"/>
      <c r="F31" s="60"/>
      <c r="G31" s="61"/>
      <c r="H31" s="62"/>
      <c r="I31" s="62"/>
      <c r="J31" s="63"/>
      <c r="K31" s="64"/>
    </row>
    <row r="32" spans="1:11" x14ac:dyDescent="0.2">
      <c r="A32" s="24" t="s">
        <v>43</v>
      </c>
      <c r="B32" s="25" t="s">
        <v>44</v>
      </c>
      <c r="C32" s="30"/>
      <c r="D32" s="43"/>
      <c r="E32" s="65"/>
      <c r="F32" s="65"/>
      <c r="G32" s="66"/>
      <c r="H32" s="21"/>
      <c r="I32" s="21"/>
      <c r="J32" s="22"/>
      <c r="K32" s="23"/>
    </row>
    <row r="33" spans="1:11" x14ac:dyDescent="0.2">
      <c r="A33" s="24"/>
      <c r="B33" s="25"/>
      <c r="C33" s="30"/>
      <c r="D33" s="43"/>
      <c r="E33" s="65"/>
      <c r="F33" s="65"/>
      <c r="G33" s="66"/>
      <c r="H33" s="21"/>
      <c r="I33" s="21"/>
      <c r="J33" s="22"/>
      <c r="K33" s="23"/>
    </row>
    <row r="34" spans="1:11" x14ac:dyDescent="0.2">
      <c r="A34" s="34">
        <v>1</v>
      </c>
      <c r="B34" s="35" t="s">
        <v>45</v>
      </c>
      <c r="C34" s="30"/>
      <c r="D34" s="31"/>
      <c r="E34" s="65"/>
      <c r="F34" s="65"/>
      <c r="G34" s="66"/>
      <c r="H34" s="21"/>
      <c r="I34" s="21"/>
      <c r="J34" s="22"/>
      <c r="K34" s="23"/>
    </row>
    <row r="35" spans="1:11" x14ac:dyDescent="0.2">
      <c r="A35" s="34"/>
      <c r="B35" s="35"/>
      <c r="C35" s="30"/>
      <c r="D35" s="31"/>
      <c r="E35" s="65"/>
      <c r="F35" s="65"/>
      <c r="G35" s="66"/>
      <c r="H35" s="21"/>
      <c r="I35" s="21"/>
      <c r="J35" s="22"/>
      <c r="K35" s="23"/>
    </row>
    <row r="36" spans="1:11" x14ac:dyDescent="0.2">
      <c r="A36" s="34">
        <v>1.1000000000000001</v>
      </c>
      <c r="B36" s="67" t="s">
        <v>46</v>
      </c>
      <c r="C36" s="30"/>
      <c r="D36" s="31"/>
      <c r="E36" s="21"/>
      <c r="F36" s="21"/>
      <c r="G36" s="44"/>
      <c r="H36" s="21"/>
      <c r="I36" s="21"/>
      <c r="J36" s="22"/>
      <c r="K36" s="23"/>
    </row>
    <row r="37" spans="1:11" x14ac:dyDescent="0.2">
      <c r="A37" s="36" t="s">
        <v>23</v>
      </c>
      <c r="B37" s="68" t="s">
        <v>47</v>
      </c>
      <c r="C37" s="30">
        <v>18.3</v>
      </c>
      <c r="D37" s="43" t="s">
        <v>33</v>
      </c>
      <c r="E37" s="21">
        <f>'[1]Analisis de Costos'!G75</f>
        <v>15366.499301080137</v>
      </c>
      <c r="F37" s="21">
        <f>'[1]Analisis de Costos'!H75</f>
        <v>2650.7456747404844</v>
      </c>
      <c r="G37" s="32">
        <f t="shared" ref="G37:G42" si="2">E37+F37</f>
        <v>18017.24497582062</v>
      </c>
      <c r="H37" s="21">
        <f t="shared" ref="H37:H42" si="3">ROUND(C37*E37,2)</f>
        <v>281206.94</v>
      </c>
      <c r="I37" s="21">
        <f t="shared" ref="I37:I42" si="4">ROUND(C37*F37,2)</f>
        <v>48508.65</v>
      </c>
      <c r="J37" s="22">
        <f t="shared" ref="J37:J42" si="5">H37+I37</f>
        <v>329715.59000000003</v>
      </c>
      <c r="K37" s="23"/>
    </row>
    <row r="38" spans="1:11" x14ac:dyDescent="0.2">
      <c r="A38" s="36" t="s">
        <v>26</v>
      </c>
      <c r="B38" s="68" t="s">
        <v>48</v>
      </c>
      <c r="C38" s="30">
        <v>2</v>
      </c>
      <c r="D38" s="43" t="s">
        <v>49</v>
      </c>
      <c r="E38" s="21">
        <f>'[1]Analisis de Costos'!G90</f>
        <v>46107.635960243198</v>
      </c>
      <c r="F38" s="21">
        <f>'[1]Analisis de Costos'!H90</f>
        <v>7633.38</v>
      </c>
      <c r="G38" s="32">
        <f t="shared" si="2"/>
        <v>53741.015960243196</v>
      </c>
      <c r="H38" s="21">
        <f t="shared" si="3"/>
        <v>92215.27</v>
      </c>
      <c r="I38" s="21">
        <f t="shared" si="4"/>
        <v>15266.76</v>
      </c>
      <c r="J38" s="22">
        <f t="shared" si="5"/>
        <v>107482.03</v>
      </c>
      <c r="K38" s="23"/>
    </row>
    <row r="39" spans="1:11" x14ac:dyDescent="0.2">
      <c r="A39" s="69" t="s">
        <v>29</v>
      </c>
      <c r="B39" s="70" t="s">
        <v>50</v>
      </c>
      <c r="C39" s="71">
        <v>6</v>
      </c>
      <c r="D39" s="72" t="s">
        <v>49</v>
      </c>
      <c r="E39" s="73">
        <f>'[1]Analisis de Costos'!G107</f>
        <v>32807.635960243198</v>
      </c>
      <c r="F39" s="73">
        <f>'[1]Analisis de Costos'!H107</f>
        <v>5239.38</v>
      </c>
      <c r="G39" s="32">
        <f t="shared" si="2"/>
        <v>38047.015960243196</v>
      </c>
      <c r="H39" s="73">
        <f t="shared" si="3"/>
        <v>196845.82</v>
      </c>
      <c r="I39" s="73">
        <f t="shared" si="4"/>
        <v>31436.28</v>
      </c>
      <c r="J39" s="22">
        <f t="shared" si="5"/>
        <v>228282.1</v>
      </c>
      <c r="K39" s="74"/>
    </row>
    <row r="40" spans="1:11" x14ac:dyDescent="0.2">
      <c r="A40" s="36" t="s">
        <v>31</v>
      </c>
      <c r="B40" s="75" t="s">
        <v>51</v>
      </c>
      <c r="C40" s="30">
        <v>1</v>
      </c>
      <c r="D40" s="43" t="s">
        <v>49</v>
      </c>
      <c r="E40" s="21">
        <f>'[1]Analisis de Costos'!G122</f>
        <v>18974.21074368</v>
      </c>
      <c r="F40" s="21">
        <f>'[1]Analisis de Costos'!H122</f>
        <v>2749.36</v>
      </c>
      <c r="G40" s="32">
        <f t="shared" si="2"/>
        <v>21723.57074368</v>
      </c>
      <c r="H40" s="21">
        <f t="shared" si="3"/>
        <v>18974.21</v>
      </c>
      <c r="I40" s="21">
        <f t="shared" si="4"/>
        <v>2749.36</v>
      </c>
      <c r="J40" s="22">
        <f t="shared" si="5"/>
        <v>21723.57</v>
      </c>
      <c r="K40" s="23"/>
    </row>
    <row r="41" spans="1:11" x14ac:dyDescent="0.2">
      <c r="A41" s="36" t="s">
        <v>34</v>
      </c>
      <c r="B41" s="68" t="s">
        <v>52</v>
      </c>
      <c r="C41" s="30">
        <v>1</v>
      </c>
      <c r="D41" s="43" t="s">
        <v>49</v>
      </c>
      <c r="E41" s="21">
        <f>'[1]Analisis de Costos'!G137</f>
        <v>248608.46</v>
      </c>
      <c r="F41" s="21">
        <f>'[1]Analisis de Costos'!H137</f>
        <v>44083.530000000006</v>
      </c>
      <c r="G41" s="32">
        <f t="shared" si="2"/>
        <v>292691.99</v>
      </c>
      <c r="H41" s="21">
        <f t="shared" si="3"/>
        <v>248608.46</v>
      </c>
      <c r="I41" s="21">
        <f t="shared" si="4"/>
        <v>44083.53</v>
      </c>
      <c r="J41" s="22">
        <f t="shared" si="5"/>
        <v>292691.99</v>
      </c>
      <c r="K41" s="23"/>
    </row>
    <row r="42" spans="1:11" ht="24" x14ac:dyDescent="0.2">
      <c r="A42" s="36" t="s">
        <v>53</v>
      </c>
      <c r="B42" s="68" t="s">
        <v>54</v>
      </c>
      <c r="C42" s="30">
        <v>1</v>
      </c>
      <c r="D42" s="43" t="s">
        <v>49</v>
      </c>
      <c r="E42" s="21">
        <f>'[1]Analisis de Costos'!G153</f>
        <v>27647.629999999997</v>
      </c>
      <c r="F42" s="21">
        <f>'[1]Analisis de Costos'!H153</f>
        <v>3153.78</v>
      </c>
      <c r="G42" s="32">
        <f t="shared" si="2"/>
        <v>30801.409999999996</v>
      </c>
      <c r="H42" s="21">
        <f t="shared" si="3"/>
        <v>27647.63</v>
      </c>
      <c r="I42" s="21">
        <f t="shared" si="4"/>
        <v>3153.78</v>
      </c>
      <c r="J42" s="22">
        <f t="shared" si="5"/>
        <v>30801.41</v>
      </c>
      <c r="K42" s="23"/>
    </row>
    <row r="43" spans="1:11" x14ac:dyDescent="0.2">
      <c r="A43" s="36"/>
      <c r="B43" s="68"/>
      <c r="C43" s="30"/>
      <c r="D43" s="43"/>
      <c r="E43" s="21"/>
      <c r="F43" s="21"/>
      <c r="G43" s="32"/>
      <c r="H43" s="21"/>
      <c r="I43" s="21"/>
      <c r="J43" s="22"/>
      <c r="K43" s="23">
        <f>SUM(J37:J42)</f>
        <v>1010696.69</v>
      </c>
    </row>
    <row r="44" spans="1:11" x14ac:dyDescent="0.2">
      <c r="A44" s="34">
        <v>1.2</v>
      </c>
      <c r="B44" s="76" t="s">
        <v>55</v>
      </c>
      <c r="C44" s="30"/>
      <c r="D44" s="43"/>
      <c r="E44" s="21"/>
      <c r="F44" s="21"/>
      <c r="G44" s="32"/>
      <c r="H44" s="21"/>
      <c r="I44" s="21"/>
      <c r="J44" s="22"/>
      <c r="K44" s="23"/>
    </row>
    <row r="45" spans="1:11" x14ac:dyDescent="0.2">
      <c r="A45" s="36" t="s">
        <v>37</v>
      </c>
      <c r="B45" s="68" t="s">
        <v>56</v>
      </c>
      <c r="C45" s="30">
        <v>25.62</v>
      </c>
      <c r="D45" s="43" t="s">
        <v>57</v>
      </c>
      <c r="E45" s="21">
        <f>'[1]Analisis de Costos'!G167</f>
        <v>408.20285714285717</v>
      </c>
      <c r="F45" s="21">
        <f>'[1]Analisis de Costos'!H167</f>
        <v>53.39</v>
      </c>
      <c r="G45" s="32">
        <f>E45+F45</f>
        <v>461.59285714285716</v>
      </c>
      <c r="H45" s="21">
        <f>ROUND(C45*E45,2)</f>
        <v>10458.16</v>
      </c>
      <c r="I45" s="21">
        <f>ROUND(C45*F45,2)</f>
        <v>1367.85</v>
      </c>
      <c r="J45" s="22">
        <f>H45+I45</f>
        <v>11826.01</v>
      </c>
      <c r="K45" s="23"/>
    </row>
    <row r="46" spans="1:11" x14ac:dyDescent="0.2">
      <c r="A46" s="36" t="s">
        <v>39</v>
      </c>
      <c r="B46" s="68" t="s">
        <v>58</v>
      </c>
      <c r="C46" s="30">
        <v>20.23</v>
      </c>
      <c r="D46" s="43" t="s">
        <v>28</v>
      </c>
      <c r="E46" s="21">
        <f>'[1]Analisis de Costos'!G177+E21</f>
        <v>683.35666666666668</v>
      </c>
      <c r="F46" s="21">
        <f>'[1]Analisis de Costos'!H177</f>
        <v>15.409358333333333</v>
      </c>
      <c r="G46" s="32">
        <f>E46+F46</f>
        <v>698.76602500000001</v>
      </c>
      <c r="H46" s="21">
        <f>ROUND(C46*E46,2)</f>
        <v>13824.31</v>
      </c>
      <c r="I46" s="21">
        <f>ROUND(C46*F46,2)</f>
        <v>311.73</v>
      </c>
      <c r="J46" s="22">
        <f>H46+I46</f>
        <v>14136.039999999999</v>
      </c>
      <c r="K46" s="23"/>
    </row>
    <row r="47" spans="1:11" ht="24" x14ac:dyDescent="0.2">
      <c r="A47" s="36" t="s">
        <v>59</v>
      </c>
      <c r="B47" s="68" t="s">
        <v>35</v>
      </c>
      <c r="C47" s="30">
        <v>6.47</v>
      </c>
      <c r="D47" s="43" t="s">
        <v>28</v>
      </c>
      <c r="E47" s="21">
        <f>'[1]Analisis de Costos'!G212</f>
        <v>371.13402061855675</v>
      </c>
      <c r="F47" s="21">
        <f>'[1]Analisis de Costos'!H212</f>
        <v>0</v>
      </c>
      <c r="G47" s="32">
        <f>E47+F47</f>
        <v>371.13402061855675</v>
      </c>
      <c r="H47" s="21">
        <f>ROUND(C47*E47,2)</f>
        <v>2401.2399999999998</v>
      </c>
      <c r="I47" s="21">
        <f>ROUND(C47*F47,2)</f>
        <v>0</v>
      </c>
      <c r="J47" s="22">
        <f>H47+I47</f>
        <v>2401.2399999999998</v>
      </c>
      <c r="K47" s="23"/>
    </row>
    <row r="48" spans="1:11" x14ac:dyDescent="0.2">
      <c r="A48" s="36"/>
      <c r="B48" s="68"/>
      <c r="C48" s="30"/>
      <c r="D48" s="43"/>
      <c r="E48" s="21"/>
      <c r="F48" s="21"/>
      <c r="G48" s="32"/>
      <c r="H48" s="21"/>
      <c r="I48" s="21"/>
      <c r="J48" s="22"/>
      <c r="K48" s="23">
        <f>SUM(J45:J47)</f>
        <v>28363.29</v>
      </c>
    </row>
    <row r="49" spans="1:11" x14ac:dyDescent="0.2">
      <c r="A49" s="34">
        <v>2</v>
      </c>
      <c r="B49" s="35" t="s">
        <v>60</v>
      </c>
      <c r="C49" s="30"/>
      <c r="D49" s="43"/>
      <c r="E49" s="21"/>
      <c r="F49" s="21"/>
      <c r="G49" s="32"/>
      <c r="H49" s="21"/>
      <c r="I49" s="21"/>
      <c r="J49" s="22"/>
      <c r="K49" s="23"/>
    </row>
    <row r="50" spans="1:11" x14ac:dyDescent="0.2">
      <c r="A50" s="34"/>
      <c r="B50" s="35"/>
      <c r="C50" s="30"/>
      <c r="D50" s="43"/>
      <c r="E50" s="21"/>
      <c r="F50" s="21"/>
      <c r="G50" s="32"/>
      <c r="H50" s="21"/>
      <c r="I50" s="21"/>
      <c r="J50" s="22"/>
      <c r="K50" s="23"/>
    </row>
    <row r="51" spans="1:11" ht="24" x14ac:dyDescent="0.2">
      <c r="A51" s="36">
        <v>2.1</v>
      </c>
      <c r="B51" s="68" t="s">
        <v>61</v>
      </c>
      <c r="C51" s="30">
        <v>1</v>
      </c>
      <c r="D51" s="43" t="s">
        <v>49</v>
      </c>
      <c r="E51" s="21">
        <f>'[1]Analisis de Costos'!G199</f>
        <v>786000</v>
      </c>
      <c r="F51" s="21">
        <f>'[1]Analisis de Costos'!H199</f>
        <v>137160</v>
      </c>
      <c r="G51" s="32">
        <f>E51+F51</f>
        <v>923160</v>
      </c>
      <c r="H51" s="21">
        <f>ROUND(C51*E51,2)</f>
        <v>786000</v>
      </c>
      <c r="I51" s="21">
        <f>ROUND(C51*F51,2)</f>
        <v>137160</v>
      </c>
      <c r="J51" s="22">
        <f>H51+I51</f>
        <v>923160</v>
      </c>
      <c r="K51" s="23"/>
    </row>
    <row r="52" spans="1:11" x14ac:dyDescent="0.2">
      <c r="A52" s="36"/>
      <c r="B52" s="37"/>
      <c r="C52" s="30"/>
      <c r="D52" s="43"/>
      <c r="E52" s="21"/>
      <c r="F52" s="21"/>
      <c r="G52" s="32"/>
      <c r="H52" s="21"/>
      <c r="I52" s="21"/>
      <c r="J52" s="22"/>
      <c r="K52" s="23">
        <f>SUM(J51)</f>
        <v>923160</v>
      </c>
    </row>
    <row r="53" spans="1:11" x14ac:dyDescent="0.2">
      <c r="A53" s="34" t="s">
        <v>62</v>
      </c>
      <c r="B53" s="25" t="s">
        <v>63</v>
      </c>
      <c r="C53" s="30"/>
      <c r="D53" s="43"/>
      <c r="E53" s="21"/>
      <c r="F53" s="21"/>
      <c r="G53" s="32"/>
      <c r="H53" s="21"/>
      <c r="I53" s="21"/>
      <c r="J53" s="22"/>
      <c r="K53" s="23"/>
    </row>
    <row r="54" spans="1:11" x14ac:dyDescent="0.2">
      <c r="A54" s="34" t="s">
        <v>64</v>
      </c>
      <c r="B54" s="35" t="s">
        <v>65</v>
      </c>
      <c r="C54" s="30"/>
      <c r="D54" s="43"/>
      <c r="E54" s="21"/>
      <c r="F54" s="21"/>
      <c r="G54" s="32"/>
      <c r="H54" s="21"/>
      <c r="I54" s="21"/>
      <c r="J54" s="22"/>
      <c r="K54" s="23"/>
    </row>
    <row r="55" spans="1:11" x14ac:dyDescent="0.2">
      <c r="A55" s="36" t="s">
        <v>66</v>
      </c>
      <c r="B55" s="37" t="s">
        <v>67</v>
      </c>
      <c r="C55" s="30">
        <v>12.7</v>
      </c>
      <c r="D55" s="43" t="s">
        <v>25</v>
      </c>
      <c r="E55" s="21">
        <f>'[1]Analisis de Costos'!G219</f>
        <v>545.72</v>
      </c>
      <c r="F55" s="21">
        <f>'[1]Analisis de Costos'!H219</f>
        <v>55.17</v>
      </c>
      <c r="G55" s="32">
        <f>E55+F55</f>
        <v>600.89</v>
      </c>
      <c r="H55" s="21">
        <f>ROUND(C55*E55,2)</f>
        <v>6930.64</v>
      </c>
      <c r="I55" s="21">
        <f>ROUND(C55*F55,2)</f>
        <v>700.66</v>
      </c>
      <c r="J55" s="22">
        <f>H55+I55</f>
        <v>7631.3</v>
      </c>
      <c r="K55" s="23"/>
    </row>
    <row r="56" spans="1:11" x14ac:dyDescent="0.2">
      <c r="A56" s="36" t="s">
        <v>68</v>
      </c>
      <c r="B56" s="37" t="s">
        <v>69</v>
      </c>
      <c r="C56" s="30">
        <v>7.38</v>
      </c>
      <c r="D56" s="43" t="s">
        <v>33</v>
      </c>
      <c r="E56" s="21">
        <f>'[1]Analisis de Costos'!G230</f>
        <v>167.43</v>
      </c>
      <c r="F56" s="21">
        <f>'[1]Analisis de Costos'!H230</f>
        <v>17.669999999999998</v>
      </c>
      <c r="G56" s="32">
        <f>E56+F56</f>
        <v>185.1</v>
      </c>
      <c r="H56" s="21">
        <f>ROUND(C56*E56,2)</f>
        <v>1235.6300000000001</v>
      </c>
      <c r="I56" s="21">
        <f>ROUND(C56*F56,2)</f>
        <v>130.4</v>
      </c>
      <c r="J56" s="22">
        <f>H56+I56</f>
        <v>1366.0300000000002</v>
      </c>
      <c r="K56" s="23"/>
    </row>
    <row r="57" spans="1:11" x14ac:dyDescent="0.2">
      <c r="A57" s="36"/>
      <c r="B57" s="37"/>
      <c r="C57" s="30"/>
      <c r="D57" s="43"/>
      <c r="E57" s="21"/>
      <c r="F57" s="21"/>
      <c r="G57" s="32"/>
      <c r="H57" s="21"/>
      <c r="I57" s="21"/>
      <c r="J57" s="22"/>
      <c r="K57" s="23">
        <f>SUM(J55:J56)</f>
        <v>8997.33</v>
      </c>
    </row>
    <row r="58" spans="1:11" x14ac:dyDescent="0.2">
      <c r="A58" s="34" t="s">
        <v>70</v>
      </c>
      <c r="B58" s="35" t="s">
        <v>71</v>
      </c>
      <c r="C58" s="30"/>
      <c r="D58" s="43"/>
      <c r="E58" s="21"/>
      <c r="F58" s="21"/>
      <c r="G58" s="32"/>
      <c r="H58" s="21"/>
      <c r="I58" s="21"/>
      <c r="J58" s="22"/>
      <c r="K58" s="23"/>
    </row>
    <row r="59" spans="1:11" x14ac:dyDescent="0.2">
      <c r="A59" s="34"/>
      <c r="B59" s="35"/>
      <c r="C59" s="30"/>
      <c r="D59" s="43"/>
      <c r="E59" s="21"/>
      <c r="F59" s="21"/>
      <c r="G59" s="32"/>
      <c r="H59" s="21"/>
      <c r="I59" s="21"/>
      <c r="J59" s="22"/>
      <c r="K59" s="23"/>
    </row>
    <row r="60" spans="1:11" x14ac:dyDescent="0.2">
      <c r="A60" s="34" t="s">
        <v>72</v>
      </c>
      <c r="B60" s="35" t="s">
        <v>73</v>
      </c>
      <c r="C60" s="30"/>
      <c r="D60" s="43"/>
      <c r="E60" s="21"/>
      <c r="F60" s="21"/>
      <c r="G60" s="32"/>
      <c r="H60" s="21"/>
      <c r="I60" s="21"/>
      <c r="J60" s="22"/>
      <c r="K60" s="23"/>
    </row>
    <row r="61" spans="1:11" x14ac:dyDescent="0.2">
      <c r="A61" s="77" t="s">
        <v>74</v>
      </c>
      <c r="B61" s="37" t="s">
        <v>75</v>
      </c>
      <c r="C61" s="30">
        <v>676.57</v>
      </c>
      <c r="D61" s="43" t="s">
        <v>25</v>
      </c>
      <c r="E61" s="21">
        <f>'[1]Analisis de Costos'!G240</f>
        <v>110.1</v>
      </c>
      <c r="F61" s="21">
        <f>'[1]Analisis de Costos'!H240</f>
        <v>9.3000000000000007</v>
      </c>
      <c r="G61" s="32">
        <f>E61+F61</f>
        <v>119.39999999999999</v>
      </c>
      <c r="H61" s="21">
        <f>ROUND(C61*E61,2)</f>
        <v>74490.36</v>
      </c>
      <c r="I61" s="21">
        <f>ROUND(C61*F61,2)</f>
        <v>6292.1</v>
      </c>
      <c r="J61" s="22">
        <f>H61+I61</f>
        <v>80782.460000000006</v>
      </c>
      <c r="K61" s="23"/>
    </row>
    <row r="62" spans="1:11" x14ac:dyDescent="0.2">
      <c r="A62" s="77" t="s">
        <v>76</v>
      </c>
      <c r="B62" s="37" t="s">
        <v>67</v>
      </c>
      <c r="C62" s="30">
        <v>539.64</v>
      </c>
      <c r="D62" s="43" t="s">
        <v>25</v>
      </c>
      <c r="E62" s="21">
        <f>E55</f>
        <v>545.72</v>
      </c>
      <c r="F62" s="21">
        <f>F55</f>
        <v>55.17</v>
      </c>
      <c r="G62" s="32">
        <f>E62+F62</f>
        <v>600.89</v>
      </c>
      <c r="H62" s="21">
        <f>ROUND(C62*E62,2)</f>
        <v>294492.34000000003</v>
      </c>
      <c r="I62" s="21">
        <f>ROUND(C62*F62,2)</f>
        <v>29771.94</v>
      </c>
      <c r="J62" s="22">
        <f>H62+I62</f>
        <v>324264.28000000003</v>
      </c>
      <c r="K62" s="23"/>
    </row>
    <row r="63" spans="1:11" x14ac:dyDescent="0.2">
      <c r="A63" s="78" t="s">
        <v>77</v>
      </c>
      <c r="B63" s="79" t="s">
        <v>69</v>
      </c>
      <c r="C63" s="71">
        <v>170</v>
      </c>
      <c r="D63" s="72" t="s">
        <v>33</v>
      </c>
      <c r="E63" s="73">
        <f>E56</f>
        <v>167.43</v>
      </c>
      <c r="F63" s="73">
        <f>F56</f>
        <v>17.669999999999998</v>
      </c>
      <c r="G63" s="32">
        <f>E63+F63</f>
        <v>185.1</v>
      </c>
      <c r="H63" s="73">
        <f>ROUND(C63*E63,2)</f>
        <v>28463.1</v>
      </c>
      <c r="I63" s="73">
        <f>ROUND(C63*F63,2)</f>
        <v>3003.9</v>
      </c>
      <c r="J63" s="22">
        <f>H63+I63</f>
        <v>31467</v>
      </c>
      <c r="K63" s="74"/>
    </row>
    <row r="64" spans="1:11" x14ac:dyDescent="0.2">
      <c r="A64" s="77"/>
      <c r="B64" s="37"/>
      <c r="C64" s="30"/>
      <c r="D64" s="43"/>
      <c r="E64" s="21"/>
      <c r="F64" s="21"/>
      <c r="G64" s="32"/>
      <c r="H64" s="21"/>
      <c r="I64" s="21"/>
      <c r="J64" s="22"/>
      <c r="K64" s="23">
        <f>SUM(J61:J63)</f>
        <v>436513.74000000005</v>
      </c>
    </row>
    <row r="65" spans="1:14" x14ac:dyDescent="0.2">
      <c r="A65" s="34" t="s">
        <v>78</v>
      </c>
      <c r="B65" s="35" t="s">
        <v>79</v>
      </c>
      <c r="C65" s="30"/>
      <c r="D65" s="43"/>
      <c r="E65" s="21"/>
      <c r="F65" s="21"/>
      <c r="G65" s="32"/>
      <c r="H65" s="21"/>
      <c r="I65" s="21"/>
      <c r="J65" s="22"/>
      <c r="K65" s="23"/>
    </row>
    <row r="66" spans="1:14" s="80" customFormat="1" ht="36" x14ac:dyDescent="0.2">
      <c r="A66" s="77" t="s">
        <v>80</v>
      </c>
      <c r="B66" s="68" t="s">
        <v>81</v>
      </c>
      <c r="C66" s="30">
        <v>6417</v>
      </c>
      <c r="D66" s="43" t="s">
        <v>82</v>
      </c>
      <c r="E66" s="21">
        <v>2600</v>
      </c>
      <c r="F66" s="21">
        <f>E66*0.18</f>
        <v>468</v>
      </c>
      <c r="G66" s="32">
        <f>E66+F66</f>
        <v>3068</v>
      </c>
      <c r="H66" s="21">
        <f>ROUND(C66*E66,2)</f>
        <v>16684200</v>
      </c>
      <c r="I66" s="21">
        <f>ROUND(C66*F66,2)</f>
        <v>3003156</v>
      </c>
      <c r="J66" s="22">
        <f>H66+I66</f>
        <v>19687356</v>
      </c>
      <c r="K66" s="23"/>
      <c r="N66" s="81"/>
    </row>
    <row r="67" spans="1:14" s="80" customFormat="1" ht="36" x14ac:dyDescent="0.2">
      <c r="A67" s="77" t="s">
        <v>83</v>
      </c>
      <c r="B67" s="68" t="s">
        <v>84</v>
      </c>
      <c r="C67" s="30">
        <v>2</v>
      </c>
      <c r="D67" s="43" t="s">
        <v>49</v>
      </c>
      <c r="E67" s="21">
        <f>'[1]Analisis de Costos'!G250</f>
        <v>421544.8</v>
      </c>
      <c r="F67" s="21">
        <f>'[1]Analisis de Costos'!H250</f>
        <v>68678.063999999998</v>
      </c>
      <c r="G67" s="32">
        <f>E67+F67</f>
        <v>490222.864</v>
      </c>
      <c r="H67" s="21">
        <f>ROUND(C67*E67,2)</f>
        <v>843089.6</v>
      </c>
      <c r="I67" s="21">
        <f>ROUND(C67*F67,2)</f>
        <v>137356.13</v>
      </c>
      <c r="J67" s="22">
        <f>H67+I67</f>
        <v>980445.73</v>
      </c>
      <c r="K67" s="23"/>
    </row>
    <row r="68" spans="1:14" s="80" customFormat="1" ht="36" x14ac:dyDescent="0.2">
      <c r="A68" s="77" t="s">
        <v>85</v>
      </c>
      <c r="B68" s="68" t="s">
        <v>86</v>
      </c>
      <c r="C68" s="30">
        <v>2</v>
      </c>
      <c r="D68" s="43" t="s">
        <v>49</v>
      </c>
      <c r="E68" s="21">
        <f>'[1]Analisis de Costos'!G261</f>
        <v>325195.75</v>
      </c>
      <c r="F68" s="21">
        <f>'[1]Analisis de Costos'!H261</f>
        <v>51335.235000000001</v>
      </c>
      <c r="G68" s="32">
        <f>E68+F68</f>
        <v>376530.98499999999</v>
      </c>
      <c r="H68" s="21">
        <f>ROUND(C68*E68,2)</f>
        <v>650391.5</v>
      </c>
      <c r="I68" s="21">
        <f>ROUND(C68*F68,2)</f>
        <v>102670.47</v>
      </c>
      <c r="J68" s="22">
        <f>H68+I68</f>
        <v>753061.97</v>
      </c>
      <c r="K68" s="23"/>
    </row>
    <row r="69" spans="1:14" s="80" customFormat="1" x14ac:dyDescent="0.2">
      <c r="A69" s="36"/>
      <c r="B69" s="37"/>
      <c r="C69" s="30"/>
      <c r="D69" s="43"/>
      <c r="E69" s="21"/>
      <c r="F69" s="21"/>
      <c r="G69" s="32"/>
      <c r="H69" s="21"/>
      <c r="I69" s="21"/>
      <c r="J69" s="22"/>
      <c r="K69" s="23">
        <f>SUM(J66:J68)</f>
        <v>21420863.699999999</v>
      </c>
    </row>
    <row r="70" spans="1:14" s="80" customFormat="1" x14ac:dyDescent="0.2">
      <c r="A70" s="34" t="s">
        <v>87</v>
      </c>
      <c r="B70" s="35" t="s">
        <v>88</v>
      </c>
      <c r="C70" s="30"/>
      <c r="D70" s="43"/>
      <c r="E70" s="21"/>
      <c r="F70" s="21"/>
      <c r="G70" s="32"/>
      <c r="H70" s="21"/>
      <c r="I70" s="21"/>
      <c r="J70" s="22"/>
      <c r="K70" s="23"/>
    </row>
    <row r="71" spans="1:14" s="80" customFormat="1" x14ac:dyDescent="0.2">
      <c r="A71" s="34" t="s">
        <v>89</v>
      </c>
      <c r="B71" s="35" t="s">
        <v>65</v>
      </c>
      <c r="C71" s="30"/>
      <c r="D71" s="43"/>
      <c r="E71" s="21"/>
      <c r="F71" s="21"/>
      <c r="G71" s="32"/>
      <c r="H71" s="21"/>
      <c r="I71" s="21"/>
      <c r="J71" s="22"/>
      <c r="K71" s="23"/>
    </row>
    <row r="72" spans="1:14" s="80" customFormat="1" x14ac:dyDescent="0.2">
      <c r="A72" s="36" t="s">
        <v>90</v>
      </c>
      <c r="B72" s="37" t="s">
        <v>91</v>
      </c>
      <c r="C72" s="30">
        <v>8.8800000000000008</v>
      </c>
      <c r="D72" s="43" t="s">
        <v>25</v>
      </c>
      <c r="E72" s="21">
        <f>E61</f>
        <v>110.1</v>
      </c>
      <c r="F72" s="21">
        <f>F61</f>
        <v>9.3000000000000007</v>
      </c>
      <c r="G72" s="32">
        <f>E72+F72</f>
        <v>119.39999999999999</v>
      </c>
      <c r="H72" s="21">
        <f>ROUND(C72*E72,2)</f>
        <v>977.69</v>
      </c>
      <c r="I72" s="21">
        <f>ROUND(C72*F72,2)</f>
        <v>82.58</v>
      </c>
      <c r="J72" s="22">
        <f>H72+I72</f>
        <v>1060.27</v>
      </c>
      <c r="K72" s="23"/>
    </row>
    <row r="73" spans="1:14" s="80" customFormat="1" x14ac:dyDescent="0.2">
      <c r="A73" s="36" t="s">
        <v>92</v>
      </c>
      <c r="B73" s="37" t="s">
        <v>67</v>
      </c>
      <c r="C73" s="30">
        <v>1.92</v>
      </c>
      <c r="D73" s="43" t="s">
        <v>25</v>
      </c>
      <c r="E73" s="21">
        <f>E55</f>
        <v>545.72</v>
      </c>
      <c r="F73" s="21">
        <f>F55</f>
        <v>55.17</v>
      </c>
      <c r="G73" s="32">
        <f>E73+F73</f>
        <v>600.89</v>
      </c>
      <c r="H73" s="21">
        <f>ROUND(C73*E73,2)</f>
        <v>1047.78</v>
      </c>
      <c r="I73" s="21">
        <f>ROUND(C73*F73,2)</f>
        <v>105.93</v>
      </c>
      <c r="J73" s="22">
        <f>H73+I73</f>
        <v>1153.71</v>
      </c>
      <c r="K73" s="23"/>
    </row>
    <row r="74" spans="1:14" s="80" customFormat="1" x14ac:dyDescent="0.2">
      <c r="A74" s="36" t="s">
        <v>93</v>
      </c>
      <c r="B74" s="37" t="s">
        <v>69</v>
      </c>
      <c r="C74" s="30">
        <v>3.62</v>
      </c>
      <c r="D74" s="43" t="s">
        <v>33</v>
      </c>
      <c r="E74" s="21">
        <f>E63</f>
        <v>167.43</v>
      </c>
      <c r="F74" s="21">
        <f>F63</f>
        <v>17.669999999999998</v>
      </c>
      <c r="G74" s="32">
        <f>E74+F74</f>
        <v>185.1</v>
      </c>
      <c r="H74" s="21">
        <f>ROUND(C74*E74,2)</f>
        <v>606.1</v>
      </c>
      <c r="I74" s="21">
        <f>ROUND(C74*F74,2)</f>
        <v>63.97</v>
      </c>
      <c r="J74" s="22">
        <f>H74+I74</f>
        <v>670.07</v>
      </c>
      <c r="K74" s="23"/>
    </row>
    <row r="75" spans="1:14" s="80" customFormat="1" x14ac:dyDescent="0.2">
      <c r="A75" s="36"/>
      <c r="B75" s="37"/>
      <c r="C75" s="30"/>
      <c r="D75" s="43"/>
      <c r="E75" s="21"/>
      <c r="F75" s="21"/>
      <c r="G75" s="32"/>
      <c r="H75" s="21"/>
      <c r="I75" s="21"/>
      <c r="J75" s="22"/>
      <c r="K75" s="23">
        <f>SUM(J72:J74)</f>
        <v>2884.05</v>
      </c>
    </row>
    <row r="76" spans="1:14" s="80" customFormat="1" x14ac:dyDescent="0.2">
      <c r="A76" s="34" t="s">
        <v>94</v>
      </c>
      <c r="B76" s="35" t="s">
        <v>95</v>
      </c>
      <c r="C76" s="30"/>
      <c r="D76" s="43"/>
      <c r="E76" s="21"/>
      <c r="F76" s="21"/>
      <c r="G76" s="32"/>
      <c r="H76" s="21"/>
      <c r="I76" s="21"/>
      <c r="J76" s="22"/>
      <c r="K76" s="23"/>
    </row>
    <row r="77" spans="1:14" s="80" customFormat="1" x14ac:dyDescent="0.2">
      <c r="A77" s="34" t="s">
        <v>96</v>
      </c>
      <c r="B77" s="35" t="s">
        <v>65</v>
      </c>
      <c r="C77" s="30"/>
      <c r="D77" s="43"/>
      <c r="E77" s="21"/>
      <c r="F77" s="21"/>
      <c r="G77" s="32"/>
      <c r="H77" s="21"/>
      <c r="I77" s="21"/>
      <c r="J77" s="22"/>
      <c r="K77" s="23"/>
    </row>
    <row r="78" spans="1:14" s="80" customFormat="1" x14ac:dyDescent="0.2">
      <c r="A78" s="36" t="s">
        <v>97</v>
      </c>
      <c r="B78" s="68" t="s">
        <v>91</v>
      </c>
      <c r="C78" s="30">
        <v>8.8800000000000008</v>
      </c>
      <c r="D78" s="43" t="s">
        <v>25</v>
      </c>
      <c r="E78" s="21">
        <f t="shared" ref="E78:F80" si="6">E72</f>
        <v>110.1</v>
      </c>
      <c r="F78" s="21">
        <f t="shared" si="6"/>
        <v>9.3000000000000007</v>
      </c>
      <c r="G78" s="32">
        <f>E78+F78</f>
        <v>119.39999999999999</v>
      </c>
      <c r="H78" s="21">
        <f>ROUND(C78*E78,2)</f>
        <v>977.69</v>
      </c>
      <c r="I78" s="21">
        <f>ROUND(C78*F78,2)</f>
        <v>82.58</v>
      </c>
      <c r="J78" s="22">
        <f>H78+I78</f>
        <v>1060.27</v>
      </c>
      <c r="K78" s="23"/>
    </row>
    <row r="79" spans="1:14" s="80" customFormat="1" x14ac:dyDescent="0.2">
      <c r="A79" s="36" t="s">
        <v>98</v>
      </c>
      <c r="B79" s="68" t="s">
        <v>67</v>
      </c>
      <c r="C79" s="30">
        <v>1.92</v>
      </c>
      <c r="D79" s="43" t="s">
        <v>25</v>
      </c>
      <c r="E79" s="21">
        <f t="shared" si="6"/>
        <v>545.72</v>
      </c>
      <c r="F79" s="21">
        <f t="shared" si="6"/>
        <v>55.17</v>
      </c>
      <c r="G79" s="32">
        <f>E79+F79</f>
        <v>600.89</v>
      </c>
      <c r="H79" s="21">
        <f>ROUND(C79*E79,2)</f>
        <v>1047.78</v>
      </c>
      <c r="I79" s="21">
        <f>ROUND(C79*F79,2)</f>
        <v>105.93</v>
      </c>
      <c r="J79" s="22">
        <f>H79+I79</f>
        <v>1153.71</v>
      </c>
      <c r="K79" s="23"/>
    </row>
    <row r="80" spans="1:14" s="80" customFormat="1" x14ac:dyDescent="0.2">
      <c r="A80" s="36" t="s">
        <v>99</v>
      </c>
      <c r="B80" s="68" t="s">
        <v>69</v>
      </c>
      <c r="C80" s="30">
        <v>3.62</v>
      </c>
      <c r="D80" s="43" t="s">
        <v>33</v>
      </c>
      <c r="E80" s="21">
        <f t="shared" si="6"/>
        <v>167.43</v>
      </c>
      <c r="F80" s="21">
        <f t="shared" si="6"/>
        <v>17.669999999999998</v>
      </c>
      <c r="G80" s="32">
        <f>E80+F80</f>
        <v>185.1</v>
      </c>
      <c r="H80" s="21">
        <f>ROUND(C80*E80,2)</f>
        <v>606.1</v>
      </c>
      <c r="I80" s="21">
        <f>ROUND(C80*F80,2)</f>
        <v>63.97</v>
      </c>
      <c r="J80" s="22">
        <f>H80+I80</f>
        <v>670.07</v>
      </c>
      <c r="K80" s="23"/>
    </row>
    <row r="81" spans="1:16384" s="80" customFormat="1" x14ac:dyDescent="0.2">
      <c r="A81" s="36"/>
      <c r="B81" s="68"/>
      <c r="C81" s="30"/>
      <c r="D81" s="43"/>
      <c r="E81" s="21"/>
      <c r="F81" s="21"/>
      <c r="G81" s="32"/>
      <c r="H81" s="21"/>
      <c r="I81" s="21"/>
      <c r="J81" s="22"/>
      <c r="K81" s="23">
        <f>SUM(J78:J80)</f>
        <v>2884.05</v>
      </c>
    </row>
    <row r="82" spans="1:16384" s="80" customFormat="1" x14ac:dyDescent="0.2">
      <c r="A82" s="34" t="s">
        <v>100</v>
      </c>
      <c r="B82" s="76" t="s">
        <v>79</v>
      </c>
      <c r="C82" s="30"/>
      <c r="D82" s="43"/>
      <c r="E82" s="21"/>
      <c r="F82" s="21"/>
      <c r="G82" s="32"/>
      <c r="H82" s="21"/>
      <c r="I82" s="21"/>
      <c r="J82" s="22"/>
      <c r="K82" s="23"/>
    </row>
    <row r="83" spans="1:16384" s="80" customFormat="1" ht="24" x14ac:dyDescent="0.2">
      <c r="A83" s="36" t="s">
        <v>101</v>
      </c>
      <c r="B83" s="68" t="s">
        <v>102</v>
      </c>
      <c r="C83" s="30">
        <v>4</v>
      </c>
      <c r="D83" s="43" t="s">
        <v>49</v>
      </c>
      <c r="E83" s="21">
        <f>'[1]Analisis de Costos'!G272</f>
        <v>458973.04</v>
      </c>
      <c r="F83" s="21">
        <f>'[1]Analisis de Costos'!H272</f>
        <v>75415.147199999992</v>
      </c>
      <c r="G83" s="32">
        <f>E83+F83</f>
        <v>534388.18719999993</v>
      </c>
      <c r="H83" s="21">
        <f>ROUND(C83*E83,2)</f>
        <v>1835892.16</v>
      </c>
      <c r="I83" s="21">
        <f>ROUND(C83*F83,2)</f>
        <v>301660.59000000003</v>
      </c>
      <c r="J83" s="22">
        <f>H83+I83</f>
        <v>2137552.75</v>
      </c>
      <c r="K83" s="23"/>
      <c r="L83" s="82"/>
      <c r="M83" s="83"/>
      <c r="N83" s="84"/>
      <c r="O83" s="85"/>
      <c r="P83" s="86"/>
      <c r="Q83" s="86"/>
      <c r="R83" s="87"/>
      <c r="S83" s="87"/>
      <c r="T83" s="88"/>
      <c r="U83" s="82"/>
      <c r="V83" s="83"/>
      <c r="W83" s="84"/>
      <c r="X83" s="85"/>
      <c r="Y83" s="86"/>
      <c r="Z83" s="86"/>
      <c r="AA83" s="87"/>
      <c r="AB83" s="87"/>
      <c r="AC83" s="88"/>
      <c r="AD83" s="82"/>
      <c r="AE83" s="83"/>
      <c r="AF83" s="84"/>
      <c r="AG83" s="85"/>
      <c r="AH83" s="86"/>
      <c r="AI83" s="86"/>
      <c r="AJ83" s="87"/>
      <c r="AK83" s="87"/>
      <c r="AL83" s="88"/>
      <c r="AM83" s="82"/>
      <c r="AN83" s="83"/>
      <c r="AO83" s="84"/>
      <c r="AP83" s="85"/>
      <c r="AQ83" s="86"/>
      <c r="AR83" s="86"/>
      <c r="AS83" s="87"/>
      <c r="AT83" s="87"/>
      <c r="AU83" s="88"/>
      <c r="AV83" s="82"/>
      <c r="AW83" s="83"/>
      <c r="AX83" s="84"/>
      <c r="AY83" s="85"/>
      <c r="AZ83" s="86"/>
      <c r="BA83" s="86"/>
      <c r="BB83" s="87"/>
      <c r="BC83" s="87"/>
      <c r="BD83" s="88"/>
      <c r="BE83" s="82"/>
      <c r="BF83" s="83"/>
      <c r="BG83" s="84"/>
      <c r="BH83" s="85"/>
      <c r="BI83" s="86"/>
      <c r="BJ83" s="86"/>
      <c r="BK83" s="87"/>
      <c r="BL83" s="87"/>
      <c r="BM83" s="88"/>
      <c r="BN83" s="82"/>
      <c r="BO83" s="83"/>
      <c r="BP83" s="84"/>
      <c r="BQ83" s="85"/>
      <c r="BR83" s="86"/>
      <c r="BS83" s="86"/>
      <c r="BT83" s="87"/>
      <c r="BU83" s="87"/>
      <c r="BV83" s="88"/>
      <c r="BW83" s="82"/>
      <c r="BX83" s="83"/>
      <c r="BY83" s="84"/>
      <c r="BZ83" s="85"/>
      <c r="CA83" s="86"/>
      <c r="CB83" s="86"/>
      <c r="CC83" s="87"/>
      <c r="CD83" s="87"/>
      <c r="CE83" s="88"/>
      <c r="CF83" s="82"/>
      <c r="CG83" s="83"/>
      <c r="CH83" s="84"/>
      <c r="CI83" s="85"/>
      <c r="CJ83" s="86"/>
      <c r="CK83" s="86"/>
      <c r="CL83" s="87"/>
      <c r="CM83" s="87"/>
      <c r="CN83" s="88"/>
      <c r="CO83" s="82"/>
      <c r="CP83" s="83"/>
      <c r="CQ83" s="84"/>
      <c r="CR83" s="85"/>
      <c r="CS83" s="86"/>
      <c r="CT83" s="86"/>
      <c r="CU83" s="87"/>
      <c r="CV83" s="87"/>
      <c r="CW83" s="88"/>
      <c r="CX83" s="82"/>
      <c r="CY83" s="83"/>
      <c r="CZ83" s="84"/>
      <c r="DA83" s="85"/>
      <c r="DB83" s="86"/>
      <c r="DC83" s="86"/>
      <c r="DD83" s="87"/>
      <c r="DE83" s="87"/>
      <c r="DF83" s="88"/>
      <c r="DG83" s="82"/>
      <c r="DH83" s="83"/>
      <c r="DI83" s="84"/>
      <c r="DJ83" s="85"/>
      <c r="DK83" s="86"/>
      <c r="DL83" s="86"/>
      <c r="DM83" s="87"/>
      <c r="DN83" s="87"/>
      <c r="DO83" s="88"/>
      <c r="DP83" s="82"/>
      <c r="DQ83" s="83"/>
      <c r="DR83" s="84"/>
      <c r="DS83" s="85"/>
      <c r="DT83" s="86"/>
      <c r="DU83" s="86"/>
      <c r="DV83" s="87"/>
      <c r="DW83" s="87"/>
      <c r="DX83" s="88"/>
      <c r="DY83" s="82"/>
      <c r="DZ83" s="83"/>
      <c r="EA83" s="84"/>
      <c r="EB83" s="85"/>
      <c r="EC83" s="86"/>
      <c r="ED83" s="86"/>
      <c r="EE83" s="87"/>
      <c r="EF83" s="87"/>
      <c r="EG83" s="88"/>
      <c r="EH83" s="82"/>
      <c r="EI83" s="83"/>
      <c r="EJ83" s="84"/>
      <c r="EK83" s="85"/>
      <c r="EL83" s="86"/>
      <c r="EM83" s="86"/>
      <c r="EN83" s="87"/>
      <c r="EO83" s="87"/>
      <c r="EP83" s="88"/>
      <c r="EQ83" s="82"/>
      <c r="ER83" s="83"/>
      <c r="ES83" s="84"/>
      <c r="ET83" s="85"/>
      <c r="EU83" s="86"/>
      <c r="EV83" s="86"/>
      <c r="EW83" s="87"/>
      <c r="EX83" s="87"/>
      <c r="EY83" s="88"/>
      <c r="EZ83" s="82"/>
      <c r="FA83" s="83"/>
      <c r="FB83" s="84"/>
      <c r="FC83" s="85"/>
      <c r="FD83" s="86"/>
      <c r="FE83" s="86"/>
      <c r="FF83" s="87"/>
      <c r="FG83" s="87"/>
      <c r="FH83" s="88"/>
      <c r="FI83" s="82"/>
      <c r="FJ83" s="83"/>
      <c r="FK83" s="84"/>
      <c r="FL83" s="85"/>
      <c r="FM83" s="86"/>
      <c r="FN83" s="86"/>
      <c r="FO83" s="87"/>
      <c r="FP83" s="87"/>
      <c r="FQ83" s="88"/>
      <c r="FR83" s="82"/>
      <c r="FS83" s="83"/>
      <c r="FT83" s="84"/>
      <c r="FU83" s="85"/>
      <c r="FV83" s="86"/>
      <c r="FW83" s="86"/>
      <c r="FX83" s="87"/>
      <c r="FY83" s="87"/>
      <c r="FZ83" s="88"/>
      <c r="GA83" s="82"/>
      <c r="GB83" s="83"/>
      <c r="GC83" s="84"/>
      <c r="GD83" s="85"/>
      <c r="GE83" s="86"/>
      <c r="GF83" s="86"/>
      <c r="GG83" s="87"/>
      <c r="GH83" s="87"/>
      <c r="GI83" s="88"/>
      <c r="GJ83" s="82"/>
      <c r="GK83" s="83"/>
      <c r="GL83" s="84"/>
      <c r="GM83" s="85"/>
      <c r="GN83" s="86"/>
      <c r="GO83" s="86"/>
      <c r="GP83" s="87"/>
      <c r="GQ83" s="87"/>
      <c r="GR83" s="88"/>
      <c r="GS83" s="82"/>
      <c r="GT83" s="83"/>
      <c r="GU83" s="84"/>
      <c r="GV83" s="85"/>
      <c r="GW83" s="86"/>
      <c r="GX83" s="86"/>
      <c r="GY83" s="87"/>
      <c r="GZ83" s="87"/>
      <c r="HA83" s="88"/>
      <c r="HB83" s="82"/>
      <c r="HC83" s="83"/>
      <c r="HD83" s="84"/>
      <c r="HE83" s="85"/>
      <c r="HF83" s="86"/>
      <c r="HG83" s="86"/>
      <c r="HH83" s="87"/>
      <c r="HI83" s="87"/>
      <c r="HJ83" s="88"/>
      <c r="HK83" s="82"/>
      <c r="HL83" s="83"/>
      <c r="HM83" s="84"/>
      <c r="HN83" s="85"/>
      <c r="HO83" s="86"/>
      <c r="HP83" s="86"/>
      <c r="HQ83" s="87"/>
      <c r="HR83" s="87"/>
      <c r="HS83" s="88"/>
      <c r="HT83" s="82"/>
      <c r="HU83" s="83"/>
      <c r="HV83" s="84"/>
      <c r="HW83" s="85"/>
      <c r="HX83" s="86"/>
      <c r="HY83" s="86"/>
      <c r="HZ83" s="87"/>
      <c r="IA83" s="87"/>
      <c r="IB83" s="88"/>
      <c r="IC83" s="82"/>
      <c r="ID83" s="83"/>
      <c r="IE83" s="84"/>
      <c r="IF83" s="85"/>
      <c r="IG83" s="86"/>
      <c r="IH83" s="86"/>
      <c r="II83" s="87"/>
      <c r="IJ83" s="87"/>
      <c r="IK83" s="88"/>
      <c r="IL83" s="82"/>
      <c r="IM83" s="83"/>
      <c r="IN83" s="84"/>
      <c r="IO83" s="85"/>
      <c r="IP83" s="86"/>
      <c r="IQ83" s="86"/>
      <c r="IR83" s="87"/>
      <c r="IS83" s="87"/>
      <c r="IT83" s="88"/>
      <c r="IU83" s="82"/>
      <c r="IV83" s="83"/>
      <c r="IW83" s="84"/>
      <c r="IX83" s="85"/>
      <c r="IY83" s="86"/>
      <c r="IZ83" s="86"/>
      <c r="JA83" s="87"/>
      <c r="JB83" s="87"/>
      <c r="JC83" s="88"/>
      <c r="JD83" s="82"/>
      <c r="JE83" s="83"/>
      <c r="JF83" s="84"/>
      <c r="JG83" s="85"/>
      <c r="JH83" s="86"/>
      <c r="JI83" s="86"/>
      <c r="JJ83" s="87"/>
      <c r="JK83" s="87"/>
      <c r="JL83" s="88"/>
      <c r="JM83" s="82"/>
      <c r="JN83" s="83"/>
      <c r="JO83" s="84"/>
      <c r="JP83" s="85"/>
      <c r="JQ83" s="86"/>
      <c r="JR83" s="86"/>
      <c r="JS83" s="87"/>
      <c r="JT83" s="87"/>
      <c r="JU83" s="88"/>
      <c r="JV83" s="82"/>
      <c r="JW83" s="83"/>
      <c r="JX83" s="84"/>
      <c r="JY83" s="85"/>
      <c r="JZ83" s="86"/>
      <c r="KA83" s="86"/>
      <c r="KB83" s="87"/>
      <c r="KC83" s="87"/>
      <c r="KD83" s="88"/>
      <c r="KE83" s="82"/>
      <c r="KF83" s="83"/>
      <c r="KG83" s="84"/>
      <c r="KH83" s="85"/>
      <c r="KI83" s="86"/>
      <c r="KJ83" s="86"/>
      <c r="KK83" s="87"/>
      <c r="KL83" s="87"/>
      <c r="KM83" s="88"/>
      <c r="KN83" s="82"/>
      <c r="KO83" s="83"/>
      <c r="KP83" s="84"/>
      <c r="KQ83" s="85"/>
      <c r="KR83" s="86"/>
      <c r="KS83" s="86"/>
      <c r="KT83" s="87"/>
      <c r="KU83" s="87"/>
      <c r="KV83" s="88"/>
      <c r="KW83" s="82"/>
      <c r="KX83" s="83"/>
      <c r="KY83" s="84"/>
      <c r="KZ83" s="85"/>
      <c r="LA83" s="86"/>
      <c r="LB83" s="86"/>
      <c r="LC83" s="87"/>
      <c r="LD83" s="87"/>
      <c r="LE83" s="88"/>
      <c r="LF83" s="82"/>
      <c r="LG83" s="83"/>
      <c r="LH83" s="84"/>
      <c r="LI83" s="85"/>
      <c r="LJ83" s="86"/>
      <c r="LK83" s="86"/>
      <c r="LL83" s="87"/>
      <c r="LM83" s="87"/>
      <c r="LN83" s="88"/>
      <c r="LO83" s="82"/>
      <c r="LP83" s="83"/>
      <c r="LQ83" s="84"/>
      <c r="LR83" s="85"/>
      <c r="LS83" s="86"/>
      <c r="LT83" s="86"/>
      <c r="LU83" s="87"/>
      <c r="LV83" s="87"/>
      <c r="LW83" s="88"/>
      <c r="LX83" s="82"/>
      <c r="LY83" s="83"/>
      <c r="LZ83" s="84"/>
      <c r="MA83" s="85"/>
      <c r="MB83" s="86"/>
      <c r="MC83" s="86"/>
      <c r="MD83" s="87"/>
      <c r="ME83" s="87"/>
      <c r="MF83" s="88"/>
      <c r="MG83" s="82"/>
      <c r="MH83" s="83"/>
      <c r="MI83" s="84"/>
      <c r="MJ83" s="85"/>
      <c r="MK83" s="86"/>
      <c r="ML83" s="86"/>
      <c r="MM83" s="87"/>
      <c r="MN83" s="87"/>
      <c r="MO83" s="88"/>
      <c r="MP83" s="82"/>
      <c r="MQ83" s="83"/>
      <c r="MR83" s="84"/>
      <c r="MS83" s="85"/>
      <c r="MT83" s="86"/>
      <c r="MU83" s="86"/>
      <c r="MV83" s="87"/>
      <c r="MW83" s="87"/>
      <c r="MX83" s="88"/>
      <c r="MY83" s="82"/>
      <c r="MZ83" s="83"/>
      <c r="NA83" s="84"/>
      <c r="NB83" s="85"/>
      <c r="NC83" s="86"/>
      <c r="ND83" s="86"/>
      <c r="NE83" s="87"/>
      <c r="NF83" s="87"/>
      <c r="NG83" s="88"/>
      <c r="NH83" s="82"/>
      <c r="NI83" s="83"/>
      <c r="NJ83" s="84"/>
      <c r="NK83" s="85"/>
      <c r="NL83" s="86"/>
      <c r="NM83" s="86"/>
      <c r="NN83" s="87"/>
      <c r="NO83" s="87"/>
      <c r="NP83" s="88"/>
      <c r="NQ83" s="82"/>
      <c r="NR83" s="83"/>
      <c r="NS83" s="84"/>
      <c r="NT83" s="85"/>
      <c r="NU83" s="86"/>
      <c r="NV83" s="86"/>
      <c r="NW83" s="87"/>
      <c r="NX83" s="87"/>
      <c r="NY83" s="88"/>
      <c r="NZ83" s="82"/>
      <c r="OA83" s="83"/>
      <c r="OB83" s="84"/>
      <c r="OC83" s="85"/>
      <c r="OD83" s="86"/>
      <c r="OE83" s="86"/>
      <c r="OF83" s="87"/>
      <c r="OG83" s="87"/>
      <c r="OH83" s="88"/>
      <c r="OI83" s="82"/>
      <c r="OJ83" s="83"/>
      <c r="OK83" s="84"/>
      <c r="OL83" s="85"/>
      <c r="OM83" s="86"/>
      <c r="ON83" s="86"/>
      <c r="OO83" s="87"/>
      <c r="OP83" s="87"/>
      <c r="OQ83" s="88"/>
      <c r="OR83" s="82"/>
      <c r="OS83" s="83"/>
      <c r="OT83" s="84"/>
      <c r="OU83" s="85"/>
      <c r="OV83" s="86"/>
      <c r="OW83" s="86"/>
      <c r="OX83" s="87"/>
      <c r="OY83" s="87"/>
      <c r="OZ83" s="88"/>
      <c r="PA83" s="82"/>
      <c r="PB83" s="83"/>
      <c r="PC83" s="84"/>
      <c r="PD83" s="85"/>
      <c r="PE83" s="86"/>
      <c r="PF83" s="86"/>
      <c r="PG83" s="87"/>
      <c r="PH83" s="87"/>
      <c r="PI83" s="88"/>
      <c r="PJ83" s="82"/>
      <c r="PK83" s="83"/>
      <c r="PL83" s="84"/>
      <c r="PM83" s="85"/>
      <c r="PN83" s="86"/>
      <c r="PO83" s="86"/>
      <c r="PP83" s="87"/>
      <c r="PQ83" s="87"/>
      <c r="PR83" s="88"/>
      <c r="PS83" s="82"/>
      <c r="PT83" s="83"/>
      <c r="PU83" s="84"/>
      <c r="PV83" s="85"/>
      <c r="PW83" s="86"/>
      <c r="PX83" s="86"/>
      <c r="PY83" s="87"/>
      <c r="PZ83" s="87"/>
      <c r="QA83" s="88"/>
      <c r="QB83" s="82"/>
      <c r="QC83" s="83"/>
      <c r="QD83" s="84"/>
      <c r="QE83" s="85"/>
      <c r="QF83" s="86"/>
      <c r="QG83" s="86"/>
      <c r="QH83" s="87"/>
      <c r="QI83" s="87"/>
      <c r="QJ83" s="88"/>
      <c r="QK83" s="82"/>
      <c r="QL83" s="83"/>
      <c r="QM83" s="84"/>
      <c r="QN83" s="85"/>
      <c r="QO83" s="86"/>
      <c r="QP83" s="86"/>
      <c r="QQ83" s="87"/>
      <c r="QR83" s="87"/>
      <c r="QS83" s="88"/>
      <c r="QT83" s="82"/>
      <c r="QU83" s="83"/>
      <c r="QV83" s="84"/>
      <c r="QW83" s="85"/>
      <c r="QX83" s="86"/>
      <c r="QY83" s="86"/>
      <c r="QZ83" s="87"/>
      <c r="RA83" s="87"/>
      <c r="RB83" s="88"/>
      <c r="RC83" s="82"/>
      <c r="RD83" s="83"/>
      <c r="RE83" s="84"/>
      <c r="RF83" s="85"/>
      <c r="RG83" s="86"/>
      <c r="RH83" s="86"/>
      <c r="RI83" s="87"/>
      <c r="RJ83" s="87"/>
      <c r="RK83" s="88"/>
      <c r="RL83" s="82"/>
      <c r="RM83" s="83"/>
      <c r="RN83" s="84"/>
      <c r="RO83" s="85"/>
      <c r="RP83" s="86"/>
      <c r="RQ83" s="86"/>
      <c r="RR83" s="87"/>
      <c r="RS83" s="87"/>
      <c r="RT83" s="88"/>
      <c r="RU83" s="82"/>
      <c r="RV83" s="83"/>
      <c r="RW83" s="84"/>
      <c r="RX83" s="85"/>
      <c r="RY83" s="86"/>
      <c r="RZ83" s="86"/>
      <c r="SA83" s="87"/>
      <c r="SB83" s="87"/>
      <c r="SC83" s="88"/>
      <c r="SD83" s="82"/>
      <c r="SE83" s="83"/>
      <c r="SF83" s="84"/>
      <c r="SG83" s="85"/>
      <c r="SH83" s="86"/>
      <c r="SI83" s="86"/>
      <c r="SJ83" s="87"/>
      <c r="SK83" s="87"/>
      <c r="SL83" s="88"/>
      <c r="SM83" s="82"/>
      <c r="SN83" s="83"/>
      <c r="SO83" s="84"/>
      <c r="SP83" s="85"/>
      <c r="SQ83" s="86"/>
      <c r="SR83" s="86"/>
      <c r="SS83" s="87"/>
      <c r="ST83" s="87"/>
      <c r="SU83" s="88"/>
      <c r="SV83" s="82"/>
      <c r="SW83" s="83"/>
      <c r="SX83" s="84"/>
      <c r="SY83" s="85"/>
      <c r="SZ83" s="86"/>
      <c r="TA83" s="86"/>
      <c r="TB83" s="87"/>
      <c r="TC83" s="87"/>
      <c r="TD83" s="88"/>
      <c r="TE83" s="82"/>
      <c r="TF83" s="83"/>
      <c r="TG83" s="84"/>
      <c r="TH83" s="85"/>
      <c r="TI83" s="86"/>
      <c r="TJ83" s="86"/>
      <c r="TK83" s="87"/>
      <c r="TL83" s="87"/>
      <c r="TM83" s="88"/>
      <c r="TN83" s="82"/>
      <c r="TO83" s="83"/>
      <c r="TP83" s="84"/>
      <c r="TQ83" s="85"/>
      <c r="TR83" s="86"/>
      <c r="TS83" s="86"/>
      <c r="TT83" s="87"/>
      <c r="TU83" s="87"/>
      <c r="TV83" s="88"/>
      <c r="TW83" s="82"/>
      <c r="TX83" s="83"/>
      <c r="TY83" s="84"/>
      <c r="TZ83" s="85"/>
      <c r="UA83" s="86"/>
      <c r="UB83" s="86"/>
      <c r="UC83" s="87"/>
      <c r="UD83" s="87"/>
      <c r="UE83" s="88"/>
      <c r="UF83" s="82"/>
      <c r="UG83" s="83"/>
      <c r="UH83" s="84"/>
      <c r="UI83" s="85"/>
      <c r="UJ83" s="86"/>
      <c r="UK83" s="86"/>
      <c r="UL83" s="87"/>
      <c r="UM83" s="87"/>
      <c r="UN83" s="88"/>
      <c r="UO83" s="82"/>
      <c r="UP83" s="83"/>
      <c r="UQ83" s="84"/>
      <c r="UR83" s="85"/>
      <c r="US83" s="86"/>
      <c r="UT83" s="86"/>
      <c r="UU83" s="87"/>
      <c r="UV83" s="87"/>
      <c r="UW83" s="88"/>
      <c r="UX83" s="82"/>
      <c r="UY83" s="83"/>
      <c r="UZ83" s="84"/>
      <c r="VA83" s="85"/>
      <c r="VB83" s="86"/>
      <c r="VC83" s="86"/>
      <c r="VD83" s="87"/>
      <c r="VE83" s="87"/>
      <c r="VF83" s="88"/>
      <c r="VG83" s="82"/>
      <c r="VH83" s="83"/>
      <c r="VI83" s="84"/>
      <c r="VJ83" s="85"/>
      <c r="VK83" s="86"/>
      <c r="VL83" s="86"/>
      <c r="VM83" s="87"/>
      <c r="VN83" s="87"/>
      <c r="VO83" s="88"/>
      <c r="VP83" s="82"/>
      <c r="VQ83" s="83"/>
      <c r="VR83" s="84"/>
      <c r="VS83" s="85"/>
      <c r="VT83" s="86"/>
      <c r="VU83" s="86"/>
      <c r="VV83" s="87"/>
      <c r="VW83" s="87"/>
      <c r="VX83" s="88"/>
      <c r="VY83" s="82"/>
      <c r="VZ83" s="83"/>
      <c r="WA83" s="84"/>
      <c r="WB83" s="85"/>
      <c r="WC83" s="86"/>
      <c r="WD83" s="86"/>
      <c r="WE83" s="87"/>
      <c r="WF83" s="87"/>
      <c r="WG83" s="88"/>
      <c r="WH83" s="82"/>
      <c r="WI83" s="83"/>
      <c r="WJ83" s="84"/>
      <c r="WK83" s="85"/>
      <c r="WL83" s="86"/>
      <c r="WM83" s="86"/>
      <c r="WN83" s="87"/>
      <c r="WO83" s="87"/>
      <c r="WP83" s="88"/>
      <c r="WQ83" s="82"/>
      <c r="WR83" s="83"/>
      <c r="WS83" s="84"/>
      <c r="WT83" s="85"/>
      <c r="WU83" s="86"/>
      <c r="WV83" s="86"/>
      <c r="WW83" s="87"/>
      <c r="WX83" s="87"/>
      <c r="WY83" s="88"/>
      <c r="WZ83" s="82"/>
      <c r="XA83" s="83"/>
      <c r="XB83" s="84"/>
      <c r="XC83" s="85"/>
      <c r="XD83" s="86"/>
      <c r="XE83" s="86"/>
      <c r="XF83" s="87"/>
      <c r="XG83" s="87"/>
      <c r="XH83" s="88"/>
      <c r="XI83" s="82"/>
      <c r="XJ83" s="83"/>
      <c r="XK83" s="84"/>
      <c r="XL83" s="85"/>
      <c r="XM83" s="86"/>
      <c r="XN83" s="86"/>
      <c r="XO83" s="87"/>
      <c r="XP83" s="87"/>
      <c r="XQ83" s="88"/>
      <c r="XR83" s="82"/>
      <c r="XS83" s="83"/>
      <c r="XT83" s="84"/>
      <c r="XU83" s="85"/>
      <c r="XV83" s="86"/>
      <c r="XW83" s="86"/>
      <c r="XX83" s="87"/>
      <c r="XY83" s="87"/>
      <c r="XZ83" s="88"/>
      <c r="YA83" s="82"/>
      <c r="YB83" s="83"/>
      <c r="YC83" s="84"/>
      <c r="YD83" s="85"/>
      <c r="YE83" s="86"/>
      <c r="YF83" s="86"/>
      <c r="YG83" s="87"/>
      <c r="YH83" s="87"/>
      <c r="YI83" s="88"/>
      <c r="YJ83" s="82"/>
      <c r="YK83" s="83"/>
      <c r="YL83" s="84"/>
      <c r="YM83" s="85"/>
      <c r="YN83" s="86"/>
      <c r="YO83" s="86"/>
      <c r="YP83" s="87"/>
      <c r="YQ83" s="87"/>
      <c r="YR83" s="88"/>
      <c r="YS83" s="82"/>
      <c r="YT83" s="83"/>
      <c r="YU83" s="84"/>
      <c r="YV83" s="85"/>
      <c r="YW83" s="86"/>
      <c r="YX83" s="86"/>
      <c r="YY83" s="87"/>
      <c r="YZ83" s="87"/>
      <c r="ZA83" s="88"/>
      <c r="ZB83" s="82"/>
      <c r="ZC83" s="83"/>
      <c r="ZD83" s="84"/>
      <c r="ZE83" s="85"/>
      <c r="ZF83" s="86"/>
      <c r="ZG83" s="86"/>
      <c r="ZH83" s="87"/>
      <c r="ZI83" s="87"/>
      <c r="ZJ83" s="88"/>
      <c r="ZK83" s="82"/>
      <c r="ZL83" s="83"/>
      <c r="ZM83" s="84"/>
      <c r="ZN83" s="85"/>
      <c r="ZO83" s="86"/>
      <c r="ZP83" s="86"/>
      <c r="ZQ83" s="87"/>
      <c r="ZR83" s="87"/>
      <c r="ZS83" s="88"/>
      <c r="ZT83" s="82"/>
      <c r="ZU83" s="83"/>
      <c r="ZV83" s="84"/>
      <c r="ZW83" s="85"/>
      <c r="ZX83" s="86"/>
      <c r="ZY83" s="86"/>
      <c r="ZZ83" s="87"/>
      <c r="AAA83" s="87"/>
      <c r="AAB83" s="88"/>
      <c r="AAC83" s="82"/>
      <c r="AAD83" s="83"/>
      <c r="AAE83" s="84"/>
      <c r="AAF83" s="85"/>
      <c r="AAG83" s="86"/>
      <c r="AAH83" s="86"/>
      <c r="AAI83" s="87"/>
      <c r="AAJ83" s="87"/>
      <c r="AAK83" s="88"/>
      <c r="AAL83" s="82"/>
      <c r="AAM83" s="83"/>
      <c r="AAN83" s="84"/>
      <c r="AAO83" s="85"/>
      <c r="AAP83" s="86"/>
      <c r="AAQ83" s="86"/>
      <c r="AAR83" s="87"/>
      <c r="AAS83" s="87"/>
      <c r="AAT83" s="88"/>
      <c r="AAU83" s="82"/>
      <c r="AAV83" s="83"/>
      <c r="AAW83" s="84"/>
      <c r="AAX83" s="85"/>
      <c r="AAY83" s="86"/>
      <c r="AAZ83" s="86"/>
      <c r="ABA83" s="87"/>
      <c r="ABB83" s="87"/>
      <c r="ABC83" s="88"/>
      <c r="ABD83" s="82"/>
      <c r="ABE83" s="83"/>
      <c r="ABF83" s="84"/>
      <c r="ABG83" s="85"/>
      <c r="ABH83" s="86"/>
      <c r="ABI83" s="86"/>
      <c r="ABJ83" s="87"/>
      <c r="ABK83" s="87"/>
      <c r="ABL83" s="88"/>
      <c r="ABM83" s="82"/>
      <c r="ABN83" s="83"/>
      <c r="ABO83" s="84"/>
      <c r="ABP83" s="85"/>
      <c r="ABQ83" s="86"/>
      <c r="ABR83" s="86"/>
      <c r="ABS83" s="87"/>
      <c r="ABT83" s="87"/>
      <c r="ABU83" s="88"/>
      <c r="ABV83" s="82"/>
      <c r="ABW83" s="83"/>
      <c r="ABX83" s="84"/>
      <c r="ABY83" s="85"/>
      <c r="ABZ83" s="86"/>
      <c r="ACA83" s="86"/>
      <c r="ACB83" s="87"/>
      <c r="ACC83" s="87"/>
      <c r="ACD83" s="88"/>
      <c r="ACE83" s="82"/>
      <c r="ACF83" s="83"/>
      <c r="ACG83" s="84"/>
      <c r="ACH83" s="85"/>
      <c r="ACI83" s="86"/>
      <c r="ACJ83" s="86"/>
      <c r="ACK83" s="87"/>
      <c r="ACL83" s="87"/>
      <c r="ACM83" s="88"/>
      <c r="ACN83" s="82"/>
      <c r="ACO83" s="83"/>
      <c r="ACP83" s="84"/>
      <c r="ACQ83" s="85"/>
      <c r="ACR83" s="86"/>
      <c r="ACS83" s="86"/>
      <c r="ACT83" s="87"/>
      <c r="ACU83" s="87"/>
      <c r="ACV83" s="88"/>
      <c r="ACW83" s="82"/>
      <c r="ACX83" s="83"/>
      <c r="ACY83" s="84"/>
      <c r="ACZ83" s="85"/>
      <c r="ADA83" s="86"/>
      <c r="ADB83" s="86"/>
      <c r="ADC83" s="87"/>
      <c r="ADD83" s="87"/>
      <c r="ADE83" s="88"/>
      <c r="ADF83" s="82"/>
      <c r="ADG83" s="83"/>
      <c r="ADH83" s="84"/>
      <c r="ADI83" s="85"/>
      <c r="ADJ83" s="86"/>
      <c r="ADK83" s="86"/>
      <c r="ADL83" s="87"/>
      <c r="ADM83" s="87"/>
      <c r="ADN83" s="88"/>
      <c r="ADO83" s="82"/>
      <c r="ADP83" s="83"/>
      <c r="ADQ83" s="84"/>
      <c r="ADR83" s="85"/>
      <c r="ADS83" s="86"/>
      <c r="ADT83" s="86"/>
      <c r="ADU83" s="87"/>
      <c r="ADV83" s="87"/>
      <c r="ADW83" s="88"/>
      <c r="ADX83" s="82"/>
      <c r="ADY83" s="83"/>
      <c r="ADZ83" s="84"/>
      <c r="AEA83" s="85"/>
      <c r="AEB83" s="86"/>
      <c r="AEC83" s="86"/>
      <c r="AED83" s="87"/>
      <c r="AEE83" s="87"/>
      <c r="AEF83" s="88"/>
      <c r="AEG83" s="82"/>
      <c r="AEH83" s="83"/>
      <c r="AEI83" s="84"/>
      <c r="AEJ83" s="85"/>
      <c r="AEK83" s="86"/>
      <c r="AEL83" s="86"/>
      <c r="AEM83" s="87"/>
      <c r="AEN83" s="87"/>
      <c r="AEO83" s="88"/>
      <c r="AEP83" s="82"/>
      <c r="AEQ83" s="83"/>
      <c r="AER83" s="84"/>
      <c r="AES83" s="85"/>
      <c r="AET83" s="86"/>
      <c r="AEU83" s="86"/>
      <c r="AEV83" s="87"/>
      <c r="AEW83" s="87"/>
      <c r="AEX83" s="88"/>
      <c r="AEY83" s="82"/>
      <c r="AEZ83" s="83"/>
      <c r="AFA83" s="84"/>
      <c r="AFB83" s="85"/>
      <c r="AFC83" s="86"/>
      <c r="AFD83" s="86"/>
      <c r="AFE83" s="87"/>
      <c r="AFF83" s="87"/>
      <c r="AFG83" s="88"/>
      <c r="AFH83" s="82"/>
      <c r="AFI83" s="83"/>
      <c r="AFJ83" s="84"/>
      <c r="AFK83" s="85"/>
      <c r="AFL83" s="86"/>
      <c r="AFM83" s="86"/>
      <c r="AFN83" s="87"/>
      <c r="AFO83" s="87"/>
      <c r="AFP83" s="88"/>
      <c r="AFQ83" s="82"/>
      <c r="AFR83" s="83"/>
      <c r="AFS83" s="84"/>
      <c r="AFT83" s="85"/>
      <c r="AFU83" s="86"/>
      <c r="AFV83" s="86"/>
      <c r="AFW83" s="87"/>
      <c r="AFX83" s="87"/>
      <c r="AFY83" s="88"/>
      <c r="AFZ83" s="82"/>
      <c r="AGA83" s="83"/>
      <c r="AGB83" s="84"/>
      <c r="AGC83" s="85"/>
      <c r="AGD83" s="86"/>
      <c r="AGE83" s="86"/>
      <c r="AGF83" s="87"/>
      <c r="AGG83" s="87"/>
      <c r="AGH83" s="88"/>
      <c r="AGI83" s="82"/>
      <c r="AGJ83" s="83"/>
      <c r="AGK83" s="84"/>
      <c r="AGL83" s="85"/>
      <c r="AGM83" s="86"/>
      <c r="AGN83" s="86"/>
      <c r="AGO83" s="87"/>
      <c r="AGP83" s="87"/>
      <c r="AGQ83" s="88"/>
      <c r="AGR83" s="82"/>
      <c r="AGS83" s="83"/>
      <c r="AGT83" s="84"/>
      <c r="AGU83" s="85"/>
      <c r="AGV83" s="86"/>
      <c r="AGW83" s="86"/>
      <c r="AGX83" s="87"/>
      <c r="AGY83" s="87"/>
      <c r="AGZ83" s="88"/>
      <c r="AHA83" s="82"/>
      <c r="AHB83" s="83"/>
      <c r="AHC83" s="84"/>
      <c r="AHD83" s="85"/>
      <c r="AHE83" s="86"/>
      <c r="AHF83" s="86"/>
      <c r="AHG83" s="87"/>
      <c r="AHH83" s="87"/>
      <c r="AHI83" s="88"/>
      <c r="AHJ83" s="82"/>
      <c r="AHK83" s="83"/>
      <c r="AHL83" s="84"/>
      <c r="AHM83" s="85"/>
      <c r="AHN83" s="86"/>
      <c r="AHO83" s="86"/>
      <c r="AHP83" s="87"/>
      <c r="AHQ83" s="87"/>
      <c r="AHR83" s="88"/>
      <c r="AHS83" s="82"/>
      <c r="AHT83" s="83"/>
      <c r="AHU83" s="84"/>
      <c r="AHV83" s="85"/>
      <c r="AHW83" s="86"/>
      <c r="AHX83" s="86"/>
      <c r="AHY83" s="87"/>
      <c r="AHZ83" s="87"/>
      <c r="AIA83" s="88"/>
      <c r="AIB83" s="82"/>
      <c r="AIC83" s="83"/>
      <c r="AID83" s="84"/>
      <c r="AIE83" s="85"/>
      <c r="AIF83" s="86"/>
      <c r="AIG83" s="86"/>
      <c r="AIH83" s="87"/>
      <c r="AII83" s="87"/>
      <c r="AIJ83" s="88"/>
      <c r="AIK83" s="82"/>
      <c r="AIL83" s="83"/>
      <c r="AIM83" s="84"/>
      <c r="AIN83" s="85"/>
      <c r="AIO83" s="86"/>
      <c r="AIP83" s="86"/>
      <c r="AIQ83" s="87"/>
      <c r="AIR83" s="87"/>
      <c r="AIS83" s="88"/>
      <c r="AIT83" s="82"/>
      <c r="AIU83" s="83"/>
      <c r="AIV83" s="84"/>
      <c r="AIW83" s="85"/>
      <c r="AIX83" s="86"/>
      <c r="AIY83" s="86"/>
      <c r="AIZ83" s="87"/>
      <c r="AJA83" s="87"/>
      <c r="AJB83" s="88"/>
      <c r="AJC83" s="82"/>
      <c r="AJD83" s="83"/>
      <c r="AJE83" s="84"/>
      <c r="AJF83" s="85"/>
      <c r="AJG83" s="86"/>
      <c r="AJH83" s="86"/>
      <c r="AJI83" s="87"/>
      <c r="AJJ83" s="87"/>
      <c r="AJK83" s="88"/>
      <c r="AJL83" s="82"/>
      <c r="AJM83" s="83"/>
      <c r="AJN83" s="84"/>
      <c r="AJO83" s="85"/>
      <c r="AJP83" s="86"/>
      <c r="AJQ83" s="86"/>
      <c r="AJR83" s="87"/>
      <c r="AJS83" s="87"/>
      <c r="AJT83" s="88"/>
      <c r="AJU83" s="82"/>
      <c r="AJV83" s="83"/>
      <c r="AJW83" s="84"/>
      <c r="AJX83" s="85"/>
      <c r="AJY83" s="86"/>
      <c r="AJZ83" s="86"/>
      <c r="AKA83" s="87"/>
      <c r="AKB83" s="87"/>
      <c r="AKC83" s="88"/>
      <c r="AKD83" s="82"/>
      <c r="AKE83" s="83"/>
      <c r="AKF83" s="84"/>
      <c r="AKG83" s="85"/>
      <c r="AKH83" s="86"/>
      <c r="AKI83" s="86"/>
      <c r="AKJ83" s="87"/>
      <c r="AKK83" s="87"/>
      <c r="AKL83" s="88"/>
      <c r="AKM83" s="82"/>
      <c r="AKN83" s="83"/>
      <c r="AKO83" s="84"/>
      <c r="AKP83" s="85"/>
      <c r="AKQ83" s="86"/>
      <c r="AKR83" s="86"/>
      <c r="AKS83" s="87"/>
      <c r="AKT83" s="87"/>
      <c r="AKU83" s="88"/>
      <c r="AKV83" s="82"/>
      <c r="AKW83" s="83"/>
      <c r="AKX83" s="84"/>
      <c r="AKY83" s="85"/>
      <c r="AKZ83" s="86"/>
      <c r="ALA83" s="86"/>
      <c r="ALB83" s="87"/>
      <c r="ALC83" s="87"/>
      <c r="ALD83" s="88"/>
      <c r="ALE83" s="82"/>
      <c r="ALF83" s="83"/>
      <c r="ALG83" s="84"/>
      <c r="ALH83" s="85"/>
      <c r="ALI83" s="86"/>
      <c r="ALJ83" s="86"/>
      <c r="ALK83" s="87"/>
      <c r="ALL83" s="87"/>
      <c r="ALM83" s="88"/>
      <c r="ALN83" s="82"/>
      <c r="ALO83" s="83"/>
      <c r="ALP83" s="84"/>
      <c r="ALQ83" s="85"/>
      <c r="ALR83" s="86"/>
      <c r="ALS83" s="86"/>
      <c r="ALT83" s="87"/>
      <c r="ALU83" s="87"/>
      <c r="ALV83" s="88"/>
      <c r="ALW83" s="82"/>
      <c r="ALX83" s="83"/>
      <c r="ALY83" s="84"/>
      <c r="ALZ83" s="85"/>
      <c r="AMA83" s="86"/>
      <c r="AMB83" s="86"/>
      <c r="AMC83" s="87"/>
      <c r="AMD83" s="87"/>
      <c r="AME83" s="88"/>
      <c r="AMF83" s="82"/>
      <c r="AMG83" s="83"/>
      <c r="AMH83" s="84"/>
      <c r="AMI83" s="85"/>
      <c r="AMJ83" s="86"/>
      <c r="AMK83" s="86"/>
      <c r="AML83" s="87"/>
      <c r="AMM83" s="87"/>
      <c r="AMN83" s="88"/>
      <c r="AMO83" s="82"/>
      <c r="AMP83" s="83"/>
      <c r="AMQ83" s="84"/>
      <c r="AMR83" s="85"/>
      <c r="AMS83" s="86"/>
      <c r="AMT83" s="86"/>
      <c r="AMU83" s="87"/>
      <c r="AMV83" s="87"/>
      <c r="AMW83" s="88"/>
      <c r="AMX83" s="82"/>
      <c r="AMY83" s="83"/>
      <c r="AMZ83" s="84"/>
      <c r="ANA83" s="85"/>
      <c r="ANB83" s="86"/>
      <c r="ANC83" s="86"/>
      <c r="AND83" s="87"/>
      <c r="ANE83" s="87"/>
      <c r="ANF83" s="88"/>
      <c r="ANG83" s="82"/>
      <c r="ANH83" s="83"/>
      <c r="ANI83" s="84"/>
      <c r="ANJ83" s="85"/>
      <c r="ANK83" s="86"/>
      <c r="ANL83" s="86"/>
      <c r="ANM83" s="87"/>
      <c r="ANN83" s="87"/>
      <c r="ANO83" s="88"/>
      <c r="ANP83" s="82"/>
      <c r="ANQ83" s="83"/>
      <c r="ANR83" s="84"/>
      <c r="ANS83" s="85"/>
      <c r="ANT83" s="86"/>
      <c r="ANU83" s="86"/>
      <c r="ANV83" s="87"/>
      <c r="ANW83" s="87"/>
      <c r="ANX83" s="88"/>
      <c r="ANY83" s="82"/>
      <c r="ANZ83" s="83"/>
      <c r="AOA83" s="84"/>
      <c r="AOB83" s="85"/>
      <c r="AOC83" s="86"/>
      <c r="AOD83" s="86"/>
      <c r="AOE83" s="87"/>
      <c r="AOF83" s="87"/>
      <c r="AOG83" s="88"/>
      <c r="AOH83" s="82"/>
      <c r="AOI83" s="83"/>
      <c r="AOJ83" s="84"/>
      <c r="AOK83" s="85"/>
      <c r="AOL83" s="86"/>
      <c r="AOM83" s="86"/>
      <c r="AON83" s="87"/>
      <c r="AOO83" s="87"/>
      <c r="AOP83" s="88"/>
      <c r="AOQ83" s="82"/>
      <c r="AOR83" s="83"/>
      <c r="AOS83" s="84"/>
      <c r="AOT83" s="85"/>
      <c r="AOU83" s="86"/>
      <c r="AOV83" s="86"/>
      <c r="AOW83" s="87"/>
      <c r="AOX83" s="87"/>
      <c r="AOY83" s="88"/>
      <c r="AOZ83" s="82"/>
      <c r="APA83" s="83"/>
      <c r="APB83" s="84"/>
      <c r="APC83" s="85"/>
      <c r="APD83" s="86"/>
      <c r="APE83" s="86"/>
      <c r="APF83" s="87"/>
      <c r="APG83" s="87"/>
      <c r="APH83" s="88"/>
      <c r="API83" s="82"/>
      <c r="APJ83" s="83"/>
      <c r="APK83" s="84"/>
      <c r="APL83" s="85"/>
      <c r="APM83" s="86"/>
      <c r="APN83" s="86"/>
      <c r="APO83" s="87"/>
      <c r="APP83" s="87"/>
      <c r="APQ83" s="88"/>
      <c r="APR83" s="82"/>
      <c r="APS83" s="83"/>
      <c r="APT83" s="84"/>
      <c r="APU83" s="85"/>
      <c r="APV83" s="86"/>
      <c r="APW83" s="86"/>
      <c r="APX83" s="87"/>
      <c r="APY83" s="87"/>
      <c r="APZ83" s="88"/>
      <c r="AQA83" s="82"/>
      <c r="AQB83" s="83"/>
      <c r="AQC83" s="84"/>
      <c r="AQD83" s="85"/>
      <c r="AQE83" s="86"/>
      <c r="AQF83" s="86"/>
      <c r="AQG83" s="87"/>
      <c r="AQH83" s="87"/>
      <c r="AQI83" s="88"/>
      <c r="AQJ83" s="82"/>
      <c r="AQK83" s="83"/>
      <c r="AQL83" s="84"/>
      <c r="AQM83" s="85"/>
      <c r="AQN83" s="86"/>
      <c r="AQO83" s="86"/>
      <c r="AQP83" s="87"/>
      <c r="AQQ83" s="87"/>
      <c r="AQR83" s="88"/>
      <c r="AQS83" s="82"/>
      <c r="AQT83" s="83"/>
      <c r="AQU83" s="84"/>
      <c r="AQV83" s="85"/>
      <c r="AQW83" s="86"/>
      <c r="AQX83" s="86"/>
      <c r="AQY83" s="87"/>
      <c r="AQZ83" s="87"/>
      <c r="ARA83" s="88"/>
      <c r="ARB83" s="82"/>
      <c r="ARC83" s="83"/>
      <c r="ARD83" s="84"/>
      <c r="ARE83" s="85"/>
      <c r="ARF83" s="86"/>
      <c r="ARG83" s="86"/>
      <c r="ARH83" s="87"/>
      <c r="ARI83" s="87"/>
      <c r="ARJ83" s="88"/>
      <c r="ARK83" s="82"/>
      <c r="ARL83" s="83"/>
      <c r="ARM83" s="84"/>
      <c r="ARN83" s="85"/>
      <c r="ARO83" s="86"/>
      <c r="ARP83" s="86"/>
      <c r="ARQ83" s="87"/>
      <c r="ARR83" s="87"/>
      <c r="ARS83" s="88"/>
      <c r="ART83" s="82"/>
      <c r="ARU83" s="83"/>
      <c r="ARV83" s="84"/>
      <c r="ARW83" s="85"/>
      <c r="ARX83" s="86"/>
      <c r="ARY83" s="86"/>
      <c r="ARZ83" s="87"/>
      <c r="ASA83" s="87"/>
      <c r="ASB83" s="88"/>
      <c r="ASC83" s="82"/>
      <c r="ASD83" s="83"/>
      <c r="ASE83" s="84"/>
      <c r="ASF83" s="85"/>
      <c r="ASG83" s="86"/>
      <c r="ASH83" s="86"/>
      <c r="ASI83" s="87"/>
      <c r="ASJ83" s="87"/>
      <c r="ASK83" s="88"/>
      <c r="ASL83" s="82"/>
      <c r="ASM83" s="83"/>
      <c r="ASN83" s="84"/>
      <c r="ASO83" s="85"/>
      <c r="ASP83" s="86"/>
      <c r="ASQ83" s="86"/>
      <c r="ASR83" s="87"/>
      <c r="ASS83" s="87"/>
      <c r="AST83" s="88"/>
      <c r="ASU83" s="82"/>
      <c r="ASV83" s="83"/>
      <c r="ASW83" s="84"/>
      <c r="ASX83" s="85"/>
      <c r="ASY83" s="86"/>
      <c r="ASZ83" s="86"/>
      <c r="ATA83" s="87"/>
      <c r="ATB83" s="87"/>
      <c r="ATC83" s="88"/>
      <c r="ATD83" s="82"/>
      <c r="ATE83" s="83"/>
      <c r="ATF83" s="84"/>
      <c r="ATG83" s="85"/>
      <c r="ATH83" s="86"/>
      <c r="ATI83" s="86"/>
      <c r="ATJ83" s="87"/>
      <c r="ATK83" s="87"/>
      <c r="ATL83" s="88"/>
      <c r="ATM83" s="82"/>
      <c r="ATN83" s="83"/>
      <c r="ATO83" s="84"/>
      <c r="ATP83" s="85"/>
      <c r="ATQ83" s="86"/>
      <c r="ATR83" s="86"/>
      <c r="ATS83" s="87"/>
      <c r="ATT83" s="87"/>
      <c r="ATU83" s="88"/>
      <c r="ATV83" s="82"/>
      <c r="ATW83" s="83"/>
      <c r="ATX83" s="84"/>
      <c r="ATY83" s="85"/>
      <c r="ATZ83" s="86"/>
      <c r="AUA83" s="86"/>
      <c r="AUB83" s="87"/>
      <c r="AUC83" s="87"/>
      <c r="AUD83" s="88"/>
      <c r="AUE83" s="82"/>
      <c r="AUF83" s="83"/>
      <c r="AUG83" s="84"/>
      <c r="AUH83" s="85"/>
      <c r="AUI83" s="86"/>
      <c r="AUJ83" s="86"/>
      <c r="AUK83" s="87"/>
      <c r="AUL83" s="87"/>
      <c r="AUM83" s="88"/>
      <c r="AUN83" s="82"/>
      <c r="AUO83" s="83"/>
      <c r="AUP83" s="84"/>
      <c r="AUQ83" s="85"/>
      <c r="AUR83" s="86"/>
      <c r="AUS83" s="86"/>
      <c r="AUT83" s="87"/>
      <c r="AUU83" s="87"/>
      <c r="AUV83" s="88"/>
      <c r="AUW83" s="82"/>
      <c r="AUX83" s="83"/>
      <c r="AUY83" s="84"/>
      <c r="AUZ83" s="85"/>
      <c r="AVA83" s="86"/>
      <c r="AVB83" s="86"/>
      <c r="AVC83" s="87"/>
      <c r="AVD83" s="87"/>
      <c r="AVE83" s="88"/>
      <c r="AVF83" s="82"/>
      <c r="AVG83" s="83"/>
      <c r="AVH83" s="84"/>
      <c r="AVI83" s="85"/>
      <c r="AVJ83" s="86"/>
      <c r="AVK83" s="86"/>
      <c r="AVL83" s="87"/>
      <c r="AVM83" s="87"/>
      <c r="AVN83" s="88"/>
      <c r="AVO83" s="82"/>
      <c r="AVP83" s="83"/>
      <c r="AVQ83" s="84"/>
      <c r="AVR83" s="85"/>
      <c r="AVS83" s="86"/>
      <c r="AVT83" s="86"/>
      <c r="AVU83" s="87"/>
      <c r="AVV83" s="87"/>
      <c r="AVW83" s="88"/>
      <c r="AVX83" s="82"/>
      <c r="AVY83" s="83"/>
      <c r="AVZ83" s="84"/>
      <c r="AWA83" s="85"/>
      <c r="AWB83" s="86"/>
      <c r="AWC83" s="86"/>
      <c r="AWD83" s="87"/>
      <c r="AWE83" s="87"/>
      <c r="AWF83" s="88"/>
      <c r="AWG83" s="82"/>
      <c r="AWH83" s="83"/>
      <c r="AWI83" s="84"/>
      <c r="AWJ83" s="85"/>
      <c r="AWK83" s="86"/>
      <c r="AWL83" s="86"/>
      <c r="AWM83" s="87"/>
      <c r="AWN83" s="87"/>
      <c r="AWO83" s="88"/>
      <c r="AWP83" s="82"/>
      <c r="AWQ83" s="83"/>
      <c r="AWR83" s="84"/>
      <c r="AWS83" s="85"/>
      <c r="AWT83" s="86"/>
      <c r="AWU83" s="86"/>
      <c r="AWV83" s="87"/>
      <c r="AWW83" s="87"/>
      <c r="AWX83" s="88"/>
      <c r="AWY83" s="82"/>
      <c r="AWZ83" s="83"/>
      <c r="AXA83" s="84"/>
      <c r="AXB83" s="85"/>
      <c r="AXC83" s="86"/>
      <c r="AXD83" s="86"/>
      <c r="AXE83" s="87"/>
      <c r="AXF83" s="87"/>
      <c r="AXG83" s="88"/>
      <c r="AXH83" s="82"/>
      <c r="AXI83" s="83"/>
      <c r="AXJ83" s="84"/>
      <c r="AXK83" s="85"/>
      <c r="AXL83" s="86"/>
      <c r="AXM83" s="86"/>
      <c r="AXN83" s="87"/>
      <c r="AXO83" s="87"/>
      <c r="AXP83" s="88"/>
      <c r="AXQ83" s="82"/>
      <c r="AXR83" s="83"/>
      <c r="AXS83" s="84"/>
      <c r="AXT83" s="85"/>
      <c r="AXU83" s="86"/>
      <c r="AXV83" s="86"/>
      <c r="AXW83" s="87"/>
      <c r="AXX83" s="87"/>
      <c r="AXY83" s="88"/>
      <c r="AXZ83" s="82"/>
      <c r="AYA83" s="83"/>
      <c r="AYB83" s="84"/>
      <c r="AYC83" s="85"/>
      <c r="AYD83" s="86"/>
      <c r="AYE83" s="86"/>
      <c r="AYF83" s="87"/>
      <c r="AYG83" s="87"/>
      <c r="AYH83" s="88"/>
      <c r="AYI83" s="82"/>
      <c r="AYJ83" s="83"/>
      <c r="AYK83" s="84"/>
      <c r="AYL83" s="85"/>
      <c r="AYM83" s="86"/>
      <c r="AYN83" s="86"/>
      <c r="AYO83" s="87"/>
      <c r="AYP83" s="87"/>
      <c r="AYQ83" s="88"/>
      <c r="AYR83" s="82"/>
      <c r="AYS83" s="83"/>
      <c r="AYT83" s="84"/>
      <c r="AYU83" s="85"/>
      <c r="AYV83" s="86"/>
      <c r="AYW83" s="86"/>
      <c r="AYX83" s="87"/>
      <c r="AYY83" s="87"/>
      <c r="AYZ83" s="88"/>
      <c r="AZA83" s="82"/>
      <c r="AZB83" s="83"/>
      <c r="AZC83" s="84"/>
      <c r="AZD83" s="85"/>
      <c r="AZE83" s="86"/>
      <c r="AZF83" s="86"/>
      <c r="AZG83" s="87"/>
      <c r="AZH83" s="87"/>
      <c r="AZI83" s="88"/>
      <c r="AZJ83" s="82"/>
      <c r="AZK83" s="83"/>
      <c r="AZL83" s="84"/>
      <c r="AZM83" s="85"/>
      <c r="AZN83" s="86"/>
      <c r="AZO83" s="86"/>
      <c r="AZP83" s="87"/>
      <c r="AZQ83" s="87"/>
      <c r="AZR83" s="88"/>
      <c r="AZS83" s="82"/>
      <c r="AZT83" s="83"/>
      <c r="AZU83" s="84"/>
      <c r="AZV83" s="85"/>
      <c r="AZW83" s="86"/>
      <c r="AZX83" s="86"/>
      <c r="AZY83" s="87"/>
      <c r="AZZ83" s="87"/>
      <c r="BAA83" s="88"/>
      <c r="BAB83" s="82"/>
      <c r="BAC83" s="83"/>
      <c r="BAD83" s="84"/>
      <c r="BAE83" s="85"/>
      <c r="BAF83" s="86"/>
      <c r="BAG83" s="86"/>
      <c r="BAH83" s="87"/>
      <c r="BAI83" s="87"/>
      <c r="BAJ83" s="88"/>
      <c r="BAK83" s="82"/>
      <c r="BAL83" s="83"/>
      <c r="BAM83" s="84"/>
      <c r="BAN83" s="85"/>
      <c r="BAO83" s="86"/>
      <c r="BAP83" s="86"/>
      <c r="BAQ83" s="87"/>
      <c r="BAR83" s="87"/>
      <c r="BAS83" s="88"/>
      <c r="BAT83" s="82"/>
      <c r="BAU83" s="83"/>
      <c r="BAV83" s="84"/>
      <c r="BAW83" s="85"/>
      <c r="BAX83" s="86"/>
      <c r="BAY83" s="86"/>
      <c r="BAZ83" s="87"/>
      <c r="BBA83" s="87"/>
      <c r="BBB83" s="88"/>
      <c r="BBC83" s="82"/>
      <c r="BBD83" s="83"/>
      <c r="BBE83" s="84"/>
      <c r="BBF83" s="85"/>
      <c r="BBG83" s="86"/>
      <c r="BBH83" s="86"/>
      <c r="BBI83" s="87"/>
      <c r="BBJ83" s="87"/>
      <c r="BBK83" s="88"/>
      <c r="BBL83" s="82"/>
      <c r="BBM83" s="83"/>
      <c r="BBN83" s="84"/>
      <c r="BBO83" s="85"/>
      <c r="BBP83" s="86"/>
      <c r="BBQ83" s="86"/>
      <c r="BBR83" s="87"/>
      <c r="BBS83" s="87"/>
      <c r="BBT83" s="88"/>
      <c r="BBU83" s="82"/>
      <c r="BBV83" s="83"/>
      <c r="BBW83" s="84"/>
      <c r="BBX83" s="85"/>
      <c r="BBY83" s="86"/>
      <c r="BBZ83" s="86"/>
      <c r="BCA83" s="87"/>
      <c r="BCB83" s="87"/>
      <c r="BCC83" s="88"/>
      <c r="BCD83" s="82"/>
      <c r="BCE83" s="83"/>
      <c r="BCF83" s="84"/>
      <c r="BCG83" s="85"/>
      <c r="BCH83" s="86"/>
      <c r="BCI83" s="86"/>
      <c r="BCJ83" s="87"/>
      <c r="BCK83" s="87"/>
      <c r="BCL83" s="88"/>
      <c r="BCM83" s="82"/>
      <c r="BCN83" s="83"/>
      <c r="BCO83" s="84"/>
      <c r="BCP83" s="85"/>
      <c r="BCQ83" s="86"/>
      <c r="BCR83" s="86"/>
      <c r="BCS83" s="87"/>
      <c r="BCT83" s="87"/>
      <c r="BCU83" s="88"/>
      <c r="BCV83" s="82"/>
      <c r="BCW83" s="83"/>
      <c r="BCX83" s="84"/>
      <c r="BCY83" s="85"/>
      <c r="BCZ83" s="86"/>
      <c r="BDA83" s="86"/>
      <c r="BDB83" s="87"/>
      <c r="BDC83" s="87"/>
      <c r="BDD83" s="88"/>
      <c r="BDE83" s="82"/>
      <c r="BDF83" s="83"/>
      <c r="BDG83" s="84"/>
      <c r="BDH83" s="85"/>
      <c r="BDI83" s="86"/>
      <c r="BDJ83" s="86"/>
      <c r="BDK83" s="87"/>
      <c r="BDL83" s="87"/>
      <c r="BDM83" s="88"/>
      <c r="BDN83" s="82"/>
      <c r="BDO83" s="83"/>
      <c r="BDP83" s="84"/>
      <c r="BDQ83" s="85"/>
      <c r="BDR83" s="86"/>
      <c r="BDS83" s="86"/>
      <c r="BDT83" s="87"/>
      <c r="BDU83" s="87"/>
      <c r="BDV83" s="88"/>
      <c r="BDW83" s="82"/>
      <c r="BDX83" s="83"/>
      <c r="BDY83" s="84"/>
      <c r="BDZ83" s="85"/>
      <c r="BEA83" s="86"/>
      <c r="BEB83" s="86"/>
      <c r="BEC83" s="87"/>
      <c r="BED83" s="87"/>
      <c r="BEE83" s="88"/>
      <c r="BEF83" s="82"/>
      <c r="BEG83" s="83"/>
      <c r="BEH83" s="84"/>
      <c r="BEI83" s="85"/>
      <c r="BEJ83" s="86"/>
      <c r="BEK83" s="86"/>
      <c r="BEL83" s="87"/>
      <c r="BEM83" s="87"/>
      <c r="BEN83" s="88"/>
      <c r="BEO83" s="82"/>
      <c r="BEP83" s="83"/>
      <c r="BEQ83" s="84"/>
      <c r="BER83" s="85"/>
      <c r="BES83" s="86"/>
      <c r="BET83" s="86"/>
      <c r="BEU83" s="87"/>
      <c r="BEV83" s="87"/>
      <c r="BEW83" s="88"/>
      <c r="BEX83" s="82"/>
      <c r="BEY83" s="83"/>
      <c r="BEZ83" s="84"/>
      <c r="BFA83" s="85"/>
      <c r="BFB83" s="86"/>
      <c r="BFC83" s="86"/>
      <c r="BFD83" s="87"/>
      <c r="BFE83" s="87"/>
      <c r="BFF83" s="88"/>
      <c r="BFG83" s="82"/>
      <c r="BFH83" s="83"/>
      <c r="BFI83" s="84"/>
      <c r="BFJ83" s="85"/>
      <c r="BFK83" s="86"/>
      <c r="BFL83" s="86"/>
      <c r="BFM83" s="87"/>
      <c r="BFN83" s="87"/>
      <c r="BFO83" s="88"/>
      <c r="BFP83" s="82"/>
      <c r="BFQ83" s="83"/>
      <c r="BFR83" s="84"/>
      <c r="BFS83" s="85"/>
      <c r="BFT83" s="86"/>
      <c r="BFU83" s="86"/>
      <c r="BFV83" s="87"/>
      <c r="BFW83" s="87"/>
      <c r="BFX83" s="88"/>
      <c r="BFY83" s="82"/>
      <c r="BFZ83" s="83"/>
      <c r="BGA83" s="84"/>
      <c r="BGB83" s="85"/>
      <c r="BGC83" s="86"/>
      <c r="BGD83" s="86"/>
      <c r="BGE83" s="87"/>
      <c r="BGF83" s="87"/>
      <c r="BGG83" s="88"/>
      <c r="BGH83" s="82"/>
      <c r="BGI83" s="83"/>
      <c r="BGJ83" s="84"/>
      <c r="BGK83" s="85"/>
      <c r="BGL83" s="86"/>
      <c r="BGM83" s="86"/>
      <c r="BGN83" s="87"/>
      <c r="BGO83" s="87"/>
      <c r="BGP83" s="88"/>
      <c r="BGQ83" s="82"/>
      <c r="BGR83" s="83"/>
      <c r="BGS83" s="84"/>
      <c r="BGT83" s="85"/>
      <c r="BGU83" s="86"/>
      <c r="BGV83" s="86"/>
      <c r="BGW83" s="87"/>
      <c r="BGX83" s="87"/>
      <c r="BGY83" s="88"/>
      <c r="BGZ83" s="82"/>
      <c r="BHA83" s="83"/>
      <c r="BHB83" s="84"/>
      <c r="BHC83" s="85"/>
      <c r="BHD83" s="86"/>
      <c r="BHE83" s="86"/>
      <c r="BHF83" s="87"/>
      <c r="BHG83" s="87"/>
      <c r="BHH83" s="88"/>
      <c r="BHI83" s="82"/>
      <c r="BHJ83" s="83"/>
      <c r="BHK83" s="84"/>
      <c r="BHL83" s="85"/>
      <c r="BHM83" s="86"/>
      <c r="BHN83" s="86"/>
      <c r="BHO83" s="87"/>
      <c r="BHP83" s="87"/>
      <c r="BHQ83" s="88"/>
      <c r="BHR83" s="82"/>
      <c r="BHS83" s="83"/>
      <c r="BHT83" s="84"/>
      <c r="BHU83" s="85"/>
      <c r="BHV83" s="86"/>
      <c r="BHW83" s="86"/>
      <c r="BHX83" s="87"/>
      <c r="BHY83" s="87"/>
      <c r="BHZ83" s="88"/>
      <c r="BIA83" s="82"/>
      <c r="BIB83" s="83"/>
      <c r="BIC83" s="84"/>
      <c r="BID83" s="85"/>
      <c r="BIE83" s="86"/>
      <c r="BIF83" s="86"/>
      <c r="BIG83" s="87"/>
      <c r="BIH83" s="87"/>
      <c r="BII83" s="88"/>
      <c r="BIJ83" s="82"/>
      <c r="BIK83" s="83"/>
      <c r="BIL83" s="84"/>
      <c r="BIM83" s="85"/>
      <c r="BIN83" s="86"/>
      <c r="BIO83" s="86"/>
      <c r="BIP83" s="87"/>
      <c r="BIQ83" s="87"/>
      <c r="BIR83" s="88"/>
      <c r="BIS83" s="82"/>
      <c r="BIT83" s="83"/>
      <c r="BIU83" s="84"/>
      <c r="BIV83" s="85"/>
      <c r="BIW83" s="86"/>
      <c r="BIX83" s="86"/>
      <c r="BIY83" s="87"/>
      <c r="BIZ83" s="87"/>
      <c r="BJA83" s="88"/>
      <c r="BJB83" s="82"/>
      <c r="BJC83" s="83"/>
      <c r="BJD83" s="84"/>
      <c r="BJE83" s="85"/>
      <c r="BJF83" s="86"/>
      <c r="BJG83" s="86"/>
      <c r="BJH83" s="87"/>
      <c r="BJI83" s="87"/>
      <c r="BJJ83" s="88"/>
      <c r="BJK83" s="82"/>
      <c r="BJL83" s="83"/>
      <c r="BJM83" s="84"/>
      <c r="BJN83" s="85"/>
      <c r="BJO83" s="86"/>
      <c r="BJP83" s="86"/>
      <c r="BJQ83" s="87"/>
      <c r="BJR83" s="87"/>
      <c r="BJS83" s="88"/>
      <c r="BJT83" s="82"/>
      <c r="BJU83" s="83"/>
      <c r="BJV83" s="84"/>
      <c r="BJW83" s="85"/>
      <c r="BJX83" s="86"/>
      <c r="BJY83" s="86"/>
      <c r="BJZ83" s="87"/>
      <c r="BKA83" s="87"/>
      <c r="BKB83" s="88"/>
      <c r="BKC83" s="82"/>
      <c r="BKD83" s="83"/>
      <c r="BKE83" s="84"/>
      <c r="BKF83" s="85"/>
      <c r="BKG83" s="86"/>
      <c r="BKH83" s="86"/>
      <c r="BKI83" s="87"/>
      <c r="BKJ83" s="87"/>
      <c r="BKK83" s="88"/>
      <c r="BKL83" s="82"/>
      <c r="BKM83" s="83"/>
      <c r="BKN83" s="84"/>
      <c r="BKO83" s="85"/>
      <c r="BKP83" s="86"/>
      <c r="BKQ83" s="86"/>
      <c r="BKR83" s="87"/>
      <c r="BKS83" s="87"/>
      <c r="BKT83" s="88"/>
      <c r="BKU83" s="82"/>
      <c r="BKV83" s="83"/>
      <c r="BKW83" s="84"/>
      <c r="BKX83" s="85"/>
      <c r="BKY83" s="86"/>
      <c r="BKZ83" s="86"/>
      <c r="BLA83" s="87"/>
      <c r="BLB83" s="87"/>
      <c r="BLC83" s="88"/>
      <c r="BLD83" s="82"/>
      <c r="BLE83" s="83"/>
      <c r="BLF83" s="84"/>
      <c r="BLG83" s="85"/>
      <c r="BLH83" s="86"/>
      <c r="BLI83" s="86"/>
      <c r="BLJ83" s="87"/>
      <c r="BLK83" s="87"/>
      <c r="BLL83" s="88"/>
      <c r="BLM83" s="82"/>
      <c r="BLN83" s="83"/>
      <c r="BLO83" s="84"/>
      <c r="BLP83" s="85"/>
      <c r="BLQ83" s="86"/>
      <c r="BLR83" s="86"/>
      <c r="BLS83" s="87"/>
      <c r="BLT83" s="87"/>
      <c r="BLU83" s="88"/>
      <c r="BLV83" s="82"/>
      <c r="BLW83" s="83"/>
      <c r="BLX83" s="84"/>
      <c r="BLY83" s="85"/>
      <c r="BLZ83" s="86"/>
      <c r="BMA83" s="86"/>
      <c r="BMB83" s="87"/>
      <c r="BMC83" s="87"/>
      <c r="BMD83" s="88"/>
      <c r="BME83" s="82"/>
      <c r="BMF83" s="83"/>
      <c r="BMG83" s="84"/>
      <c r="BMH83" s="85"/>
      <c r="BMI83" s="86"/>
      <c r="BMJ83" s="86"/>
      <c r="BMK83" s="87"/>
      <c r="BML83" s="87"/>
      <c r="BMM83" s="88"/>
      <c r="BMN83" s="82"/>
      <c r="BMO83" s="83"/>
      <c r="BMP83" s="84"/>
      <c r="BMQ83" s="85"/>
      <c r="BMR83" s="86"/>
      <c r="BMS83" s="86"/>
      <c r="BMT83" s="87"/>
      <c r="BMU83" s="87"/>
      <c r="BMV83" s="88"/>
      <c r="BMW83" s="82"/>
      <c r="BMX83" s="83"/>
      <c r="BMY83" s="84"/>
      <c r="BMZ83" s="85"/>
      <c r="BNA83" s="86"/>
      <c r="BNB83" s="86"/>
      <c r="BNC83" s="87"/>
      <c r="BND83" s="87"/>
      <c r="BNE83" s="88"/>
      <c r="BNF83" s="82"/>
      <c r="BNG83" s="83"/>
      <c r="BNH83" s="84"/>
      <c r="BNI83" s="85"/>
      <c r="BNJ83" s="86"/>
      <c r="BNK83" s="86"/>
      <c r="BNL83" s="87"/>
      <c r="BNM83" s="87"/>
      <c r="BNN83" s="88"/>
      <c r="BNO83" s="82"/>
      <c r="BNP83" s="83"/>
      <c r="BNQ83" s="84"/>
      <c r="BNR83" s="85"/>
      <c r="BNS83" s="86"/>
      <c r="BNT83" s="86"/>
      <c r="BNU83" s="87"/>
      <c r="BNV83" s="87"/>
      <c r="BNW83" s="88"/>
      <c r="BNX83" s="82"/>
      <c r="BNY83" s="83"/>
      <c r="BNZ83" s="84"/>
      <c r="BOA83" s="85"/>
      <c r="BOB83" s="86"/>
      <c r="BOC83" s="86"/>
      <c r="BOD83" s="87"/>
      <c r="BOE83" s="87"/>
      <c r="BOF83" s="88"/>
      <c r="BOG83" s="82"/>
      <c r="BOH83" s="83"/>
      <c r="BOI83" s="84"/>
      <c r="BOJ83" s="85"/>
      <c r="BOK83" s="86"/>
      <c r="BOL83" s="86"/>
      <c r="BOM83" s="87"/>
      <c r="BON83" s="87"/>
      <c r="BOO83" s="88"/>
      <c r="BOP83" s="82"/>
      <c r="BOQ83" s="83"/>
      <c r="BOR83" s="84"/>
      <c r="BOS83" s="85"/>
      <c r="BOT83" s="86"/>
      <c r="BOU83" s="86"/>
      <c r="BOV83" s="87"/>
      <c r="BOW83" s="87"/>
      <c r="BOX83" s="88"/>
      <c r="BOY83" s="82"/>
      <c r="BOZ83" s="83"/>
      <c r="BPA83" s="84"/>
      <c r="BPB83" s="85"/>
      <c r="BPC83" s="86"/>
      <c r="BPD83" s="86"/>
      <c r="BPE83" s="87"/>
      <c r="BPF83" s="87"/>
      <c r="BPG83" s="88"/>
      <c r="BPH83" s="82"/>
      <c r="BPI83" s="83"/>
      <c r="BPJ83" s="84"/>
      <c r="BPK83" s="85"/>
      <c r="BPL83" s="86"/>
      <c r="BPM83" s="86"/>
      <c r="BPN83" s="87"/>
      <c r="BPO83" s="87"/>
      <c r="BPP83" s="88"/>
      <c r="BPQ83" s="82"/>
      <c r="BPR83" s="83"/>
      <c r="BPS83" s="84"/>
      <c r="BPT83" s="85"/>
      <c r="BPU83" s="86"/>
      <c r="BPV83" s="86"/>
      <c r="BPW83" s="87"/>
      <c r="BPX83" s="87"/>
      <c r="BPY83" s="88"/>
      <c r="BPZ83" s="82"/>
      <c r="BQA83" s="83"/>
      <c r="BQB83" s="84"/>
      <c r="BQC83" s="85"/>
      <c r="BQD83" s="86"/>
      <c r="BQE83" s="86"/>
      <c r="BQF83" s="87"/>
      <c r="BQG83" s="87"/>
      <c r="BQH83" s="88"/>
      <c r="BQI83" s="82"/>
      <c r="BQJ83" s="83"/>
      <c r="BQK83" s="84"/>
      <c r="BQL83" s="85"/>
      <c r="BQM83" s="86"/>
      <c r="BQN83" s="86"/>
      <c r="BQO83" s="87"/>
      <c r="BQP83" s="87"/>
      <c r="BQQ83" s="88"/>
      <c r="BQR83" s="82"/>
      <c r="BQS83" s="83"/>
      <c r="BQT83" s="84"/>
      <c r="BQU83" s="85"/>
      <c r="BQV83" s="86"/>
      <c r="BQW83" s="86"/>
      <c r="BQX83" s="87"/>
      <c r="BQY83" s="87"/>
      <c r="BQZ83" s="88"/>
      <c r="BRA83" s="82"/>
      <c r="BRB83" s="83"/>
      <c r="BRC83" s="84"/>
      <c r="BRD83" s="85"/>
      <c r="BRE83" s="86"/>
      <c r="BRF83" s="86"/>
      <c r="BRG83" s="87"/>
      <c r="BRH83" s="87"/>
      <c r="BRI83" s="88"/>
      <c r="BRJ83" s="82"/>
      <c r="BRK83" s="83"/>
      <c r="BRL83" s="84"/>
      <c r="BRM83" s="85"/>
      <c r="BRN83" s="86"/>
      <c r="BRO83" s="86"/>
      <c r="BRP83" s="87"/>
      <c r="BRQ83" s="87"/>
      <c r="BRR83" s="88"/>
      <c r="BRS83" s="82"/>
      <c r="BRT83" s="83"/>
      <c r="BRU83" s="84"/>
      <c r="BRV83" s="85"/>
      <c r="BRW83" s="86"/>
      <c r="BRX83" s="86"/>
      <c r="BRY83" s="87"/>
      <c r="BRZ83" s="87"/>
      <c r="BSA83" s="88"/>
      <c r="BSB83" s="82"/>
      <c r="BSC83" s="83"/>
      <c r="BSD83" s="84"/>
      <c r="BSE83" s="85"/>
      <c r="BSF83" s="86"/>
      <c r="BSG83" s="86"/>
      <c r="BSH83" s="87"/>
      <c r="BSI83" s="87"/>
      <c r="BSJ83" s="88"/>
      <c r="BSK83" s="82"/>
      <c r="BSL83" s="83"/>
      <c r="BSM83" s="84"/>
      <c r="BSN83" s="85"/>
      <c r="BSO83" s="86"/>
      <c r="BSP83" s="86"/>
      <c r="BSQ83" s="87"/>
      <c r="BSR83" s="87"/>
      <c r="BSS83" s="88"/>
      <c r="BST83" s="82"/>
      <c r="BSU83" s="83"/>
      <c r="BSV83" s="84"/>
      <c r="BSW83" s="85"/>
      <c r="BSX83" s="86"/>
      <c r="BSY83" s="86"/>
      <c r="BSZ83" s="87"/>
      <c r="BTA83" s="87"/>
      <c r="BTB83" s="88"/>
      <c r="BTC83" s="82"/>
      <c r="BTD83" s="83"/>
      <c r="BTE83" s="84"/>
      <c r="BTF83" s="85"/>
      <c r="BTG83" s="86"/>
      <c r="BTH83" s="86"/>
      <c r="BTI83" s="87"/>
      <c r="BTJ83" s="87"/>
      <c r="BTK83" s="88"/>
      <c r="BTL83" s="82"/>
      <c r="BTM83" s="83"/>
      <c r="BTN83" s="84"/>
      <c r="BTO83" s="85"/>
      <c r="BTP83" s="86"/>
      <c r="BTQ83" s="86"/>
      <c r="BTR83" s="87"/>
      <c r="BTS83" s="87"/>
      <c r="BTT83" s="88"/>
      <c r="BTU83" s="82"/>
      <c r="BTV83" s="83"/>
      <c r="BTW83" s="84"/>
      <c r="BTX83" s="85"/>
      <c r="BTY83" s="86"/>
      <c r="BTZ83" s="86"/>
      <c r="BUA83" s="87"/>
      <c r="BUB83" s="87"/>
      <c r="BUC83" s="88"/>
      <c r="BUD83" s="82"/>
      <c r="BUE83" s="83"/>
      <c r="BUF83" s="84"/>
      <c r="BUG83" s="85"/>
      <c r="BUH83" s="86"/>
      <c r="BUI83" s="86"/>
      <c r="BUJ83" s="87"/>
      <c r="BUK83" s="87"/>
      <c r="BUL83" s="88"/>
      <c r="BUM83" s="82"/>
      <c r="BUN83" s="83"/>
      <c r="BUO83" s="84"/>
      <c r="BUP83" s="85"/>
      <c r="BUQ83" s="86"/>
      <c r="BUR83" s="86"/>
      <c r="BUS83" s="87"/>
      <c r="BUT83" s="87"/>
      <c r="BUU83" s="88"/>
      <c r="BUV83" s="82"/>
      <c r="BUW83" s="83"/>
      <c r="BUX83" s="84"/>
      <c r="BUY83" s="85"/>
      <c r="BUZ83" s="86"/>
      <c r="BVA83" s="86"/>
      <c r="BVB83" s="87"/>
      <c r="BVC83" s="87"/>
      <c r="BVD83" s="88"/>
      <c r="BVE83" s="82"/>
      <c r="BVF83" s="83"/>
      <c r="BVG83" s="84"/>
      <c r="BVH83" s="85"/>
      <c r="BVI83" s="86"/>
      <c r="BVJ83" s="86"/>
      <c r="BVK83" s="87"/>
      <c r="BVL83" s="87"/>
      <c r="BVM83" s="88"/>
      <c r="BVN83" s="82"/>
      <c r="BVO83" s="83"/>
      <c r="BVP83" s="84"/>
      <c r="BVQ83" s="85"/>
      <c r="BVR83" s="86"/>
      <c r="BVS83" s="86"/>
      <c r="BVT83" s="87"/>
      <c r="BVU83" s="87"/>
      <c r="BVV83" s="88"/>
      <c r="BVW83" s="82"/>
      <c r="BVX83" s="83"/>
      <c r="BVY83" s="84"/>
      <c r="BVZ83" s="85"/>
      <c r="BWA83" s="86"/>
      <c r="BWB83" s="86"/>
      <c r="BWC83" s="87"/>
      <c r="BWD83" s="87"/>
      <c r="BWE83" s="88"/>
      <c r="BWF83" s="82"/>
      <c r="BWG83" s="83"/>
      <c r="BWH83" s="84"/>
      <c r="BWI83" s="85"/>
      <c r="BWJ83" s="86"/>
      <c r="BWK83" s="86"/>
      <c r="BWL83" s="87"/>
      <c r="BWM83" s="87"/>
      <c r="BWN83" s="88"/>
      <c r="BWO83" s="82"/>
      <c r="BWP83" s="83"/>
      <c r="BWQ83" s="84"/>
      <c r="BWR83" s="85"/>
      <c r="BWS83" s="86"/>
      <c r="BWT83" s="86"/>
      <c r="BWU83" s="87"/>
      <c r="BWV83" s="87"/>
      <c r="BWW83" s="88"/>
      <c r="BWX83" s="82"/>
      <c r="BWY83" s="83"/>
      <c r="BWZ83" s="84"/>
      <c r="BXA83" s="85"/>
      <c r="BXB83" s="86"/>
      <c r="BXC83" s="86"/>
      <c r="BXD83" s="87"/>
      <c r="BXE83" s="87"/>
      <c r="BXF83" s="88"/>
      <c r="BXG83" s="82"/>
      <c r="BXH83" s="83"/>
      <c r="BXI83" s="84"/>
      <c r="BXJ83" s="85"/>
      <c r="BXK83" s="86"/>
      <c r="BXL83" s="86"/>
      <c r="BXM83" s="87"/>
      <c r="BXN83" s="87"/>
      <c r="BXO83" s="88"/>
      <c r="BXP83" s="82"/>
      <c r="BXQ83" s="83"/>
      <c r="BXR83" s="84"/>
      <c r="BXS83" s="85"/>
      <c r="BXT83" s="86"/>
      <c r="BXU83" s="86"/>
      <c r="BXV83" s="87"/>
      <c r="BXW83" s="87"/>
      <c r="BXX83" s="88"/>
      <c r="BXY83" s="82"/>
      <c r="BXZ83" s="83"/>
      <c r="BYA83" s="84"/>
      <c r="BYB83" s="85"/>
      <c r="BYC83" s="86"/>
      <c r="BYD83" s="86"/>
      <c r="BYE83" s="87"/>
      <c r="BYF83" s="87"/>
      <c r="BYG83" s="88"/>
      <c r="BYH83" s="82"/>
      <c r="BYI83" s="83"/>
      <c r="BYJ83" s="84"/>
      <c r="BYK83" s="85"/>
      <c r="BYL83" s="86"/>
      <c r="BYM83" s="86"/>
      <c r="BYN83" s="87"/>
      <c r="BYO83" s="87"/>
      <c r="BYP83" s="88"/>
      <c r="BYQ83" s="82"/>
      <c r="BYR83" s="83"/>
      <c r="BYS83" s="84"/>
      <c r="BYT83" s="85"/>
      <c r="BYU83" s="86"/>
      <c r="BYV83" s="86"/>
      <c r="BYW83" s="87"/>
      <c r="BYX83" s="87"/>
      <c r="BYY83" s="88"/>
      <c r="BYZ83" s="82"/>
      <c r="BZA83" s="83"/>
      <c r="BZB83" s="84"/>
      <c r="BZC83" s="85"/>
      <c r="BZD83" s="86"/>
      <c r="BZE83" s="86"/>
      <c r="BZF83" s="87"/>
      <c r="BZG83" s="87"/>
      <c r="BZH83" s="88"/>
      <c r="BZI83" s="82"/>
      <c r="BZJ83" s="83"/>
      <c r="BZK83" s="84"/>
      <c r="BZL83" s="85"/>
      <c r="BZM83" s="86"/>
      <c r="BZN83" s="86"/>
      <c r="BZO83" s="87"/>
      <c r="BZP83" s="87"/>
      <c r="BZQ83" s="88"/>
      <c r="BZR83" s="82"/>
      <c r="BZS83" s="83"/>
      <c r="BZT83" s="84"/>
      <c r="BZU83" s="85"/>
      <c r="BZV83" s="86"/>
      <c r="BZW83" s="86"/>
      <c r="BZX83" s="87"/>
      <c r="BZY83" s="87"/>
      <c r="BZZ83" s="88"/>
      <c r="CAA83" s="82"/>
      <c r="CAB83" s="83"/>
      <c r="CAC83" s="84"/>
      <c r="CAD83" s="85"/>
      <c r="CAE83" s="86"/>
      <c r="CAF83" s="86"/>
      <c r="CAG83" s="87"/>
      <c r="CAH83" s="87"/>
      <c r="CAI83" s="88"/>
      <c r="CAJ83" s="82"/>
      <c r="CAK83" s="83"/>
      <c r="CAL83" s="84"/>
      <c r="CAM83" s="85"/>
      <c r="CAN83" s="86"/>
      <c r="CAO83" s="86"/>
      <c r="CAP83" s="87"/>
      <c r="CAQ83" s="87"/>
      <c r="CAR83" s="88"/>
      <c r="CAS83" s="82"/>
      <c r="CAT83" s="83"/>
      <c r="CAU83" s="84"/>
      <c r="CAV83" s="85"/>
      <c r="CAW83" s="86"/>
      <c r="CAX83" s="86"/>
      <c r="CAY83" s="87"/>
      <c r="CAZ83" s="87"/>
      <c r="CBA83" s="88"/>
      <c r="CBB83" s="82"/>
      <c r="CBC83" s="83"/>
      <c r="CBD83" s="84"/>
      <c r="CBE83" s="85"/>
      <c r="CBF83" s="86"/>
      <c r="CBG83" s="86"/>
      <c r="CBH83" s="87"/>
      <c r="CBI83" s="87"/>
      <c r="CBJ83" s="88"/>
      <c r="CBK83" s="82"/>
      <c r="CBL83" s="83"/>
      <c r="CBM83" s="84"/>
      <c r="CBN83" s="85"/>
      <c r="CBO83" s="86"/>
      <c r="CBP83" s="86"/>
      <c r="CBQ83" s="87"/>
      <c r="CBR83" s="87"/>
      <c r="CBS83" s="88"/>
      <c r="CBT83" s="82"/>
      <c r="CBU83" s="83"/>
      <c r="CBV83" s="84"/>
      <c r="CBW83" s="85"/>
      <c r="CBX83" s="86"/>
      <c r="CBY83" s="86"/>
      <c r="CBZ83" s="87"/>
      <c r="CCA83" s="87"/>
      <c r="CCB83" s="88"/>
      <c r="CCC83" s="82"/>
      <c r="CCD83" s="83"/>
      <c r="CCE83" s="84"/>
      <c r="CCF83" s="85"/>
      <c r="CCG83" s="86"/>
      <c r="CCH83" s="86"/>
      <c r="CCI83" s="87"/>
      <c r="CCJ83" s="87"/>
      <c r="CCK83" s="88"/>
      <c r="CCL83" s="82"/>
      <c r="CCM83" s="83"/>
      <c r="CCN83" s="84"/>
      <c r="CCO83" s="85"/>
      <c r="CCP83" s="86"/>
      <c r="CCQ83" s="86"/>
      <c r="CCR83" s="87"/>
      <c r="CCS83" s="87"/>
      <c r="CCT83" s="88"/>
      <c r="CCU83" s="82"/>
      <c r="CCV83" s="83"/>
      <c r="CCW83" s="84"/>
      <c r="CCX83" s="85"/>
      <c r="CCY83" s="86"/>
      <c r="CCZ83" s="86"/>
      <c r="CDA83" s="87"/>
      <c r="CDB83" s="87"/>
      <c r="CDC83" s="88"/>
      <c r="CDD83" s="82"/>
      <c r="CDE83" s="83"/>
      <c r="CDF83" s="84"/>
      <c r="CDG83" s="85"/>
      <c r="CDH83" s="86"/>
      <c r="CDI83" s="86"/>
      <c r="CDJ83" s="87"/>
      <c r="CDK83" s="87"/>
      <c r="CDL83" s="88"/>
      <c r="CDM83" s="82"/>
      <c r="CDN83" s="83"/>
      <c r="CDO83" s="84"/>
      <c r="CDP83" s="85"/>
      <c r="CDQ83" s="86"/>
      <c r="CDR83" s="86"/>
      <c r="CDS83" s="87"/>
      <c r="CDT83" s="87"/>
      <c r="CDU83" s="88"/>
      <c r="CDV83" s="82"/>
      <c r="CDW83" s="83"/>
      <c r="CDX83" s="84"/>
      <c r="CDY83" s="85"/>
      <c r="CDZ83" s="86"/>
      <c r="CEA83" s="86"/>
      <c r="CEB83" s="87"/>
      <c r="CEC83" s="87"/>
      <c r="CED83" s="88"/>
      <c r="CEE83" s="82"/>
      <c r="CEF83" s="83"/>
      <c r="CEG83" s="84"/>
      <c r="CEH83" s="85"/>
      <c r="CEI83" s="86"/>
      <c r="CEJ83" s="86"/>
      <c r="CEK83" s="87"/>
      <c r="CEL83" s="87"/>
      <c r="CEM83" s="88"/>
      <c r="CEN83" s="82"/>
      <c r="CEO83" s="83"/>
      <c r="CEP83" s="84"/>
      <c r="CEQ83" s="85"/>
      <c r="CER83" s="86"/>
      <c r="CES83" s="86"/>
      <c r="CET83" s="87"/>
      <c r="CEU83" s="87"/>
      <c r="CEV83" s="88"/>
      <c r="CEW83" s="82"/>
      <c r="CEX83" s="83"/>
      <c r="CEY83" s="84"/>
      <c r="CEZ83" s="85"/>
      <c r="CFA83" s="86"/>
      <c r="CFB83" s="86"/>
      <c r="CFC83" s="87"/>
      <c r="CFD83" s="87"/>
      <c r="CFE83" s="88"/>
      <c r="CFF83" s="82"/>
      <c r="CFG83" s="83"/>
      <c r="CFH83" s="84"/>
      <c r="CFI83" s="85"/>
      <c r="CFJ83" s="86"/>
      <c r="CFK83" s="86"/>
      <c r="CFL83" s="87"/>
      <c r="CFM83" s="87"/>
      <c r="CFN83" s="88"/>
      <c r="CFO83" s="82"/>
      <c r="CFP83" s="83"/>
      <c r="CFQ83" s="84"/>
      <c r="CFR83" s="85"/>
      <c r="CFS83" s="86"/>
      <c r="CFT83" s="86"/>
      <c r="CFU83" s="87"/>
      <c r="CFV83" s="87"/>
      <c r="CFW83" s="88"/>
      <c r="CFX83" s="82"/>
      <c r="CFY83" s="83"/>
      <c r="CFZ83" s="84"/>
      <c r="CGA83" s="85"/>
      <c r="CGB83" s="86"/>
      <c r="CGC83" s="86"/>
      <c r="CGD83" s="87"/>
      <c r="CGE83" s="87"/>
      <c r="CGF83" s="88"/>
      <c r="CGG83" s="82"/>
      <c r="CGH83" s="83"/>
      <c r="CGI83" s="84"/>
      <c r="CGJ83" s="85"/>
      <c r="CGK83" s="86"/>
      <c r="CGL83" s="86"/>
      <c r="CGM83" s="87"/>
      <c r="CGN83" s="87"/>
      <c r="CGO83" s="88"/>
      <c r="CGP83" s="82"/>
      <c r="CGQ83" s="83"/>
      <c r="CGR83" s="84"/>
      <c r="CGS83" s="85"/>
      <c r="CGT83" s="86"/>
      <c r="CGU83" s="86"/>
      <c r="CGV83" s="87"/>
      <c r="CGW83" s="87"/>
      <c r="CGX83" s="88"/>
      <c r="CGY83" s="82"/>
      <c r="CGZ83" s="83"/>
      <c r="CHA83" s="84"/>
      <c r="CHB83" s="85"/>
      <c r="CHC83" s="86"/>
      <c r="CHD83" s="86"/>
      <c r="CHE83" s="87"/>
      <c r="CHF83" s="87"/>
      <c r="CHG83" s="88"/>
      <c r="CHH83" s="82"/>
      <c r="CHI83" s="83"/>
      <c r="CHJ83" s="84"/>
      <c r="CHK83" s="85"/>
      <c r="CHL83" s="86"/>
      <c r="CHM83" s="86"/>
      <c r="CHN83" s="87"/>
      <c r="CHO83" s="87"/>
      <c r="CHP83" s="88"/>
      <c r="CHQ83" s="82"/>
      <c r="CHR83" s="83"/>
      <c r="CHS83" s="84"/>
      <c r="CHT83" s="85"/>
      <c r="CHU83" s="86"/>
      <c r="CHV83" s="86"/>
      <c r="CHW83" s="87"/>
      <c r="CHX83" s="87"/>
      <c r="CHY83" s="88"/>
      <c r="CHZ83" s="82"/>
      <c r="CIA83" s="83"/>
      <c r="CIB83" s="84"/>
      <c r="CIC83" s="85"/>
      <c r="CID83" s="86"/>
      <c r="CIE83" s="86"/>
      <c r="CIF83" s="87"/>
      <c r="CIG83" s="87"/>
      <c r="CIH83" s="88"/>
      <c r="CII83" s="82"/>
      <c r="CIJ83" s="83"/>
      <c r="CIK83" s="84"/>
      <c r="CIL83" s="85"/>
      <c r="CIM83" s="86"/>
      <c r="CIN83" s="86"/>
      <c r="CIO83" s="87"/>
      <c r="CIP83" s="87"/>
      <c r="CIQ83" s="88"/>
      <c r="CIR83" s="82"/>
      <c r="CIS83" s="83"/>
      <c r="CIT83" s="84"/>
      <c r="CIU83" s="85"/>
      <c r="CIV83" s="86"/>
      <c r="CIW83" s="86"/>
      <c r="CIX83" s="87"/>
      <c r="CIY83" s="87"/>
      <c r="CIZ83" s="88"/>
      <c r="CJA83" s="82"/>
      <c r="CJB83" s="83"/>
      <c r="CJC83" s="84"/>
      <c r="CJD83" s="85"/>
      <c r="CJE83" s="86"/>
      <c r="CJF83" s="86"/>
      <c r="CJG83" s="87"/>
      <c r="CJH83" s="87"/>
      <c r="CJI83" s="88"/>
      <c r="CJJ83" s="82"/>
      <c r="CJK83" s="83"/>
      <c r="CJL83" s="84"/>
      <c r="CJM83" s="85"/>
      <c r="CJN83" s="86"/>
      <c r="CJO83" s="86"/>
      <c r="CJP83" s="87"/>
      <c r="CJQ83" s="87"/>
      <c r="CJR83" s="88"/>
      <c r="CJS83" s="82"/>
      <c r="CJT83" s="83"/>
      <c r="CJU83" s="84"/>
      <c r="CJV83" s="85"/>
      <c r="CJW83" s="86"/>
      <c r="CJX83" s="86"/>
      <c r="CJY83" s="87"/>
      <c r="CJZ83" s="87"/>
      <c r="CKA83" s="88"/>
      <c r="CKB83" s="82"/>
      <c r="CKC83" s="83"/>
      <c r="CKD83" s="84"/>
      <c r="CKE83" s="85"/>
      <c r="CKF83" s="86"/>
      <c r="CKG83" s="86"/>
      <c r="CKH83" s="87"/>
      <c r="CKI83" s="87"/>
      <c r="CKJ83" s="88"/>
      <c r="CKK83" s="82"/>
      <c r="CKL83" s="83"/>
      <c r="CKM83" s="84"/>
      <c r="CKN83" s="85"/>
      <c r="CKO83" s="86"/>
      <c r="CKP83" s="86"/>
      <c r="CKQ83" s="87"/>
      <c r="CKR83" s="87"/>
      <c r="CKS83" s="88"/>
      <c r="CKT83" s="82"/>
      <c r="CKU83" s="83"/>
      <c r="CKV83" s="84"/>
      <c r="CKW83" s="85"/>
      <c r="CKX83" s="86"/>
      <c r="CKY83" s="86"/>
      <c r="CKZ83" s="87"/>
      <c r="CLA83" s="87"/>
      <c r="CLB83" s="88"/>
      <c r="CLC83" s="82"/>
      <c r="CLD83" s="83"/>
      <c r="CLE83" s="84"/>
      <c r="CLF83" s="85"/>
      <c r="CLG83" s="86"/>
      <c r="CLH83" s="86"/>
      <c r="CLI83" s="87"/>
      <c r="CLJ83" s="87"/>
      <c r="CLK83" s="88"/>
      <c r="CLL83" s="82"/>
      <c r="CLM83" s="83"/>
      <c r="CLN83" s="84"/>
      <c r="CLO83" s="85"/>
      <c r="CLP83" s="86"/>
      <c r="CLQ83" s="86"/>
      <c r="CLR83" s="87"/>
      <c r="CLS83" s="87"/>
      <c r="CLT83" s="88"/>
      <c r="CLU83" s="82"/>
      <c r="CLV83" s="83"/>
      <c r="CLW83" s="84"/>
      <c r="CLX83" s="85"/>
      <c r="CLY83" s="86"/>
      <c r="CLZ83" s="86"/>
      <c r="CMA83" s="87"/>
      <c r="CMB83" s="87"/>
      <c r="CMC83" s="88"/>
      <c r="CMD83" s="82"/>
      <c r="CME83" s="83"/>
      <c r="CMF83" s="84"/>
      <c r="CMG83" s="85"/>
      <c r="CMH83" s="86"/>
      <c r="CMI83" s="86"/>
      <c r="CMJ83" s="87"/>
      <c r="CMK83" s="87"/>
      <c r="CML83" s="88"/>
      <c r="CMM83" s="82"/>
      <c r="CMN83" s="83"/>
      <c r="CMO83" s="84"/>
      <c r="CMP83" s="85"/>
      <c r="CMQ83" s="86"/>
      <c r="CMR83" s="86"/>
      <c r="CMS83" s="87"/>
      <c r="CMT83" s="87"/>
      <c r="CMU83" s="88"/>
      <c r="CMV83" s="82"/>
      <c r="CMW83" s="83"/>
      <c r="CMX83" s="84"/>
      <c r="CMY83" s="85"/>
      <c r="CMZ83" s="86"/>
      <c r="CNA83" s="86"/>
      <c r="CNB83" s="87"/>
      <c r="CNC83" s="87"/>
      <c r="CND83" s="88"/>
      <c r="CNE83" s="82"/>
      <c r="CNF83" s="83"/>
      <c r="CNG83" s="84"/>
      <c r="CNH83" s="85"/>
      <c r="CNI83" s="86"/>
      <c r="CNJ83" s="86"/>
      <c r="CNK83" s="87"/>
      <c r="CNL83" s="87"/>
      <c r="CNM83" s="88"/>
      <c r="CNN83" s="82"/>
      <c r="CNO83" s="83"/>
      <c r="CNP83" s="84"/>
      <c r="CNQ83" s="85"/>
      <c r="CNR83" s="86"/>
      <c r="CNS83" s="86"/>
      <c r="CNT83" s="87"/>
      <c r="CNU83" s="87"/>
      <c r="CNV83" s="88"/>
      <c r="CNW83" s="82"/>
      <c r="CNX83" s="83"/>
      <c r="CNY83" s="84"/>
      <c r="CNZ83" s="85"/>
      <c r="COA83" s="86"/>
      <c r="COB83" s="86"/>
      <c r="COC83" s="87"/>
      <c r="COD83" s="87"/>
      <c r="COE83" s="88"/>
      <c r="COF83" s="82"/>
      <c r="COG83" s="83"/>
      <c r="COH83" s="84"/>
      <c r="COI83" s="85"/>
      <c r="COJ83" s="86"/>
      <c r="COK83" s="86"/>
      <c r="COL83" s="87"/>
      <c r="COM83" s="87"/>
      <c r="CON83" s="88"/>
      <c r="COO83" s="82"/>
      <c r="COP83" s="83"/>
      <c r="COQ83" s="84"/>
      <c r="COR83" s="85"/>
      <c r="COS83" s="86"/>
      <c r="COT83" s="86"/>
      <c r="COU83" s="87"/>
      <c r="COV83" s="87"/>
      <c r="COW83" s="88"/>
      <c r="COX83" s="82"/>
      <c r="COY83" s="83"/>
      <c r="COZ83" s="84"/>
      <c r="CPA83" s="85"/>
      <c r="CPB83" s="86"/>
      <c r="CPC83" s="86"/>
      <c r="CPD83" s="87"/>
      <c r="CPE83" s="87"/>
      <c r="CPF83" s="88"/>
      <c r="CPG83" s="82"/>
      <c r="CPH83" s="83"/>
      <c r="CPI83" s="84"/>
      <c r="CPJ83" s="85"/>
      <c r="CPK83" s="86"/>
      <c r="CPL83" s="86"/>
      <c r="CPM83" s="87"/>
      <c r="CPN83" s="87"/>
      <c r="CPO83" s="88"/>
      <c r="CPP83" s="82"/>
      <c r="CPQ83" s="83"/>
      <c r="CPR83" s="84"/>
      <c r="CPS83" s="85"/>
      <c r="CPT83" s="86"/>
      <c r="CPU83" s="86"/>
      <c r="CPV83" s="87"/>
      <c r="CPW83" s="87"/>
      <c r="CPX83" s="88"/>
      <c r="CPY83" s="82"/>
      <c r="CPZ83" s="83"/>
      <c r="CQA83" s="84"/>
      <c r="CQB83" s="85"/>
      <c r="CQC83" s="86"/>
      <c r="CQD83" s="86"/>
      <c r="CQE83" s="87"/>
      <c r="CQF83" s="87"/>
      <c r="CQG83" s="88"/>
      <c r="CQH83" s="82"/>
      <c r="CQI83" s="83"/>
      <c r="CQJ83" s="84"/>
      <c r="CQK83" s="85"/>
      <c r="CQL83" s="86"/>
      <c r="CQM83" s="86"/>
      <c r="CQN83" s="87"/>
      <c r="CQO83" s="87"/>
      <c r="CQP83" s="88"/>
      <c r="CQQ83" s="82"/>
      <c r="CQR83" s="83"/>
      <c r="CQS83" s="84"/>
      <c r="CQT83" s="85"/>
      <c r="CQU83" s="86"/>
      <c r="CQV83" s="86"/>
      <c r="CQW83" s="87"/>
      <c r="CQX83" s="87"/>
      <c r="CQY83" s="88"/>
      <c r="CQZ83" s="82"/>
      <c r="CRA83" s="83"/>
      <c r="CRB83" s="84"/>
      <c r="CRC83" s="85"/>
      <c r="CRD83" s="86"/>
      <c r="CRE83" s="86"/>
      <c r="CRF83" s="87"/>
      <c r="CRG83" s="87"/>
      <c r="CRH83" s="88"/>
      <c r="CRI83" s="82"/>
      <c r="CRJ83" s="83"/>
      <c r="CRK83" s="84"/>
      <c r="CRL83" s="85"/>
      <c r="CRM83" s="86"/>
      <c r="CRN83" s="86"/>
      <c r="CRO83" s="87"/>
      <c r="CRP83" s="87"/>
      <c r="CRQ83" s="88"/>
      <c r="CRR83" s="82"/>
      <c r="CRS83" s="83"/>
      <c r="CRT83" s="84"/>
      <c r="CRU83" s="85"/>
      <c r="CRV83" s="86"/>
      <c r="CRW83" s="86"/>
      <c r="CRX83" s="87"/>
      <c r="CRY83" s="87"/>
      <c r="CRZ83" s="88"/>
      <c r="CSA83" s="82"/>
      <c r="CSB83" s="83"/>
      <c r="CSC83" s="84"/>
      <c r="CSD83" s="85"/>
      <c r="CSE83" s="86"/>
      <c r="CSF83" s="86"/>
      <c r="CSG83" s="87"/>
      <c r="CSH83" s="87"/>
      <c r="CSI83" s="88"/>
      <c r="CSJ83" s="82"/>
      <c r="CSK83" s="83"/>
      <c r="CSL83" s="84"/>
      <c r="CSM83" s="85"/>
      <c r="CSN83" s="86"/>
      <c r="CSO83" s="86"/>
      <c r="CSP83" s="87"/>
      <c r="CSQ83" s="87"/>
      <c r="CSR83" s="88"/>
      <c r="CSS83" s="82"/>
      <c r="CST83" s="83"/>
      <c r="CSU83" s="84"/>
      <c r="CSV83" s="85"/>
      <c r="CSW83" s="86"/>
      <c r="CSX83" s="86"/>
      <c r="CSY83" s="87"/>
      <c r="CSZ83" s="87"/>
      <c r="CTA83" s="88"/>
      <c r="CTB83" s="82"/>
      <c r="CTC83" s="83"/>
      <c r="CTD83" s="84"/>
      <c r="CTE83" s="85"/>
      <c r="CTF83" s="86"/>
      <c r="CTG83" s="86"/>
      <c r="CTH83" s="87"/>
      <c r="CTI83" s="87"/>
      <c r="CTJ83" s="88"/>
      <c r="CTK83" s="82"/>
      <c r="CTL83" s="83"/>
      <c r="CTM83" s="84"/>
      <c r="CTN83" s="85"/>
      <c r="CTO83" s="86"/>
      <c r="CTP83" s="86"/>
      <c r="CTQ83" s="87"/>
      <c r="CTR83" s="87"/>
      <c r="CTS83" s="88"/>
      <c r="CTT83" s="82"/>
      <c r="CTU83" s="83"/>
      <c r="CTV83" s="84"/>
      <c r="CTW83" s="85"/>
      <c r="CTX83" s="86"/>
      <c r="CTY83" s="86"/>
      <c r="CTZ83" s="87"/>
      <c r="CUA83" s="87"/>
      <c r="CUB83" s="88"/>
      <c r="CUC83" s="82"/>
      <c r="CUD83" s="83"/>
      <c r="CUE83" s="84"/>
      <c r="CUF83" s="85"/>
      <c r="CUG83" s="86"/>
      <c r="CUH83" s="86"/>
      <c r="CUI83" s="87"/>
      <c r="CUJ83" s="87"/>
      <c r="CUK83" s="88"/>
      <c r="CUL83" s="82"/>
      <c r="CUM83" s="83"/>
      <c r="CUN83" s="84"/>
      <c r="CUO83" s="85"/>
      <c r="CUP83" s="86"/>
      <c r="CUQ83" s="86"/>
      <c r="CUR83" s="87"/>
      <c r="CUS83" s="87"/>
      <c r="CUT83" s="88"/>
      <c r="CUU83" s="82"/>
      <c r="CUV83" s="83"/>
      <c r="CUW83" s="84"/>
      <c r="CUX83" s="85"/>
      <c r="CUY83" s="86"/>
      <c r="CUZ83" s="86"/>
      <c r="CVA83" s="87"/>
      <c r="CVB83" s="87"/>
      <c r="CVC83" s="88"/>
      <c r="CVD83" s="82"/>
      <c r="CVE83" s="83"/>
      <c r="CVF83" s="84"/>
      <c r="CVG83" s="85"/>
      <c r="CVH83" s="86"/>
      <c r="CVI83" s="86"/>
      <c r="CVJ83" s="87"/>
      <c r="CVK83" s="87"/>
      <c r="CVL83" s="88"/>
      <c r="CVM83" s="82"/>
      <c r="CVN83" s="83"/>
      <c r="CVO83" s="84"/>
      <c r="CVP83" s="85"/>
      <c r="CVQ83" s="86"/>
      <c r="CVR83" s="86"/>
      <c r="CVS83" s="87"/>
      <c r="CVT83" s="87"/>
      <c r="CVU83" s="88"/>
      <c r="CVV83" s="82"/>
      <c r="CVW83" s="83"/>
      <c r="CVX83" s="84"/>
      <c r="CVY83" s="85"/>
      <c r="CVZ83" s="86"/>
      <c r="CWA83" s="86"/>
      <c r="CWB83" s="87"/>
      <c r="CWC83" s="87"/>
      <c r="CWD83" s="88"/>
      <c r="CWE83" s="82"/>
      <c r="CWF83" s="83"/>
      <c r="CWG83" s="84"/>
      <c r="CWH83" s="85"/>
      <c r="CWI83" s="86"/>
      <c r="CWJ83" s="86"/>
      <c r="CWK83" s="87"/>
      <c r="CWL83" s="87"/>
      <c r="CWM83" s="88"/>
      <c r="CWN83" s="82"/>
      <c r="CWO83" s="83"/>
      <c r="CWP83" s="84"/>
      <c r="CWQ83" s="85"/>
      <c r="CWR83" s="86"/>
      <c r="CWS83" s="86"/>
      <c r="CWT83" s="87"/>
      <c r="CWU83" s="87"/>
      <c r="CWV83" s="88"/>
      <c r="CWW83" s="82"/>
      <c r="CWX83" s="83"/>
      <c r="CWY83" s="84"/>
      <c r="CWZ83" s="85"/>
      <c r="CXA83" s="86"/>
      <c r="CXB83" s="86"/>
      <c r="CXC83" s="87"/>
      <c r="CXD83" s="87"/>
      <c r="CXE83" s="88"/>
      <c r="CXF83" s="82"/>
      <c r="CXG83" s="83"/>
      <c r="CXH83" s="84"/>
      <c r="CXI83" s="85"/>
      <c r="CXJ83" s="86"/>
      <c r="CXK83" s="86"/>
      <c r="CXL83" s="87"/>
      <c r="CXM83" s="87"/>
      <c r="CXN83" s="88"/>
      <c r="CXO83" s="82"/>
      <c r="CXP83" s="83"/>
      <c r="CXQ83" s="84"/>
      <c r="CXR83" s="85"/>
      <c r="CXS83" s="86"/>
      <c r="CXT83" s="86"/>
      <c r="CXU83" s="87"/>
      <c r="CXV83" s="87"/>
      <c r="CXW83" s="88"/>
      <c r="CXX83" s="82"/>
      <c r="CXY83" s="83"/>
      <c r="CXZ83" s="84"/>
      <c r="CYA83" s="85"/>
      <c r="CYB83" s="86"/>
      <c r="CYC83" s="86"/>
      <c r="CYD83" s="87"/>
      <c r="CYE83" s="87"/>
      <c r="CYF83" s="88"/>
      <c r="CYG83" s="82"/>
      <c r="CYH83" s="83"/>
      <c r="CYI83" s="84"/>
      <c r="CYJ83" s="85"/>
      <c r="CYK83" s="86"/>
      <c r="CYL83" s="86"/>
      <c r="CYM83" s="87"/>
      <c r="CYN83" s="87"/>
      <c r="CYO83" s="88"/>
      <c r="CYP83" s="82"/>
      <c r="CYQ83" s="83"/>
      <c r="CYR83" s="84"/>
      <c r="CYS83" s="85"/>
      <c r="CYT83" s="86"/>
      <c r="CYU83" s="86"/>
      <c r="CYV83" s="87"/>
      <c r="CYW83" s="87"/>
      <c r="CYX83" s="88"/>
      <c r="CYY83" s="82"/>
      <c r="CYZ83" s="83"/>
      <c r="CZA83" s="84"/>
      <c r="CZB83" s="85"/>
      <c r="CZC83" s="86"/>
      <c r="CZD83" s="86"/>
      <c r="CZE83" s="87"/>
      <c r="CZF83" s="87"/>
      <c r="CZG83" s="88"/>
      <c r="CZH83" s="82"/>
      <c r="CZI83" s="83"/>
      <c r="CZJ83" s="84"/>
      <c r="CZK83" s="85"/>
      <c r="CZL83" s="86"/>
      <c r="CZM83" s="86"/>
      <c r="CZN83" s="87"/>
      <c r="CZO83" s="87"/>
      <c r="CZP83" s="88"/>
      <c r="CZQ83" s="82"/>
      <c r="CZR83" s="83"/>
      <c r="CZS83" s="84"/>
      <c r="CZT83" s="85"/>
      <c r="CZU83" s="86"/>
      <c r="CZV83" s="86"/>
      <c r="CZW83" s="87"/>
      <c r="CZX83" s="87"/>
      <c r="CZY83" s="88"/>
      <c r="CZZ83" s="82"/>
      <c r="DAA83" s="83"/>
      <c r="DAB83" s="84"/>
      <c r="DAC83" s="85"/>
      <c r="DAD83" s="86"/>
      <c r="DAE83" s="86"/>
      <c r="DAF83" s="87"/>
      <c r="DAG83" s="87"/>
      <c r="DAH83" s="88"/>
      <c r="DAI83" s="82"/>
      <c r="DAJ83" s="83"/>
      <c r="DAK83" s="84"/>
      <c r="DAL83" s="85"/>
      <c r="DAM83" s="86"/>
      <c r="DAN83" s="86"/>
      <c r="DAO83" s="87"/>
      <c r="DAP83" s="87"/>
      <c r="DAQ83" s="88"/>
      <c r="DAR83" s="82"/>
      <c r="DAS83" s="83"/>
      <c r="DAT83" s="84"/>
      <c r="DAU83" s="85"/>
      <c r="DAV83" s="86"/>
      <c r="DAW83" s="86"/>
      <c r="DAX83" s="87"/>
      <c r="DAY83" s="87"/>
      <c r="DAZ83" s="88"/>
      <c r="DBA83" s="82"/>
      <c r="DBB83" s="83"/>
      <c r="DBC83" s="84"/>
      <c r="DBD83" s="85"/>
      <c r="DBE83" s="86"/>
      <c r="DBF83" s="86"/>
      <c r="DBG83" s="87"/>
      <c r="DBH83" s="87"/>
      <c r="DBI83" s="88"/>
      <c r="DBJ83" s="82"/>
      <c r="DBK83" s="83"/>
      <c r="DBL83" s="84"/>
      <c r="DBM83" s="85"/>
      <c r="DBN83" s="86"/>
      <c r="DBO83" s="86"/>
      <c r="DBP83" s="87"/>
      <c r="DBQ83" s="87"/>
      <c r="DBR83" s="88"/>
      <c r="DBS83" s="82"/>
      <c r="DBT83" s="83"/>
      <c r="DBU83" s="84"/>
      <c r="DBV83" s="85"/>
      <c r="DBW83" s="86"/>
      <c r="DBX83" s="86"/>
      <c r="DBY83" s="87"/>
      <c r="DBZ83" s="87"/>
      <c r="DCA83" s="88"/>
      <c r="DCB83" s="82"/>
      <c r="DCC83" s="83"/>
      <c r="DCD83" s="84"/>
      <c r="DCE83" s="85"/>
      <c r="DCF83" s="86"/>
      <c r="DCG83" s="86"/>
      <c r="DCH83" s="87"/>
      <c r="DCI83" s="87"/>
      <c r="DCJ83" s="88"/>
      <c r="DCK83" s="82"/>
      <c r="DCL83" s="83"/>
      <c r="DCM83" s="84"/>
      <c r="DCN83" s="85"/>
      <c r="DCO83" s="86"/>
      <c r="DCP83" s="86"/>
      <c r="DCQ83" s="87"/>
      <c r="DCR83" s="87"/>
      <c r="DCS83" s="88"/>
      <c r="DCT83" s="82"/>
      <c r="DCU83" s="83"/>
      <c r="DCV83" s="84"/>
      <c r="DCW83" s="85"/>
      <c r="DCX83" s="86"/>
      <c r="DCY83" s="86"/>
      <c r="DCZ83" s="87"/>
      <c r="DDA83" s="87"/>
      <c r="DDB83" s="88"/>
      <c r="DDC83" s="82"/>
      <c r="DDD83" s="83"/>
      <c r="DDE83" s="84"/>
      <c r="DDF83" s="85"/>
      <c r="DDG83" s="86"/>
      <c r="DDH83" s="86"/>
      <c r="DDI83" s="87"/>
      <c r="DDJ83" s="87"/>
      <c r="DDK83" s="88"/>
      <c r="DDL83" s="82"/>
      <c r="DDM83" s="83"/>
      <c r="DDN83" s="84"/>
      <c r="DDO83" s="85"/>
      <c r="DDP83" s="86"/>
      <c r="DDQ83" s="86"/>
      <c r="DDR83" s="87"/>
      <c r="DDS83" s="87"/>
      <c r="DDT83" s="88"/>
      <c r="DDU83" s="82"/>
      <c r="DDV83" s="83"/>
      <c r="DDW83" s="84"/>
      <c r="DDX83" s="85"/>
      <c r="DDY83" s="86"/>
      <c r="DDZ83" s="86"/>
      <c r="DEA83" s="87"/>
      <c r="DEB83" s="87"/>
      <c r="DEC83" s="88"/>
      <c r="DED83" s="82"/>
      <c r="DEE83" s="83"/>
      <c r="DEF83" s="84"/>
      <c r="DEG83" s="85"/>
      <c r="DEH83" s="86"/>
      <c r="DEI83" s="86"/>
      <c r="DEJ83" s="87"/>
      <c r="DEK83" s="87"/>
      <c r="DEL83" s="88"/>
      <c r="DEM83" s="82"/>
      <c r="DEN83" s="83"/>
      <c r="DEO83" s="84"/>
      <c r="DEP83" s="85"/>
      <c r="DEQ83" s="86"/>
      <c r="DER83" s="86"/>
      <c r="DES83" s="87"/>
      <c r="DET83" s="87"/>
      <c r="DEU83" s="88"/>
      <c r="DEV83" s="82"/>
      <c r="DEW83" s="83"/>
      <c r="DEX83" s="84"/>
      <c r="DEY83" s="85"/>
      <c r="DEZ83" s="86"/>
      <c r="DFA83" s="86"/>
      <c r="DFB83" s="87"/>
      <c r="DFC83" s="87"/>
      <c r="DFD83" s="88"/>
      <c r="DFE83" s="82"/>
      <c r="DFF83" s="83"/>
      <c r="DFG83" s="84"/>
      <c r="DFH83" s="85"/>
      <c r="DFI83" s="86"/>
      <c r="DFJ83" s="86"/>
      <c r="DFK83" s="87"/>
      <c r="DFL83" s="87"/>
      <c r="DFM83" s="88"/>
      <c r="DFN83" s="82"/>
      <c r="DFO83" s="83"/>
      <c r="DFP83" s="84"/>
      <c r="DFQ83" s="85"/>
      <c r="DFR83" s="86"/>
      <c r="DFS83" s="86"/>
      <c r="DFT83" s="87"/>
      <c r="DFU83" s="87"/>
      <c r="DFV83" s="88"/>
      <c r="DFW83" s="82"/>
      <c r="DFX83" s="83"/>
      <c r="DFY83" s="84"/>
      <c r="DFZ83" s="85"/>
      <c r="DGA83" s="86"/>
      <c r="DGB83" s="86"/>
      <c r="DGC83" s="87"/>
      <c r="DGD83" s="87"/>
      <c r="DGE83" s="88"/>
      <c r="DGF83" s="82"/>
      <c r="DGG83" s="83"/>
      <c r="DGH83" s="84"/>
      <c r="DGI83" s="85"/>
      <c r="DGJ83" s="86"/>
      <c r="DGK83" s="86"/>
      <c r="DGL83" s="87"/>
      <c r="DGM83" s="87"/>
      <c r="DGN83" s="88"/>
      <c r="DGO83" s="82"/>
      <c r="DGP83" s="83"/>
      <c r="DGQ83" s="84"/>
      <c r="DGR83" s="85"/>
      <c r="DGS83" s="86"/>
      <c r="DGT83" s="86"/>
      <c r="DGU83" s="87"/>
      <c r="DGV83" s="87"/>
      <c r="DGW83" s="88"/>
      <c r="DGX83" s="82"/>
      <c r="DGY83" s="83"/>
      <c r="DGZ83" s="84"/>
      <c r="DHA83" s="85"/>
      <c r="DHB83" s="86"/>
      <c r="DHC83" s="86"/>
      <c r="DHD83" s="87"/>
      <c r="DHE83" s="87"/>
      <c r="DHF83" s="88"/>
      <c r="DHG83" s="82"/>
      <c r="DHH83" s="83"/>
      <c r="DHI83" s="84"/>
      <c r="DHJ83" s="85"/>
      <c r="DHK83" s="86"/>
      <c r="DHL83" s="86"/>
      <c r="DHM83" s="87"/>
      <c r="DHN83" s="87"/>
      <c r="DHO83" s="88"/>
      <c r="DHP83" s="82"/>
      <c r="DHQ83" s="83"/>
      <c r="DHR83" s="84"/>
      <c r="DHS83" s="85"/>
      <c r="DHT83" s="86"/>
      <c r="DHU83" s="86"/>
      <c r="DHV83" s="87"/>
      <c r="DHW83" s="87"/>
      <c r="DHX83" s="88"/>
      <c r="DHY83" s="82"/>
      <c r="DHZ83" s="83"/>
      <c r="DIA83" s="84"/>
      <c r="DIB83" s="85"/>
      <c r="DIC83" s="86"/>
      <c r="DID83" s="86"/>
      <c r="DIE83" s="87"/>
      <c r="DIF83" s="87"/>
      <c r="DIG83" s="88"/>
      <c r="DIH83" s="82"/>
      <c r="DII83" s="83"/>
      <c r="DIJ83" s="84"/>
      <c r="DIK83" s="85"/>
      <c r="DIL83" s="86"/>
      <c r="DIM83" s="86"/>
      <c r="DIN83" s="87"/>
      <c r="DIO83" s="87"/>
      <c r="DIP83" s="88"/>
      <c r="DIQ83" s="82"/>
      <c r="DIR83" s="83"/>
      <c r="DIS83" s="84"/>
      <c r="DIT83" s="85"/>
      <c r="DIU83" s="86"/>
      <c r="DIV83" s="86"/>
      <c r="DIW83" s="87"/>
      <c r="DIX83" s="87"/>
      <c r="DIY83" s="88"/>
      <c r="DIZ83" s="82"/>
      <c r="DJA83" s="83"/>
      <c r="DJB83" s="84"/>
      <c r="DJC83" s="85"/>
      <c r="DJD83" s="86"/>
      <c r="DJE83" s="86"/>
      <c r="DJF83" s="87"/>
      <c r="DJG83" s="87"/>
      <c r="DJH83" s="88"/>
      <c r="DJI83" s="82"/>
      <c r="DJJ83" s="83"/>
      <c r="DJK83" s="84"/>
      <c r="DJL83" s="85"/>
      <c r="DJM83" s="86"/>
      <c r="DJN83" s="86"/>
      <c r="DJO83" s="87"/>
      <c r="DJP83" s="87"/>
      <c r="DJQ83" s="88"/>
      <c r="DJR83" s="82"/>
      <c r="DJS83" s="83"/>
      <c r="DJT83" s="84"/>
      <c r="DJU83" s="85"/>
      <c r="DJV83" s="86"/>
      <c r="DJW83" s="86"/>
      <c r="DJX83" s="87"/>
      <c r="DJY83" s="87"/>
      <c r="DJZ83" s="88"/>
      <c r="DKA83" s="82"/>
      <c r="DKB83" s="83"/>
      <c r="DKC83" s="84"/>
      <c r="DKD83" s="85"/>
      <c r="DKE83" s="86"/>
      <c r="DKF83" s="86"/>
      <c r="DKG83" s="87"/>
      <c r="DKH83" s="87"/>
      <c r="DKI83" s="88"/>
      <c r="DKJ83" s="82"/>
      <c r="DKK83" s="83"/>
      <c r="DKL83" s="84"/>
      <c r="DKM83" s="85"/>
      <c r="DKN83" s="86"/>
      <c r="DKO83" s="86"/>
      <c r="DKP83" s="87"/>
      <c r="DKQ83" s="87"/>
      <c r="DKR83" s="88"/>
      <c r="DKS83" s="82"/>
      <c r="DKT83" s="83"/>
      <c r="DKU83" s="84"/>
      <c r="DKV83" s="85"/>
      <c r="DKW83" s="86"/>
      <c r="DKX83" s="86"/>
      <c r="DKY83" s="87"/>
      <c r="DKZ83" s="87"/>
      <c r="DLA83" s="88"/>
      <c r="DLB83" s="82"/>
      <c r="DLC83" s="83"/>
      <c r="DLD83" s="84"/>
      <c r="DLE83" s="85"/>
      <c r="DLF83" s="86"/>
      <c r="DLG83" s="86"/>
      <c r="DLH83" s="87"/>
      <c r="DLI83" s="87"/>
      <c r="DLJ83" s="88"/>
      <c r="DLK83" s="82"/>
      <c r="DLL83" s="83"/>
      <c r="DLM83" s="84"/>
      <c r="DLN83" s="85"/>
      <c r="DLO83" s="86"/>
      <c r="DLP83" s="86"/>
      <c r="DLQ83" s="87"/>
      <c r="DLR83" s="87"/>
      <c r="DLS83" s="88"/>
      <c r="DLT83" s="82"/>
      <c r="DLU83" s="83"/>
      <c r="DLV83" s="84"/>
      <c r="DLW83" s="85"/>
      <c r="DLX83" s="86"/>
      <c r="DLY83" s="86"/>
      <c r="DLZ83" s="87"/>
      <c r="DMA83" s="87"/>
      <c r="DMB83" s="88"/>
      <c r="DMC83" s="82"/>
      <c r="DMD83" s="83"/>
      <c r="DME83" s="84"/>
      <c r="DMF83" s="85"/>
      <c r="DMG83" s="86"/>
      <c r="DMH83" s="86"/>
      <c r="DMI83" s="87"/>
      <c r="DMJ83" s="87"/>
      <c r="DMK83" s="88"/>
      <c r="DML83" s="82"/>
      <c r="DMM83" s="83"/>
      <c r="DMN83" s="84"/>
      <c r="DMO83" s="85"/>
      <c r="DMP83" s="86"/>
      <c r="DMQ83" s="86"/>
      <c r="DMR83" s="87"/>
      <c r="DMS83" s="87"/>
      <c r="DMT83" s="88"/>
      <c r="DMU83" s="82"/>
      <c r="DMV83" s="83"/>
      <c r="DMW83" s="84"/>
      <c r="DMX83" s="85"/>
      <c r="DMY83" s="86"/>
      <c r="DMZ83" s="86"/>
      <c r="DNA83" s="87"/>
      <c r="DNB83" s="87"/>
      <c r="DNC83" s="88"/>
      <c r="DND83" s="82"/>
      <c r="DNE83" s="83"/>
      <c r="DNF83" s="84"/>
      <c r="DNG83" s="85"/>
      <c r="DNH83" s="86"/>
      <c r="DNI83" s="86"/>
      <c r="DNJ83" s="87"/>
      <c r="DNK83" s="87"/>
      <c r="DNL83" s="88"/>
      <c r="DNM83" s="82"/>
      <c r="DNN83" s="83"/>
      <c r="DNO83" s="84"/>
      <c r="DNP83" s="85"/>
      <c r="DNQ83" s="86"/>
      <c r="DNR83" s="86"/>
      <c r="DNS83" s="87"/>
      <c r="DNT83" s="87"/>
      <c r="DNU83" s="88"/>
      <c r="DNV83" s="82"/>
      <c r="DNW83" s="83"/>
      <c r="DNX83" s="84"/>
      <c r="DNY83" s="85"/>
      <c r="DNZ83" s="86"/>
      <c r="DOA83" s="86"/>
      <c r="DOB83" s="87"/>
      <c r="DOC83" s="87"/>
      <c r="DOD83" s="88"/>
      <c r="DOE83" s="82"/>
      <c r="DOF83" s="83"/>
      <c r="DOG83" s="84"/>
      <c r="DOH83" s="85"/>
      <c r="DOI83" s="86"/>
      <c r="DOJ83" s="86"/>
      <c r="DOK83" s="87"/>
      <c r="DOL83" s="87"/>
      <c r="DOM83" s="88"/>
      <c r="DON83" s="82"/>
      <c r="DOO83" s="83"/>
      <c r="DOP83" s="84"/>
      <c r="DOQ83" s="85"/>
      <c r="DOR83" s="86"/>
      <c r="DOS83" s="86"/>
      <c r="DOT83" s="87"/>
      <c r="DOU83" s="87"/>
      <c r="DOV83" s="88"/>
      <c r="DOW83" s="82"/>
      <c r="DOX83" s="83"/>
      <c r="DOY83" s="84"/>
      <c r="DOZ83" s="85"/>
      <c r="DPA83" s="86"/>
      <c r="DPB83" s="86"/>
      <c r="DPC83" s="87"/>
      <c r="DPD83" s="87"/>
      <c r="DPE83" s="88"/>
      <c r="DPF83" s="82"/>
      <c r="DPG83" s="83"/>
      <c r="DPH83" s="84"/>
      <c r="DPI83" s="85"/>
      <c r="DPJ83" s="86"/>
      <c r="DPK83" s="86"/>
      <c r="DPL83" s="87"/>
      <c r="DPM83" s="87"/>
      <c r="DPN83" s="88"/>
      <c r="DPO83" s="82"/>
      <c r="DPP83" s="83"/>
      <c r="DPQ83" s="84"/>
      <c r="DPR83" s="85"/>
      <c r="DPS83" s="86"/>
      <c r="DPT83" s="86"/>
      <c r="DPU83" s="87"/>
      <c r="DPV83" s="87"/>
      <c r="DPW83" s="88"/>
      <c r="DPX83" s="82"/>
      <c r="DPY83" s="83"/>
      <c r="DPZ83" s="84"/>
      <c r="DQA83" s="85"/>
      <c r="DQB83" s="86"/>
      <c r="DQC83" s="86"/>
      <c r="DQD83" s="87"/>
      <c r="DQE83" s="87"/>
      <c r="DQF83" s="88"/>
      <c r="DQG83" s="82"/>
      <c r="DQH83" s="83"/>
      <c r="DQI83" s="84"/>
      <c r="DQJ83" s="85"/>
      <c r="DQK83" s="86"/>
      <c r="DQL83" s="86"/>
      <c r="DQM83" s="87"/>
      <c r="DQN83" s="87"/>
      <c r="DQO83" s="88"/>
      <c r="DQP83" s="82"/>
      <c r="DQQ83" s="83"/>
      <c r="DQR83" s="84"/>
      <c r="DQS83" s="85"/>
      <c r="DQT83" s="86"/>
      <c r="DQU83" s="86"/>
      <c r="DQV83" s="87"/>
      <c r="DQW83" s="87"/>
      <c r="DQX83" s="88"/>
      <c r="DQY83" s="82"/>
      <c r="DQZ83" s="83"/>
      <c r="DRA83" s="84"/>
      <c r="DRB83" s="85"/>
      <c r="DRC83" s="86"/>
      <c r="DRD83" s="86"/>
      <c r="DRE83" s="87"/>
      <c r="DRF83" s="87"/>
      <c r="DRG83" s="88"/>
      <c r="DRH83" s="82"/>
      <c r="DRI83" s="83"/>
      <c r="DRJ83" s="84"/>
      <c r="DRK83" s="85"/>
      <c r="DRL83" s="86"/>
      <c r="DRM83" s="86"/>
      <c r="DRN83" s="87"/>
      <c r="DRO83" s="87"/>
      <c r="DRP83" s="88"/>
      <c r="DRQ83" s="82"/>
      <c r="DRR83" s="83"/>
      <c r="DRS83" s="84"/>
      <c r="DRT83" s="85"/>
      <c r="DRU83" s="86"/>
      <c r="DRV83" s="86"/>
      <c r="DRW83" s="87"/>
      <c r="DRX83" s="87"/>
      <c r="DRY83" s="88"/>
      <c r="DRZ83" s="82"/>
      <c r="DSA83" s="83"/>
      <c r="DSB83" s="84"/>
      <c r="DSC83" s="85"/>
      <c r="DSD83" s="86"/>
      <c r="DSE83" s="86"/>
      <c r="DSF83" s="87"/>
      <c r="DSG83" s="87"/>
      <c r="DSH83" s="88"/>
      <c r="DSI83" s="82"/>
      <c r="DSJ83" s="83"/>
      <c r="DSK83" s="84"/>
      <c r="DSL83" s="85"/>
      <c r="DSM83" s="86"/>
      <c r="DSN83" s="86"/>
      <c r="DSO83" s="87"/>
      <c r="DSP83" s="87"/>
      <c r="DSQ83" s="88"/>
      <c r="DSR83" s="82"/>
      <c r="DSS83" s="83"/>
      <c r="DST83" s="84"/>
      <c r="DSU83" s="85"/>
      <c r="DSV83" s="86"/>
      <c r="DSW83" s="86"/>
      <c r="DSX83" s="87"/>
      <c r="DSY83" s="87"/>
      <c r="DSZ83" s="88"/>
      <c r="DTA83" s="82"/>
      <c r="DTB83" s="83"/>
      <c r="DTC83" s="84"/>
      <c r="DTD83" s="85"/>
      <c r="DTE83" s="86"/>
      <c r="DTF83" s="86"/>
      <c r="DTG83" s="87"/>
      <c r="DTH83" s="87"/>
      <c r="DTI83" s="88"/>
      <c r="DTJ83" s="82"/>
      <c r="DTK83" s="83"/>
      <c r="DTL83" s="84"/>
      <c r="DTM83" s="85"/>
      <c r="DTN83" s="86"/>
      <c r="DTO83" s="86"/>
      <c r="DTP83" s="87"/>
      <c r="DTQ83" s="87"/>
      <c r="DTR83" s="88"/>
      <c r="DTS83" s="82"/>
      <c r="DTT83" s="83"/>
      <c r="DTU83" s="84"/>
      <c r="DTV83" s="85"/>
      <c r="DTW83" s="86"/>
      <c r="DTX83" s="86"/>
      <c r="DTY83" s="87"/>
      <c r="DTZ83" s="87"/>
      <c r="DUA83" s="88"/>
      <c r="DUB83" s="82"/>
      <c r="DUC83" s="83"/>
      <c r="DUD83" s="84"/>
      <c r="DUE83" s="85"/>
      <c r="DUF83" s="86"/>
      <c r="DUG83" s="86"/>
      <c r="DUH83" s="87"/>
      <c r="DUI83" s="87"/>
      <c r="DUJ83" s="88"/>
      <c r="DUK83" s="82"/>
      <c r="DUL83" s="83"/>
      <c r="DUM83" s="84"/>
      <c r="DUN83" s="85"/>
      <c r="DUO83" s="86"/>
      <c r="DUP83" s="86"/>
      <c r="DUQ83" s="87"/>
      <c r="DUR83" s="87"/>
      <c r="DUS83" s="88"/>
      <c r="DUT83" s="82"/>
      <c r="DUU83" s="83"/>
      <c r="DUV83" s="84"/>
      <c r="DUW83" s="85"/>
      <c r="DUX83" s="86"/>
      <c r="DUY83" s="86"/>
      <c r="DUZ83" s="87"/>
      <c r="DVA83" s="87"/>
      <c r="DVB83" s="88"/>
      <c r="DVC83" s="82"/>
      <c r="DVD83" s="83"/>
      <c r="DVE83" s="84"/>
      <c r="DVF83" s="85"/>
      <c r="DVG83" s="86"/>
      <c r="DVH83" s="86"/>
      <c r="DVI83" s="87"/>
      <c r="DVJ83" s="87"/>
      <c r="DVK83" s="88"/>
      <c r="DVL83" s="82"/>
      <c r="DVM83" s="83"/>
      <c r="DVN83" s="84"/>
      <c r="DVO83" s="85"/>
      <c r="DVP83" s="86"/>
      <c r="DVQ83" s="86"/>
      <c r="DVR83" s="87"/>
      <c r="DVS83" s="87"/>
      <c r="DVT83" s="88"/>
      <c r="DVU83" s="82"/>
      <c r="DVV83" s="83"/>
      <c r="DVW83" s="84"/>
      <c r="DVX83" s="85"/>
      <c r="DVY83" s="86"/>
      <c r="DVZ83" s="86"/>
      <c r="DWA83" s="87"/>
      <c r="DWB83" s="87"/>
      <c r="DWC83" s="88"/>
      <c r="DWD83" s="82"/>
      <c r="DWE83" s="83"/>
      <c r="DWF83" s="84"/>
      <c r="DWG83" s="85"/>
      <c r="DWH83" s="86"/>
      <c r="DWI83" s="86"/>
      <c r="DWJ83" s="87"/>
      <c r="DWK83" s="87"/>
      <c r="DWL83" s="88"/>
      <c r="DWM83" s="82"/>
      <c r="DWN83" s="83"/>
      <c r="DWO83" s="84"/>
      <c r="DWP83" s="85"/>
      <c r="DWQ83" s="86"/>
      <c r="DWR83" s="86"/>
      <c r="DWS83" s="87"/>
      <c r="DWT83" s="87"/>
      <c r="DWU83" s="88"/>
      <c r="DWV83" s="82"/>
      <c r="DWW83" s="83"/>
      <c r="DWX83" s="84"/>
      <c r="DWY83" s="85"/>
      <c r="DWZ83" s="86"/>
      <c r="DXA83" s="86"/>
      <c r="DXB83" s="87"/>
      <c r="DXC83" s="87"/>
      <c r="DXD83" s="88"/>
      <c r="DXE83" s="82"/>
      <c r="DXF83" s="83"/>
      <c r="DXG83" s="84"/>
      <c r="DXH83" s="85"/>
      <c r="DXI83" s="86"/>
      <c r="DXJ83" s="86"/>
      <c r="DXK83" s="87"/>
      <c r="DXL83" s="87"/>
      <c r="DXM83" s="88"/>
      <c r="DXN83" s="82"/>
      <c r="DXO83" s="83"/>
      <c r="DXP83" s="84"/>
      <c r="DXQ83" s="85"/>
      <c r="DXR83" s="86"/>
      <c r="DXS83" s="86"/>
      <c r="DXT83" s="87"/>
      <c r="DXU83" s="87"/>
      <c r="DXV83" s="88"/>
      <c r="DXW83" s="82"/>
      <c r="DXX83" s="83"/>
      <c r="DXY83" s="84"/>
      <c r="DXZ83" s="85"/>
      <c r="DYA83" s="86"/>
      <c r="DYB83" s="86"/>
      <c r="DYC83" s="87"/>
      <c r="DYD83" s="87"/>
      <c r="DYE83" s="88"/>
      <c r="DYF83" s="82"/>
      <c r="DYG83" s="83"/>
      <c r="DYH83" s="84"/>
      <c r="DYI83" s="85"/>
      <c r="DYJ83" s="86"/>
      <c r="DYK83" s="86"/>
      <c r="DYL83" s="87"/>
      <c r="DYM83" s="87"/>
      <c r="DYN83" s="88"/>
      <c r="DYO83" s="82"/>
      <c r="DYP83" s="83"/>
      <c r="DYQ83" s="84"/>
      <c r="DYR83" s="85"/>
      <c r="DYS83" s="86"/>
      <c r="DYT83" s="86"/>
      <c r="DYU83" s="87"/>
      <c r="DYV83" s="87"/>
      <c r="DYW83" s="88"/>
      <c r="DYX83" s="82"/>
      <c r="DYY83" s="83"/>
      <c r="DYZ83" s="84"/>
      <c r="DZA83" s="85"/>
      <c r="DZB83" s="86"/>
      <c r="DZC83" s="86"/>
      <c r="DZD83" s="87"/>
      <c r="DZE83" s="87"/>
      <c r="DZF83" s="88"/>
      <c r="DZG83" s="82"/>
      <c r="DZH83" s="83"/>
      <c r="DZI83" s="84"/>
      <c r="DZJ83" s="85"/>
      <c r="DZK83" s="86"/>
      <c r="DZL83" s="86"/>
      <c r="DZM83" s="87"/>
      <c r="DZN83" s="87"/>
      <c r="DZO83" s="88"/>
      <c r="DZP83" s="82"/>
      <c r="DZQ83" s="83"/>
      <c r="DZR83" s="84"/>
      <c r="DZS83" s="85"/>
      <c r="DZT83" s="86"/>
      <c r="DZU83" s="86"/>
      <c r="DZV83" s="87"/>
      <c r="DZW83" s="87"/>
      <c r="DZX83" s="88"/>
      <c r="DZY83" s="82"/>
      <c r="DZZ83" s="83"/>
      <c r="EAA83" s="84"/>
      <c r="EAB83" s="85"/>
      <c r="EAC83" s="86"/>
      <c r="EAD83" s="86"/>
      <c r="EAE83" s="87"/>
      <c r="EAF83" s="87"/>
      <c r="EAG83" s="88"/>
      <c r="EAH83" s="82"/>
      <c r="EAI83" s="83"/>
      <c r="EAJ83" s="84"/>
      <c r="EAK83" s="85"/>
      <c r="EAL83" s="86"/>
      <c r="EAM83" s="86"/>
      <c r="EAN83" s="87"/>
      <c r="EAO83" s="87"/>
      <c r="EAP83" s="88"/>
      <c r="EAQ83" s="82"/>
      <c r="EAR83" s="83"/>
      <c r="EAS83" s="84"/>
      <c r="EAT83" s="85"/>
      <c r="EAU83" s="86"/>
      <c r="EAV83" s="86"/>
      <c r="EAW83" s="87"/>
      <c r="EAX83" s="87"/>
      <c r="EAY83" s="88"/>
      <c r="EAZ83" s="82"/>
      <c r="EBA83" s="83"/>
      <c r="EBB83" s="84"/>
      <c r="EBC83" s="85"/>
      <c r="EBD83" s="86"/>
      <c r="EBE83" s="86"/>
      <c r="EBF83" s="87"/>
      <c r="EBG83" s="87"/>
      <c r="EBH83" s="88"/>
      <c r="EBI83" s="82"/>
      <c r="EBJ83" s="83"/>
      <c r="EBK83" s="84"/>
      <c r="EBL83" s="85"/>
      <c r="EBM83" s="86"/>
      <c r="EBN83" s="86"/>
      <c r="EBO83" s="87"/>
      <c r="EBP83" s="87"/>
      <c r="EBQ83" s="88"/>
      <c r="EBR83" s="82"/>
      <c r="EBS83" s="83"/>
      <c r="EBT83" s="84"/>
      <c r="EBU83" s="85"/>
      <c r="EBV83" s="86"/>
      <c r="EBW83" s="86"/>
      <c r="EBX83" s="87"/>
      <c r="EBY83" s="87"/>
      <c r="EBZ83" s="88"/>
      <c r="ECA83" s="82"/>
      <c r="ECB83" s="83"/>
      <c r="ECC83" s="84"/>
      <c r="ECD83" s="85"/>
      <c r="ECE83" s="86"/>
      <c r="ECF83" s="86"/>
      <c r="ECG83" s="87"/>
      <c r="ECH83" s="87"/>
      <c r="ECI83" s="88"/>
      <c r="ECJ83" s="82"/>
      <c r="ECK83" s="83"/>
      <c r="ECL83" s="84"/>
      <c r="ECM83" s="85"/>
      <c r="ECN83" s="86"/>
      <c r="ECO83" s="86"/>
      <c r="ECP83" s="87"/>
      <c r="ECQ83" s="87"/>
      <c r="ECR83" s="88"/>
      <c r="ECS83" s="82"/>
      <c r="ECT83" s="83"/>
      <c r="ECU83" s="84"/>
      <c r="ECV83" s="85"/>
      <c r="ECW83" s="86"/>
      <c r="ECX83" s="86"/>
      <c r="ECY83" s="87"/>
      <c r="ECZ83" s="87"/>
      <c r="EDA83" s="88"/>
      <c r="EDB83" s="82"/>
      <c r="EDC83" s="83"/>
      <c r="EDD83" s="84"/>
      <c r="EDE83" s="85"/>
      <c r="EDF83" s="86"/>
      <c r="EDG83" s="86"/>
      <c r="EDH83" s="87"/>
      <c r="EDI83" s="87"/>
      <c r="EDJ83" s="88"/>
      <c r="EDK83" s="82"/>
      <c r="EDL83" s="83"/>
      <c r="EDM83" s="84"/>
      <c r="EDN83" s="85"/>
      <c r="EDO83" s="86"/>
      <c r="EDP83" s="86"/>
      <c r="EDQ83" s="87"/>
      <c r="EDR83" s="87"/>
      <c r="EDS83" s="88"/>
      <c r="EDT83" s="82"/>
      <c r="EDU83" s="83"/>
      <c r="EDV83" s="84"/>
      <c r="EDW83" s="85"/>
      <c r="EDX83" s="86"/>
      <c r="EDY83" s="86"/>
      <c r="EDZ83" s="87"/>
      <c r="EEA83" s="87"/>
      <c r="EEB83" s="88"/>
      <c r="EEC83" s="82"/>
      <c r="EED83" s="83"/>
      <c r="EEE83" s="84"/>
      <c r="EEF83" s="85"/>
      <c r="EEG83" s="86"/>
      <c r="EEH83" s="86"/>
      <c r="EEI83" s="87"/>
      <c r="EEJ83" s="87"/>
      <c r="EEK83" s="88"/>
      <c r="EEL83" s="82"/>
      <c r="EEM83" s="83"/>
      <c r="EEN83" s="84"/>
      <c r="EEO83" s="85"/>
      <c r="EEP83" s="86"/>
      <c r="EEQ83" s="86"/>
      <c r="EER83" s="87"/>
      <c r="EES83" s="87"/>
      <c r="EET83" s="88"/>
      <c r="EEU83" s="82"/>
      <c r="EEV83" s="83"/>
      <c r="EEW83" s="84"/>
      <c r="EEX83" s="85"/>
      <c r="EEY83" s="86"/>
      <c r="EEZ83" s="86"/>
      <c r="EFA83" s="87"/>
      <c r="EFB83" s="87"/>
      <c r="EFC83" s="88"/>
      <c r="EFD83" s="82"/>
      <c r="EFE83" s="83"/>
      <c r="EFF83" s="84"/>
      <c r="EFG83" s="85"/>
      <c r="EFH83" s="86"/>
      <c r="EFI83" s="86"/>
      <c r="EFJ83" s="87"/>
      <c r="EFK83" s="87"/>
      <c r="EFL83" s="88"/>
      <c r="EFM83" s="82"/>
      <c r="EFN83" s="83"/>
      <c r="EFO83" s="84"/>
      <c r="EFP83" s="85"/>
      <c r="EFQ83" s="86"/>
      <c r="EFR83" s="86"/>
      <c r="EFS83" s="87"/>
      <c r="EFT83" s="87"/>
      <c r="EFU83" s="88"/>
      <c r="EFV83" s="82"/>
      <c r="EFW83" s="83"/>
      <c r="EFX83" s="84"/>
      <c r="EFY83" s="85"/>
      <c r="EFZ83" s="86"/>
      <c r="EGA83" s="86"/>
      <c r="EGB83" s="87"/>
      <c r="EGC83" s="87"/>
      <c r="EGD83" s="88"/>
      <c r="EGE83" s="82"/>
      <c r="EGF83" s="83"/>
      <c r="EGG83" s="84"/>
      <c r="EGH83" s="85"/>
      <c r="EGI83" s="86"/>
      <c r="EGJ83" s="86"/>
      <c r="EGK83" s="87"/>
      <c r="EGL83" s="87"/>
      <c r="EGM83" s="88"/>
      <c r="EGN83" s="82"/>
      <c r="EGO83" s="83"/>
      <c r="EGP83" s="84"/>
      <c r="EGQ83" s="85"/>
      <c r="EGR83" s="86"/>
      <c r="EGS83" s="86"/>
      <c r="EGT83" s="87"/>
      <c r="EGU83" s="87"/>
      <c r="EGV83" s="88"/>
      <c r="EGW83" s="82"/>
      <c r="EGX83" s="83"/>
      <c r="EGY83" s="84"/>
      <c r="EGZ83" s="85"/>
      <c r="EHA83" s="86"/>
      <c r="EHB83" s="86"/>
      <c r="EHC83" s="87"/>
      <c r="EHD83" s="87"/>
      <c r="EHE83" s="88"/>
      <c r="EHF83" s="82"/>
      <c r="EHG83" s="83"/>
      <c r="EHH83" s="84"/>
      <c r="EHI83" s="85"/>
      <c r="EHJ83" s="86"/>
      <c r="EHK83" s="86"/>
      <c r="EHL83" s="87"/>
      <c r="EHM83" s="87"/>
      <c r="EHN83" s="88"/>
      <c r="EHO83" s="82"/>
      <c r="EHP83" s="83"/>
      <c r="EHQ83" s="84"/>
      <c r="EHR83" s="85"/>
      <c r="EHS83" s="86"/>
      <c r="EHT83" s="86"/>
      <c r="EHU83" s="87"/>
      <c r="EHV83" s="87"/>
      <c r="EHW83" s="88"/>
      <c r="EHX83" s="82"/>
      <c r="EHY83" s="83"/>
      <c r="EHZ83" s="84"/>
      <c r="EIA83" s="85"/>
      <c r="EIB83" s="86"/>
      <c r="EIC83" s="86"/>
      <c r="EID83" s="87"/>
      <c r="EIE83" s="87"/>
      <c r="EIF83" s="88"/>
      <c r="EIG83" s="82"/>
      <c r="EIH83" s="83"/>
      <c r="EII83" s="84"/>
      <c r="EIJ83" s="85"/>
      <c r="EIK83" s="86"/>
      <c r="EIL83" s="86"/>
      <c r="EIM83" s="87"/>
      <c r="EIN83" s="87"/>
      <c r="EIO83" s="88"/>
      <c r="EIP83" s="82"/>
      <c r="EIQ83" s="83"/>
      <c r="EIR83" s="84"/>
      <c r="EIS83" s="85"/>
      <c r="EIT83" s="86"/>
      <c r="EIU83" s="86"/>
      <c r="EIV83" s="87"/>
      <c r="EIW83" s="87"/>
      <c r="EIX83" s="88"/>
      <c r="EIY83" s="82"/>
      <c r="EIZ83" s="83"/>
      <c r="EJA83" s="84"/>
      <c r="EJB83" s="85"/>
      <c r="EJC83" s="86"/>
      <c r="EJD83" s="86"/>
      <c r="EJE83" s="87"/>
      <c r="EJF83" s="87"/>
      <c r="EJG83" s="88"/>
      <c r="EJH83" s="82"/>
      <c r="EJI83" s="83"/>
      <c r="EJJ83" s="84"/>
      <c r="EJK83" s="85"/>
      <c r="EJL83" s="86"/>
      <c r="EJM83" s="86"/>
      <c r="EJN83" s="87"/>
      <c r="EJO83" s="87"/>
      <c r="EJP83" s="88"/>
      <c r="EJQ83" s="82"/>
      <c r="EJR83" s="83"/>
      <c r="EJS83" s="84"/>
      <c r="EJT83" s="85"/>
      <c r="EJU83" s="86"/>
      <c r="EJV83" s="86"/>
      <c r="EJW83" s="87"/>
      <c r="EJX83" s="87"/>
      <c r="EJY83" s="88"/>
      <c r="EJZ83" s="82"/>
      <c r="EKA83" s="83"/>
      <c r="EKB83" s="84"/>
      <c r="EKC83" s="85"/>
      <c r="EKD83" s="86"/>
      <c r="EKE83" s="86"/>
      <c r="EKF83" s="87"/>
      <c r="EKG83" s="87"/>
      <c r="EKH83" s="88"/>
      <c r="EKI83" s="82"/>
      <c r="EKJ83" s="83"/>
      <c r="EKK83" s="84"/>
      <c r="EKL83" s="85"/>
      <c r="EKM83" s="86"/>
      <c r="EKN83" s="86"/>
      <c r="EKO83" s="87"/>
      <c r="EKP83" s="87"/>
      <c r="EKQ83" s="88"/>
      <c r="EKR83" s="82"/>
      <c r="EKS83" s="83"/>
      <c r="EKT83" s="84"/>
      <c r="EKU83" s="85"/>
      <c r="EKV83" s="86"/>
      <c r="EKW83" s="86"/>
      <c r="EKX83" s="87"/>
      <c r="EKY83" s="87"/>
      <c r="EKZ83" s="88"/>
      <c r="ELA83" s="82"/>
      <c r="ELB83" s="83"/>
      <c r="ELC83" s="84"/>
      <c r="ELD83" s="85"/>
      <c r="ELE83" s="86"/>
      <c r="ELF83" s="86"/>
      <c r="ELG83" s="87"/>
      <c r="ELH83" s="87"/>
      <c r="ELI83" s="88"/>
      <c r="ELJ83" s="82"/>
      <c r="ELK83" s="83"/>
      <c r="ELL83" s="84"/>
      <c r="ELM83" s="85"/>
      <c r="ELN83" s="86"/>
      <c r="ELO83" s="86"/>
      <c r="ELP83" s="87"/>
      <c r="ELQ83" s="87"/>
      <c r="ELR83" s="88"/>
      <c r="ELS83" s="82"/>
      <c r="ELT83" s="83"/>
      <c r="ELU83" s="84"/>
      <c r="ELV83" s="85"/>
      <c r="ELW83" s="86"/>
      <c r="ELX83" s="86"/>
      <c r="ELY83" s="87"/>
      <c r="ELZ83" s="87"/>
      <c r="EMA83" s="88"/>
      <c r="EMB83" s="82"/>
      <c r="EMC83" s="83"/>
      <c r="EMD83" s="84"/>
      <c r="EME83" s="85"/>
      <c r="EMF83" s="86"/>
      <c r="EMG83" s="86"/>
      <c r="EMH83" s="87"/>
      <c r="EMI83" s="87"/>
      <c r="EMJ83" s="88"/>
      <c r="EMK83" s="82"/>
      <c r="EML83" s="83"/>
      <c r="EMM83" s="84"/>
      <c r="EMN83" s="85"/>
      <c r="EMO83" s="86"/>
      <c r="EMP83" s="86"/>
      <c r="EMQ83" s="87"/>
      <c r="EMR83" s="87"/>
      <c r="EMS83" s="88"/>
      <c r="EMT83" s="82"/>
      <c r="EMU83" s="83"/>
      <c r="EMV83" s="84"/>
      <c r="EMW83" s="85"/>
      <c r="EMX83" s="86"/>
      <c r="EMY83" s="86"/>
      <c r="EMZ83" s="87"/>
      <c r="ENA83" s="87"/>
      <c r="ENB83" s="88"/>
      <c r="ENC83" s="82"/>
      <c r="END83" s="83"/>
      <c r="ENE83" s="84"/>
      <c r="ENF83" s="85"/>
      <c r="ENG83" s="86"/>
      <c r="ENH83" s="86"/>
      <c r="ENI83" s="87"/>
      <c r="ENJ83" s="87"/>
      <c r="ENK83" s="88"/>
      <c r="ENL83" s="82"/>
      <c r="ENM83" s="83"/>
      <c r="ENN83" s="84"/>
      <c r="ENO83" s="85"/>
      <c r="ENP83" s="86"/>
      <c r="ENQ83" s="86"/>
      <c r="ENR83" s="87"/>
      <c r="ENS83" s="87"/>
      <c r="ENT83" s="88"/>
      <c r="ENU83" s="82"/>
      <c r="ENV83" s="83"/>
      <c r="ENW83" s="84"/>
      <c r="ENX83" s="85"/>
      <c r="ENY83" s="86"/>
      <c r="ENZ83" s="86"/>
      <c r="EOA83" s="87"/>
      <c r="EOB83" s="87"/>
      <c r="EOC83" s="88"/>
      <c r="EOD83" s="82"/>
      <c r="EOE83" s="83"/>
      <c r="EOF83" s="84"/>
      <c r="EOG83" s="85"/>
      <c r="EOH83" s="86"/>
      <c r="EOI83" s="86"/>
      <c r="EOJ83" s="87"/>
      <c r="EOK83" s="87"/>
      <c r="EOL83" s="88"/>
      <c r="EOM83" s="82"/>
      <c r="EON83" s="83"/>
      <c r="EOO83" s="84"/>
      <c r="EOP83" s="85"/>
      <c r="EOQ83" s="86"/>
      <c r="EOR83" s="86"/>
      <c r="EOS83" s="87"/>
      <c r="EOT83" s="87"/>
      <c r="EOU83" s="88"/>
      <c r="EOV83" s="82"/>
      <c r="EOW83" s="83"/>
      <c r="EOX83" s="84"/>
      <c r="EOY83" s="85"/>
      <c r="EOZ83" s="86"/>
      <c r="EPA83" s="86"/>
      <c r="EPB83" s="87"/>
      <c r="EPC83" s="87"/>
      <c r="EPD83" s="88"/>
      <c r="EPE83" s="82"/>
      <c r="EPF83" s="83"/>
      <c r="EPG83" s="84"/>
      <c r="EPH83" s="85"/>
      <c r="EPI83" s="86"/>
      <c r="EPJ83" s="86"/>
      <c r="EPK83" s="87"/>
      <c r="EPL83" s="87"/>
      <c r="EPM83" s="88"/>
      <c r="EPN83" s="82"/>
      <c r="EPO83" s="83"/>
      <c r="EPP83" s="84"/>
      <c r="EPQ83" s="85"/>
      <c r="EPR83" s="86"/>
      <c r="EPS83" s="86"/>
      <c r="EPT83" s="87"/>
      <c r="EPU83" s="87"/>
      <c r="EPV83" s="88"/>
      <c r="EPW83" s="82"/>
      <c r="EPX83" s="83"/>
      <c r="EPY83" s="84"/>
      <c r="EPZ83" s="85"/>
      <c r="EQA83" s="86"/>
      <c r="EQB83" s="86"/>
      <c r="EQC83" s="87"/>
      <c r="EQD83" s="87"/>
      <c r="EQE83" s="88"/>
      <c r="EQF83" s="82"/>
      <c r="EQG83" s="83"/>
      <c r="EQH83" s="84"/>
      <c r="EQI83" s="85"/>
      <c r="EQJ83" s="86"/>
      <c r="EQK83" s="86"/>
      <c r="EQL83" s="87"/>
      <c r="EQM83" s="87"/>
      <c r="EQN83" s="88"/>
      <c r="EQO83" s="82"/>
      <c r="EQP83" s="83"/>
      <c r="EQQ83" s="84"/>
      <c r="EQR83" s="85"/>
      <c r="EQS83" s="86"/>
      <c r="EQT83" s="86"/>
      <c r="EQU83" s="87"/>
      <c r="EQV83" s="87"/>
      <c r="EQW83" s="88"/>
      <c r="EQX83" s="82"/>
      <c r="EQY83" s="83"/>
      <c r="EQZ83" s="84"/>
      <c r="ERA83" s="85"/>
      <c r="ERB83" s="86"/>
      <c r="ERC83" s="86"/>
      <c r="ERD83" s="87"/>
      <c r="ERE83" s="87"/>
      <c r="ERF83" s="88"/>
      <c r="ERG83" s="82"/>
      <c r="ERH83" s="83"/>
      <c r="ERI83" s="84"/>
      <c r="ERJ83" s="85"/>
      <c r="ERK83" s="86"/>
      <c r="ERL83" s="86"/>
      <c r="ERM83" s="87"/>
      <c r="ERN83" s="87"/>
      <c r="ERO83" s="88"/>
      <c r="ERP83" s="82"/>
      <c r="ERQ83" s="83"/>
      <c r="ERR83" s="84"/>
      <c r="ERS83" s="85"/>
      <c r="ERT83" s="86"/>
      <c r="ERU83" s="86"/>
      <c r="ERV83" s="87"/>
      <c r="ERW83" s="87"/>
      <c r="ERX83" s="88"/>
      <c r="ERY83" s="82"/>
      <c r="ERZ83" s="83"/>
      <c r="ESA83" s="84"/>
      <c r="ESB83" s="85"/>
      <c r="ESC83" s="86"/>
      <c r="ESD83" s="86"/>
      <c r="ESE83" s="87"/>
      <c r="ESF83" s="87"/>
      <c r="ESG83" s="88"/>
      <c r="ESH83" s="82"/>
      <c r="ESI83" s="83"/>
      <c r="ESJ83" s="84"/>
      <c r="ESK83" s="85"/>
      <c r="ESL83" s="86"/>
      <c r="ESM83" s="86"/>
      <c r="ESN83" s="87"/>
      <c r="ESO83" s="87"/>
      <c r="ESP83" s="88"/>
      <c r="ESQ83" s="82"/>
      <c r="ESR83" s="83"/>
      <c r="ESS83" s="84"/>
      <c r="EST83" s="85"/>
      <c r="ESU83" s="86"/>
      <c r="ESV83" s="86"/>
      <c r="ESW83" s="87"/>
      <c r="ESX83" s="87"/>
      <c r="ESY83" s="88"/>
      <c r="ESZ83" s="82"/>
      <c r="ETA83" s="83"/>
      <c r="ETB83" s="84"/>
      <c r="ETC83" s="85"/>
      <c r="ETD83" s="86"/>
      <c r="ETE83" s="86"/>
      <c r="ETF83" s="87"/>
      <c r="ETG83" s="87"/>
      <c r="ETH83" s="88"/>
      <c r="ETI83" s="82"/>
      <c r="ETJ83" s="83"/>
      <c r="ETK83" s="84"/>
      <c r="ETL83" s="85"/>
      <c r="ETM83" s="86"/>
      <c r="ETN83" s="86"/>
      <c r="ETO83" s="87"/>
      <c r="ETP83" s="87"/>
      <c r="ETQ83" s="88"/>
      <c r="ETR83" s="82"/>
      <c r="ETS83" s="83"/>
      <c r="ETT83" s="84"/>
      <c r="ETU83" s="85"/>
      <c r="ETV83" s="86"/>
      <c r="ETW83" s="86"/>
      <c r="ETX83" s="87"/>
      <c r="ETY83" s="87"/>
      <c r="ETZ83" s="88"/>
      <c r="EUA83" s="82"/>
      <c r="EUB83" s="83"/>
      <c r="EUC83" s="84"/>
      <c r="EUD83" s="85"/>
      <c r="EUE83" s="86"/>
      <c r="EUF83" s="86"/>
      <c r="EUG83" s="87"/>
      <c r="EUH83" s="87"/>
      <c r="EUI83" s="88"/>
      <c r="EUJ83" s="82"/>
      <c r="EUK83" s="83"/>
      <c r="EUL83" s="84"/>
      <c r="EUM83" s="85"/>
      <c r="EUN83" s="86"/>
      <c r="EUO83" s="86"/>
      <c r="EUP83" s="87"/>
      <c r="EUQ83" s="87"/>
      <c r="EUR83" s="88"/>
      <c r="EUS83" s="82"/>
      <c r="EUT83" s="83"/>
      <c r="EUU83" s="84"/>
      <c r="EUV83" s="85"/>
      <c r="EUW83" s="86"/>
      <c r="EUX83" s="86"/>
      <c r="EUY83" s="87"/>
      <c r="EUZ83" s="87"/>
      <c r="EVA83" s="88"/>
      <c r="EVB83" s="82"/>
      <c r="EVC83" s="83"/>
      <c r="EVD83" s="84"/>
      <c r="EVE83" s="85"/>
      <c r="EVF83" s="86"/>
      <c r="EVG83" s="86"/>
      <c r="EVH83" s="87"/>
      <c r="EVI83" s="87"/>
      <c r="EVJ83" s="88"/>
      <c r="EVK83" s="82"/>
      <c r="EVL83" s="83"/>
      <c r="EVM83" s="84"/>
      <c r="EVN83" s="85"/>
      <c r="EVO83" s="86"/>
      <c r="EVP83" s="86"/>
      <c r="EVQ83" s="87"/>
      <c r="EVR83" s="87"/>
      <c r="EVS83" s="88"/>
      <c r="EVT83" s="82"/>
      <c r="EVU83" s="83"/>
      <c r="EVV83" s="84"/>
      <c r="EVW83" s="85"/>
      <c r="EVX83" s="86"/>
      <c r="EVY83" s="86"/>
      <c r="EVZ83" s="87"/>
      <c r="EWA83" s="87"/>
      <c r="EWB83" s="88"/>
      <c r="EWC83" s="82"/>
      <c r="EWD83" s="83"/>
      <c r="EWE83" s="84"/>
      <c r="EWF83" s="85"/>
      <c r="EWG83" s="86"/>
      <c r="EWH83" s="86"/>
      <c r="EWI83" s="87"/>
      <c r="EWJ83" s="87"/>
      <c r="EWK83" s="88"/>
      <c r="EWL83" s="82"/>
      <c r="EWM83" s="83"/>
      <c r="EWN83" s="84"/>
      <c r="EWO83" s="85"/>
      <c r="EWP83" s="86"/>
      <c r="EWQ83" s="86"/>
      <c r="EWR83" s="87"/>
      <c r="EWS83" s="87"/>
      <c r="EWT83" s="88"/>
      <c r="EWU83" s="82"/>
      <c r="EWV83" s="83"/>
      <c r="EWW83" s="84"/>
      <c r="EWX83" s="85"/>
      <c r="EWY83" s="86"/>
      <c r="EWZ83" s="86"/>
      <c r="EXA83" s="87"/>
      <c r="EXB83" s="87"/>
      <c r="EXC83" s="88"/>
      <c r="EXD83" s="82"/>
      <c r="EXE83" s="83"/>
      <c r="EXF83" s="84"/>
      <c r="EXG83" s="85"/>
      <c r="EXH83" s="86"/>
      <c r="EXI83" s="86"/>
      <c r="EXJ83" s="87"/>
      <c r="EXK83" s="87"/>
      <c r="EXL83" s="88"/>
      <c r="EXM83" s="82"/>
      <c r="EXN83" s="83"/>
      <c r="EXO83" s="84"/>
      <c r="EXP83" s="85"/>
      <c r="EXQ83" s="86"/>
      <c r="EXR83" s="86"/>
      <c r="EXS83" s="87"/>
      <c r="EXT83" s="87"/>
      <c r="EXU83" s="88"/>
      <c r="EXV83" s="82"/>
      <c r="EXW83" s="83"/>
      <c r="EXX83" s="84"/>
      <c r="EXY83" s="85"/>
      <c r="EXZ83" s="86"/>
      <c r="EYA83" s="86"/>
      <c r="EYB83" s="87"/>
      <c r="EYC83" s="87"/>
      <c r="EYD83" s="88"/>
      <c r="EYE83" s="82"/>
      <c r="EYF83" s="83"/>
      <c r="EYG83" s="84"/>
      <c r="EYH83" s="85"/>
      <c r="EYI83" s="86"/>
      <c r="EYJ83" s="86"/>
      <c r="EYK83" s="87"/>
      <c r="EYL83" s="87"/>
      <c r="EYM83" s="88"/>
      <c r="EYN83" s="82"/>
      <c r="EYO83" s="83"/>
      <c r="EYP83" s="84"/>
      <c r="EYQ83" s="85"/>
      <c r="EYR83" s="86"/>
      <c r="EYS83" s="86"/>
      <c r="EYT83" s="87"/>
      <c r="EYU83" s="87"/>
      <c r="EYV83" s="88"/>
      <c r="EYW83" s="82"/>
      <c r="EYX83" s="83"/>
      <c r="EYY83" s="84"/>
      <c r="EYZ83" s="85"/>
      <c r="EZA83" s="86"/>
      <c r="EZB83" s="86"/>
      <c r="EZC83" s="87"/>
      <c r="EZD83" s="87"/>
      <c r="EZE83" s="88"/>
      <c r="EZF83" s="82"/>
      <c r="EZG83" s="83"/>
      <c r="EZH83" s="84"/>
      <c r="EZI83" s="85"/>
      <c r="EZJ83" s="86"/>
      <c r="EZK83" s="86"/>
      <c r="EZL83" s="87"/>
      <c r="EZM83" s="87"/>
      <c r="EZN83" s="88"/>
      <c r="EZO83" s="82"/>
      <c r="EZP83" s="83"/>
      <c r="EZQ83" s="84"/>
      <c r="EZR83" s="85"/>
      <c r="EZS83" s="86"/>
      <c r="EZT83" s="86"/>
      <c r="EZU83" s="87"/>
      <c r="EZV83" s="87"/>
      <c r="EZW83" s="88"/>
      <c r="EZX83" s="82"/>
      <c r="EZY83" s="83"/>
      <c r="EZZ83" s="84"/>
      <c r="FAA83" s="85"/>
      <c r="FAB83" s="86"/>
      <c r="FAC83" s="86"/>
      <c r="FAD83" s="87"/>
      <c r="FAE83" s="87"/>
      <c r="FAF83" s="88"/>
      <c r="FAG83" s="82"/>
      <c r="FAH83" s="83"/>
      <c r="FAI83" s="84"/>
      <c r="FAJ83" s="85"/>
      <c r="FAK83" s="86"/>
      <c r="FAL83" s="86"/>
      <c r="FAM83" s="87"/>
      <c r="FAN83" s="87"/>
      <c r="FAO83" s="88"/>
      <c r="FAP83" s="82"/>
      <c r="FAQ83" s="83"/>
      <c r="FAR83" s="84"/>
      <c r="FAS83" s="85"/>
      <c r="FAT83" s="86"/>
      <c r="FAU83" s="86"/>
      <c r="FAV83" s="87"/>
      <c r="FAW83" s="87"/>
      <c r="FAX83" s="88"/>
      <c r="FAY83" s="82"/>
      <c r="FAZ83" s="83"/>
      <c r="FBA83" s="84"/>
      <c r="FBB83" s="85"/>
      <c r="FBC83" s="86"/>
      <c r="FBD83" s="86"/>
      <c r="FBE83" s="87"/>
      <c r="FBF83" s="87"/>
      <c r="FBG83" s="88"/>
      <c r="FBH83" s="82"/>
      <c r="FBI83" s="83"/>
      <c r="FBJ83" s="84"/>
      <c r="FBK83" s="85"/>
      <c r="FBL83" s="86"/>
      <c r="FBM83" s="86"/>
      <c r="FBN83" s="87"/>
      <c r="FBO83" s="87"/>
      <c r="FBP83" s="88"/>
      <c r="FBQ83" s="82"/>
      <c r="FBR83" s="83"/>
      <c r="FBS83" s="84"/>
      <c r="FBT83" s="85"/>
      <c r="FBU83" s="86"/>
      <c r="FBV83" s="86"/>
      <c r="FBW83" s="87"/>
      <c r="FBX83" s="87"/>
      <c r="FBY83" s="88"/>
      <c r="FBZ83" s="82"/>
      <c r="FCA83" s="83"/>
      <c r="FCB83" s="84"/>
      <c r="FCC83" s="85"/>
      <c r="FCD83" s="86"/>
      <c r="FCE83" s="86"/>
      <c r="FCF83" s="87"/>
      <c r="FCG83" s="87"/>
      <c r="FCH83" s="88"/>
      <c r="FCI83" s="82"/>
      <c r="FCJ83" s="83"/>
      <c r="FCK83" s="84"/>
      <c r="FCL83" s="85"/>
      <c r="FCM83" s="86"/>
      <c r="FCN83" s="86"/>
      <c r="FCO83" s="87"/>
      <c r="FCP83" s="87"/>
      <c r="FCQ83" s="88"/>
      <c r="FCR83" s="82"/>
      <c r="FCS83" s="83"/>
      <c r="FCT83" s="84"/>
      <c r="FCU83" s="85"/>
      <c r="FCV83" s="86"/>
      <c r="FCW83" s="86"/>
      <c r="FCX83" s="87"/>
      <c r="FCY83" s="87"/>
      <c r="FCZ83" s="88"/>
      <c r="FDA83" s="82"/>
      <c r="FDB83" s="83"/>
      <c r="FDC83" s="84"/>
      <c r="FDD83" s="85"/>
      <c r="FDE83" s="86"/>
      <c r="FDF83" s="86"/>
      <c r="FDG83" s="87"/>
      <c r="FDH83" s="87"/>
      <c r="FDI83" s="88"/>
      <c r="FDJ83" s="82"/>
      <c r="FDK83" s="83"/>
      <c r="FDL83" s="84"/>
      <c r="FDM83" s="85"/>
      <c r="FDN83" s="86"/>
      <c r="FDO83" s="86"/>
      <c r="FDP83" s="87"/>
      <c r="FDQ83" s="87"/>
      <c r="FDR83" s="88"/>
      <c r="FDS83" s="82"/>
      <c r="FDT83" s="83"/>
      <c r="FDU83" s="84"/>
      <c r="FDV83" s="85"/>
      <c r="FDW83" s="86"/>
      <c r="FDX83" s="86"/>
      <c r="FDY83" s="87"/>
      <c r="FDZ83" s="87"/>
      <c r="FEA83" s="88"/>
      <c r="FEB83" s="82"/>
      <c r="FEC83" s="83"/>
      <c r="FED83" s="84"/>
      <c r="FEE83" s="85"/>
      <c r="FEF83" s="86"/>
      <c r="FEG83" s="86"/>
      <c r="FEH83" s="87"/>
      <c r="FEI83" s="87"/>
      <c r="FEJ83" s="88"/>
      <c r="FEK83" s="82"/>
      <c r="FEL83" s="83"/>
      <c r="FEM83" s="84"/>
      <c r="FEN83" s="85"/>
      <c r="FEO83" s="86"/>
      <c r="FEP83" s="86"/>
      <c r="FEQ83" s="87"/>
      <c r="FER83" s="87"/>
      <c r="FES83" s="88"/>
      <c r="FET83" s="82"/>
      <c r="FEU83" s="83"/>
      <c r="FEV83" s="84"/>
      <c r="FEW83" s="85"/>
      <c r="FEX83" s="86"/>
      <c r="FEY83" s="86"/>
      <c r="FEZ83" s="87"/>
      <c r="FFA83" s="87"/>
      <c r="FFB83" s="88"/>
      <c r="FFC83" s="82"/>
      <c r="FFD83" s="83"/>
      <c r="FFE83" s="84"/>
      <c r="FFF83" s="85"/>
      <c r="FFG83" s="86"/>
      <c r="FFH83" s="86"/>
      <c r="FFI83" s="87"/>
      <c r="FFJ83" s="87"/>
      <c r="FFK83" s="88"/>
      <c r="FFL83" s="82"/>
      <c r="FFM83" s="83"/>
      <c r="FFN83" s="84"/>
      <c r="FFO83" s="85"/>
      <c r="FFP83" s="86"/>
      <c r="FFQ83" s="86"/>
      <c r="FFR83" s="87"/>
      <c r="FFS83" s="87"/>
      <c r="FFT83" s="88"/>
      <c r="FFU83" s="82"/>
      <c r="FFV83" s="83"/>
      <c r="FFW83" s="84"/>
      <c r="FFX83" s="85"/>
      <c r="FFY83" s="86"/>
      <c r="FFZ83" s="86"/>
      <c r="FGA83" s="87"/>
      <c r="FGB83" s="87"/>
      <c r="FGC83" s="88"/>
      <c r="FGD83" s="82"/>
      <c r="FGE83" s="83"/>
      <c r="FGF83" s="84"/>
      <c r="FGG83" s="85"/>
      <c r="FGH83" s="86"/>
      <c r="FGI83" s="86"/>
      <c r="FGJ83" s="87"/>
      <c r="FGK83" s="87"/>
      <c r="FGL83" s="88"/>
      <c r="FGM83" s="82"/>
      <c r="FGN83" s="83"/>
      <c r="FGO83" s="84"/>
      <c r="FGP83" s="85"/>
      <c r="FGQ83" s="86"/>
      <c r="FGR83" s="86"/>
      <c r="FGS83" s="87"/>
      <c r="FGT83" s="87"/>
      <c r="FGU83" s="88"/>
      <c r="FGV83" s="82"/>
      <c r="FGW83" s="83"/>
      <c r="FGX83" s="84"/>
      <c r="FGY83" s="85"/>
      <c r="FGZ83" s="86"/>
      <c r="FHA83" s="86"/>
      <c r="FHB83" s="87"/>
      <c r="FHC83" s="87"/>
      <c r="FHD83" s="88"/>
      <c r="FHE83" s="82"/>
      <c r="FHF83" s="83"/>
      <c r="FHG83" s="84"/>
      <c r="FHH83" s="85"/>
      <c r="FHI83" s="86"/>
      <c r="FHJ83" s="86"/>
      <c r="FHK83" s="87"/>
      <c r="FHL83" s="87"/>
      <c r="FHM83" s="88"/>
      <c r="FHN83" s="82"/>
      <c r="FHO83" s="83"/>
      <c r="FHP83" s="84"/>
      <c r="FHQ83" s="85"/>
      <c r="FHR83" s="86"/>
      <c r="FHS83" s="86"/>
      <c r="FHT83" s="87"/>
      <c r="FHU83" s="87"/>
      <c r="FHV83" s="88"/>
      <c r="FHW83" s="82"/>
      <c r="FHX83" s="83"/>
      <c r="FHY83" s="84"/>
      <c r="FHZ83" s="85"/>
      <c r="FIA83" s="86"/>
      <c r="FIB83" s="86"/>
      <c r="FIC83" s="87"/>
      <c r="FID83" s="87"/>
      <c r="FIE83" s="88"/>
      <c r="FIF83" s="82"/>
      <c r="FIG83" s="83"/>
      <c r="FIH83" s="84"/>
      <c r="FII83" s="85"/>
      <c r="FIJ83" s="86"/>
      <c r="FIK83" s="86"/>
      <c r="FIL83" s="87"/>
      <c r="FIM83" s="87"/>
      <c r="FIN83" s="88"/>
      <c r="FIO83" s="82"/>
      <c r="FIP83" s="83"/>
      <c r="FIQ83" s="84"/>
      <c r="FIR83" s="85"/>
      <c r="FIS83" s="86"/>
      <c r="FIT83" s="86"/>
      <c r="FIU83" s="87"/>
      <c r="FIV83" s="87"/>
      <c r="FIW83" s="88"/>
      <c r="FIX83" s="82"/>
      <c r="FIY83" s="83"/>
      <c r="FIZ83" s="84"/>
      <c r="FJA83" s="85"/>
      <c r="FJB83" s="86"/>
      <c r="FJC83" s="86"/>
      <c r="FJD83" s="87"/>
      <c r="FJE83" s="87"/>
      <c r="FJF83" s="88"/>
      <c r="FJG83" s="82"/>
      <c r="FJH83" s="83"/>
      <c r="FJI83" s="84"/>
      <c r="FJJ83" s="85"/>
      <c r="FJK83" s="86"/>
      <c r="FJL83" s="86"/>
      <c r="FJM83" s="87"/>
      <c r="FJN83" s="87"/>
      <c r="FJO83" s="88"/>
      <c r="FJP83" s="82"/>
      <c r="FJQ83" s="83"/>
      <c r="FJR83" s="84"/>
      <c r="FJS83" s="85"/>
      <c r="FJT83" s="86"/>
      <c r="FJU83" s="86"/>
      <c r="FJV83" s="87"/>
      <c r="FJW83" s="87"/>
      <c r="FJX83" s="88"/>
      <c r="FJY83" s="82"/>
      <c r="FJZ83" s="83"/>
      <c r="FKA83" s="84"/>
      <c r="FKB83" s="85"/>
      <c r="FKC83" s="86"/>
      <c r="FKD83" s="86"/>
      <c r="FKE83" s="87"/>
      <c r="FKF83" s="87"/>
      <c r="FKG83" s="88"/>
      <c r="FKH83" s="82"/>
      <c r="FKI83" s="83"/>
      <c r="FKJ83" s="84"/>
      <c r="FKK83" s="85"/>
      <c r="FKL83" s="86"/>
      <c r="FKM83" s="86"/>
      <c r="FKN83" s="87"/>
      <c r="FKO83" s="87"/>
      <c r="FKP83" s="88"/>
      <c r="FKQ83" s="82"/>
      <c r="FKR83" s="83"/>
      <c r="FKS83" s="84"/>
      <c r="FKT83" s="85"/>
      <c r="FKU83" s="86"/>
      <c r="FKV83" s="86"/>
      <c r="FKW83" s="87"/>
      <c r="FKX83" s="87"/>
      <c r="FKY83" s="88"/>
      <c r="FKZ83" s="82"/>
      <c r="FLA83" s="83"/>
      <c r="FLB83" s="84"/>
      <c r="FLC83" s="85"/>
      <c r="FLD83" s="86"/>
      <c r="FLE83" s="86"/>
      <c r="FLF83" s="87"/>
      <c r="FLG83" s="87"/>
      <c r="FLH83" s="88"/>
      <c r="FLI83" s="82"/>
      <c r="FLJ83" s="83"/>
      <c r="FLK83" s="84"/>
      <c r="FLL83" s="85"/>
      <c r="FLM83" s="86"/>
      <c r="FLN83" s="86"/>
      <c r="FLO83" s="87"/>
      <c r="FLP83" s="87"/>
      <c r="FLQ83" s="88"/>
      <c r="FLR83" s="82"/>
      <c r="FLS83" s="83"/>
      <c r="FLT83" s="84"/>
      <c r="FLU83" s="85"/>
      <c r="FLV83" s="86"/>
      <c r="FLW83" s="86"/>
      <c r="FLX83" s="87"/>
      <c r="FLY83" s="87"/>
      <c r="FLZ83" s="88"/>
      <c r="FMA83" s="82"/>
      <c r="FMB83" s="83"/>
      <c r="FMC83" s="84"/>
      <c r="FMD83" s="85"/>
      <c r="FME83" s="86"/>
      <c r="FMF83" s="86"/>
      <c r="FMG83" s="87"/>
      <c r="FMH83" s="87"/>
      <c r="FMI83" s="88"/>
      <c r="FMJ83" s="82"/>
      <c r="FMK83" s="83"/>
      <c r="FML83" s="84"/>
      <c r="FMM83" s="85"/>
      <c r="FMN83" s="86"/>
      <c r="FMO83" s="86"/>
      <c r="FMP83" s="87"/>
      <c r="FMQ83" s="87"/>
      <c r="FMR83" s="88"/>
      <c r="FMS83" s="82"/>
      <c r="FMT83" s="83"/>
      <c r="FMU83" s="84"/>
      <c r="FMV83" s="85"/>
      <c r="FMW83" s="86"/>
      <c r="FMX83" s="86"/>
      <c r="FMY83" s="87"/>
      <c r="FMZ83" s="87"/>
      <c r="FNA83" s="88"/>
      <c r="FNB83" s="82"/>
      <c r="FNC83" s="83"/>
      <c r="FND83" s="84"/>
      <c r="FNE83" s="85"/>
      <c r="FNF83" s="86"/>
      <c r="FNG83" s="86"/>
      <c r="FNH83" s="87"/>
      <c r="FNI83" s="87"/>
      <c r="FNJ83" s="88"/>
      <c r="FNK83" s="82"/>
      <c r="FNL83" s="83"/>
      <c r="FNM83" s="84"/>
      <c r="FNN83" s="85"/>
      <c r="FNO83" s="86"/>
      <c r="FNP83" s="86"/>
      <c r="FNQ83" s="87"/>
      <c r="FNR83" s="87"/>
      <c r="FNS83" s="88"/>
      <c r="FNT83" s="82"/>
      <c r="FNU83" s="83"/>
      <c r="FNV83" s="84"/>
      <c r="FNW83" s="85"/>
      <c r="FNX83" s="86"/>
      <c r="FNY83" s="86"/>
      <c r="FNZ83" s="87"/>
      <c r="FOA83" s="87"/>
      <c r="FOB83" s="88"/>
      <c r="FOC83" s="82"/>
      <c r="FOD83" s="83"/>
      <c r="FOE83" s="84"/>
      <c r="FOF83" s="85"/>
      <c r="FOG83" s="86"/>
      <c r="FOH83" s="86"/>
      <c r="FOI83" s="87"/>
      <c r="FOJ83" s="87"/>
      <c r="FOK83" s="88"/>
      <c r="FOL83" s="82"/>
      <c r="FOM83" s="83"/>
      <c r="FON83" s="84"/>
      <c r="FOO83" s="85"/>
      <c r="FOP83" s="86"/>
      <c r="FOQ83" s="86"/>
      <c r="FOR83" s="87"/>
      <c r="FOS83" s="87"/>
      <c r="FOT83" s="88"/>
      <c r="FOU83" s="82"/>
      <c r="FOV83" s="83"/>
      <c r="FOW83" s="84"/>
      <c r="FOX83" s="85"/>
      <c r="FOY83" s="86"/>
      <c r="FOZ83" s="86"/>
      <c r="FPA83" s="87"/>
      <c r="FPB83" s="87"/>
      <c r="FPC83" s="88"/>
      <c r="FPD83" s="82"/>
      <c r="FPE83" s="83"/>
      <c r="FPF83" s="84"/>
      <c r="FPG83" s="85"/>
      <c r="FPH83" s="86"/>
      <c r="FPI83" s="86"/>
      <c r="FPJ83" s="87"/>
      <c r="FPK83" s="87"/>
      <c r="FPL83" s="88"/>
      <c r="FPM83" s="82"/>
      <c r="FPN83" s="83"/>
      <c r="FPO83" s="84"/>
      <c r="FPP83" s="85"/>
      <c r="FPQ83" s="86"/>
      <c r="FPR83" s="86"/>
      <c r="FPS83" s="87"/>
      <c r="FPT83" s="87"/>
      <c r="FPU83" s="88"/>
      <c r="FPV83" s="82"/>
      <c r="FPW83" s="83"/>
      <c r="FPX83" s="84"/>
      <c r="FPY83" s="85"/>
      <c r="FPZ83" s="86"/>
      <c r="FQA83" s="86"/>
      <c r="FQB83" s="87"/>
      <c r="FQC83" s="87"/>
      <c r="FQD83" s="88"/>
      <c r="FQE83" s="82"/>
      <c r="FQF83" s="83"/>
      <c r="FQG83" s="84"/>
      <c r="FQH83" s="85"/>
      <c r="FQI83" s="86"/>
      <c r="FQJ83" s="86"/>
      <c r="FQK83" s="87"/>
      <c r="FQL83" s="87"/>
      <c r="FQM83" s="88"/>
      <c r="FQN83" s="82"/>
      <c r="FQO83" s="83"/>
      <c r="FQP83" s="84"/>
      <c r="FQQ83" s="85"/>
      <c r="FQR83" s="86"/>
      <c r="FQS83" s="86"/>
      <c r="FQT83" s="87"/>
      <c r="FQU83" s="87"/>
      <c r="FQV83" s="88"/>
      <c r="FQW83" s="82"/>
      <c r="FQX83" s="83"/>
      <c r="FQY83" s="84"/>
      <c r="FQZ83" s="85"/>
      <c r="FRA83" s="86"/>
      <c r="FRB83" s="86"/>
      <c r="FRC83" s="87"/>
      <c r="FRD83" s="87"/>
      <c r="FRE83" s="88"/>
      <c r="FRF83" s="82"/>
      <c r="FRG83" s="83"/>
      <c r="FRH83" s="84"/>
      <c r="FRI83" s="85"/>
      <c r="FRJ83" s="86"/>
      <c r="FRK83" s="86"/>
      <c r="FRL83" s="87"/>
      <c r="FRM83" s="87"/>
      <c r="FRN83" s="88"/>
      <c r="FRO83" s="82"/>
      <c r="FRP83" s="83"/>
      <c r="FRQ83" s="84"/>
      <c r="FRR83" s="85"/>
      <c r="FRS83" s="86"/>
      <c r="FRT83" s="86"/>
      <c r="FRU83" s="87"/>
      <c r="FRV83" s="87"/>
      <c r="FRW83" s="88"/>
      <c r="FRX83" s="82"/>
      <c r="FRY83" s="83"/>
      <c r="FRZ83" s="84"/>
      <c r="FSA83" s="85"/>
      <c r="FSB83" s="86"/>
      <c r="FSC83" s="86"/>
      <c r="FSD83" s="87"/>
      <c r="FSE83" s="87"/>
      <c r="FSF83" s="88"/>
      <c r="FSG83" s="82"/>
      <c r="FSH83" s="83"/>
      <c r="FSI83" s="84"/>
      <c r="FSJ83" s="85"/>
      <c r="FSK83" s="86"/>
      <c r="FSL83" s="86"/>
      <c r="FSM83" s="87"/>
      <c r="FSN83" s="87"/>
      <c r="FSO83" s="88"/>
      <c r="FSP83" s="82"/>
      <c r="FSQ83" s="83"/>
      <c r="FSR83" s="84"/>
      <c r="FSS83" s="85"/>
      <c r="FST83" s="86"/>
      <c r="FSU83" s="86"/>
      <c r="FSV83" s="87"/>
      <c r="FSW83" s="87"/>
      <c r="FSX83" s="88"/>
      <c r="FSY83" s="82"/>
      <c r="FSZ83" s="83"/>
      <c r="FTA83" s="84"/>
      <c r="FTB83" s="85"/>
      <c r="FTC83" s="86"/>
      <c r="FTD83" s="86"/>
      <c r="FTE83" s="87"/>
      <c r="FTF83" s="87"/>
      <c r="FTG83" s="88"/>
      <c r="FTH83" s="82"/>
      <c r="FTI83" s="83"/>
      <c r="FTJ83" s="84"/>
      <c r="FTK83" s="85"/>
      <c r="FTL83" s="86"/>
      <c r="FTM83" s="86"/>
      <c r="FTN83" s="87"/>
      <c r="FTO83" s="87"/>
      <c r="FTP83" s="88"/>
      <c r="FTQ83" s="82"/>
      <c r="FTR83" s="83"/>
      <c r="FTS83" s="84"/>
      <c r="FTT83" s="85"/>
      <c r="FTU83" s="86"/>
      <c r="FTV83" s="86"/>
      <c r="FTW83" s="87"/>
      <c r="FTX83" s="87"/>
      <c r="FTY83" s="88"/>
      <c r="FTZ83" s="82"/>
      <c r="FUA83" s="83"/>
      <c r="FUB83" s="84"/>
      <c r="FUC83" s="85"/>
      <c r="FUD83" s="86"/>
      <c r="FUE83" s="86"/>
      <c r="FUF83" s="87"/>
      <c r="FUG83" s="87"/>
      <c r="FUH83" s="88"/>
      <c r="FUI83" s="82"/>
      <c r="FUJ83" s="83"/>
      <c r="FUK83" s="84"/>
      <c r="FUL83" s="85"/>
      <c r="FUM83" s="86"/>
      <c r="FUN83" s="86"/>
      <c r="FUO83" s="87"/>
      <c r="FUP83" s="87"/>
      <c r="FUQ83" s="88"/>
      <c r="FUR83" s="82"/>
      <c r="FUS83" s="83"/>
      <c r="FUT83" s="84"/>
      <c r="FUU83" s="85"/>
      <c r="FUV83" s="86"/>
      <c r="FUW83" s="86"/>
      <c r="FUX83" s="87"/>
      <c r="FUY83" s="87"/>
      <c r="FUZ83" s="88"/>
      <c r="FVA83" s="82"/>
      <c r="FVB83" s="83"/>
      <c r="FVC83" s="84"/>
      <c r="FVD83" s="85"/>
      <c r="FVE83" s="86"/>
      <c r="FVF83" s="86"/>
      <c r="FVG83" s="87"/>
      <c r="FVH83" s="87"/>
      <c r="FVI83" s="88"/>
      <c r="FVJ83" s="82"/>
      <c r="FVK83" s="83"/>
      <c r="FVL83" s="84"/>
      <c r="FVM83" s="85"/>
      <c r="FVN83" s="86"/>
      <c r="FVO83" s="86"/>
      <c r="FVP83" s="87"/>
      <c r="FVQ83" s="87"/>
      <c r="FVR83" s="88"/>
      <c r="FVS83" s="82"/>
      <c r="FVT83" s="83"/>
      <c r="FVU83" s="84"/>
      <c r="FVV83" s="85"/>
      <c r="FVW83" s="86"/>
      <c r="FVX83" s="86"/>
      <c r="FVY83" s="87"/>
      <c r="FVZ83" s="87"/>
      <c r="FWA83" s="88"/>
      <c r="FWB83" s="82"/>
      <c r="FWC83" s="83"/>
      <c r="FWD83" s="84"/>
      <c r="FWE83" s="85"/>
      <c r="FWF83" s="86"/>
      <c r="FWG83" s="86"/>
      <c r="FWH83" s="87"/>
      <c r="FWI83" s="87"/>
      <c r="FWJ83" s="88"/>
      <c r="FWK83" s="82"/>
      <c r="FWL83" s="83"/>
      <c r="FWM83" s="84"/>
      <c r="FWN83" s="85"/>
      <c r="FWO83" s="86"/>
      <c r="FWP83" s="86"/>
      <c r="FWQ83" s="87"/>
      <c r="FWR83" s="87"/>
      <c r="FWS83" s="88"/>
      <c r="FWT83" s="82"/>
      <c r="FWU83" s="83"/>
      <c r="FWV83" s="84"/>
      <c r="FWW83" s="85"/>
      <c r="FWX83" s="86"/>
      <c r="FWY83" s="86"/>
      <c r="FWZ83" s="87"/>
      <c r="FXA83" s="87"/>
      <c r="FXB83" s="88"/>
      <c r="FXC83" s="82"/>
      <c r="FXD83" s="83"/>
      <c r="FXE83" s="84"/>
      <c r="FXF83" s="85"/>
      <c r="FXG83" s="86"/>
      <c r="FXH83" s="86"/>
      <c r="FXI83" s="87"/>
      <c r="FXJ83" s="87"/>
      <c r="FXK83" s="88"/>
      <c r="FXL83" s="82"/>
      <c r="FXM83" s="83"/>
      <c r="FXN83" s="84"/>
      <c r="FXO83" s="85"/>
      <c r="FXP83" s="86"/>
      <c r="FXQ83" s="86"/>
      <c r="FXR83" s="87"/>
      <c r="FXS83" s="87"/>
      <c r="FXT83" s="88"/>
      <c r="FXU83" s="82"/>
      <c r="FXV83" s="83"/>
      <c r="FXW83" s="84"/>
      <c r="FXX83" s="85"/>
      <c r="FXY83" s="86"/>
      <c r="FXZ83" s="86"/>
      <c r="FYA83" s="87"/>
      <c r="FYB83" s="87"/>
      <c r="FYC83" s="88"/>
      <c r="FYD83" s="82"/>
      <c r="FYE83" s="83"/>
      <c r="FYF83" s="84"/>
      <c r="FYG83" s="85"/>
      <c r="FYH83" s="86"/>
      <c r="FYI83" s="86"/>
      <c r="FYJ83" s="87"/>
      <c r="FYK83" s="87"/>
      <c r="FYL83" s="88"/>
      <c r="FYM83" s="82"/>
      <c r="FYN83" s="83"/>
      <c r="FYO83" s="84"/>
      <c r="FYP83" s="85"/>
      <c r="FYQ83" s="86"/>
      <c r="FYR83" s="86"/>
      <c r="FYS83" s="87"/>
      <c r="FYT83" s="87"/>
      <c r="FYU83" s="88"/>
      <c r="FYV83" s="82"/>
      <c r="FYW83" s="83"/>
      <c r="FYX83" s="84"/>
      <c r="FYY83" s="85"/>
      <c r="FYZ83" s="86"/>
      <c r="FZA83" s="86"/>
      <c r="FZB83" s="87"/>
      <c r="FZC83" s="87"/>
      <c r="FZD83" s="88"/>
      <c r="FZE83" s="82"/>
      <c r="FZF83" s="83"/>
      <c r="FZG83" s="84"/>
      <c r="FZH83" s="85"/>
      <c r="FZI83" s="86"/>
      <c r="FZJ83" s="86"/>
      <c r="FZK83" s="87"/>
      <c r="FZL83" s="87"/>
      <c r="FZM83" s="88"/>
      <c r="FZN83" s="82"/>
      <c r="FZO83" s="83"/>
      <c r="FZP83" s="84"/>
      <c r="FZQ83" s="85"/>
      <c r="FZR83" s="86"/>
      <c r="FZS83" s="86"/>
      <c r="FZT83" s="87"/>
      <c r="FZU83" s="87"/>
      <c r="FZV83" s="88"/>
      <c r="FZW83" s="82"/>
      <c r="FZX83" s="83"/>
      <c r="FZY83" s="84"/>
      <c r="FZZ83" s="85"/>
      <c r="GAA83" s="86"/>
      <c r="GAB83" s="86"/>
      <c r="GAC83" s="87"/>
      <c r="GAD83" s="87"/>
      <c r="GAE83" s="88"/>
      <c r="GAF83" s="82"/>
      <c r="GAG83" s="83"/>
      <c r="GAH83" s="84"/>
      <c r="GAI83" s="85"/>
      <c r="GAJ83" s="86"/>
      <c r="GAK83" s="86"/>
      <c r="GAL83" s="87"/>
      <c r="GAM83" s="87"/>
      <c r="GAN83" s="88"/>
      <c r="GAO83" s="82"/>
      <c r="GAP83" s="83"/>
      <c r="GAQ83" s="84"/>
      <c r="GAR83" s="85"/>
      <c r="GAS83" s="86"/>
      <c r="GAT83" s="86"/>
      <c r="GAU83" s="87"/>
      <c r="GAV83" s="87"/>
      <c r="GAW83" s="88"/>
      <c r="GAX83" s="82"/>
      <c r="GAY83" s="83"/>
      <c r="GAZ83" s="84"/>
      <c r="GBA83" s="85"/>
      <c r="GBB83" s="86"/>
      <c r="GBC83" s="86"/>
      <c r="GBD83" s="87"/>
      <c r="GBE83" s="87"/>
      <c r="GBF83" s="88"/>
      <c r="GBG83" s="82"/>
      <c r="GBH83" s="83"/>
      <c r="GBI83" s="84"/>
      <c r="GBJ83" s="85"/>
      <c r="GBK83" s="86"/>
      <c r="GBL83" s="86"/>
      <c r="GBM83" s="87"/>
      <c r="GBN83" s="87"/>
      <c r="GBO83" s="88"/>
      <c r="GBP83" s="82"/>
      <c r="GBQ83" s="83"/>
      <c r="GBR83" s="84"/>
      <c r="GBS83" s="85"/>
      <c r="GBT83" s="86"/>
      <c r="GBU83" s="86"/>
      <c r="GBV83" s="87"/>
      <c r="GBW83" s="87"/>
      <c r="GBX83" s="88"/>
      <c r="GBY83" s="82"/>
      <c r="GBZ83" s="83"/>
      <c r="GCA83" s="84"/>
      <c r="GCB83" s="85"/>
      <c r="GCC83" s="86"/>
      <c r="GCD83" s="86"/>
      <c r="GCE83" s="87"/>
      <c r="GCF83" s="87"/>
      <c r="GCG83" s="88"/>
      <c r="GCH83" s="82"/>
      <c r="GCI83" s="83"/>
      <c r="GCJ83" s="84"/>
      <c r="GCK83" s="85"/>
      <c r="GCL83" s="86"/>
      <c r="GCM83" s="86"/>
      <c r="GCN83" s="87"/>
      <c r="GCO83" s="87"/>
      <c r="GCP83" s="88"/>
      <c r="GCQ83" s="82"/>
      <c r="GCR83" s="83"/>
      <c r="GCS83" s="84"/>
      <c r="GCT83" s="85"/>
      <c r="GCU83" s="86"/>
      <c r="GCV83" s="86"/>
      <c r="GCW83" s="87"/>
      <c r="GCX83" s="87"/>
      <c r="GCY83" s="88"/>
      <c r="GCZ83" s="82"/>
      <c r="GDA83" s="83"/>
      <c r="GDB83" s="84"/>
      <c r="GDC83" s="85"/>
      <c r="GDD83" s="86"/>
      <c r="GDE83" s="86"/>
      <c r="GDF83" s="87"/>
      <c r="GDG83" s="87"/>
      <c r="GDH83" s="88"/>
      <c r="GDI83" s="82"/>
      <c r="GDJ83" s="83"/>
      <c r="GDK83" s="84"/>
      <c r="GDL83" s="85"/>
      <c r="GDM83" s="86"/>
      <c r="GDN83" s="86"/>
      <c r="GDO83" s="87"/>
      <c r="GDP83" s="87"/>
      <c r="GDQ83" s="88"/>
      <c r="GDR83" s="82"/>
      <c r="GDS83" s="83"/>
      <c r="GDT83" s="84"/>
      <c r="GDU83" s="85"/>
      <c r="GDV83" s="86"/>
      <c r="GDW83" s="86"/>
      <c r="GDX83" s="87"/>
      <c r="GDY83" s="87"/>
      <c r="GDZ83" s="88"/>
      <c r="GEA83" s="82"/>
      <c r="GEB83" s="83"/>
      <c r="GEC83" s="84"/>
      <c r="GED83" s="85"/>
      <c r="GEE83" s="86"/>
      <c r="GEF83" s="86"/>
      <c r="GEG83" s="87"/>
      <c r="GEH83" s="87"/>
      <c r="GEI83" s="88"/>
      <c r="GEJ83" s="82"/>
      <c r="GEK83" s="83"/>
      <c r="GEL83" s="84"/>
      <c r="GEM83" s="85"/>
      <c r="GEN83" s="86"/>
      <c r="GEO83" s="86"/>
      <c r="GEP83" s="87"/>
      <c r="GEQ83" s="87"/>
      <c r="GER83" s="88"/>
      <c r="GES83" s="82"/>
      <c r="GET83" s="83"/>
      <c r="GEU83" s="84"/>
      <c r="GEV83" s="85"/>
      <c r="GEW83" s="86"/>
      <c r="GEX83" s="86"/>
      <c r="GEY83" s="87"/>
      <c r="GEZ83" s="87"/>
      <c r="GFA83" s="88"/>
      <c r="GFB83" s="82"/>
      <c r="GFC83" s="83"/>
      <c r="GFD83" s="84"/>
      <c r="GFE83" s="85"/>
      <c r="GFF83" s="86"/>
      <c r="GFG83" s="86"/>
      <c r="GFH83" s="87"/>
      <c r="GFI83" s="87"/>
      <c r="GFJ83" s="88"/>
      <c r="GFK83" s="82"/>
      <c r="GFL83" s="83"/>
      <c r="GFM83" s="84"/>
      <c r="GFN83" s="85"/>
      <c r="GFO83" s="86"/>
      <c r="GFP83" s="86"/>
      <c r="GFQ83" s="87"/>
      <c r="GFR83" s="87"/>
      <c r="GFS83" s="88"/>
      <c r="GFT83" s="82"/>
      <c r="GFU83" s="83"/>
      <c r="GFV83" s="84"/>
      <c r="GFW83" s="85"/>
      <c r="GFX83" s="86"/>
      <c r="GFY83" s="86"/>
      <c r="GFZ83" s="87"/>
      <c r="GGA83" s="87"/>
      <c r="GGB83" s="88"/>
      <c r="GGC83" s="82"/>
      <c r="GGD83" s="83"/>
      <c r="GGE83" s="84"/>
      <c r="GGF83" s="85"/>
      <c r="GGG83" s="86"/>
      <c r="GGH83" s="86"/>
      <c r="GGI83" s="87"/>
      <c r="GGJ83" s="87"/>
      <c r="GGK83" s="88"/>
      <c r="GGL83" s="82"/>
      <c r="GGM83" s="83"/>
      <c r="GGN83" s="84"/>
      <c r="GGO83" s="85"/>
      <c r="GGP83" s="86"/>
      <c r="GGQ83" s="86"/>
      <c r="GGR83" s="87"/>
      <c r="GGS83" s="87"/>
      <c r="GGT83" s="88"/>
      <c r="GGU83" s="82"/>
      <c r="GGV83" s="83"/>
      <c r="GGW83" s="84"/>
      <c r="GGX83" s="85"/>
      <c r="GGY83" s="86"/>
      <c r="GGZ83" s="86"/>
      <c r="GHA83" s="87"/>
      <c r="GHB83" s="87"/>
      <c r="GHC83" s="88"/>
      <c r="GHD83" s="82"/>
      <c r="GHE83" s="83"/>
      <c r="GHF83" s="84"/>
      <c r="GHG83" s="85"/>
      <c r="GHH83" s="86"/>
      <c r="GHI83" s="86"/>
      <c r="GHJ83" s="87"/>
      <c r="GHK83" s="87"/>
      <c r="GHL83" s="88"/>
      <c r="GHM83" s="82"/>
      <c r="GHN83" s="83"/>
      <c r="GHO83" s="84"/>
      <c r="GHP83" s="85"/>
      <c r="GHQ83" s="86"/>
      <c r="GHR83" s="86"/>
      <c r="GHS83" s="87"/>
      <c r="GHT83" s="87"/>
      <c r="GHU83" s="88"/>
      <c r="GHV83" s="82"/>
      <c r="GHW83" s="83"/>
      <c r="GHX83" s="84"/>
      <c r="GHY83" s="85"/>
      <c r="GHZ83" s="86"/>
      <c r="GIA83" s="86"/>
      <c r="GIB83" s="87"/>
      <c r="GIC83" s="87"/>
      <c r="GID83" s="88"/>
      <c r="GIE83" s="82"/>
      <c r="GIF83" s="83"/>
      <c r="GIG83" s="84"/>
      <c r="GIH83" s="85"/>
      <c r="GII83" s="86"/>
      <c r="GIJ83" s="86"/>
      <c r="GIK83" s="87"/>
      <c r="GIL83" s="87"/>
      <c r="GIM83" s="88"/>
      <c r="GIN83" s="82"/>
      <c r="GIO83" s="83"/>
      <c r="GIP83" s="84"/>
      <c r="GIQ83" s="85"/>
      <c r="GIR83" s="86"/>
      <c r="GIS83" s="86"/>
      <c r="GIT83" s="87"/>
      <c r="GIU83" s="87"/>
      <c r="GIV83" s="88"/>
      <c r="GIW83" s="82"/>
      <c r="GIX83" s="83"/>
      <c r="GIY83" s="84"/>
      <c r="GIZ83" s="85"/>
      <c r="GJA83" s="86"/>
      <c r="GJB83" s="86"/>
      <c r="GJC83" s="87"/>
      <c r="GJD83" s="87"/>
      <c r="GJE83" s="88"/>
      <c r="GJF83" s="82"/>
      <c r="GJG83" s="83"/>
      <c r="GJH83" s="84"/>
      <c r="GJI83" s="85"/>
      <c r="GJJ83" s="86"/>
      <c r="GJK83" s="86"/>
      <c r="GJL83" s="87"/>
      <c r="GJM83" s="87"/>
      <c r="GJN83" s="88"/>
      <c r="GJO83" s="82"/>
      <c r="GJP83" s="83"/>
      <c r="GJQ83" s="84"/>
      <c r="GJR83" s="85"/>
      <c r="GJS83" s="86"/>
      <c r="GJT83" s="86"/>
      <c r="GJU83" s="87"/>
      <c r="GJV83" s="87"/>
      <c r="GJW83" s="88"/>
      <c r="GJX83" s="82"/>
      <c r="GJY83" s="83"/>
      <c r="GJZ83" s="84"/>
      <c r="GKA83" s="85"/>
      <c r="GKB83" s="86"/>
      <c r="GKC83" s="86"/>
      <c r="GKD83" s="87"/>
      <c r="GKE83" s="87"/>
      <c r="GKF83" s="88"/>
      <c r="GKG83" s="82"/>
      <c r="GKH83" s="83"/>
      <c r="GKI83" s="84"/>
      <c r="GKJ83" s="85"/>
      <c r="GKK83" s="86"/>
      <c r="GKL83" s="86"/>
      <c r="GKM83" s="87"/>
      <c r="GKN83" s="87"/>
      <c r="GKO83" s="88"/>
      <c r="GKP83" s="82"/>
      <c r="GKQ83" s="83"/>
      <c r="GKR83" s="84"/>
      <c r="GKS83" s="85"/>
      <c r="GKT83" s="86"/>
      <c r="GKU83" s="86"/>
      <c r="GKV83" s="87"/>
      <c r="GKW83" s="87"/>
      <c r="GKX83" s="88"/>
      <c r="GKY83" s="82"/>
      <c r="GKZ83" s="83"/>
      <c r="GLA83" s="84"/>
      <c r="GLB83" s="85"/>
      <c r="GLC83" s="86"/>
      <c r="GLD83" s="86"/>
      <c r="GLE83" s="87"/>
      <c r="GLF83" s="87"/>
      <c r="GLG83" s="88"/>
      <c r="GLH83" s="82"/>
      <c r="GLI83" s="83"/>
      <c r="GLJ83" s="84"/>
      <c r="GLK83" s="85"/>
      <c r="GLL83" s="86"/>
      <c r="GLM83" s="86"/>
      <c r="GLN83" s="87"/>
      <c r="GLO83" s="87"/>
      <c r="GLP83" s="88"/>
      <c r="GLQ83" s="82"/>
      <c r="GLR83" s="83"/>
      <c r="GLS83" s="84"/>
      <c r="GLT83" s="85"/>
      <c r="GLU83" s="86"/>
      <c r="GLV83" s="86"/>
      <c r="GLW83" s="87"/>
      <c r="GLX83" s="87"/>
      <c r="GLY83" s="88"/>
      <c r="GLZ83" s="82"/>
      <c r="GMA83" s="83"/>
      <c r="GMB83" s="84"/>
      <c r="GMC83" s="85"/>
      <c r="GMD83" s="86"/>
      <c r="GME83" s="86"/>
      <c r="GMF83" s="87"/>
      <c r="GMG83" s="87"/>
      <c r="GMH83" s="88"/>
      <c r="GMI83" s="82"/>
      <c r="GMJ83" s="83"/>
      <c r="GMK83" s="84"/>
      <c r="GML83" s="85"/>
      <c r="GMM83" s="86"/>
      <c r="GMN83" s="86"/>
      <c r="GMO83" s="87"/>
      <c r="GMP83" s="87"/>
      <c r="GMQ83" s="88"/>
      <c r="GMR83" s="82"/>
      <c r="GMS83" s="83"/>
      <c r="GMT83" s="84"/>
      <c r="GMU83" s="85"/>
      <c r="GMV83" s="86"/>
      <c r="GMW83" s="86"/>
      <c r="GMX83" s="87"/>
      <c r="GMY83" s="87"/>
      <c r="GMZ83" s="88"/>
      <c r="GNA83" s="82"/>
      <c r="GNB83" s="83"/>
      <c r="GNC83" s="84"/>
      <c r="GND83" s="85"/>
      <c r="GNE83" s="86"/>
      <c r="GNF83" s="86"/>
      <c r="GNG83" s="87"/>
      <c r="GNH83" s="87"/>
      <c r="GNI83" s="88"/>
      <c r="GNJ83" s="82"/>
      <c r="GNK83" s="83"/>
      <c r="GNL83" s="84"/>
      <c r="GNM83" s="85"/>
      <c r="GNN83" s="86"/>
      <c r="GNO83" s="86"/>
      <c r="GNP83" s="87"/>
      <c r="GNQ83" s="87"/>
      <c r="GNR83" s="88"/>
      <c r="GNS83" s="82"/>
      <c r="GNT83" s="83"/>
      <c r="GNU83" s="84"/>
      <c r="GNV83" s="85"/>
      <c r="GNW83" s="86"/>
      <c r="GNX83" s="86"/>
      <c r="GNY83" s="87"/>
      <c r="GNZ83" s="87"/>
      <c r="GOA83" s="88"/>
      <c r="GOB83" s="82"/>
      <c r="GOC83" s="83"/>
      <c r="GOD83" s="84"/>
      <c r="GOE83" s="85"/>
      <c r="GOF83" s="86"/>
      <c r="GOG83" s="86"/>
      <c r="GOH83" s="87"/>
      <c r="GOI83" s="87"/>
      <c r="GOJ83" s="88"/>
      <c r="GOK83" s="82"/>
      <c r="GOL83" s="83"/>
      <c r="GOM83" s="84"/>
      <c r="GON83" s="85"/>
      <c r="GOO83" s="86"/>
      <c r="GOP83" s="86"/>
      <c r="GOQ83" s="87"/>
      <c r="GOR83" s="87"/>
      <c r="GOS83" s="88"/>
      <c r="GOT83" s="82"/>
      <c r="GOU83" s="83"/>
      <c r="GOV83" s="84"/>
      <c r="GOW83" s="85"/>
      <c r="GOX83" s="86"/>
      <c r="GOY83" s="86"/>
      <c r="GOZ83" s="87"/>
      <c r="GPA83" s="87"/>
      <c r="GPB83" s="88"/>
      <c r="GPC83" s="82"/>
      <c r="GPD83" s="83"/>
      <c r="GPE83" s="84"/>
      <c r="GPF83" s="85"/>
      <c r="GPG83" s="86"/>
      <c r="GPH83" s="86"/>
      <c r="GPI83" s="87"/>
      <c r="GPJ83" s="87"/>
      <c r="GPK83" s="88"/>
      <c r="GPL83" s="82"/>
      <c r="GPM83" s="83"/>
      <c r="GPN83" s="84"/>
      <c r="GPO83" s="85"/>
      <c r="GPP83" s="86"/>
      <c r="GPQ83" s="86"/>
      <c r="GPR83" s="87"/>
      <c r="GPS83" s="87"/>
      <c r="GPT83" s="88"/>
      <c r="GPU83" s="82"/>
      <c r="GPV83" s="83"/>
      <c r="GPW83" s="84"/>
      <c r="GPX83" s="85"/>
      <c r="GPY83" s="86"/>
      <c r="GPZ83" s="86"/>
      <c r="GQA83" s="87"/>
      <c r="GQB83" s="87"/>
      <c r="GQC83" s="88"/>
      <c r="GQD83" s="82"/>
      <c r="GQE83" s="83"/>
      <c r="GQF83" s="84"/>
      <c r="GQG83" s="85"/>
      <c r="GQH83" s="86"/>
      <c r="GQI83" s="86"/>
      <c r="GQJ83" s="87"/>
      <c r="GQK83" s="87"/>
      <c r="GQL83" s="88"/>
      <c r="GQM83" s="82"/>
      <c r="GQN83" s="83"/>
      <c r="GQO83" s="84"/>
      <c r="GQP83" s="85"/>
      <c r="GQQ83" s="86"/>
      <c r="GQR83" s="86"/>
      <c r="GQS83" s="87"/>
      <c r="GQT83" s="87"/>
      <c r="GQU83" s="88"/>
      <c r="GQV83" s="82"/>
      <c r="GQW83" s="83"/>
      <c r="GQX83" s="84"/>
      <c r="GQY83" s="85"/>
      <c r="GQZ83" s="86"/>
      <c r="GRA83" s="86"/>
      <c r="GRB83" s="87"/>
      <c r="GRC83" s="87"/>
      <c r="GRD83" s="88"/>
      <c r="GRE83" s="82"/>
      <c r="GRF83" s="83"/>
      <c r="GRG83" s="84"/>
      <c r="GRH83" s="85"/>
      <c r="GRI83" s="86"/>
      <c r="GRJ83" s="86"/>
      <c r="GRK83" s="87"/>
      <c r="GRL83" s="87"/>
      <c r="GRM83" s="88"/>
      <c r="GRN83" s="82"/>
      <c r="GRO83" s="83"/>
      <c r="GRP83" s="84"/>
      <c r="GRQ83" s="85"/>
      <c r="GRR83" s="86"/>
      <c r="GRS83" s="86"/>
      <c r="GRT83" s="87"/>
      <c r="GRU83" s="87"/>
      <c r="GRV83" s="88"/>
      <c r="GRW83" s="82"/>
      <c r="GRX83" s="83"/>
      <c r="GRY83" s="84"/>
      <c r="GRZ83" s="85"/>
      <c r="GSA83" s="86"/>
      <c r="GSB83" s="86"/>
      <c r="GSC83" s="87"/>
      <c r="GSD83" s="87"/>
      <c r="GSE83" s="88"/>
      <c r="GSF83" s="82"/>
      <c r="GSG83" s="83"/>
      <c r="GSH83" s="84"/>
      <c r="GSI83" s="85"/>
      <c r="GSJ83" s="86"/>
      <c r="GSK83" s="86"/>
      <c r="GSL83" s="87"/>
      <c r="GSM83" s="87"/>
      <c r="GSN83" s="88"/>
      <c r="GSO83" s="82"/>
      <c r="GSP83" s="83"/>
      <c r="GSQ83" s="84"/>
      <c r="GSR83" s="85"/>
      <c r="GSS83" s="86"/>
      <c r="GST83" s="86"/>
      <c r="GSU83" s="87"/>
      <c r="GSV83" s="87"/>
      <c r="GSW83" s="88"/>
      <c r="GSX83" s="82"/>
      <c r="GSY83" s="83"/>
      <c r="GSZ83" s="84"/>
      <c r="GTA83" s="85"/>
      <c r="GTB83" s="86"/>
      <c r="GTC83" s="86"/>
      <c r="GTD83" s="87"/>
      <c r="GTE83" s="87"/>
      <c r="GTF83" s="88"/>
      <c r="GTG83" s="82"/>
      <c r="GTH83" s="83"/>
      <c r="GTI83" s="84"/>
      <c r="GTJ83" s="85"/>
      <c r="GTK83" s="86"/>
      <c r="GTL83" s="86"/>
      <c r="GTM83" s="87"/>
      <c r="GTN83" s="87"/>
      <c r="GTO83" s="88"/>
      <c r="GTP83" s="82"/>
      <c r="GTQ83" s="83"/>
      <c r="GTR83" s="84"/>
      <c r="GTS83" s="85"/>
      <c r="GTT83" s="86"/>
      <c r="GTU83" s="86"/>
      <c r="GTV83" s="87"/>
      <c r="GTW83" s="87"/>
      <c r="GTX83" s="88"/>
      <c r="GTY83" s="82"/>
      <c r="GTZ83" s="83"/>
      <c r="GUA83" s="84"/>
      <c r="GUB83" s="85"/>
      <c r="GUC83" s="86"/>
      <c r="GUD83" s="86"/>
      <c r="GUE83" s="87"/>
      <c r="GUF83" s="87"/>
      <c r="GUG83" s="88"/>
      <c r="GUH83" s="82"/>
      <c r="GUI83" s="83"/>
      <c r="GUJ83" s="84"/>
      <c r="GUK83" s="85"/>
      <c r="GUL83" s="86"/>
      <c r="GUM83" s="86"/>
      <c r="GUN83" s="87"/>
      <c r="GUO83" s="87"/>
      <c r="GUP83" s="88"/>
      <c r="GUQ83" s="82"/>
      <c r="GUR83" s="83"/>
      <c r="GUS83" s="84"/>
      <c r="GUT83" s="85"/>
      <c r="GUU83" s="86"/>
      <c r="GUV83" s="86"/>
      <c r="GUW83" s="87"/>
      <c r="GUX83" s="87"/>
      <c r="GUY83" s="88"/>
      <c r="GUZ83" s="82"/>
      <c r="GVA83" s="83"/>
      <c r="GVB83" s="84"/>
      <c r="GVC83" s="85"/>
      <c r="GVD83" s="86"/>
      <c r="GVE83" s="86"/>
      <c r="GVF83" s="87"/>
      <c r="GVG83" s="87"/>
      <c r="GVH83" s="88"/>
      <c r="GVI83" s="82"/>
      <c r="GVJ83" s="83"/>
      <c r="GVK83" s="84"/>
      <c r="GVL83" s="85"/>
      <c r="GVM83" s="86"/>
      <c r="GVN83" s="86"/>
      <c r="GVO83" s="87"/>
      <c r="GVP83" s="87"/>
      <c r="GVQ83" s="88"/>
      <c r="GVR83" s="82"/>
      <c r="GVS83" s="83"/>
      <c r="GVT83" s="84"/>
      <c r="GVU83" s="85"/>
      <c r="GVV83" s="86"/>
      <c r="GVW83" s="86"/>
      <c r="GVX83" s="87"/>
      <c r="GVY83" s="87"/>
      <c r="GVZ83" s="88"/>
      <c r="GWA83" s="82"/>
      <c r="GWB83" s="83"/>
      <c r="GWC83" s="84"/>
      <c r="GWD83" s="85"/>
      <c r="GWE83" s="86"/>
      <c r="GWF83" s="86"/>
      <c r="GWG83" s="87"/>
      <c r="GWH83" s="87"/>
      <c r="GWI83" s="88"/>
      <c r="GWJ83" s="82"/>
      <c r="GWK83" s="83"/>
      <c r="GWL83" s="84"/>
      <c r="GWM83" s="85"/>
      <c r="GWN83" s="86"/>
      <c r="GWO83" s="86"/>
      <c r="GWP83" s="87"/>
      <c r="GWQ83" s="87"/>
      <c r="GWR83" s="88"/>
      <c r="GWS83" s="82"/>
      <c r="GWT83" s="83"/>
      <c r="GWU83" s="84"/>
      <c r="GWV83" s="85"/>
      <c r="GWW83" s="86"/>
      <c r="GWX83" s="86"/>
      <c r="GWY83" s="87"/>
      <c r="GWZ83" s="87"/>
      <c r="GXA83" s="88"/>
      <c r="GXB83" s="82"/>
      <c r="GXC83" s="83"/>
      <c r="GXD83" s="84"/>
      <c r="GXE83" s="85"/>
      <c r="GXF83" s="86"/>
      <c r="GXG83" s="86"/>
      <c r="GXH83" s="87"/>
      <c r="GXI83" s="87"/>
      <c r="GXJ83" s="88"/>
      <c r="GXK83" s="82"/>
      <c r="GXL83" s="83"/>
      <c r="GXM83" s="84"/>
      <c r="GXN83" s="85"/>
      <c r="GXO83" s="86"/>
      <c r="GXP83" s="86"/>
      <c r="GXQ83" s="87"/>
      <c r="GXR83" s="87"/>
      <c r="GXS83" s="88"/>
      <c r="GXT83" s="82"/>
      <c r="GXU83" s="83"/>
      <c r="GXV83" s="84"/>
      <c r="GXW83" s="85"/>
      <c r="GXX83" s="86"/>
      <c r="GXY83" s="86"/>
      <c r="GXZ83" s="87"/>
      <c r="GYA83" s="87"/>
      <c r="GYB83" s="88"/>
      <c r="GYC83" s="82"/>
      <c r="GYD83" s="83"/>
      <c r="GYE83" s="84"/>
      <c r="GYF83" s="85"/>
      <c r="GYG83" s="86"/>
      <c r="GYH83" s="86"/>
      <c r="GYI83" s="87"/>
      <c r="GYJ83" s="87"/>
      <c r="GYK83" s="88"/>
      <c r="GYL83" s="82"/>
      <c r="GYM83" s="83"/>
      <c r="GYN83" s="84"/>
      <c r="GYO83" s="85"/>
      <c r="GYP83" s="86"/>
      <c r="GYQ83" s="86"/>
      <c r="GYR83" s="87"/>
      <c r="GYS83" s="87"/>
      <c r="GYT83" s="88"/>
      <c r="GYU83" s="82"/>
      <c r="GYV83" s="83"/>
      <c r="GYW83" s="84"/>
      <c r="GYX83" s="85"/>
      <c r="GYY83" s="86"/>
      <c r="GYZ83" s="86"/>
      <c r="GZA83" s="87"/>
      <c r="GZB83" s="87"/>
      <c r="GZC83" s="88"/>
      <c r="GZD83" s="82"/>
      <c r="GZE83" s="83"/>
      <c r="GZF83" s="84"/>
      <c r="GZG83" s="85"/>
      <c r="GZH83" s="86"/>
      <c r="GZI83" s="86"/>
      <c r="GZJ83" s="87"/>
      <c r="GZK83" s="87"/>
      <c r="GZL83" s="88"/>
      <c r="GZM83" s="82"/>
      <c r="GZN83" s="83"/>
      <c r="GZO83" s="84"/>
      <c r="GZP83" s="85"/>
      <c r="GZQ83" s="86"/>
      <c r="GZR83" s="86"/>
      <c r="GZS83" s="87"/>
      <c r="GZT83" s="87"/>
      <c r="GZU83" s="88"/>
      <c r="GZV83" s="82"/>
      <c r="GZW83" s="83"/>
      <c r="GZX83" s="84"/>
      <c r="GZY83" s="85"/>
      <c r="GZZ83" s="86"/>
      <c r="HAA83" s="86"/>
      <c r="HAB83" s="87"/>
      <c r="HAC83" s="87"/>
      <c r="HAD83" s="88"/>
      <c r="HAE83" s="82"/>
      <c r="HAF83" s="83"/>
      <c r="HAG83" s="84"/>
      <c r="HAH83" s="85"/>
      <c r="HAI83" s="86"/>
      <c r="HAJ83" s="86"/>
      <c r="HAK83" s="87"/>
      <c r="HAL83" s="87"/>
      <c r="HAM83" s="88"/>
      <c r="HAN83" s="82"/>
      <c r="HAO83" s="83"/>
      <c r="HAP83" s="84"/>
      <c r="HAQ83" s="85"/>
      <c r="HAR83" s="86"/>
      <c r="HAS83" s="86"/>
      <c r="HAT83" s="87"/>
      <c r="HAU83" s="87"/>
      <c r="HAV83" s="88"/>
      <c r="HAW83" s="82"/>
      <c r="HAX83" s="83"/>
      <c r="HAY83" s="84"/>
      <c r="HAZ83" s="85"/>
      <c r="HBA83" s="86"/>
      <c r="HBB83" s="86"/>
      <c r="HBC83" s="87"/>
      <c r="HBD83" s="87"/>
      <c r="HBE83" s="88"/>
      <c r="HBF83" s="82"/>
      <c r="HBG83" s="83"/>
      <c r="HBH83" s="84"/>
      <c r="HBI83" s="85"/>
      <c r="HBJ83" s="86"/>
      <c r="HBK83" s="86"/>
      <c r="HBL83" s="87"/>
      <c r="HBM83" s="87"/>
      <c r="HBN83" s="88"/>
      <c r="HBO83" s="82"/>
      <c r="HBP83" s="83"/>
      <c r="HBQ83" s="84"/>
      <c r="HBR83" s="85"/>
      <c r="HBS83" s="86"/>
      <c r="HBT83" s="86"/>
      <c r="HBU83" s="87"/>
      <c r="HBV83" s="87"/>
      <c r="HBW83" s="88"/>
      <c r="HBX83" s="82"/>
      <c r="HBY83" s="83"/>
      <c r="HBZ83" s="84"/>
      <c r="HCA83" s="85"/>
      <c r="HCB83" s="86"/>
      <c r="HCC83" s="86"/>
      <c r="HCD83" s="87"/>
      <c r="HCE83" s="87"/>
      <c r="HCF83" s="88"/>
      <c r="HCG83" s="82"/>
      <c r="HCH83" s="83"/>
      <c r="HCI83" s="84"/>
      <c r="HCJ83" s="85"/>
      <c r="HCK83" s="86"/>
      <c r="HCL83" s="86"/>
      <c r="HCM83" s="87"/>
      <c r="HCN83" s="87"/>
      <c r="HCO83" s="88"/>
      <c r="HCP83" s="82"/>
      <c r="HCQ83" s="83"/>
      <c r="HCR83" s="84"/>
      <c r="HCS83" s="85"/>
      <c r="HCT83" s="86"/>
      <c r="HCU83" s="86"/>
      <c r="HCV83" s="87"/>
      <c r="HCW83" s="87"/>
      <c r="HCX83" s="88"/>
      <c r="HCY83" s="82"/>
      <c r="HCZ83" s="83"/>
      <c r="HDA83" s="84"/>
      <c r="HDB83" s="85"/>
      <c r="HDC83" s="86"/>
      <c r="HDD83" s="86"/>
      <c r="HDE83" s="87"/>
      <c r="HDF83" s="87"/>
      <c r="HDG83" s="88"/>
      <c r="HDH83" s="82"/>
      <c r="HDI83" s="83"/>
      <c r="HDJ83" s="84"/>
      <c r="HDK83" s="85"/>
      <c r="HDL83" s="86"/>
      <c r="HDM83" s="86"/>
      <c r="HDN83" s="87"/>
      <c r="HDO83" s="87"/>
      <c r="HDP83" s="88"/>
      <c r="HDQ83" s="82"/>
      <c r="HDR83" s="83"/>
      <c r="HDS83" s="84"/>
      <c r="HDT83" s="85"/>
      <c r="HDU83" s="86"/>
      <c r="HDV83" s="86"/>
      <c r="HDW83" s="87"/>
      <c r="HDX83" s="87"/>
      <c r="HDY83" s="88"/>
      <c r="HDZ83" s="82"/>
      <c r="HEA83" s="83"/>
      <c r="HEB83" s="84"/>
      <c r="HEC83" s="85"/>
      <c r="HED83" s="86"/>
      <c r="HEE83" s="86"/>
      <c r="HEF83" s="87"/>
      <c r="HEG83" s="87"/>
      <c r="HEH83" s="88"/>
      <c r="HEI83" s="82"/>
      <c r="HEJ83" s="83"/>
      <c r="HEK83" s="84"/>
      <c r="HEL83" s="85"/>
      <c r="HEM83" s="86"/>
      <c r="HEN83" s="86"/>
      <c r="HEO83" s="87"/>
      <c r="HEP83" s="87"/>
      <c r="HEQ83" s="88"/>
      <c r="HER83" s="82"/>
      <c r="HES83" s="83"/>
      <c r="HET83" s="84"/>
      <c r="HEU83" s="85"/>
      <c r="HEV83" s="86"/>
      <c r="HEW83" s="86"/>
      <c r="HEX83" s="87"/>
      <c r="HEY83" s="87"/>
      <c r="HEZ83" s="88"/>
      <c r="HFA83" s="82"/>
      <c r="HFB83" s="83"/>
      <c r="HFC83" s="84"/>
      <c r="HFD83" s="85"/>
      <c r="HFE83" s="86"/>
      <c r="HFF83" s="86"/>
      <c r="HFG83" s="87"/>
      <c r="HFH83" s="87"/>
      <c r="HFI83" s="88"/>
      <c r="HFJ83" s="82"/>
      <c r="HFK83" s="83"/>
      <c r="HFL83" s="84"/>
      <c r="HFM83" s="85"/>
      <c r="HFN83" s="86"/>
      <c r="HFO83" s="86"/>
      <c r="HFP83" s="87"/>
      <c r="HFQ83" s="87"/>
      <c r="HFR83" s="88"/>
      <c r="HFS83" s="82"/>
      <c r="HFT83" s="83"/>
      <c r="HFU83" s="84"/>
      <c r="HFV83" s="85"/>
      <c r="HFW83" s="86"/>
      <c r="HFX83" s="86"/>
      <c r="HFY83" s="87"/>
      <c r="HFZ83" s="87"/>
      <c r="HGA83" s="88"/>
      <c r="HGB83" s="82"/>
      <c r="HGC83" s="83"/>
      <c r="HGD83" s="84"/>
      <c r="HGE83" s="85"/>
      <c r="HGF83" s="86"/>
      <c r="HGG83" s="86"/>
      <c r="HGH83" s="87"/>
      <c r="HGI83" s="87"/>
      <c r="HGJ83" s="88"/>
      <c r="HGK83" s="82"/>
      <c r="HGL83" s="83"/>
      <c r="HGM83" s="84"/>
      <c r="HGN83" s="85"/>
      <c r="HGO83" s="86"/>
      <c r="HGP83" s="86"/>
      <c r="HGQ83" s="87"/>
      <c r="HGR83" s="87"/>
      <c r="HGS83" s="88"/>
      <c r="HGT83" s="82"/>
      <c r="HGU83" s="83"/>
      <c r="HGV83" s="84"/>
      <c r="HGW83" s="85"/>
      <c r="HGX83" s="86"/>
      <c r="HGY83" s="86"/>
      <c r="HGZ83" s="87"/>
      <c r="HHA83" s="87"/>
      <c r="HHB83" s="88"/>
      <c r="HHC83" s="82"/>
      <c r="HHD83" s="83"/>
      <c r="HHE83" s="84"/>
      <c r="HHF83" s="85"/>
      <c r="HHG83" s="86"/>
      <c r="HHH83" s="86"/>
      <c r="HHI83" s="87"/>
      <c r="HHJ83" s="87"/>
      <c r="HHK83" s="88"/>
      <c r="HHL83" s="82"/>
      <c r="HHM83" s="83"/>
      <c r="HHN83" s="84"/>
      <c r="HHO83" s="85"/>
      <c r="HHP83" s="86"/>
      <c r="HHQ83" s="86"/>
      <c r="HHR83" s="87"/>
      <c r="HHS83" s="87"/>
      <c r="HHT83" s="88"/>
      <c r="HHU83" s="82"/>
      <c r="HHV83" s="83"/>
      <c r="HHW83" s="84"/>
      <c r="HHX83" s="85"/>
      <c r="HHY83" s="86"/>
      <c r="HHZ83" s="86"/>
      <c r="HIA83" s="87"/>
      <c r="HIB83" s="87"/>
      <c r="HIC83" s="88"/>
      <c r="HID83" s="82"/>
      <c r="HIE83" s="83"/>
      <c r="HIF83" s="84"/>
      <c r="HIG83" s="85"/>
      <c r="HIH83" s="86"/>
      <c r="HII83" s="86"/>
      <c r="HIJ83" s="87"/>
      <c r="HIK83" s="87"/>
      <c r="HIL83" s="88"/>
      <c r="HIM83" s="82"/>
      <c r="HIN83" s="83"/>
      <c r="HIO83" s="84"/>
      <c r="HIP83" s="85"/>
      <c r="HIQ83" s="86"/>
      <c r="HIR83" s="86"/>
      <c r="HIS83" s="87"/>
      <c r="HIT83" s="87"/>
      <c r="HIU83" s="88"/>
      <c r="HIV83" s="82"/>
      <c r="HIW83" s="83"/>
      <c r="HIX83" s="84"/>
      <c r="HIY83" s="85"/>
      <c r="HIZ83" s="86"/>
      <c r="HJA83" s="86"/>
      <c r="HJB83" s="87"/>
      <c r="HJC83" s="87"/>
      <c r="HJD83" s="88"/>
      <c r="HJE83" s="82"/>
      <c r="HJF83" s="83"/>
      <c r="HJG83" s="84"/>
      <c r="HJH83" s="85"/>
      <c r="HJI83" s="86"/>
      <c r="HJJ83" s="86"/>
      <c r="HJK83" s="87"/>
      <c r="HJL83" s="87"/>
      <c r="HJM83" s="88"/>
      <c r="HJN83" s="82"/>
      <c r="HJO83" s="83"/>
      <c r="HJP83" s="84"/>
      <c r="HJQ83" s="85"/>
      <c r="HJR83" s="86"/>
      <c r="HJS83" s="86"/>
      <c r="HJT83" s="87"/>
      <c r="HJU83" s="87"/>
      <c r="HJV83" s="88"/>
      <c r="HJW83" s="82"/>
      <c r="HJX83" s="83"/>
      <c r="HJY83" s="84"/>
      <c r="HJZ83" s="85"/>
      <c r="HKA83" s="86"/>
      <c r="HKB83" s="86"/>
      <c r="HKC83" s="87"/>
      <c r="HKD83" s="87"/>
      <c r="HKE83" s="88"/>
      <c r="HKF83" s="82"/>
      <c r="HKG83" s="83"/>
      <c r="HKH83" s="84"/>
      <c r="HKI83" s="85"/>
      <c r="HKJ83" s="86"/>
      <c r="HKK83" s="86"/>
      <c r="HKL83" s="87"/>
      <c r="HKM83" s="87"/>
      <c r="HKN83" s="88"/>
      <c r="HKO83" s="82"/>
      <c r="HKP83" s="83"/>
      <c r="HKQ83" s="84"/>
      <c r="HKR83" s="85"/>
      <c r="HKS83" s="86"/>
      <c r="HKT83" s="86"/>
      <c r="HKU83" s="87"/>
      <c r="HKV83" s="87"/>
      <c r="HKW83" s="88"/>
      <c r="HKX83" s="82"/>
      <c r="HKY83" s="83"/>
      <c r="HKZ83" s="84"/>
      <c r="HLA83" s="85"/>
      <c r="HLB83" s="86"/>
      <c r="HLC83" s="86"/>
      <c r="HLD83" s="87"/>
      <c r="HLE83" s="87"/>
      <c r="HLF83" s="88"/>
      <c r="HLG83" s="82"/>
      <c r="HLH83" s="83"/>
      <c r="HLI83" s="84"/>
      <c r="HLJ83" s="85"/>
      <c r="HLK83" s="86"/>
      <c r="HLL83" s="86"/>
      <c r="HLM83" s="87"/>
      <c r="HLN83" s="87"/>
      <c r="HLO83" s="88"/>
      <c r="HLP83" s="82"/>
      <c r="HLQ83" s="83"/>
      <c r="HLR83" s="84"/>
      <c r="HLS83" s="85"/>
      <c r="HLT83" s="86"/>
      <c r="HLU83" s="86"/>
      <c r="HLV83" s="87"/>
      <c r="HLW83" s="87"/>
      <c r="HLX83" s="88"/>
      <c r="HLY83" s="82"/>
      <c r="HLZ83" s="83"/>
      <c r="HMA83" s="84"/>
      <c r="HMB83" s="85"/>
      <c r="HMC83" s="86"/>
      <c r="HMD83" s="86"/>
      <c r="HME83" s="87"/>
      <c r="HMF83" s="87"/>
      <c r="HMG83" s="88"/>
      <c r="HMH83" s="82"/>
      <c r="HMI83" s="83"/>
      <c r="HMJ83" s="84"/>
      <c r="HMK83" s="85"/>
      <c r="HML83" s="86"/>
      <c r="HMM83" s="86"/>
      <c r="HMN83" s="87"/>
      <c r="HMO83" s="87"/>
      <c r="HMP83" s="88"/>
      <c r="HMQ83" s="82"/>
      <c r="HMR83" s="83"/>
      <c r="HMS83" s="84"/>
      <c r="HMT83" s="85"/>
      <c r="HMU83" s="86"/>
      <c r="HMV83" s="86"/>
      <c r="HMW83" s="87"/>
      <c r="HMX83" s="87"/>
      <c r="HMY83" s="88"/>
      <c r="HMZ83" s="82"/>
      <c r="HNA83" s="83"/>
      <c r="HNB83" s="84"/>
      <c r="HNC83" s="85"/>
      <c r="HND83" s="86"/>
      <c r="HNE83" s="86"/>
      <c r="HNF83" s="87"/>
      <c r="HNG83" s="87"/>
      <c r="HNH83" s="88"/>
      <c r="HNI83" s="82"/>
      <c r="HNJ83" s="83"/>
      <c r="HNK83" s="84"/>
      <c r="HNL83" s="85"/>
      <c r="HNM83" s="86"/>
      <c r="HNN83" s="86"/>
      <c r="HNO83" s="87"/>
      <c r="HNP83" s="87"/>
      <c r="HNQ83" s="88"/>
      <c r="HNR83" s="82"/>
      <c r="HNS83" s="83"/>
      <c r="HNT83" s="84"/>
      <c r="HNU83" s="85"/>
      <c r="HNV83" s="86"/>
      <c r="HNW83" s="86"/>
      <c r="HNX83" s="87"/>
      <c r="HNY83" s="87"/>
      <c r="HNZ83" s="88"/>
      <c r="HOA83" s="82"/>
      <c r="HOB83" s="83"/>
      <c r="HOC83" s="84"/>
      <c r="HOD83" s="85"/>
      <c r="HOE83" s="86"/>
      <c r="HOF83" s="86"/>
      <c r="HOG83" s="87"/>
      <c r="HOH83" s="87"/>
      <c r="HOI83" s="88"/>
      <c r="HOJ83" s="82"/>
      <c r="HOK83" s="83"/>
      <c r="HOL83" s="84"/>
      <c r="HOM83" s="85"/>
      <c r="HON83" s="86"/>
      <c r="HOO83" s="86"/>
      <c r="HOP83" s="87"/>
      <c r="HOQ83" s="87"/>
      <c r="HOR83" s="88"/>
      <c r="HOS83" s="82"/>
      <c r="HOT83" s="83"/>
      <c r="HOU83" s="84"/>
      <c r="HOV83" s="85"/>
      <c r="HOW83" s="86"/>
      <c r="HOX83" s="86"/>
      <c r="HOY83" s="87"/>
      <c r="HOZ83" s="87"/>
      <c r="HPA83" s="88"/>
      <c r="HPB83" s="82"/>
      <c r="HPC83" s="83"/>
      <c r="HPD83" s="84"/>
      <c r="HPE83" s="85"/>
      <c r="HPF83" s="86"/>
      <c r="HPG83" s="86"/>
      <c r="HPH83" s="87"/>
      <c r="HPI83" s="87"/>
      <c r="HPJ83" s="88"/>
      <c r="HPK83" s="82"/>
      <c r="HPL83" s="83"/>
      <c r="HPM83" s="84"/>
      <c r="HPN83" s="85"/>
      <c r="HPO83" s="86"/>
      <c r="HPP83" s="86"/>
      <c r="HPQ83" s="87"/>
      <c r="HPR83" s="87"/>
      <c r="HPS83" s="88"/>
      <c r="HPT83" s="82"/>
      <c r="HPU83" s="83"/>
      <c r="HPV83" s="84"/>
      <c r="HPW83" s="85"/>
      <c r="HPX83" s="86"/>
      <c r="HPY83" s="86"/>
      <c r="HPZ83" s="87"/>
      <c r="HQA83" s="87"/>
      <c r="HQB83" s="88"/>
      <c r="HQC83" s="82"/>
      <c r="HQD83" s="83"/>
      <c r="HQE83" s="84"/>
      <c r="HQF83" s="85"/>
      <c r="HQG83" s="86"/>
      <c r="HQH83" s="86"/>
      <c r="HQI83" s="87"/>
      <c r="HQJ83" s="87"/>
      <c r="HQK83" s="88"/>
      <c r="HQL83" s="82"/>
      <c r="HQM83" s="83"/>
      <c r="HQN83" s="84"/>
      <c r="HQO83" s="85"/>
      <c r="HQP83" s="86"/>
      <c r="HQQ83" s="86"/>
      <c r="HQR83" s="87"/>
      <c r="HQS83" s="87"/>
      <c r="HQT83" s="88"/>
      <c r="HQU83" s="82"/>
      <c r="HQV83" s="83"/>
      <c r="HQW83" s="84"/>
      <c r="HQX83" s="85"/>
      <c r="HQY83" s="86"/>
      <c r="HQZ83" s="86"/>
      <c r="HRA83" s="87"/>
      <c r="HRB83" s="87"/>
      <c r="HRC83" s="88"/>
      <c r="HRD83" s="82"/>
      <c r="HRE83" s="83"/>
      <c r="HRF83" s="84"/>
      <c r="HRG83" s="85"/>
      <c r="HRH83" s="86"/>
      <c r="HRI83" s="86"/>
      <c r="HRJ83" s="87"/>
      <c r="HRK83" s="87"/>
      <c r="HRL83" s="88"/>
      <c r="HRM83" s="82"/>
      <c r="HRN83" s="83"/>
      <c r="HRO83" s="84"/>
      <c r="HRP83" s="85"/>
      <c r="HRQ83" s="86"/>
      <c r="HRR83" s="86"/>
      <c r="HRS83" s="87"/>
      <c r="HRT83" s="87"/>
      <c r="HRU83" s="88"/>
      <c r="HRV83" s="82"/>
      <c r="HRW83" s="83"/>
      <c r="HRX83" s="84"/>
      <c r="HRY83" s="85"/>
      <c r="HRZ83" s="86"/>
      <c r="HSA83" s="86"/>
      <c r="HSB83" s="87"/>
      <c r="HSC83" s="87"/>
      <c r="HSD83" s="88"/>
      <c r="HSE83" s="82"/>
      <c r="HSF83" s="83"/>
      <c r="HSG83" s="84"/>
      <c r="HSH83" s="85"/>
      <c r="HSI83" s="86"/>
      <c r="HSJ83" s="86"/>
      <c r="HSK83" s="87"/>
      <c r="HSL83" s="87"/>
      <c r="HSM83" s="88"/>
      <c r="HSN83" s="82"/>
      <c r="HSO83" s="83"/>
      <c r="HSP83" s="84"/>
      <c r="HSQ83" s="85"/>
      <c r="HSR83" s="86"/>
      <c r="HSS83" s="86"/>
      <c r="HST83" s="87"/>
      <c r="HSU83" s="87"/>
      <c r="HSV83" s="88"/>
      <c r="HSW83" s="82"/>
      <c r="HSX83" s="83"/>
      <c r="HSY83" s="84"/>
      <c r="HSZ83" s="85"/>
      <c r="HTA83" s="86"/>
      <c r="HTB83" s="86"/>
      <c r="HTC83" s="87"/>
      <c r="HTD83" s="87"/>
      <c r="HTE83" s="88"/>
      <c r="HTF83" s="82"/>
      <c r="HTG83" s="83"/>
      <c r="HTH83" s="84"/>
      <c r="HTI83" s="85"/>
      <c r="HTJ83" s="86"/>
      <c r="HTK83" s="86"/>
      <c r="HTL83" s="87"/>
      <c r="HTM83" s="87"/>
      <c r="HTN83" s="88"/>
      <c r="HTO83" s="82"/>
      <c r="HTP83" s="83"/>
      <c r="HTQ83" s="84"/>
      <c r="HTR83" s="85"/>
      <c r="HTS83" s="86"/>
      <c r="HTT83" s="86"/>
      <c r="HTU83" s="87"/>
      <c r="HTV83" s="87"/>
      <c r="HTW83" s="88"/>
      <c r="HTX83" s="82"/>
      <c r="HTY83" s="83"/>
      <c r="HTZ83" s="84"/>
      <c r="HUA83" s="85"/>
      <c r="HUB83" s="86"/>
      <c r="HUC83" s="86"/>
      <c r="HUD83" s="87"/>
      <c r="HUE83" s="87"/>
      <c r="HUF83" s="88"/>
      <c r="HUG83" s="82"/>
      <c r="HUH83" s="83"/>
      <c r="HUI83" s="84"/>
      <c r="HUJ83" s="85"/>
      <c r="HUK83" s="86"/>
      <c r="HUL83" s="86"/>
      <c r="HUM83" s="87"/>
      <c r="HUN83" s="87"/>
      <c r="HUO83" s="88"/>
      <c r="HUP83" s="82"/>
      <c r="HUQ83" s="83"/>
      <c r="HUR83" s="84"/>
      <c r="HUS83" s="85"/>
      <c r="HUT83" s="86"/>
      <c r="HUU83" s="86"/>
      <c r="HUV83" s="87"/>
      <c r="HUW83" s="87"/>
      <c r="HUX83" s="88"/>
      <c r="HUY83" s="82"/>
      <c r="HUZ83" s="83"/>
      <c r="HVA83" s="84"/>
      <c r="HVB83" s="85"/>
      <c r="HVC83" s="86"/>
      <c r="HVD83" s="86"/>
      <c r="HVE83" s="87"/>
      <c r="HVF83" s="87"/>
      <c r="HVG83" s="88"/>
      <c r="HVH83" s="82"/>
      <c r="HVI83" s="83"/>
      <c r="HVJ83" s="84"/>
      <c r="HVK83" s="85"/>
      <c r="HVL83" s="86"/>
      <c r="HVM83" s="86"/>
      <c r="HVN83" s="87"/>
      <c r="HVO83" s="87"/>
      <c r="HVP83" s="88"/>
      <c r="HVQ83" s="82"/>
      <c r="HVR83" s="83"/>
      <c r="HVS83" s="84"/>
      <c r="HVT83" s="85"/>
      <c r="HVU83" s="86"/>
      <c r="HVV83" s="86"/>
      <c r="HVW83" s="87"/>
      <c r="HVX83" s="87"/>
      <c r="HVY83" s="88"/>
      <c r="HVZ83" s="82"/>
      <c r="HWA83" s="83"/>
      <c r="HWB83" s="84"/>
      <c r="HWC83" s="85"/>
      <c r="HWD83" s="86"/>
      <c r="HWE83" s="86"/>
      <c r="HWF83" s="87"/>
      <c r="HWG83" s="87"/>
      <c r="HWH83" s="88"/>
      <c r="HWI83" s="82"/>
      <c r="HWJ83" s="83"/>
      <c r="HWK83" s="84"/>
      <c r="HWL83" s="85"/>
      <c r="HWM83" s="86"/>
      <c r="HWN83" s="86"/>
      <c r="HWO83" s="87"/>
      <c r="HWP83" s="87"/>
      <c r="HWQ83" s="88"/>
      <c r="HWR83" s="82"/>
      <c r="HWS83" s="83"/>
      <c r="HWT83" s="84"/>
      <c r="HWU83" s="85"/>
      <c r="HWV83" s="86"/>
      <c r="HWW83" s="86"/>
      <c r="HWX83" s="87"/>
      <c r="HWY83" s="87"/>
      <c r="HWZ83" s="88"/>
      <c r="HXA83" s="82"/>
      <c r="HXB83" s="83"/>
      <c r="HXC83" s="84"/>
      <c r="HXD83" s="85"/>
      <c r="HXE83" s="86"/>
      <c r="HXF83" s="86"/>
      <c r="HXG83" s="87"/>
      <c r="HXH83" s="87"/>
      <c r="HXI83" s="88"/>
      <c r="HXJ83" s="82"/>
      <c r="HXK83" s="83"/>
      <c r="HXL83" s="84"/>
      <c r="HXM83" s="85"/>
      <c r="HXN83" s="86"/>
      <c r="HXO83" s="86"/>
      <c r="HXP83" s="87"/>
      <c r="HXQ83" s="87"/>
      <c r="HXR83" s="88"/>
      <c r="HXS83" s="82"/>
      <c r="HXT83" s="83"/>
      <c r="HXU83" s="84"/>
      <c r="HXV83" s="85"/>
      <c r="HXW83" s="86"/>
      <c r="HXX83" s="86"/>
      <c r="HXY83" s="87"/>
      <c r="HXZ83" s="87"/>
      <c r="HYA83" s="88"/>
      <c r="HYB83" s="82"/>
      <c r="HYC83" s="83"/>
      <c r="HYD83" s="84"/>
      <c r="HYE83" s="85"/>
      <c r="HYF83" s="86"/>
      <c r="HYG83" s="86"/>
      <c r="HYH83" s="87"/>
      <c r="HYI83" s="87"/>
      <c r="HYJ83" s="88"/>
      <c r="HYK83" s="82"/>
      <c r="HYL83" s="83"/>
      <c r="HYM83" s="84"/>
      <c r="HYN83" s="85"/>
      <c r="HYO83" s="86"/>
      <c r="HYP83" s="86"/>
      <c r="HYQ83" s="87"/>
      <c r="HYR83" s="87"/>
      <c r="HYS83" s="88"/>
      <c r="HYT83" s="82"/>
      <c r="HYU83" s="83"/>
      <c r="HYV83" s="84"/>
      <c r="HYW83" s="85"/>
      <c r="HYX83" s="86"/>
      <c r="HYY83" s="86"/>
      <c r="HYZ83" s="87"/>
      <c r="HZA83" s="87"/>
      <c r="HZB83" s="88"/>
      <c r="HZC83" s="82"/>
      <c r="HZD83" s="83"/>
      <c r="HZE83" s="84"/>
      <c r="HZF83" s="85"/>
      <c r="HZG83" s="86"/>
      <c r="HZH83" s="86"/>
      <c r="HZI83" s="87"/>
      <c r="HZJ83" s="87"/>
      <c r="HZK83" s="88"/>
      <c r="HZL83" s="82"/>
      <c r="HZM83" s="83"/>
      <c r="HZN83" s="84"/>
      <c r="HZO83" s="85"/>
      <c r="HZP83" s="86"/>
      <c r="HZQ83" s="86"/>
      <c r="HZR83" s="87"/>
      <c r="HZS83" s="87"/>
      <c r="HZT83" s="88"/>
      <c r="HZU83" s="82"/>
      <c r="HZV83" s="83"/>
      <c r="HZW83" s="84"/>
      <c r="HZX83" s="85"/>
      <c r="HZY83" s="86"/>
      <c r="HZZ83" s="86"/>
      <c r="IAA83" s="87"/>
      <c r="IAB83" s="87"/>
      <c r="IAC83" s="88"/>
      <c r="IAD83" s="82"/>
      <c r="IAE83" s="83"/>
      <c r="IAF83" s="84"/>
      <c r="IAG83" s="85"/>
      <c r="IAH83" s="86"/>
      <c r="IAI83" s="86"/>
      <c r="IAJ83" s="87"/>
      <c r="IAK83" s="87"/>
      <c r="IAL83" s="88"/>
      <c r="IAM83" s="82"/>
      <c r="IAN83" s="83"/>
      <c r="IAO83" s="84"/>
      <c r="IAP83" s="85"/>
      <c r="IAQ83" s="86"/>
      <c r="IAR83" s="86"/>
      <c r="IAS83" s="87"/>
      <c r="IAT83" s="87"/>
      <c r="IAU83" s="88"/>
      <c r="IAV83" s="82"/>
      <c r="IAW83" s="83"/>
      <c r="IAX83" s="84"/>
      <c r="IAY83" s="85"/>
      <c r="IAZ83" s="86"/>
      <c r="IBA83" s="86"/>
      <c r="IBB83" s="87"/>
      <c r="IBC83" s="87"/>
      <c r="IBD83" s="88"/>
      <c r="IBE83" s="82"/>
      <c r="IBF83" s="83"/>
      <c r="IBG83" s="84"/>
      <c r="IBH83" s="85"/>
      <c r="IBI83" s="86"/>
      <c r="IBJ83" s="86"/>
      <c r="IBK83" s="87"/>
      <c r="IBL83" s="87"/>
      <c r="IBM83" s="88"/>
      <c r="IBN83" s="82"/>
      <c r="IBO83" s="83"/>
      <c r="IBP83" s="84"/>
      <c r="IBQ83" s="85"/>
      <c r="IBR83" s="86"/>
      <c r="IBS83" s="86"/>
      <c r="IBT83" s="87"/>
      <c r="IBU83" s="87"/>
      <c r="IBV83" s="88"/>
      <c r="IBW83" s="82"/>
      <c r="IBX83" s="83"/>
      <c r="IBY83" s="84"/>
      <c r="IBZ83" s="85"/>
      <c r="ICA83" s="86"/>
      <c r="ICB83" s="86"/>
      <c r="ICC83" s="87"/>
      <c r="ICD83" s="87"/>
      <c r="ICE83" s="88"/>
      <c r="ICF83" s="82"/>
      <c r="ICG83" s="83"/>
      <c r="ICH83" s="84"/>
      <c r="ICI83" s="85"/>
      <c r="ICJ83" s="86"/>
      <c r="ICK83" s="86"/>
      <c r="ICL83" s="87"/>
      <c r="ICM83" s="87"/>
      <c r="ICN83" s="88"/>
      <c r="ICO83" s="82"/>
      <c r="ICP83" s="83"/>
      <c r="ICQ83" s="84"/>
      <c r="ICR83" s="85"/>
      <c r="ICS83" s="86"/>
      <c r="ICT83" s="86"/>
      <c r="ICU83" s="87"/>
      <c r="ICV83" s="87"/>
      <c r="ICW83" s="88"/>
      <c r="ICX83" s="82"/>
      <c r="ICY83" s="83"/>
      <c r="ICZ83" s="84"/>
      <c r="IDA83" s="85"/>
      <c r="IDB83" s="86"/>
      <c r="IDC83" s="86"/>
      <c r="IDD83" s="87"/>
      <c r="IDE83" s="87"/>
      <c r="IDF83" s="88"/>
      <c r="IDG83" s="82"/>
      <c r="IDH83" s="83"/>
      <c r="IDI83" s="84"/>
      <c r="IDJ83" s="85"/>
      <c r="IDK83" s="86"/>
      <c r="IDL83" s="86"/>
      <c r="IDM83" s="87"/>
      <c r="IDN83" s="87"/>
      <c r="IDO83" s="88"/>
      <c r="IDP83" s="82"/>
      <c r="IDQ83" s="83"/>
      <c r="IDR83" s="84"/>
      <c r="IDS83" s="85"/>
      <c r="IDT83" s="86"/>
      <c r="IDU83" s="86"/>
      <c r="IDV83" s="87"/>
      <c r="IDW83" s="87"/>
      <c r="IDX83" s="88"/>
      <c r="IDY83" s="82"/>
      <c r="IDZ83" s="83"/>
      <c r="IEA83" s="84"/>
      <c r="IEB83" s="85"/>
      <c r="IEC83" s="86"/>
      <c r="IED83" s="86"/>
      <c r="IEE83" s="87"/>
      <c r="IEF83" s="87"/>
      <c r="IEG83" s="88"/>
      <c r="IEH83" s="82"/>
      <c r="IEI83" s="83"/>
      <c r="IEJ83" s="84"/>
      <c r="IEK83" s="85"/>
      <c r="IEL83" s="86"/>
      <c r="IEM83" s="86"/>
      <c r="IEN83" s="87"/>
      <c r="IEO83" s="87"/>
      <c r="IEP83" s="88"/>
      <c r="IEQ83" s="82"/>
      <c r="IER83" s="83"/>
      <c r="IES83" s="84"/>
      <c r="IET83" s="85"/>
      <c r="IEU83" s="86"/>
      <c r="IEV83" s="86"/>
      <c r="IEW83" s="87"/>
      <c r="IEX83" s="87"/>
      <c r="IEY83" s="88"/>
      <c r="IEZ83" s="82"/>
      <c r="IFA83" s="83"/>
      <c r="IFB83" s="84"/>
      <c r="IFC83" s="85"/>
      <c r="IFD83" s="86"/>
      <c r="IFE83" s="86"/>
      <c r="IFF83" s="87"/>
      <c r="IFG83" s="87"/>
      <c r="IFH83" s="88"/>
      <c r="IFI83" s="82"/>
      <c r="IFJ83" s="83"/>
      <c r="IFK83" s="84"/>
      <c r="IFL83" s="85"/>
      <c r="IFM83" s="86"/>
      <c r="IFN83" s="86"/>
      <c r="IFO83" s="87"/>
      <c r="IFP83" s="87"/>
      <c r="IFQ83" s="88"/>
      <c r="IFR83" s="82"/>
      <c r="IFS83" s="83"/>
      <c r="IFT83" s="84"/>
      <c r="IFU83" s="85"/>
      <c r="IFV83" s="86"/>
      <c r="IFW83" s="86"/>
      <c r="IFX83" s="87"/>
      <c r="IFY83" s="87"/>
      <c r="IFZ83" s="88"/>
      <c r="IGA83" s="82"/>
      <c r="IGB83" s="83"/>
      <c r="IGC83" s="84"/>
      <c r="IGD83" s="85"/>
      <c r="IGE83" s="86"/>
      <c r="IGF83" s="86"/>
      <c r="IGG83" s="87"/>
      <c r="IGH83" s="87"/>
      <c r="IGI83" s="88"/>
      <c r="IGJ83" s="82"/>
      <c r="IGK83" s="83"/>
      <c r="IGL83" s="84"/>
      <c r="IGM83" s="85"/>
      <c r="IGN83" s="86"/>
      <c r="IGO83" s="86"/>
      <c r="IGP83" s="87"/>
      <c r="IGQ83" s="87"/>
      <c r="IGR83" s="88"/>
      <c r="IGS83" s="82"/>
      <c r="IGT83" s="83"/>
      <c r="IGU83" s="84"/>
      <c r="IGV83" s="85"/>
      <c r="IGW83" s="86"/>
      <c r="IGX83" s="86"/>
      <c r="IGY83" s="87"/>
      <c r="IGZ83" s="87"/>
      <c r="IHA83" s="88"/>
      <c r="IHB83" s="82"/>
      <c r="IHC83" s="83"/>
      <c r="IHD83" s="84"/>
      <c r="IHE83" s="85"/>
      <c r="IHF83" s="86"/>
      <c r="IHG83" s="86"/>
      <c r="IHH83" s="87"/>
      <c r="IHI83" s="87"/>
      <c r="IHJ83" s="88"/>
      <c r="IHK83" s="82"/>
      <c r="IHL83" s="83"/>
      <c r="IHM83" s="84"/>
      <c r="IHN83" s="85"/>
      <c r="IHO83" s="86"/>
      <c r="IHP83" s="86"/>
      <c r="IHQ83" s="87"/>
      <c r="IHR83" s="87"/>
      <c r="IHS83" s="88"/>
      <c r="IHT83" s="82"/>
      <c r="IHU83" s="83"/>
      <c r="IHV83" s="84"/>
      <c r="IHW83" s="85"/>
      <c r="IHX83" s="86"/>
      <c r="IHY83" s="86"/>
      <c r="IHZ83" s="87"/>
      <c r="IIA83" s="87"/>
      <c r="IIB83" s="88"/>
      <c r="IIC83" s="82"/>
      <c r="IID83" s="83"/>
      <c r="IIE83" s="84"/>
      <c r="IIF83" s="85"/>
      <c r="IIG83" s="86"/>
      <c r="IIH83" s="86"/>
      <c r="III83" s="87"/>
      <c r="IIJ83" s="87"/>
      <c r="IIK83" s="88"/>
      <c r="IIL83" s="82"/>
      <c r="IIM83" s="83"/>
      <c r="IIN83" s="84"/>
      <c r="IIO83" s="85"/>
      <c r="IIP83" s="86"/>
      <c r="IIQ83" s="86"/>
      <c r="IIR83" s="87"/>
      <c r="IIS83" s="87"/>
      <c r="IIT83" s="88"/>
      <c r="IIU83" s="82"/>
      <c r="IIV83" s="83"/>
      <c r="IIW83" s="84"/>
      <c r="IIX83" s="85"/>
      <c r="IIY83" s="86"/>
      <c r="IIZ83" s="86"/>
      <c r="IJA83" s="87"/>
      <c r="IJB83" s="87"/>
      <c r="IJC83" s="88"/>
      <c r="IJD83" s="82"/>
      <c r="IJE83" s="83"/>
      <c r="IJF83" s="84"/>
      <c r="IJG83" s="85"/>
      <c r="IJH83" s="86"/>
      <c r="IJI83" s="86"/>
      <c r="IJJ83" s="87"/>
      <c r="IJK83" s="87"/>
      <c r="IJL83" s="88"/>
      <c r="IJM83" s="82"/>
      <c r="IJN83" s="83"/>
      <c r="IJO83" s="84"/>
      <c r="IJP83" s="85"/>
      <c r="IJQ83" s="86"/>
      <c r="IJR83" s="86"/>
      <c r="IJS83" s="87"/>
      <c r="IJT83" s="87"/>
      <c r="IJU83" s="88"/>
      <c r="IJV83" s="82"/>
      <c r="IJW83" s="83"/>
      <c r="IJX83" s="84"/>
      <c r="IJY83" s="85"/>
      <c r="IJZ83" s="86"/>
      <c r="IKA83" s="86"/>
      <c r="IKB83" s="87"/>
      <c r="IKC83" s="87"/>
      <c r="IKD83" s="88"/>
      <c r="IKE83" s="82"/>
      <c r="IKF83" s="83"/>
      <c r="IKG83" s="84"/>
      <c r="IKH83" s="85"/>
      <c r="IKI83" s="86"/>
      <c r="IKJ83" s="86"/>
      <c r="IKK83" s="87"/>
      <c r="IKL83" s="87"/>
      <c r="IKM83" s="88"/>
      <c r="IKN83" s="82"/>
      <c r="IKO83" s="83"/>
      <c r="IKP83" s="84"/>
      <c r="IKQ83" s="85"/>
      <c r="IKR83" s="86"/>
      <c r="IKS83" s="86"/>
      <c r="IKT83" s="87"/>
      <c r="IKU83" s="87"/>
      <c r="IKV83" s="88"/>
      <c r="IKW83" s="82"/>
      <c r="IKX83" s="83"/>
      <c r="IKY83" s="84"/>
      <c r="IKZ83" s="85"/>
      <c r="ILA83" s="86"/>
      <c r="ILB83" s="86"/>
      <c r="ILC83" s="87"/>
      <c r="ILD83" s="87"/>
      <c r="ILE83" s="88"/>
      <c r="ILF83" s="82"/>
      <c r="ILG83" s="83"/>
      <c r="ILH83" s="84"/>
      <c r="ILI83" s="85"/>
      <c r="ILJ83" s="86"/>
      <c r="ILK83" s="86"/>
      <c r="ILL83" s="87"/>
      <c r="ILM83" s="87"/>
      <c r="ILN83" s="88"/>
      <c r="ILO83" s="82"/>
      <c r="ILP83" s="83"/>
      <c r="ILQ83" s="84"/>
      <c r="ILR83" s="85"/>
      <c r="ILS83" s="86"/>
      <c r="ILT83" s="86"/>
      <c r="ILU83" s="87"/>
      <c r="ILV83" s="87"/>
      <c r="ILW83" s="88"/>
      <c r="ILX83" s="82"/>
      <c r="ILY83" s="83"/>
      <c r="ILZ83" s="84"/>
      <c r="IMA83" s="85"/>
      <c r="IMB83" s="86"/>
      <c r="IMC83" s="86"/>
      <c r="IMD83" s="87"/>
      <c r="IME83" s="87"/>
      <c r="IMF83" s="88"/>
      <c r="IMG83" s="82"/>
      <c r="IMH83" s="83"/>
      <c r="IMI83" s="84"/>
      <c r="IMJ83" s="85"/>
      <c r="IMK83" s="86"/>
      <c r="IML83" s="86"/>
      <c r="IMM83" s="87"/>
      <c r="IMN83" s="87"/>
      <c r="IMO83" s="88"/>
      <c r="IMP83" s="82"/>
      <c r="IMQ83" s="83"/>
      <c r="IMR83" s="84"/>
      <c r="IMS83" s="85"/>
      <c r="IMT83" s="86"/>
      <c r="IMU83" s="86"/>
      <c r="IMV83" s="87"/>
      <c r="IMW83" s="87"/>
      <c r="IMX83" s="88"/>
      <c r="IMY83" s="82"/>
      <c r="IMZ83" s="83"/>
      <c r="INA83" s="84"/>
      <c r="INB83" s="85"/>
      <c r="INC83" s="86"/>
      <c r="IND83" s="86"/>
      <c r="INE83" s="87"/>
      <c r="INF83" s="87"/>
      <c r="ING83" s="88"/>
      <c r="INH83" s="82"/>
      <c r="INI83" s="83"/>
      <c r="INJ83" s="84"/>
      <c r="INK83" s="85"/>
      <c r="INL83" s="86"/>
      <c r="INM83" s="86"/>
      <c r="INN83" s="87"/>
      <c r="INO83" s="87"/>
      <c r="INP83" s="88"/>
      <c r="INQ83" s="82"/>
      <c r="INR83" s="83"/>
      <c r="INS83" s="84"/>
      <c r="INT83" s="85"/>
      <c r="INU83" s="86"/>
      <c r="INV83" s="86"/>
      <c r="INW83" s="87"/>
      <c r="INX83" s="87"/>
      <c r="INY83" s="88"/>
      <c r="INZ83" s="82"/>
      <c r="IOA83" s="83"/>
      <c r="IOB83" s="84"/>
      <c r="IOC83" s="85"/>
      <c r="IOD83" s="86"/>
      <c r="IOE83" s="86"/>
      <c r="IOF83" s="87"/>
      <c r="IOG83" s="87"/>
      <c r="IOH83" s="88"/>
      <c r="IOI83" s="82"/>
      <c r="IOJ83" s="83"/>
      <c r="IOK83" s="84"/>
      <c r="IOL83" s="85"/>
      <c r="IOM83" s="86"/>
      <c r="ION83" s="86"/>
      <c r="IOO83" s="87"/>
      <c r="IOP83" s="87"/>
      <c r="IOQ83" s="88"/>
      <c r="IOR83" s="82"/>
      <c r="IOS83" s="83"/>
      <c r="IOT83" s="84"/>
      <c r="IOU83" s="85"/>
      <c r="IOV83" s="86"/>
      <c r="IOW83" s="86"/>
      <c r="IOX83" s="87"/>
      <c r="IOY83" s="87"/>
      <c r="IOZ83" s="88"/>
      <c r="IPA83" s="82"/>
      <c r="IPB83" s="83"/>
      <c r="IPC83" s="84"/>
      <c r="IPD83" s="85"/>
      <c r="IPE83" s="86"/>
      <c r="IPF83" s="86"/>
      <c r="IPG83" s="87"/>
      <c r="IPH83" s="87"/>
      <c r="IPI83" s="88"/>
      <c r="IPJ83" s="82"/>
      <c r="IPK83" s="83"/>
      <c r="IPL83" s="84"/>
      <c r="IPM83" s="85"/>
      <c r="IPN83" s="86"/>
      <c r="IPO83" s="86"/>
      <c r="IPP83" s="87"/>
      <c r="IPQ83" s="87"/>
      <c r="IPR83" s="88"/>
      <c r="IPS83" s="82"/>
      <c r="IPT83" s="83"/>
      <c r="IPU83" s="84"/>
      <c r="IPV83" s="85"/>
      <c r="IPW83" s="86"/>
      <c r="IPX83" s="86"/>
      <c r="IPY83" s="87"/>
      <c r="IPZ83" s="87"/>
      <c r="IQA83" s="88"/>
      <c r="IQB83" s="82"/>
      <c r="IQC83" s="83"/>
      <c r="IQD83" s="84"/>
      <c r="IQE83" s="85"/>
      <c r="IQF83" s="86"/>
      <c r="IQG83" s="86"/>
      <c r="IQH83" s="87"/>
      <c r="IQI83" s="87"/>
      <c r="IQJ83" s="88"/>
      <c r="IQK83" s="82"/>
      <c r="IQL83" s="83"/>
      <c r="IQM83" s="84"/>
      <c r="IQN83" s="85"/>
      <c r="IQO83" s="86"/>
      <c r="IQP83" s="86"/>
      <c r="IQQ83" s="87"/>
      <c r="IQR83" s="87"/>
      <c r="IQS83" s="88"/>
      <c r="IQT83" s="82"/>
      <c r="IQU83" s="83"/>
      <c r="IQV83" s="84"/>
      <c r="IQW83" s="85"/>
      <c r="IQX83" s="86"/>
      <c r="IQY83" s="86"/>
      <c r="IQZ83" s="87"/>
      <c r="IRA83" s="87"/>
      <c r="IRB83" s="88"/>
      <c r="IRC83" s="82"/>
      <c r="IRD83" s="83"/>
      <c r="IRE83" s="84"/>
      <c r="IRF83" s="85"/>
      <c r="IRG83" s="86"/>
      <c r="IRH83" s="86"/>
      <c r="IRI83" s="87"/>
      <c r="IRJ83" s="87"/>
      <c r="IRK83" s="88"/>
      <c r="IRL83" s="82"/>
      <c r="IRM83" s="83"/>
      <c r="IRN83" s="84"/>
      <c r="IRO83" s="85"/>
      <c r="IRP83" s="86"/>
      <c r="IRQ83" s="86"/>
      <c r="IRR83" s="87"/>
      <c r="IRS83" s="87"/>
      <c r="IRT83" s="88"/>
      <c r="IRU83" s="82"/>
      <c r="IRV83" s="83"/>
      <c r="IRW83" s="84"/>
      <c r="IRX83" s="85"/>
      <c r="IRY83" s="86"/>
      <c r="IRZ83" s="86"/>
      <c r="ISA83" s="87"/>
      <c r="ISB83" s="87"/>
      <c r="ISC83" s="88"/>
      <c r="ISD83" s="82"/>
      <c r="ISE83" s="83"/>
      <c r="ISF83" s="84"/>
      <c r="ISG83" s="85"/>
      <c r="ISH83" s="86"/>
      <c r="ISI83" s="86"/>
      <c r="ISJ83" s="87"/>
      <c r="ISK83" s="87"/>
      <c r="ISL83" s="88"/>
      <c r="ISM83" s="82"/>
      <c r="ISN83" s="83"/>
      <c r="ISO83" s="84"/>
      <c r="ISP83" s="85"/>
      <c r="ISQ83" s="86"/>
      <c r="ISR83" s="86"/>
      <c r="ISS83" s="87"/>
      <c r="IST83" s="87"/>
      <c r="ISU83" s="88"/>
      <c r="ISV83" s="82"/>
      <c r="ISW83" s="83"/>
      <c r="ISX83" s="84"/>
      <c r="ISY83" s="85"/>
      <c r="ISZ83" s="86"/>
      <c r="ITA83" s="86"/>
      <c r="ITB83" s="87"/>
      <c r="ITC83" s="87"/>
      <c r="ITD83" s="88"/>
      <c r="ITE83" s="82"/>
      <c r="ITF83" s="83"/>
      <c r="ITG83" s="84"/>
      <c r="ITH83" s="85"/>
      <c r="ITI83" s="86"/>
      <c r="ITJ83" s="86"/>
      <c r="ITK83" s="87"/>
      <c r="ITL83" s="87"/>
      <c r="ITM83" s="88"/>
      <c r="ITN83" s="82"/>
      <c r="ITO83" s="83"/>
      <c r="ITP83" s="84"/>
      <c r="ITQ83" s="85"/>
      <c r="ITR83" s="86"/>
      <c r="ITS83" s="86"/>
      <c r="ITT83" s="87"/>
      <c r="ITU83" s="87"/>
      <c r="ITV83" s="88"/>
      <c r="ITW83" s="82"/>
      <c r="ITX83" s="83"/>
      <c r="ITY83" s="84"/>
      <c r="ITZ83" s="85"/>
      <c r="IUA83" s="86"/>
      <c r="IUB83" s="86"/>
      <c r="IUC83" s="87"/>
      <c r="IUD83" s="87"/>
      <c r="IUE83" s="88"/>
      <c r="IUF83" s="82"/>
      <c r="IUG83" s="83"/>
      <c r="IUH83" s="84"/>
      <c r="IUI83" s="85"/>
      <c r="IUJ83" s="86"/>
      <c r="IUK83" s="86"/>
      <c r="IUL83" s="87"/>
      <c r="IUM83" s="87"/>
      <c r="IUN83" s="88"/>
      <c r="IUO83" s="82"/>
      <c r="IUP83" s="83"/>
      <c r="IUQ83" s="84"/>
      <c r="IUR83" s="85"/>
      <c r="IUS83" s="86"/>
      <c r="IUT83" s="86"/>
      <c r="IUU83" s="87"/>
      <c r="IUV83" s="87"/>
      <c r="IUW83" s="88"/>
      <c r="IUX83" s="82"/>
      <c r="IUY83" s="83"/>
      <c r="IUZ83" s="84"/>
      <c r="IVA83" s="85"/>
      <c r="IVB83" s="86"/>
      <c r="IVC83" s="86"/>
      <c r="IVD83" s="87"/>
      <c r="IVE83" s="87"/>
      <c r="IVF83" s="88"/>
      <c r="IVG83" s="82"/>
      <c r="IVH83" s="83"/>
      <c r="IVI83" s="84"/>
      <c r="IVJ83" s="85"/>
      <c r="IVK83" s="86"/>
      <c r="IVL83" s="86"/>
      <c r="IVM83" s="87"/>
      <c r="IVN83" s="87"/>
      <c r="IVO83" s="88"/>
      <c r="IVP83" s="82"/>
      <c r="IVQ83" s="83"/>
      <c r="IVR83" s="84"/>
      <c r="IVS83" s="85"/>
      <c r="IVT83" s="86"/>
      <c r="IVU83" s="86"/>
      <c r="IVV83" s="87"/>
      <c r="IVW83" s="87"/>
      <c r="IVX83" s="88"/>
      <c r="IVY83" s="82"/>
      <c r="IVZ83" s="83"/>
      <c r="IWA83" s="84"/>
      <c r="IWB83" s="85"/>
      <c r="IWC83" s="86"/>
      <c r="IWD83" s="86"/>
      <c r="IWE83" s="87"/>
      <c r="IWF83" s="87"/>
      <c r="IWG83" s="88"/>
      <c r="IWH83" s="82"/>
      <c r="IWI83" s="83"/>
      <c r="IWJ83" s="84"/>
      <c r="IWK83" s="85"/>
      <c r="IWL83" s="86"/>
      <c r="IWM83" s="86"/>
      <c r="IWN83" s="87"/>
      <c r="IWO83" s="87"/>
      <c r="IWP83" s="88"/>
      <c r="IWQ83" s="82"/>
      <c r="IWR83" s="83"/>
      <c r="IWS83" s="84"/>
      <c r="IWT83" s="85"/>
      <c r="IWU83" s="86"/>
      <c r="IWV83" s="86"/>
      <c r="IWW83" s="87"/>
      <c r="IWX83" s="87"/>
      <c r="IWY83" s="88"/>
      <c r="IWZ83" s="82"/>
      <c r="IXA83" s="83"/>
      <c r="IXB83" s="84"/>
      <c r="IXC83" s="85"/>
      <c r="IXD83" s="86"/>
      <c r="IXE83" s="86"/>
      <c r="IXF83" s="87"/>
      <c r="IXG83" s="87"/>
      <c r="IXH83" s="88"/>
      <c r="IXI83" s="82"/>
      <c r="IXJ83" s="83"/>
      <c r="IXK83" s="84"/>
      <c r="IXL83" s="85"/>
      <c r="IXM83" s="86"/>
      <c r="IXN83" s="86"/>
      <c r="IXO83" s="87"/>
      <c r="IXP83" s="87"/>
      <c r="IXQ83" s="88"/>
      <c r="IXR83" s="82"/>
      <c r="IXS83" s="83"/>
      <c r="IXT83" s="84"/>
      <c r="IXU83" s="85"/>
      <c r="IXV83" s="86"/>
      <c r="IXW83" s="86"/>
      <c r="IXX83" s="87"/>
      <c r="IXY83" s="87"/>
      <c r="IXZ83" s="88"/>
      <c r="IYA83" s="82"/>
      <c r="IYB83" s="83"/>
      <c r="IYC83" s="84"/>
      <c r="IYD83" s="85"/>
      <c r="IYE83" s="86"/>
      <c r="IYF83" s="86"/>
      <c r="IYG83" s="87"/>
      <c r="IYH83" s="87"/>
      <c r="IYI83" s="88"/>
      <c r="IYJ83" s="82"/>
      <c r="IYK83" s="83"/>
      <c r="IYL83" s="84"/>
      <c r="IYM83" s="85"/>
      <c r="IYN83" s="86"/>
      <c r="IYO83" s="86"/>
      <c r="IYP83" s="87"/>
      <c r="IYQ83" s="87"/>
      <c r="IYR83" s="88"/>
      <c r="IYS83" s="82"/>
      <c r="IYT83" s="83"/>
      <c r="IYU83" s="84"/>
      <c r="IYV83" s="85"/>
      <c r="IYW83" s="86"/>
      <c r="IYX83" s="86"/>
      <c r="IYY83" s="87"/>
      <c r="IYZ83" s="87"/>
      <c r="IZA83" s="88"/>
      <c r="IZB83" s="82"/>
      <c r="IZC83" s="83"/>
      <c r="IZD83" s="84"/>
      <c r="IZE83" s="85"/>
      <c r="IZF83" s="86"/>
      <c r="IZG83" s="86"/>
      <c r="IZH83" s="87"/>
      <c r="IZI83" s="87"/>
      <c r="IZJ83" s="88"/>
      <c r="IZK83" s="82"/>
      <c r="IZL83" s="83"/>
      <c r="IZM83" s="84"/>
      <c r="IZN83" s="85"/>
      <c r="IZO83" s="86"/>
      <c r="IZP83" s="86"/>
      <c r="IZQ83" s="87"/>
      <c r="IZR83" s="87"/>
      <c r="IZS83" s="88"/>
      <c r="IZT83" s="82"/>
      <c r="IZU83" s="83"/>
      <c r="IZV83" s="84"/>
      <c r="IZW83" s="85"/>
      <c r="IZX83" s="86"/>
      <c r="IZY83" s="86"/>
      <c r="IZZ83" s="87"/>
      <c r="JAA83" s="87"/>
      <c r="JAB83" s="88"/>
      <c r="JAC83" s="82"/>
      <c r="JAD83" s="83"/>
      <c r="JAE83" s="84"/>
      <c r="JAF83" s="85"/>
      <c r="JAG83" s="86"/>
      <c r="JAH83" s="86"/>
      <c r="JAI83" s="87"/>
      <c r="JAJ83" s="87"/>
      <c r="JAK83" s="88"/>
      <c r="JAL83" s="82"/>
      <c r="JAM83" s="83"/>
      <c r="JAN83" s="84"/>
      <c r="JAO83" s="85"/>
      <c r="JAP83" s="86"/>
      <c r="JAQ83" s="86"/>
      <c r="JAR83" s="87"/>
      <c r="JAS83" s="87"/>
      <c r="JAT83" s="88"/>
      <c r="JAU83" s="82"/>
      <c r="JAV83" s="83"/>
      <c r="JAW83" s="84"/>
      <c r="JAX83" s="85"/>
      <c r="JAY83" s="86"/>
      <c r="JAZ83" s="86"/>
      <c r="JBA83" s="87"/>
      <c r="JBB83" s="87"/>
      <c r="JBC83" s="88"/>
      <c r="JBD83" s="82"/>
      <c r="JBE83" s="83"/>
      <c r="JBF83" s="84"/>
      <c r="JBG83" s="85"/>
      <c r="JBH83" s="86"/>
      <c r="JBI83" s="86"/>
      <c r="JBJ83" s="87"/>
      <c r="JBK83" s="87"/>
      <c r="JBL83" s="88"/>
      <c r="JBM83" s="82"/>
      <c r="JBN83" s="83"/>
      <c r="JBO83" s="84"/>
      <c r="JBP83" s="85"/>
      <c r="JBQ83" s="86"/>
      <c r="JBR83" s="86"/>
      <c r="JBS83" s="87"/>
      <c r="JBT83" s="87"/>
      <c r="JBU83" s="88"/>
      <c r="JBV83" s="82"/>
      <c r="JBW83" s="83"/>
      <c r="JBX83" s="84"/>
      <c r="JBY83" s="85"/>
      <c r="JBZ83" s="86"/>
      <c r="JCA83" s="86"/>
      <c r="JCB83" s="87"/>
      <c r="JCC83" s="87"/>
      <c r="JCD83" s="88"/>
      <c r="JCE83" s="82"/>
      <c r="JCF83" s="83"/>
      <c r="JCG83" s="84"/>
      <c r="JCH83" s="85"/>
      <c r="JCI83" s="86"/>
      <c r="JCJ83" s="86"/>
      <c r="JCK83" s="87"/>
      <c r="JCL83" s="87"/>
      <c r="JCM83" s="88"/>
      <c r="JCN83" s="82"/>
      <c r="JCO83" s="83"/>
      <c r="JCP83" s="84"/>
      <c r="JCQ83" s="85"/>
      <c r="JCR83" s="86"/>
      <c r="JCS83" s="86"/>
      <c r="JCT83" s="87"/>
      <c r="JCU83" s="87"/>
      <c r="JCV83" s="88"/>
      <c r="JCW83" s="82"/>
      <c r="JCX83" s="83"/>
      <c r="JCY83" s="84"/>
      <c r="JCZ83" s="85"/>
      <c r="JDA83" s="86"/>
      <c r="JDB83" s="86"/>
      <c r="JDC83" s="87"/>
      <c r="JDD83" s="87"/>
      <c r="JDE83" s="88"/>
      <c r="JDF83" s="82"/>
      <c r="JDG83" s="83"/>
      <c r="JDH83" s="84"/>
      <c r="JDI83" s="85"/>
      <c r="JDJ83" s="86"/>
      <c r="JDK83" s="86"/>
      <c r="JDL83" s="87"/>
      <c r="JDM83" s="87"/>
      <c r="JDN83" s="88"/>
      <c r="JDO83" s="82"/>
      <c r="JDP83" s="83"/>
      <c r="JDQ83" s="84"/>
      <c r="JDR83" s="85"/>
      <c r="JDS83" s="86"/>
      <c r="JDT83" s="86"/>
      <c r="JDU83" s="87"/>
      <c r="JDV83" s="87"/>
      <c r="JDW83" s="88"/>
      <c r="JDX83" s="82"/>
      <c r="JDY83" s="83"/>
      <c r="JDZ83" s="84"/>
      <c r="JEA83" s="85"/>
      <c r="JEB83" s="86"/>
      <c r="JEC83" s="86"/>
      <c r="JED83" s="87"/>
      <c r="JEE83" s="87"/>
      <c r="JEF83" s="88"/>
      <c r="JEG83" s="82"/>
      <c r="JEH83" s="83"/>
      <c r="JEI83" s="84"/>
      <c r="JEJ83" s="85"/>
      <c r="JEK83" s="86"/>
      <c r="JEL83" s="86"/>
      <c r="JEM83" s="87"/>
      <c r="JEN83" s="87"/>
      <c r="JEO83" s="88"/>
      <c r="JEP83" s="82"/>
      <c r="JEQ83" s="83"/>
      <c r="JER83" s="84"/>
      <c r="JES83" s="85"/>
      <c r="JET83" s="86"/>
      <c r="JEU83" s="86"/>
      <c r="JEV83" s="87"/>
      <c r="JEW83" s="87"/>
      <c r="JEX83" s="88"/>
      <c r="JEY83" s="82"/>
      <c r="JEZ83" s="83"/>
      <c r="JFA83" s="84"/>
      <c r="JFB83" s="85"/>
      <c r="JFC83" s="86"/>
      <c r="JFD83" s="86"/>
      <c r="JFE83" s="87"/>
      <c r="JFF83" s="87"/>
      <c r="JFG83" s="88"/>
      <c r="JFH83" s="82"/>
      <c r="JFI83" s="83"/>
      <c r="JFJ83" s="84"/>
      <c r="JFK83" s="85"/>
      <c r="JFL83" s="86"/>
      <c r="JFM83" s="86"/>
      <c r="JFN83" s="87"/>
      <c r="JFO83" s="87"/>
      <c r="JFP83" s="88"/>
      <c r="JFQ83" s="82"/>
      <c r="JFR83" s="83"/>
      <c r="JFS83" s="84"/>
      <c r="JFT83" s="85"/>
      <c r="JFU83" s="86"/>
      <c r="JFV83" s="86"/>
      <c r="JFW83" s="87"/>
      <c r="JFX83" s="87"/>
      <c r="JFY83" s="88"/>
      <c r="JFZ83" s="82"/>
      <c r="JGA83" s="83"/>
      <c r="JGB83" s="84"/>
      <c r="JGC83" s="85"/>
      <c r="JGD83" s="86"/>
      <c r="JGE83" s="86"/>
      <c r="JGF83" s="87"/>
      <c r="JGG83" s="87"/>
      <c r="JGH83" s="88"/>
      <c r="JGI83" s="82"/>
      <c r="JGJ83" s="83"/>
      <c r="JGK83" s="84"/>
      <c r="JGL83" s="85"/>
      <c r="JGM83" s="86"/>
      <c r="JGN83" s="86"/>
      <c r="JGO83" s="87"/>
      <c r="JGP83" s="87"/>
      <c r="JGQ83" s="88"/>
      <c r="JGR83" s="82"/>
      <c r="JGS83" s="83"/>
      <c r="JGT83" s="84"/>
      <c r="JGU83" s="85"/>
      <c r="JGV83" s="86"/>
      <c r="JGW83" s="86"/>
      <c r="JGX83" s="87"/>
      <c r="JGY83" s="87"/>
      <c r="JGZ83" s="88"/>
      <c r="JHA83" s="82"/>
      <c r="JHB83" s="83"/>
      <c r="JHC83" s="84"/>
      <c r="JHD83" s="85"/>
      <c r="JHE83" s="86"/>
      <c r="JHF83" s="86"/>
      <c r="JHG83" s="87"/>
      <c r="JHH83" s="87"/>
      <c r="JHI83" s="88"/>
      <c r="JHJ83" s="82"/>
      <c r="JHK83" s="83"/>
      <c r="JHL83" s="84"/>
      <c r="JHM83" s="85"/>
      <c r="JHN83" s="86"/>
      <c r="JHO83" s="86"/>
      <c r="JHP83" s="87"/>
      <c r="JHQ83" s="87"/>
      <c r="JHR83" s="88"/>
      <c r="JHS83" s="82"/>
      <c r="JHT83" s="83"/>
      <c r="JHU83" s="84"/>
      <c r="JHV83" s="85"/>
      <c r="JHW83" s="86"/>
      <c r="JHX83" s="86"/>
      <c r="JHY83" s="87"/>
      <c r="JHZ83" s="87"/>
      <c r="JIA83" s="88"/>
      <c r="JIB83" s="82"/>
      <c r="JIC83" s="83"/>
      <c r="JID83" s="84"/>
      <c r="JIE83" s="85"/>
      <c r="JIF83" s="86"/>
      <c r="JIG83" s="86"/>
      <c r="JIH83" s="87"/>
      <c r="JII83" s="87"/>
      <c r="JIJ83" s="88"/>
      <c r="JIK83" s="82"/>
      <c r="JIL83" s="83"/>
      <c r="JIM83" s="84"/>
      <c r="JIN83" s="85"/>
      <c r="JIO83" s="86"/>
      <c r="JIP83" s="86"/>
      <c r="JIQ83" s="87"/>
      <c r="JIR83" s="87"/>
      <c r="JIS83" s="88"/>
      <c r="JIT83" s="82"/>
      <c r="JIU83" s="83"/>
      <c r="JIV83" s="84"/>
      <c r="JIW83" s="85"/>
      <c r="JIX83" s="86"/>
      <c r="JIY83" s="86"/>
      <c r="JIZ83" s="87"/>
      <c r="JJA83" s="87"/>
      <c r="JJB83" s="88"/>
      <c r="JJC83" s="82"/>
      <c r="JJD83" s="83"/>
      <c r="JJE83" s="84"/>
      <c r="JJF83" s="85"/>
      <c r="JJG83" s="86"/>
      <c r="JJH83" s="86"/>
      <c r="JJI83" s="87"/>
      <c r="JJJ83" s="87"/>
      <c r="JJK83" s="88"/>
      <c r="JJL83" s="82"/>
      <c r="JJM83" s="83"/>
      <c r="JJN83" s="84"/>
      <c r="JJO83" s="85"/>
      <c r="JJP83" s="86"/>
      <c r="JJQ83" s="86"/>
      <c r="JJR83" s="87"/>
      <c r="JJS83" s="87"/>
      <c r="JJT83" s="88"/>
      <c r="JJU83" s="82"/>
      <c r="JJV83" s="83"/>
      <c r="JJW83" s="84"/>
      <c r="JJX83" s="85"/>
      <c r="JJY83" s="86"/>
      <c r="JJZ83" s="86"/>
      <c r="JKA83" s="87"/>
      <c r="JKB83" s="87"/>
      <c r="JKC83" s="88"/>
      <c r="JKD83" s="82"/>
      <c r="JKE83" s="83"/>
      <c r="JKF83" s="84"/>
      <c r="JKG83" s="85"/>
      <c r="JKH83" s="86"/>
      <c r="JKI83" s="86"/>
      <c r="JKJ83" s="87"/>
      <c r="JKK83" s="87"/>
      <c r="JKL83" s="88"/>
      <c r="JKM83" s="82"/>
      <c r="JKN83" s="83"/>
      <c r="JKO83" s="84"/>
      <c r="JKP83" s="85"/>
      <c r="JKQ83" s="86"/>
      <c r="JKR83" s="86"/>
      <c r="JKS83" s="87"/>
      <c r="JKT83" s="87"/>
      <c r="JKU83" s="88"/>
      <c r="JKV83" s="82"/>
      <c r="JKW83" s="83"/>
      <c r="JKX83" s="84"/>
      <c r="JKY83" s="85"/>
      <c r="JKZ83" s="86"/>
      <c r="JLA83" s="86"/>
      <c r="JLB83" s="87"/>
      <c r="JLC83" s="87"/>
      <c r="JLD83" s="88"/>
      <c r="JLE83" s="82"/>
      <c r="JLF83" s="83"/>
      <c r="JLG83" s="84"/>
      <c r="JLH83" s="85"/>
      <c r="JLI83" s="86"/>
      <c r="JLJ83" s="86"/>
      <c r="JLK83" s="87"/>
      <c r="JLL83" s="87"/>
      <c r="JLM83" s="88"/>
      <c r="JLN83" s="82"/>
      <c r="JLO83" s="83"/>
      <c r="JLP83" s="84"/>
      <c r="JLQ83" s="85"/>
      <c r="JLR83" s="86"/>
      <c r="JLS83" s="86"/>
      <c r="JLT83" s="87"/>
      <c r="JLU83" s="87"/>
      <c r="JLV83" s="88"/>
      <c r="JLW83" s="82"/>
      <c r="JLX83" s="83"/>
      <c r="JLY83" s="84"/>
      <c r="JLZ83" s="85"/>
      <c r="JMA83" s="86"/>
      <c r="JMB83" s="86"/>
      <c r="JMC83" s="87"/>
      <c r="JMD83" s="87"/>
      <c r="JME83" s="88"/>
      <c r="JMF83" s="82"/>
      <c r="JMG83" s="83"/>
      <c r="JMH83" s="84"/>
      <c r="JMI83" s="85"/>
      <c r="JMJ83" s="86"/>
      <c r="JMK83" s="86"/>
      <c r="JML83" s="87"/>
      <c r="JMM83" s="87"/>
      <c r="JMN83" s="88"/>
      <c r="JMO83" s="82"/>
      <c r="JMP83" s="83"/>
      <c r="JMQ83" s="84"/>
      <c r="JMR83" s="85"/>
      <c r="JMS83" s="86"/>
      <c r="JMT83" s="86"/>
      <c r="JMU83" s="87"/>
      <c r="JMV83" s="87"/>
      <c r="JMW83" s="88"/>
      <c r="JMX83" s="82"/>
      <c r="JMY83" s="83"/>
      <c r="JMZ83" s="84"/>
      <c r="JNA83" s="85"/>
      <c r="JNB83" s="86"/>
      <c r="JNC83" s="86"/>
      <c r="JND83" s="87"/>
      <c r="JNE83" s="87"/>
      <c r="JNF83" s="88"/>
      <c r="JNG83" s="82"/>
      <c r="JNH83" s="83"/>
      <c r="JNI83" s="84"/>
      <c r="JNJ83" s="85"/>
      <c r="JNK83" s="86"/>
      <c r="JNL83" s="86"/>
      <c r="JNM83" s="87"/>
      <c r="JNN83" s="87"/>
      <c r="JNO83" s="88"/>
      <c r="JNP83" s="82"/>
      <c r="JNQ83" s="83"/>
      <c r="JNR83" s="84"/>
      <c r="JNS83" s="85"/>
      <c r="JNT83" s="86"/>
      <c r="JNU83" s="86"/>
      <c r="JNV83" s="87"/>
      <c r="JNW83" s="87"/>
      <c r="JNX83" s="88"/>
      <c r="JNY83" s="82"/>
      <c r="JNZ83" s="83"/>
      <c r="JOA83" s="84"/>
      <c r="JOB83" s="85"/>
      <c r="JOC83" s="86"/>
      <c r="JOD83" s="86"/>
      <c r="JOE83" s="87"/>
      <c r="JOF83" s="87"/>
      <c r="JOG83" s="88"/>
      <c r="JOH83" s="82"/>
      <c r="JOI83" s="83"/>
      <c r="JOJ83" s="84"/>
      <c r="JOK83" s="85"/>
      <c r="JOL83" s="86"/>
      <c r="JOM83" s="86"/>
      <c r="JON83" s="87"/>
      <c r="JOO83" s="87"/>
      <c r="JOP83" s="88"/>
      <c r="JOQ83" s="82"/>
      <c r="JOR83" s="83"/>
      <c r="JOS83" s="84"/>
      <c r="JOT83" s="85"/>
      <c r="JOU83" s="86"/>
      <c r="JOV83" s="86"/>
      <c r="JOW83" s="87"/>
      <c r="JOX83" s="87"/>
      <c r="JOY83" s="88"/>
      <c r="JOZ83" s="82"/>
      <c r="JPA83" s="83"/>
      <c r="JPB83" s="84"/>
      <c r="JPC83" s="85"/>
      <c r="JPD83" s="86"/>
      <c r="JPE83" s="86"/>
      <c r="JPF83" s="87"/>
      <c r="JPG83" s="87"/>
      <c r="JPH83" s="88"/>
      <c r="JPI83" s="82"/>
      <c r="JPJ83" s="83"/>
      <c r="JPK83" s="84"/>
      <c r="JPL83" s="85"/>
      <c r="JPM83" s="86"/>
      <c r="JPN83" s="86"/>
      <c r="JPO83" s="87"/>
      <c r="JPP83" s="87"/>
      <c r="JPQ83" s="88"/>
      <c r="JPR83" s="82"/>
      <c r="JPS83" s="83"/>
      <c r="JPT83" s="84"/>
      <c r="JPU83" s="85"/>
      <c r="JPV83" s="86"/>
      <c r="JPW83" s="86"/>
      <c r="JPX83" s="87"/>
      <c r="JPY83" s="87"/>
      <c r="JPZ83" s="88"/>
      <c r="JQA83" s="82"/>
      <c r="JQB83" s="83"/>
      <c r="JQC83" s="84"/>
      <c r="JQD83" s="85"/>
      <c r="JQE83" s="86"/>
      <c r="JQF83" s="86"/>
      <c r="JQG83" s="87"/>
      <c r="JQH83" s="87"/>
      <c r="JQI83" s="88"/>
      <c r="JQJ83" s="82"/>
      <c r="JQK83" s="83"/>
      <c r="JQL83" s="84"/>
      <c r="JQM83" s="85"/>
      <c r="JQN83" s="86"/>
      <c r="JQO83" s="86"/>
      <c r="JQP83" s="87"/>
      <c r="JQQ83" s="87"/>
      <c r="JQR83" s="88"/>
      <c r="JQS83" s="82"/>
      <c r="JQT83" s="83"/>
      <c r="JQU83" s="84"/>
      <c r="JQV83" s="85"/>
      <c r="JQW83" s="86"/>
      <c r="JQX83" s="86"/>
      <c r="JQY83" s="87"/>
      <c r="JQZ83" s="87"/>
      <c r="JRA83" s="88"/>
      <c r="JRB83" s="82"/>
      <c r="JRC83" s="83"/>
      <c r="JRD83" s="84"/>
      <c r="JRE83" s="85"/>
      <c r="JRF83" s="86"/>
      <c r="JRG83" s="86"/>
      <c r="JRH83" s="87"/>
      <c r="JRI83" s="87"/>
      <c r="JRJ83" s="88"/>
      <c r="JRK83" s="82"/>
      <c r="JRL83" s="83"/>
      <c r="JRM83" s="84"/>
      <c r="JRN83" s="85"/>
      <c r="JRO83" s="86"/>
      <c r="JRP83" s="86"/>
      <c r="JRQ83" s="87"/>
      <c r="JRR83" s="87"/>
      <c r="JRS83" s="88"/>
      <c r="JRT83" s="82"/>
      <c r="JRU83" s="83"/>
      <c r="JRV83" s="84"/>
      <c r="JRW83" s="85"/>
      <c r="JRX83" s="86"/>
      <c r="JRY83" s="86"/>
      <c r="JRZ83" s="87"/>
      <c r="JSA83" s="87"/>
      <c r="JSB83" s="88"/>
      <c r="JSC83" s="82"/>
      <c r="JSD83" s="83"/>
      <c r="JSE83" s="84"/>
      <c r="JSF83" s="85"/>
      <c r="JSG83" s="86"/>
      <c r="JSH83" s="86"/>
      <c r="JSI83" s="87"/>
      <c r="JSJ83" s="87"/>
      <c r="JSK83" s="88"/>
      <c r="JSL83" s="82"/>
      <c r="JSM83" s="83"/>
      <c r="JSN83" s="84"/>
      <c r="JSO83" s="85"/>
      <c r="JSP83" s="86"/>
      <c r="JSQ83" s="86"/>
      <c r="JSR83" s="87"/>
      <c r="JSS83" s="87"/>
      <c r="JST83" s="88"/>
      <c r="JSU83" s="82"/>
      <c r="JSV83" s="83"/>
      <c r="JSW83" s="84"/>
      <c r="JSX83" s="85"/>
      <c r="JSY83" s="86"/>
      <c r="JSZ83" s="86"/>
      <c r="JTA83" s="87"/>
      <c r="JTB83" s="87"/>
      <c r="JTC83" s="88"/>
      <c r="JTD83" s="82"/>
      <c r="JTE83" s="83"/>
      <c r="JTF83" s="84"/>
      <c r="JTG83" s="85"/>
      <c r="JTH83" s="86"/>
      <c r="JTI83" s="86"/>
      <c r="JTJ83" s="87"/>
      <c r="JTK83" s="87"/>
      <c r="JTL83" s="88"/>
      <c r="JTM83" s="82"/>
      <c r="JTN83" s="83"/>
      <c r="JTO83" s="84"/>
      <c r="JTP83" s="85"/>
      <c r="JTQ83" s="86"/>
      <c r="JTR83" s="86"/>
      <c r="JTS83" s="87"/>
      <c r="JTT83" s="87"/>
      <c r="JTU83" s="88"/>
      <c r="JTV83" s="82"/>
      <c r="JTW83" s="83"/>
      <c r="JTX83" s="84"/>
      <c r="JTY83" s="85"/>
      <c r="JTZ83" s="86"/>
      <c r="JUA83" s="86"/>
      <c r="JUB83" s="87"/>
      <c r="JUC83" s="87"/>
      <c r="JUD83" s="88"/>
      <c r="JUE83" s="82"/>
      <c r="JUF83" s="83"/>
      <c r="JUG83" s="84"/>
      <c r="JUH83" s="85"/>
      <c r="JUI83" s="86"/>
      <c r="JUJ83" s="86"/>
      <c r="JUK83" s="87"/>
      <c r="JUL83" s="87"/>
      <c r="JUM83" s="88"/>
      <c r="JUN83" s="82"/>
      <c r="JUO83" s="83"/>
      <c r="JUP83" s="84"/>
      <c r="JUQ83" s="85"/>
      <c r="JUR83" s="86"/>
      <c r="JUS83" s="86"/>
      <c r="JUT83" s="87"/>
      <c r="JUU83" s="87"/>
      <c r="JUV83" s="88"/>
      <c r="JUW83" s="82"/>
      <c r="JUX83" s="83"/>
      <c r="JUY83" s="84"/>
      <c r="JUZ83" s="85"/>
      <c r="JVA83" s="86"/>
      <c r="JVB83" s="86"/>
      <c r="JVC83" s="87"/>
      <c r="JVD83" s="87"/>
      <c r="JVE83" s="88"/>
      <c r="JVF83" s="82"/>
      <c r="JVG83" s="83"/>
      <c r="JVH83" s="84"/>
      <c r="JVI83" s="85"/>
      <c r="JVJ83" s="86"/>
      <c r="JVK83" s="86"/>
      <c r="JVL83" s="87"/>
      <c r="JVM83" s="87"/>
      <c r="JVN83" s="88"/>
      <c r="JVO83" s="82"/>
      <c r="JVP83" s="83"/>
      <c r="JVQ83" s="84"/>
      <c r="JVR83" s="85"/>
      <c r="JVS83" s="86"/>
      <c r="JVT83" s="86"/>
      <c r="JVU83" s="87"/>
      <c r="JVV83" s="87"/>
      <c r="JVW83" s="88"/>
      <c r="JVX83" s="82"/>
      <c r="JVY83" s="83"/>
      <c r="JVZ83" s="84"/>
      <c r="JWA83" s="85"/>
      <c r="JWB83" s="86"/>
      <c r="JWC83" s="86"/>
      <c r="JWD83" s="87"/>
      <c r="JWE83" s="87"/>
      <c r="JWF83" s="88"/>
      <c r="JWG83" s="82"/>
      <c r="JWH83" s="83"/>
      <c r="JWI83" s="84"/>
      <c r="JWJ83" s="85"/>
      <c r="JWK83" s="86"/>
      <c r="JWL83" s="86"/>
      <c r="JWM83" s="87"/>
      <c r="JWN83" s="87"/>
      <c r="JWO83" s="88"/>
      <c r="JWP83" s="82"/>
      <c r="JWQ83" s="83"/>
      <c r="JWR83" s="84"/>
      <c r="JWS83" s="85"/>
      <c r="JWT83" s="86"/>
      <c r="JWU83" s="86"/>
      <c r="JWV83" s="87"/>
      <c r="JWW83" s="87"/>
      <c r="JWX83" s="88"/>
      <c r="JWY83" s="82"/>
      <c r="JWZ83" s="83"/>
      <c r="JXA83" s="84"/>
      <c r="JXB83" s="85"/>
      <c r="JXC83" s="86"/>
      <c r="JXD83" s="86"/>
      <c r="JXE83" s="87"/>
      <c r="JXF83" s="87"/>
      <c r="JXG83" s="88"/>
      <c r="JXH83" s="82"/>
      <c r="JXI83" s="83"/>
      <c r="JXJ83" s="84"/>
      <c r="JXK83" s="85"/>
      <c r="JXL83" s="86"/>
      <c r="JXM83" s="86"/>
      <c r="JXN83" s="87"/>
      <c r="JXO83" s="87"/>
      <c r="JXP83" s="88"/>
      <c r="JXQ83" s="82"/>
      <c r="JXR83" s="83"/>
      <c r="JXS83" s="84"/>
      <c r="JXT83" s="85"/>
      <c r="JXU83" s="86"/>
      <c r="JXV83" s="86"/>
      <c r="JXW83" s="87"/>
      <c r="JXX83" s="87"/>
      <c r="JXY83" s="88"/>
      <c r="JXZ83" s="82"/>
      <c r="JYA83" s="83"/>
      <c r="JYB83" s="84"/>
      <c r="JYC83" s="85"/>
      <c r="JYD83" s="86"/>
      <c r="JYE83" s="86"/>
      <c r="JYF83" s="87"/>
      <c r="JYG83" s="87"/>
      <c r="JYH83" s="88"/>
      <c r="JYI83" s="82"/>
      <c r="JYJ83" s="83"/>
      <c r="JYK83" s="84"/>
      <c r="JYL83" s="85"/>
      <c r="JYM83" s="86"/>
      <c r="JYN83" s="86"/>
      <c r="JYO83" s="87"/>
      <c r="JYP83" s="87"/>
      <c r="JYQ83" s="88"/>
      <c r="JYR83" s="82"/>
      <c r="JYS83" s="83"/>
      <c r="JYT83" s="84"/>
      <c r="JYU83" s="85"/>
      <c r="JYV83" s="86"/>
      <c r="JYW83" s="86"/>
      <c r="JYX83" s="87"/>
      <c r="JYY83" s="87"/>
      <c r="JYZ83" s="88"/>
      <c r="JZA83" s="82"/>
      <c r="JZB83" s="83"/>
      <c r="JZC83" s="84"/>
      <c r="JZD83" s="85"/>
      <c r="JZE83" s="86"/>
      <c r="JZF83" s="86"/>
      <c r="JZG83" s="87"/>
      <c r="JZH83" s="87"/>
      <c r="JZI83" s="88"/>
      <c r="JZJ83" s="82"/>
      <c r="JZK83" s="83"/>
      <c r="JZL83" s="84"/>
      <c r="JZM83" s="85"/>
      <c r="JZN83" s="86"/>
      <c r="JZO83" s="86"/>
      <c r="JZP83" s="87"/>
      <c r="JZQ83" s="87"/>
      <c r="JZR83" s="88"/>
      <c r="JZS83" s="82"/>
      <c r="JZT83" s="83"/>
      <c r="JZU83" s="84"/>
      <c r="JZV83" s="85"/>
      <c r="JZW83" s="86"/>
      <c r="JZX83" s="86"/>
      <c r="JZY83" s="87"/>
      <c r="JZZ83" s="87"/>
      <c r="KAA83" s="88"/>
      <c r="KAB83" s="82"/>
      <c r="KAC83" s="83"/>
      <c r="KAD83" s="84"/>
      <c r="KAE83" s="85"/>
      <c r="KAF83" s="86"/>
      <c r="KAG83" s="86"/>
      <c r="KAH83" s="87"/>
      <c r="KAI83" s="87"/>
      <c r="KAJ83" s="88"/>
      <c r="KAK83" s="82"/>
      <c r="KAL83" s="83"/>
      <c r="KAM83" s="84"/>
      <c r="KAN83" s="85"/>
      <c r="KAO83" s="86"/>
      <c r="KAP83" s="86"/>
      <c r="KAQ83" s="87"/>
      <c r="KAR83" s="87"/>
      <c r="KAS83" s="88"/>
      <c r="KAT83" s="82"/>
      <c r="KAU83" s="83"/>
      <c r="KAV83" s="84"/>
      <c r="KAW83" s="85"/>
      <c r="KAX83" s="86"/>
      <c r="KAY83" s="86"/>
      <c r="KAZ83" s="87"/>
      <c r="KBA83" s="87"/>
      <c r="KBB83" s="88"/>
      <c r="KBC83" s="82"/>
      <c r="KBD83" s="83"/>
      <c r="KBE83" s="84"/>
      <c r="KBF83" s="85"/>
      <c r="KBG83" s="86"/>
      <c r="KBH83" s="86"/>
      <c r="KBI83" s="87"/>
      <c r="KBJ83" s="87"/>
      <c r="KBK83" s="88"/>
      <c r="KBL83" s="82"/>
      <c r="KBM83" s="83"/>
      <c r="KBN83" s="84"/>
      <c r="KBO83" s="85"/>
      <c r="KBP83" s="86"/>
      <c r="KBQ83" s="86"/>
      <c r="KBR83" s="87"/>
      <c r="KBS83" s="87"/>
      <c r="KBT83" s="88"/>
      <c r="KBU83" s="82"/>
      <c r="KBV83" s="83"/>
      <c r="KBW83" s="84"/>
      <c r="KBX83" s="85"/>
      <c r="KBY83" s="86"/>
      <c r="KBZ83" s="86"/>
      <c r="KCA83" s="87"/>
      <c r="KCB83" s="87"/>
      <c r="KCC83" s="88"/>
      <c r="KCD83" s="82"/>
      <c r="KCE83" s="83"/>
      <c r="KCF83" s="84"/>
      <c r="KCG83" s="85"/>
      <c r="KCH83" s="86"/>
      <c r="KCI83" s="86"/>
      <c r="KCJ83" s="87"/>
      <c r="KCK83" s="87"/>
      <c r="KCL83" s="88"/>
      <c r="KCM83" s="82"/>
      <c r="KCN83" s="83"/>
      <c r="KCO83" s="84"/>
      <c r="KCP83" s="85"/>
      <c r="KCQ83" s="86"/>
      <c r="KCR83" s="86"/>
      <c r="KCS83" s="87"/>
      <c r="KCT83" s="87"/>
      <c r="KCU83" s="88"/>
      <c r="KCV83" s="82"/>
      <c r="KCW83" s="83"/>
      <c r="KCX83" s="84"/>
      <c r="KCY83" s="85"/>
      <c r="KCZ83" s="86"/>
      <c r="KDA83" s="86"/>
      <c r="KDB83" s="87"/>
      <c r="KDC83" s="87"/>
      <c r="KDD83" s="88"/>
      <c r="KDE83" s="82"/>
      <c r="KDF83" s="83"/>
      <c r="KDG83" s="84"/>
      <c r="KDH83" s="85"/>
      <c r="KDI83" s="86"/>
      <c r="KDJ83" s="86"/>
      <c r="KDK83" s="87"/>
      <c r="KDL83" s="87"/>
      <c r="KDM83" s="88"/>
      <c r="KDN83" s="82"/>
      <c r="KDO83" s="83"/>
      <c r="KDP83" s="84"/>
      <c r="KDQ83" s="85"/>
      <c r="KDR83" s="86"/>
      <c r="KDS83" s="86"/>
      <c r="KDT83" s="87"/>
      <c r="KDU83" s="87"/>
      <c r="KDV83" s="88"/>
      <c r="KDW83" s="82"/>
      <c r="KDX83" s="83"/>
      <c r="KDY83" s="84"/>
      <c r="KDZ83" s="85"/>
      <c r="KEA83" s="86"/>
      <c r="KEB83" s="86"/>
      <c r="KEC83" s="87"/>
      <c r="KED83" s="87"/>
      <c r="KEE83" s="88"/>
      <c r="KEF83" s="82"/>
      <c r="KEG83" s="83"/>
      <c r="KEH83" s="84"/>
      <c r="KEI83" s="85"/>
      <c r="KEJ83" s="86"/>
      <c r="KEK83" s="86"/>
      <c r="KEL83" s="87"/>
      <c r="KEM83" s="87"/>
      <c r="KEN83" s="88"/>
      <c r="KEO83" s="82"/>
      <c r="KEP83" s="83"/>
      <c r="KEQ83" s="84"/>
      <c r="KER83" s="85"/>
      <c r="KES83" s="86"/>
      <c r="KET83" s="86"/>
      <c r="KEU83" s="87"/>
      <c r="KEV83" s="87"/>
      <c r="KEW83" s="88"/>
      <c r="KEX83" s="82"/>
      <c r="KEY83" s="83"/>
      <c r="KEZ83" s="84"/>
      <c r="KFA83" s="85"/>
      <c r="KFB83" s="86"/>
      <c r="KFC83" s="86"/>
      <c r="KFD83" s="87"/>
      <c r="KFE83" s="87"/>
      <c r="KFF83" s="88"/>
      <c r="KFG83" s="82"/>
      <c r="KFH83" s="83"/>
      <c r="KFI83" s="84"/>
      <c r="KFJ83" s="85"/>
      <c r="KFK83" s="86"/>
      <c r="KFL83" s="86"/>
      <c r="KFM83" s="87"/>
      <c r="KFN83" s="87"/>
      <c r="KFO83" s="88"/>
      <c r="KFP83" s="82"/>
      <c r="KFQ83" s="83"/>
      <c r="KFR83" s="84"/>
      <c r="KFS83" s="85"/>
      <c r="KFT83" s="86"/>
      <c r="KFU83" s="86"/>
      <c r="KFV83" s="87"/>
      <c r="KFW83" s="87"/>
      <c r="KFX83" s="88"/>
      <c r="KFY83" s="82"/>
      <c r="KFZ83" s="83"/>
      <c r="KGA83" s="84"/>
      <c r="KGB83" s="85"/>
      <c r="KGC83" s="86"/>
      <c r="KGD83" s="86"/>
      <c r="KGE83" s="87"/>
      <c r="KGF83" s="87"/>
      <c r="KGG83" s="88"/>
      <c r="KGH83" s="82"/>
      <c r="KGI83" s="83"/>
      <c r="KGJ83" s="84"/>
      <c r="KGK83" s="85"/>
      <c r="KGL83" s="86"/>
      <c r="KGM83" s="86"/>
      <c r="KGN83" s="87"/>
      <c r="KGO83" s="87"/>
      <c r="KGP83" s="88"/>
      <c r="KGQ83" s="82"/>
      <c r="KGR83" s="83"/>
      <c r="KGS83" s="84"/>
      <c r="KGT83" s="85"/>
      <c r="KGU83" s="86"/>
      <c r="KGV83" s="86"/>
      <c r="KGW83" s="87"/>
      <c r="KGX83" s="87"/>
      <c r="KGY83" s="88"/>
      <c r="KGZ83" s="82"/>
      <c r="KHA83" s="83"/>
      <c r="KHB83" s="84"/>
      <c r="KHC83" s="85"/>
      <c r="KHD83" s="86"/>
      <c r="KHE83" s="86"/>
      <c r="KHF83" s="87"/>
      <c r="KHG83" s="87"/>
      <c r="KHH83" s="88"/>
      <c r="KHI83" s="82"/>
      <c r="KHJ83" s="83"/>
      <c r="KHK83" s="84"/>
      <c r="KHL83" s="85"/>
      <c r="KHM83" s="86"/>
      <c r="KHN83" s="86"/>
      <c r="KHO83" s="87"/>
      <c r="KHP83" s="87"/>
      <c r="KHQ83" s="88"/>
      <c r="KHR83" s="82"/>
      <c r="KHS83" s="83"/>
      <c r="KHT83" s="84"/>
      <c r="KHU83" s="85"/>
      <c r="KHV83" s="86"/>
      <c r="KHW83" s="86"/>
      <c r="KHX83" s="87"/>
      <c r="KHY83" s="87"/>
      <c r="KHZ83" s="88"/>
      <c r="KIA83" s="82"/>
      <c r="KIB83" s="83"/>
      <c r="KIC83" s="84"/>
      <c r="KID83" s="85"/>
      <c r="KIE83" s="86"/>
      <c r="KIF83" s="86"/>
      <c r="KIG83" s="87"/>
      <c r="KIH83" s="87"/>
      <c r="KII83" s="88"/>
      <c r="KIJ83" s="82"/>
      <c r="KIK83" s="83"/>
      <c r="KIL83" s="84"/>
      <c r="KIM83" s="85"/>
      <c r="KIN83" s="86"/>
      <c r="KIO83" s="86"/>
      <c r="KIP83" s="87"/>
      <c r="KIQ83" s="87"/>
      <c r="KIR83" s="88"/>
      <c r="KIS83" s="82"/>
      <c r="KIT83" s="83"/>
      <c r="KIU83" s="84"/>
      <c r="KIV83" s="85"/>
      <c r="KIW83" s="86"/>
      <c r="KIX83" s="86"/>
      <c r="KIY83" s="87"/>
      <c r="KIZ83" s="87"/>
      <c r="KJA83" s="88"/>
      <c r="KJB83" s="82"/>
      <c r="KJC83" s="83"/>
      <c r="KJD83" s="84"/>
      <c r="KJE83" s="85"/>
      <c r="KJF83" s="86"/>
      <c r="KJG83" s="86"/>
      <c r="KJH83" s="87"/>
      <c r="KJI83" s="87"/>
      <c r="KJJ83" s="88"/>
      <c r="KJK83" s="82"/>
      <c r="KJL83" s="83"/>
      <c r="KJM83" s="84"/>
      <c r="KJN83" s="85"/>
      <c r="KJO83" s="86"/>
      <c r="KJP83" s="86"/>
      <c r="KJQ83" s="87"/>
      <c r="KJR83" s="87"/>
      <c r="KJS83" s="88"/>
      <c r="KJT83" s="82"/>
      <c r="KJU83" s="83"/>
      <c r="KJV83" s="84"/>
      <c r="KJW83" s="85"/>
      <c r="KJX83" s="86"/>
      <c r="KJY83" s="86"/>
      <c r="KJZ83" s="87"/>
      <c r="KKA83" s="87"/>
      <c r="KKB83" s="88"/>
      <c r="KKC83" s="82"/>
      <c r="KKD83" s="83"/>
      <c r="KKE83" s="84"/>
      <c r="KKF83" s="85"/>
      <c r="KKG83" s="86"/>
      <c r="KKH83" s="86"/>
      <c r="KKI83" s="87"/>
      <c r="KKJ83" s="87"/>
      <c r="KKK83" s="88"/>
      <c r="KKL83" s="82"/>
      <c r="KKM83" s="83"/>
      <c r="KKN83" s="84"/>
      <c r="KKO83" s="85"/>
      <c r="KKP83" s="86"/>
      <c r="KKQ83" s="86"/>
      <c r="KKR83" s="87"/>
      <c r="KKS83" s="87"/>
      <c r="KKT83" s="88"/>
      <c r="KKU83" s="82"/>
      <c r="KKV83" s="83"/>
      <c r="KKW83" s="84"/>
      <c r="KKX83" s="85"/>
      <c r="KKY83" s="86"/>
      <c r="KKZ83" s="86"/>
      <c r="KLA83" s="87"/>
      <c r="KLB83" s="87"/>
      <c r="KLC83" s="88"/>
      <c r="KLD83" s="82"/>
      <c r="KLE83" s="83"/>
      <c r="KLF83" s="84"/>
      <c r="KLG83" s="85"/>
      <c r="KLH83" s="86"/>
      <c r="KLI83" s="86"/>
      <c r="KLJ83" s="87"/>
      <c r="KLK83" s="87"/>
      <c r="KLL83" s="88"/>
      <c r="KLM83" s="82"/>
      <c r="KLN83" s="83"/>
      <c r="KLO83" s="84"/>
      <c r="KLP83" s="85"/>
      <c r="KLQ83" s="86"/>
      <c r="KLR83" s="86"/>
      <c r="KLS83" s="87"/>
      <c r="KLT83" s="87"/>
      <c r="KLU83" s="88"/>
      <c r="KLV83" s="82"/>
      <c r="KLW83" s="83"/>
      <c r="KLX83" s="84"/>
      <c r="KLY83" s="85"/>
      <c r="KLZ83" s="86"/>
      <c r="KMA83" s="86"/>
      <c r="KMB83" s="87"/>
      <c r="KMC83" s="87"/>
      <c r="KMD83" s="88"/>
      <c r="KME83" s="82"/>
      <c r="KMF83" s="83"/>
      <c r="KMG83" s="84"/>
      <c r="KMH83" s="85"/>
      <c r="KMI83" s="86"/>
      <c r="KMJ83" s="86"/>
      <c r="KMK83" s="87"/>
      <c r="KML83" s="87"/>
      <c r="KMM83" s="88"/>
      <c r="KMN83" s="82"/>
      <c r="KMO83" s="83"/>
      <c r="KMP83" s="84"/>
      <c r="KMQ83" s="85"/>
      <c r="KMR83" s="86"/>
      <c r="KMS83" s="86"/>
      <c r="KMT83" s="87"/>
      <c r="KMU83" s="87"/>
      <c r="KMV83" s="88"/>
      <c r="KMW83" s="82"/>
      <c r="KMX83" s="83"/>
      <c r="KMY83" s="84"/>
      <c r="KMZ83" s="85"/>
      <c r="KNA83" s="86"/>
      <c r="KNB83" s="86"/>
      <c r="KNC83" s="87"/>
      <c r="KND83" s="87"/>
      <c r="KNE83" s="88"/>
      <c r="KNF83" s="82"/>
      <c r="KNG83" s="83"/>
      <c r="KNH83" s="84"/>
      <c r="KNI83" s="85"/>
      <c r="KNJ83" s="86"/>
      <c r="KNK83" s="86"/>
      <c r="KNL83" s="87"/>
      <c r="KNM83" s="87"/>
      <c r="KNN83" s="88"/>
      <c r="KNO83" s="82"/>
      <c r="KNP83" s="83"/>
      <c r="KNQ83" s="84"/>
      <c r="KNR83" s="85"/>
      <c r="KNS83" s="86"/>
      <c r="KNT83" s="86"/>
      <c r="KNU83" s="87"/>
      <c r="KNV83" s="87"/>
      <c r="KNW83" s="88"/>
      <c r="KNX83" s="82"/>
      <c r="KNY83" s="83"/>
      <c r="KNZ83" s="84"/>
      <c r="KOA83" s="85"/>
      <c r="KOB83" s="86"/>
      <c r="KOC83" s="86"/>
      <c r="KOD83" s="87"/>
      <c r="KOE83" s="87"/>
      <c r="KOF83" s="88"/>
      <c r="KOG83" s="82"/>
      <c r="KOH83" s="83"/>
      <c r="KOI83" s="84"/>
      <c r="KOJ83" s="85"/>
      <c r="KOK83" s="86"/>
      <c r="KOL83" s="86"/>
      <c r="KOM83" s="87"/>
      <c r="KON83" s="87"/>
      <c r="KOO83" s="88"/>
      <c r="KOP83" s="82"/>
      <c r="KOQ83" s="83"/>
      <c r="KOR83" s="84"/>
      <c r="KOS83" s="85"/>
      <c r="KOT83" s="86"/>
      <c r="KOU83" s="86"/>
      <c r="KOV83" s="87"/>
      <c r="KOW83" s="87"/>
      <c r="KOX83" s="88"/>
      <c r="KOY83" s="82"/>
      <c r="KOZ83" s="83"/>
      <c r="KPA83" s="84"/>
      <c r="KPB83" s="85"/>
      <c r="KPC83" s="86"/>
      <c r="KPD83" s="86"/>
      <c r="KPE83" s="87"/>
      <c r="KPF83" s="87"/>
      <c r="KPG83" s="88"/>
      <c r="KPH83" s="82"/>
      <c r="KPI83" s="83"/>
      <c r="KPJ83" s="84"/>
      <c r="KPK83" s="85"/>
      <c r="KPL83" s="86"/>
      <c r="KPM83" s="86"/>
      <c r="KPN83" s="87"/>
      <c r="KPO83" s="87"/>
      <c r="KPP83" s="88"/>
      <c r="KPQ83" s="82"/>
      <c r="KPR83" s="83"/>
      <c r="KPS83" s="84"/>
      <c r="KPT83" s="85"/>
      <c r="KPU83" s="86"/>
      <c r="KPV83" s="86"/>
      <c r="KPW83" s="87"/>
      <c r="KPX83" s="87"/>
      <c r="KPY83" s="88"/>
      <c r="KPZ83" s="82"/>
      <c r="KQA83" s="83"/>
      <c r="KQB83" s="84"/>
      <c r="KQC83" s="85"/>
      <c r="KQD83" s="86"/>
      <c r="KQE83" s="86"/>
      <c r="KQF83" s="87"/>
      <c r="KQG83" s="87"/>
      <c r="KQH83" s="88"/>
      <c r="KQI83" s="82"/>
      <c r="KQJ83" s="83"/>
      <c r="KQK83" s="84"/>
      <c r="KQL83" s="85"/>
      <c r="KQM83" s="86"/>
      <c r="KQN83" s="86"/>
      <c r="KQO83" s="87"/>
      <c r="KQP83" s="87"/>
      <c r="KQQ83" s="88"/>
      <c r="KQR83" s="82"/>
      <c r="KQS83" s="83"/>
      <c r="KQT83" s="84"/>
      <c r="KQU83" s="85"/>
      <c r="KQV83" s="86"/>
      <c r="KQW83" s="86"/>
      <c r="KQX83" s="87"/>
      <c r="KQY83" s="87"/>
      <c r="KQZ83" s="88"/>
      <c r="KRA83" s="82"/>
      <c r="KRB83" s="83"/>
      <c r="KRC83" s="84"/>
      <c r="KRD83" s="85"/>
      <c r="KRE83" s="86"/>
      <c r="KRF83" s="86"/>
      <c r="KRG83" s="87"/>
      <c r="KRH83" s="87"/>
      <c r="KRI83" s="88"/>
      <c r="KRJ83" s="82"/>
      <c r="KRK83" s="83"/>
      <c r="KRL83" s="84"/>
      <c r="KRM83" s="85"/>
      <c r="KRN83" s="86"/>
      <c r="KRO83" s="86"/>
      <c r="KRP83" s="87"/>
      <c r="KRQ83" s="87"/>
      <c r="KRR83" s="88"/>
      <c r="KRS83" s="82"/>
      <c r="KRT83" s="83"/>
      <c r="KRU83" s="84"/>
      <c r="KRV83" s="85"/>
      <c r="KRW83" s="86"/>
      <c r="KRX83" s="86"/>
      <c r="KRY83" s="87"/>
      <c r="KRZ83" s="87"/>
      <c r="KSA83" s="88"/>
      <c r="KSB83" s="82"/>
      <c r="KSC83" s="83"/>
      <c r="KSD83" s="84"/>
      <c r="KSE83" s="85"/>
      <c r="KSF83" s="86"/>
      <c r="KSG83" s="86"/>
      <c r="KSH83" s="87"/>
      <c r="KSI83" s="87"/>
      <c r="KSJ83" s="88"/>
      <c r="KSK83" s="82"/>
      <c r="KSL83" s="83"/>
      <c r="KSM83" s="84"/>
      <c r="KSN83" s="85"/>
      <c r="KSO83" s="86"/>
      <c r="KSP83" s="86"/>
      <c r="KSQ83" s="87"/>
      <c r="KSR83" s="87"/>
      <c r="KSS83" s="88"/>
      <c r="KST83" s="82"/>
      <c r="KSU83" s="83"/>
      <c r="KSV83" s="84"/>
      <c r="KSW83" s="85"/>
      <c r="KSX83" s="86"/>
      <c r="KSY83" s="86"/>
      <c r="KSZ83" s="87"/>
      <c r="KTA83" s="87"/>
      <c r="KTB83" s="88"/>
      <c r="KTC83" s="82"/>
      <c r="KTD83" s="83"/>
      <c r="KTE83" s="84"/>
      <c r="KTF83" s="85"/>
      <c r="KTG83" s="86"/>
      <c r="KTH83" s="86"/>
      <c r="KTI83" s="87"/>
      <c r="KTJ83" s="87"/>
      <c r="KTK83" s="88"/>
      <c r="KTL83" s="82"/>
      <c r="KTM83" s="83"/>
      <c r="KTN83" s="84"/>
      <c r="KTO83" s="85"/>
      <c r="KTP83" s="86"/>
      <c r="KTQ83" s="86"/>
      <c r="KTR83" s="87"/>
      <c r="KTS83" s="87"/>
      <c r="KTT83" s="88"/>
      <c r="KTU83" s="82"/>
      <c r="KTV83" s="83"/>
      <c r="KTW83" s="84"/>
      <c r="KTX83" s="85"/>
      <c r="KTY83" s="86"/>
      <c r="KTZ83" s="86"/>
      <c r="KUA83" s="87"/>
      <c r="KUB83" s="87"/>
      <c r="KUC83" s="88"/>
      <c r="KUD83" s="82"/>
      <c r="KUE83" s="83"/>
      <c r="KUF83" s="84"/>
      <c r="KUG83" s="85"/>
      <c r="KUH83" s="86"/>
      <c r="KUI83" s="86"/>
      <c r="KUJ83" s="87"/>
      <c r="KUK83" s="87"/>
      <c r="KUL83" s="88"/>
      <c r="KUM83" s="82"/>
      <c r="KUN83" s="83"/>
      <c r="KUO83" s="84"/>
      <c r="KUP83" s="85"/>
      <c r="KUQ83" s="86"/>
      <c r="KUR83" s="86"/>
      <c r="KUS83" s="87"/>
      <c r="KUT83" s="87"/>
      <c r="KUU83" s="88"/>
      <c r="KUV83" s="82"/>
      <c r="KUW83" s="83"/>
      <c r="KUX83" s="84"/>
      <c r="KUY83" s="85"/>
      <c r="KUZ83" s="86"/>
      <c r="KVA83" s="86"/>
      <c r="KVB83" s="87"/>
      <c r="KVC83" s="87"/>
      <c r="KVD83" s="88"/>
      <c r="KVE83" s="82"/>
      <c r="KVF83" s="83"/>
      <c r="KVG83" s="84"/>
      <c r="KVH83" s="85"/>
      <c r="KVI83" s="86"/>
      <c r="KVJ83" s="86"/>
      <c r="KVK83" s="87"/>
      <c r="KVL83" s="87"/>
      <c r="KVM83" s="88"/>
      <c r="KVN83" s="82"/>
      <c r="KVO83" s="83"/>
      <c r="KVP83" s="84"/>
      <c r="KVQ83" s="85"/>
      <c r="KVR83" s="86"/>
      <c r="KVS83" s="86"/>
      <c r="KVT83" s="87"/>
      <c r="KVU83" s="87"/>
      <c r="KVV83" s="88"/>
      <c r="KVW83" s="82"/>
      <c r="KVX83" s="83"/>
      <c r="KVY83" s="84"/>
      <c r="KVZ83" s="85"/>
      <c r="KWA83" s="86"/>
      <c r="KWB83" s="86"/>
      <c r="KWC83" s="87"/>
      <c r="KWD83" s="87"/>
      <c r="KWE83" s="88"/>
      <c r="KWF83" s="82"/>
      <c r="KWG83" s="83"/>
      <c r="KWH83" s="84"/>
      <c r="KWI83" s="85"/>
      <c r="KWJ83" s="86"/>
      <c r="KWK83" s="86"/>
      <c r="KWL83" s="87"/>
      <c r="KWM83" s="87"/>
      <c r="KWN83" s="88"/>
      <c r="KWO83" s="82"/>
      <c r="KWP83" s="83"/>
      <c r="KWQ83" s="84"/>
      <c r="KWR83" s="85"/>
      <c r="KWS83" s="86"/>
      <c r="KWT83" s="86"/>
      <c r="KWU83" s="87"/>
      <c r="KWV83" s="87"/>
      <c r="KWW83" s="88"/>
      <c r="KWX83" s="82"/>
      <c r="KWY83" s="83"/>
      <c r="KWZ83" s="84"/>
      <c r="KXA83" s="85"/>
      <c r="KXB83" s="86"/>
      <c r="KXC83" s="86"/>
      <c r="KXD83" s="87"/>
      <c r="KXE83" s="87"/>
      <c r="KXF83" s="88"/>
      <c r="KXG83" s="82"/>
      <c r="KXH83" s="83"/>
      <c r="KXI83" s="84"/>
      <c r="KXJ83" s="85"/>
      <c r="KXK83" s="86"/>
      <c r="KXL83" s="86"/>
      <c r="KXM83" s="87"/>
      <c r="KXN83" s="87"/>
      <c r="KXO83" s="88"/>
      <c r="KXP83" s="82"/>
      <c r="KXQ83" s="83"/>
      <c r="KXR83" s="84"/>
      <c r="KXS83" s="85"/>
      <c r="KXT83" s="86"/>
      <c r="KXU83" s="86"/>
      <c r="KXV83" s="87"/>
      <c r="KXW83" s="87"/>
      <c r="KXX83" s="88"/>
      <c r="KXY83" s="82"/>
      <c r="KXZ83" s="83"/>
      <c r="KYA83" s="84"/>
      <c r="KYB83" s="85"/>
      <c r="KYC83" s="86"/>
      <c r="KYD83" s="86"/>
      <c r="KYE83" s="87"/>
      <c r="KYF83" s="87"/>
      <c r="KYG83" s="88"/>
      <c r="KYH83" s="82"/>
      <c r="KYI83" s="83"/>
      <c r="KYJ83" s="84"/>
      <c r="KYK83" s="85"/>
      <c r="KYL83" s="86"/>
      <c r="KYM83" s="86"/>
      <c r="KYN83" s="87"/>
      <c r="KYO83" s="87"/>
      <c r="KYP83" s="88"/>
      <c r="KYQ83" s="82"/>
      <c r="KYR83" s="83"/>
      <c r="KYS83" s="84"/>
      <c r="KYT83" s="85"/>
      <c r="KYU83" s="86"/>
      <c r="KYV83" s="86"/>
      <c r="KYW83" s="87"/>
      <c r="KYX83" s="87"/>
      <c r="KYY83" s="88"/>
      <c r="KYZ83" s="82"/>
      <c r="KZA83" s="83"/>
      <c r="KZB83" s="84"/>
      <c r="KZC83" s="85"/>
      <c r="KZD83" s="86"/>
      <c r="KZE83" s="86"/>
      <c r="KZF83" s="87"/>
      <c r="KZG83" s="87"/>
      <c r="KZH83" s="88"/>
      <c r="KZI83" s="82"/>
      <c r="KZJ83" s="83"/>
      <c r="KZK83" s="84"/>
      <c r="KZL83" s="85"/>
      <c r="KZM83" s="86"/>
      <c r="KZN83" s="86"/>
      <c r="KZO83" s="87"/>
      <c r="KZP83" s="87"/>
      <c r="KZQ83" s="88"/>
      <c r="KZR83" s="82"/>
      <c r="KZS83" s="83"/>
      <c r="KZT83" s="84"/>
      <c r="KZU83" s="85"/>
      <c r="KZV83" s="86"/>
      <c r="KZW83" s="86"/>
      <c r="KZX83" s="87"/>
      <c r="KZY83" s="87"/>
      <c r="KZZ83" s="88"/>
      <c r="LAA83" s="82"/>
      <c r="LAB83" s="83"/>
      <c r="LAC83" s="84"/>
      <c r="LAD83" s="85"/>
      <c r="LAE83" s="86"/>
      <c r="LAF83" s="86"/>
      <c r="LAG83" s="87"/>
      <c r="LAH83" s="87"/>
      <c r="LAI83" s="88"/>
      <c r="LAJ83" s="82"/>
      <c r="LAK83" s="83"/>
      <c r="LAL83" s="84"/>
      <c r="LAM83" s="85"/>
      <c r="LAN83" s="86"/>
      <c r="LAO83" s="86"/>
      <c r="LAP83" s="87"/>
      <c r="LAQ83" s="87"/>
      <c r="LAR83" s="88"/>
      <c r="LAS83" s="82"/>
      <c r="LAT83" s="83"/>
      <c r="LAU83" s="84"/>
      <c r="LAV83" s="85"/>
      <c r="LAW83" s="86"/>
      <c r="LAX83" s="86"/>
      <c r="LAY83" s="87"/>
      <c r="LAZ83" s="87"/>
      <c r="LBA83" s="88"/>
      <c r="LBB83" s="82"/>
      <c r="LBC83" s="83"/>
      <c r="LBD83" s="84"/>
      <c r="LBE83" s="85"/>
      <c r="LBF83" s="86"/>
      <c r="LBG83" s="86"/>
      <c r="LBH83" s="87"/>
      <c r="LBI83" s="87"/>
      <c r="LBJ83" s="88"/>
      <c r="LBK83" s="82"/>
      <c r="LBL83" s="83"/>
      <c r="LBM83" s="84"/>
      <c r="LBN83" s="85"/>
      <c r="LBO83" s="86"/>
      <c r="LBP83" s="86"/>
      <c r="LBQ83" s="87"/>
      <c r="LBR83" s="87"/>
      <c r="LBS83" s="88"/>
      <c r="LBT83" s="82"/>
      <c r="LBU83" s="83"/>
      <c r="LBV83" s="84"/>
      <c r="LBW83" s="85"/>
      <c r="LBX83" s="86"/>
      <c r="LBY83" s="86"/>
      <c r="LBZ83" s="87"/>
      <c r="LCA83" s="87"/>
      <c r="LCB83" s="88"/>
      <c r="LCC83" s="82"/>
      <c r="LCD83" s="83"/>
      <c r="LCE83" s="84"/>
      <c r="LCF83" s="85"/>
      <c r="LCG83" s="86"/>
      <c r="LCH83" s="86"/>
      <c r="LCI83" s="87"/>
      <c r="LCJ83" s="87"/>
      <c r="LCK83" s="88"/>
      <c r="LCL83" s="82"/>
      <c r="LCM83" s="83"/>
      <c r="LCN83" s="84"/>
      <c r="LCO83" s="85"/>
      <c r="LCP83" s="86"/>
      <c r="LCQ83" s="86"/>
      <c r="LCR83" s="87"/>
      <c r="LCS83" s="87"/>
      <c r="LCT83" s="88"/>
      <c r="LCU83" s="82"/>
      <c r="LCV83" s="83"/>
      <c r="LCW83" s="84"/>
      <c r="LCX83" s="85"/>
      <c r="LCY83" s="86"/>
      <c r="LCZ83" s="86"/>
      <c r="LDA83" s="87"/>
      <c r="LDB83" s="87"/>
      <c r="LDC83" s="88"/>
      <c r="LDD83" s="82"/>
      <c r="LDE83" s="83"/>
      <c r="LDF83" s="84"/>
      <c r="LDG83" s="85"/>
      <c r="LDH83" s="86"/>
      <c r="LDI83" s="86"/>
      <c r="LDJ83" s="87"/>
      <c r="LDK83" s="87"/>
      <c r="LDL83" s="88"/>
      <c r="LDM83" s="82"/>
      <c r="LDN83" s="83"/>
      <c r="LDO83" s="84"/>
      <c r="LDP83" s="85"/>
      <c r="LDQ83" s="86"/>
      <c r="LDR83" s="86"/>
      <c r="LDS83" s="87"/>
      <c r="LDT83" s="87"/>
      <c r="LDU83" s="88"/>
      <c r="LDV83" s="82"/>
      <c r="LDW83" s="83"/>
      <c r="LDX83" s="84"/>
      <c r="LDY83" s="85"/>
      <c r="LDZ83" s="86"/>
      <c r="LEA83" s="86"/>
      <c r="LEB83" s="87"/>
      <c r="LEC83" s="87"/>
      <c r="LED83" s="88"/>
      <c r="LEE83" s="82"/>
      <c r="LEF83" s="83"/>
      <c r="LEG83" s="84"/>
      <c r="LEH83" s="85"/>
      <c r="LEI83" s="86"/>
      <c r="LEJ83" s="86"/>
      <c r="LEK83" s="87"/>
      <c r="LEL83" s="87"/>
      <c r="LEM83" s="88"/>
      <c r="LEN83" s="82"/>
      <c r="LEO83" s="83"/>
      <c r="LEP83" s="84"/>
      <c r="LEQ83" s="85"/>
      <c r="LER83" s="86"/>
      <c r="LES83" s="86"/>
      <c r="LET83" s="87"/>
      <c r="LEU83" s="87"/>
      <c r="LEV83" s="88"/>
      <c r="LEW83" s="82"/>
      <c r="LEX83" s="83"/>
      <c r="LEY83" s="84"/>
      <c r="LEZ83" s="85"/>
      <c r="LFA83" s="86"/>
      <c r="LFB83" s="86"/>
      <c r="LFC83" s="87"/>
      <c r="LFD83" s="87"/>
      <c r="LFE83" s="88"/>
      <c r="LFF83" s="82"/>
      <c r="LFG83" s="83"/>
      <c r="LFH83" s="84"/>
      <c r="LFI83" s="85"/>
      <c r="LFJ83" s="86"/>
      <c r="LFK83" s="86"/>
      <c r="LFL83" s="87"/>
      <c r="LFM83" s="87"/>
      <c r="LFN83" s="88"/>
      <c r="LFO83" s="82"/>
      <c r="LFP83" s="83"/>
      <c r="LFQ83" s="84"/>
      <c r="LFR83" s="85"/>
      <c r="LFS83" s="86"/>
      <c r="LFT83" s="86"/>
      <c r="LFU83" s="87"/>
      <c r="LFV83" s="87"/>
      <c r="LFW83" s="88"/>
      <c r="LFX83" s="82"/>
      <c r="LFY83" s="83"/>
      <c r="LFZ83" s="84"/>
      <c r="LGA83" s="85"/>
      <c r="LGB83" s="86"/>
      <c r="LGC83" s="86"/>
      <c r="LGD83" s="87"/>
      <c r="LGE83" s="87"/>
      <c r="LGF83" s="88"/>
      <c r="LGG83" s="82"/>
      <c r="LGH83" s="83"/>
      <c r="LGI83" s="84"/>
      <c r="LGJ83" s="85"/>
      <c r="LGK83" s="86"/>
      <c r="LGL83" s="86"/>
      <c r="LGM83" s="87"/>
      <c r="LGN83" s="87"/>
      <c r="LGO83" s="88"/>
      <c r="LGP83" s="82"/>
      <c r="LGQ83" s="83"/>
      <c r="LGR83" s="84"/>
      <c r="LGS83" s="85"/>
      <c r="LGT83" s="86"/>
      <c r="LGU83" s="86"/>
      <c r="LGV83" s="87"/>
      <c r="LGW83" s="87"/>
      <c r="LGX83" s="88"/>
      <c r="LGY83" s="82"/>
      <c r="LGZ83" s="83"/>
      <c r="LHA83" s="84"/>
      <c r="LHB83" s="85"/>
      <c r="LHC83" s="86"/>
      <c r="LHD83" s="86"/>
      <c r="LHE83" s="87"/>
      <c r="LHF83" s="87"/>
      <c r="LHG83" s="88"/>
      <c r="LHH83" s="82"/>
      <c r="LHI83" s="83"/>
      <c r="LHJ83" s="84"/>
      <c r="LHK83" s="85"/>
      <c r="LHL83" s="86"/>
      <c r="LHM83" s="86"/>
      <c r="LHN83" s="87"/>
      <c r="LHO83" s="87"/>
      <c r="LHP83" s="88"/>
      <c r="LHQ83" s="82"/>
      <c r="LHR83" s="83"/>
      <c r="LHS83" s="84"/>
      <c r="LHT83" s="85"/>
      <c r="LHU83" s="86"/>
      <c r="LHV83" s="86"/>
      <c r="LHW83" s="87"/>
      <c r="LHX83" s="87"/>
      <c r="LHY83" s="88"/>
      <c r="LHZ83" s="82"/>
      <c r="LIA83" s="83"/>
      <c r="LIB83" s="84"/>
      <c r="LIC83" s="85"/>
      <c r="LID83" s="86"/>
      <c r="LIE83" s="86"/>
      <c r="LIF83" s="87"/>
      <c r="LIG83" s="87"/>
      <c r="LIH83" s="88"/>
      <c r="LII83" s="82"/>
      <c r="LIJ83" s="83"/>
      <c r="LIK83" s="84"/>
      <c r="LIL83" s="85"/>
      <c r="LIM83" s="86"/>
      <c r="LIN83" s="86"/>
      <c r="LIO83" s="87"/>
      <c r="LIP83" s="87"/>
      <c r="LIQ83" s="88"/>
      <c r="LIR83" s="82"/>
      <c r="LIS83" s="83"/>
      <c r="LIT83" s="84"/>
      <c r="LIU83" s="85"/>
      <c r="LIV83" s="86"/>
      <c r="LIW83" s="86"/>
      <c r="LIX83" s="87"/>
      <c r="LIY83" s="87"/>
      <c r="LIZ83" s="88"/>
      <c r="LJA83" s="82"/>
      <c r="LJB83" s="83"/>
      <c r="LJC83" s="84"/>
      <c r="LJD83" s="85"/>
      <c r="LJE83" s="86"/>
      <c r="LJF83" s="86"/>
      <c r="LJG83" s="87"/>
      <c r="LJH83" s="87"/>
      <c r="LJI83" s="88"/>
      <c r="LJJ83" s="82"/>
      <c r="LJK83" s="83"/>
      <c r="LJL83" s="84"/>
      <c r="LJM83" s="85"/>
      <c r="LJN83" s="86"/>
      <c r="LJO83" s="86"/>
      <c r="LJP83" s="87"/>
      <c r="LJQ83" s="87"/>
      <c r="LJR83" s="88"/>
      <c r="LJS83" s="82"/>
      <c r="LJT83" s="83"/>
      <c r="LJU83" s="84"/>
      <c r="LJV83" s="85"/>
      <c r="LJW83" s="86"/>
      <c r="LJX83" s="86"/>
      <c r="LJY83" s="87"/>
      <c r="LJZ83" s="87"/>
      <c r="LKA83" s="88"/>
      <c r="LKB83" s="82"/>
      <c r="LKC83" s="83"/>
      <c r="LKD83" s="84"/>
      <c r="LKE83" s="85"/>
      <c r="LKF83" s="86"/>
      <c r="LKG83" s="86"/>
      <c r="LKH83" s="87"/>
      <c r="LKI83" s="87"/>
      <c r="LKJ83" s="88"/>
      <c r="LKK83" s="82"/>
      <c r="LKL83" s="83"/>
      <c r="LKM83" s="84"/>
      <c r="LKN83" s="85"/>
      <c r="LKO83" s="86"/>
      <c r="LKP83" s="86"/>
      <c r="LKQ83" s="87"/>
      <c r="LKR83" s="87"/>
      <c r="LKS83" s="88"/>
      <c r="LKT83" s="82"/>
      <c r="LKU83" s="83"/>
      <c r="LKV83" s="84"/>
      <c r="LKW83" s="85"/>
      <c r="LKX83" s="86"/>
      <c r="LKY83" s="86"/>
      <c r="LKZ83" s="87"/>
      <c r="LLA83" s="87"/>
      <c r="LLB83" s="88"/>
      <c r="LLC83" s="82"/>
      <c r="LLD83" s="83"/>
      <c r="LLE83" s="84"/>
      <c r="LLF83" s="85"/>
      <c r="LLG83" s="86"/>
      <c r="LLH83" s="86"/>
      <c r="LLI83" s="87"/>
      <c r="LLJ83" s="87"/>
      <c r="LLK83" s="88"/>
      <c r="LLL83" s="82"/>
      <c r="LLM83" s="83"/>
      <c r="LLN83" s="84"/>
      <c r="LLO83" s="85"/>
      <c r="LLP83" s="86"/>
      <c r="LLQ83" s="86"/>
      <c r="LLR83" s="87"/>
      <c r="LLS83" s="87"/>
      <c r="LLT83" s="88"/>
      <c r="LLU83" s="82"/>
      <c r="LLV83" s="83"/>
      <c r="LLW83" s="84"/>
      <c r="LLX83" s="85"/>
      <c r="LLY83" s="86"/>
      <c r="LLZ83" s="86"/>
      <c r="LMA83" s="87"/>
      <c r="LMB83" s="87"/>
      <c r="LMC83" s="88"/>
      <c r="LMD83" s="82"/>
      <c r="LME83" s="83"/>
      <c r="LMF83" s="84"/>
      <c r="LMG83" s="85"/>
      <c r="LMH83" s="86"/>
      <c r="LMI83" s="86"/>
      <c r="LMJ83" s="87"/>
      <c r="LMK83" s="87"/>
      <c r="LML83" s="88"/>
      <c r="LMM83" s="82"/>
      <c r="LMN83" s="83"/>
      <c r="LMO83" s="84"/>
      <c r="LMP83" s="85"/>
      <c r="LMQ83" s="86"/>
      <c r="LMR83" s="86"/>
      <c r="LMS83" s="87"/>
      <c r="LMT83" s="87"/>
      <c r="LMU83" s="88"/>
      <c r="LMV83" s="82"/>
      <c r="LMW83" s="83"/>
      <c r="LMX83" s="84"/>
      <c r="LMY83" s="85"/>
      <c r="LMZ83" s="86"/>
      <c r="LNA83" s="86"/>
      <c r="LNB83" s="87"/>
      <c r="LNC83" s="87"/>
      <c r="LND83" s="88"/>
      <c r="LNE83" s="82"/>
      <c r="LNF83" s="83"/>
      <c r="LNG83" s="84"/>
      <c r="LNH83" s="85"/>
      <c r="LNI83" s="86"/>
      <c r="LNJ83" s="86"/>
      <c r="LNK83" s="87"/>
      <c r="LNL83" s="87"/>
      <c r="LNM83" s="88"/>
      <c r="LNN83" s="82"/>
      <c r="LNO83" s="83"/>
      <c r="LNP83" s="84"/>
      <c r="LNQ83" s="85"/>
      <c r="LNR83" s="86"/>
      <c r="LNS83" s="86"/>
      <c r="LNT83" s="87"/>
      <c r="LNU83" s="87"/>
      <c r="LNV83" s="88"/>
      <c r="LNW83" s="82"/>
      <c r="LNX83" s="83"/>
      <c r="LNY83" s="84"/>
      <c r="LNZ83" s="85"/>
      <c r="LOA83" s="86"/>
      <c r="LOB83" s="86"/>
      <c r="LOC83" s="87"/>
      <c r="LOD83" s="87"/>
      <c r="LOE83" s="88"/>
      <c r="LOF83" s="82"/>
      <c r="LOG83" s="83"/>
      <c r="LOH83" s="84"/>
      <c r="LOI83" s="85"/>
      <c r="LOJ83" s="86"/>
      <c r="LOK83" s="86"/>
      <c r="LOL83" s="87"/>
      <c r="LOM83" s="87"/>
      <c r="LON83" s="88"/>
      <c r="LOO83" s="82"/>
      <c r="LOP83" s="83"/>
      <c r="LOQ83" s="84"/>
      <c r="LOR83" s="85"/>
      <c r="LOS83" s="86"/>
      <c r="LOT83" s="86"/>
      <c r="LOU83" s="87"/>
      <c r="LOV83" s="87"/>
      <c r="LOW83" s="88"/>
      <c r="LOX83" s="82"/>
      <c r="LOY83" s="83"/>
      <c r="LOZ83" s="84"/>
      <c r="LPA83" s="85"/>
      <c r="LPB83" s="86"/>
      <c r="LPC83" s="86"/>
      <c r="LPD83" s="87"/>
      <c r="LPE83" s="87"/>
      <c r="LPF83" s="88"/>
      <c r="LPG83" s="82"/>
      <c r="LPH83" s="83"/>
      <c r="LPI83" s="84"/>
      <c r="LPJ83" s="85"/>
      <c r="LPK83" s="86"/>
      <c r="LPL83" s="86"/>
      <c r="LPM83" s="87"/>
      <c r="LPN83" s="87"/>
      <c r="LPO83" s="88"/>
      <c r="LPP83" s="82"/>
      <c r="LPQ83" s="83"/>
      <c r="LPR83" s="84"/>
      <c r="LPS83" s="85"/>
      <c r="LPT83" s="86"/>
      <c r="LPU83" s="86"/>
      <c r="LPV83" s="87"/>
      <c r="LPW83" s="87"/>
      <c r="LPX83" s="88"/>
      <c r="LPY83" s="82"/>
      <c r="LPZ83" s="83"/>
      <c r="LQA83" s="84"/>
      <c r="LQB83" s="85"/>
      <c r="LQC83" s="86"/>
      <c r="LQD83" s="86"/>
      <c r="LQE83" s="87"/>
      <c r="LQF83" s="87"/>
      <c r="LQG83" s="88"/>
      <c r="LQH83" s="82"/>
      <c r="LQI83" s="83"/>
      <c r="LQJ83" s="84"/>
      <c r="LQK83" s="85"/>
      <c r="LQL83" s="86"/>
      <c r="LQM83" s="86"/>
      <c r="LQN83" s="87"/>
      <c r="LQO83" s="87"/>
      <c r="LQP83" s="88"/>
      <c r="LQQ83" s="82"/>
      <c r="LQR83" s="83"/>
      <c r="LQS83" s="84"/>
      <c r="LQT83" s="85"/>
      <c r="LQU83" s="86"/>
      <c r="LQV83" s="86"/>
      <c r="LQW83" s="87"/>
      <c r="LQX83" s="87"/>
      <c r="LQY83" s="88"/>
      <c r="LQZ83" s="82"/>
      <c r="LRA83" s="83"/>
      <c r="LRB83" s="84"/>
      <c r="LRC83" s="85"/>
      <c r="LRD83" s="86"/>
      <c r="LRE83" s="86"/>
      <c r="LRF83" s="87"/>
      <c r="LRG83" s="87"/>
      <c r="LRH83" s="88"/>
      <c r="LRI83" s="82"/>
      <c r="LRJ83" s="83"/>
      <c r="LRK83" s="84"/>
      <c r="LRL83" s="85"/>
      <c r="LRM83" s="86"/>
      <c r="LRN83" s="86"/>
      <c r="LRO83" s="87"/>
      <c r="LRP83" s="87"/>
      <c r="LRQ83" s="88"/>
      <c r="LRR83" s="82"/>
      <c r="LRS83" s="83"/>
      <c r="LRT83" s="84"/>
      <c r="LRU83" s="85"/>
      <c r="LRV83" s="86"/>
      <c r="LRW83" s="86"/>
      <c r="LRX83" s="87"/>
      <c r="LRY83" s="87"/>
      <c r="LRZ83" s="88"/>
      <c r="LSA83" s="82"/>
      <c r="LSB83" s="83"/>
      <c r="LSC83" s="84"/>
      <c r="LSD83" s="85"/>
      <c r="LSE83" s="86"/>
      <c r="LSF83" s="86"/>
      <c r="LSG83" s="87"/>
      <c r="LSH83" s="87"/>
      <c r="LSI83" s="88"/>
      <c r="LSJ83" s="82"/>
      <c r="LSK83" s="83"/>
      <c r="LSL83" s="84"/>
      <c r="LSM83" s="85"/>
      <c r="LSN83" s="86"/>
      <c r="LSO83" s="86"/>
      <c r="LSP83" s="87"/>
      <c r="LSQ83" s="87"/>
      <c r="LSR83" s="88"/>
      <c r="LSS83" s="82"/>
      <c r="LST83" s="83"/>
      <c r="LSU83" s="84"/>
      <c r="LSV83" s="85"/>
      <c r="LSW83" s="86"/>
      <c r="LSX83" s="86"/>
      <c r="LSY83" s="87"/>
      <c r="LSZ83" s="87"/>
      <c r="LTA83" s="88"/>
      <c r="LTB83" s="82"/>
      <c r="LTC83" s="83"/>
      <c r="LTD83" s="84"/>
      <c r="LTE83" s="85"/>
      <c r="LTF83" s="86"/>
      <c r="LTG83" s="86"/>
      <c r="LTH83" s="87"/>
      <c r="LTI83" s="87"/>
      <c r="LTJ83" s="88"/>
      <c r="LTK83" s="82"/>
      <c r="LTL83" s="83"/>
      <c r="LTM83" s="84"/>
      <c r="LTN83" s="85"/>
      <c r="LTO83" s="86"/>
      <c r="LTP83" s="86"/>
      <c r="LTQ83" s="87"/>
      <c r="LTR83" s="87"/>
      <c r="LTS83" s="88"/>
      <c r="LTT83" s="82"/>
      <c r="LTU83" s="83"/>
      <c r="LTV83" s="84"/>
      <c r="LTW83" s="85"/>
      <c r="LTX83" s="86"/>
      <c r="LTY83" s="86"/>
      <c r="LTZ83" s="87"/>
      <c r="LUA83" s="87"/>
      <c r="LUB83" s="88"/>
      <c r="LUC83" s="82"/>
      <c r="LUD83" s="83"/>
      <c r="LUE83" s="84"/>
      <c r="LUF83" s="85"/>
      <c r="LUG83" s="86"/>
      <c r="LUH83" s="86"/>
      <c r="LUI83" s="87"/>
      <c r="LUJ83" s="87"/>
      <c r="LUK83" s="88"/>
      <c r="LUL83" s="82"/>
      <c r="LUM83" s="83"/>
      <c r="LUN83" s="84"/>
      <c r="LUO83" s="85"/>
      <c r="LUP83" s="86"/>
      <c r="LUQ83" s="86"/>
      <c r="LUR83" s="87"/>
      <c r="LUS83" s="87"/>
      <c r="LUT83" s="88"/>
      <c r="LUU83" s="82"/>
      <c r="LUV83" s="83"/>
      <c r="LUW83" s="84"/>
      <c r="LUX83" s="85"/>
      <c r="LUY83" s="86"/>
      <c r="LUZ83" s="86"/>
      <c r="LVA83" s="87"/>
      <c r="LVB83" s="87"/>
      <c r="LVC83" s="88"/>
      <c r="LVD83" s="82"/>
      <c r="LVE83" s="83"/>
      <c r="LVF83" s="84"/>
      <c r="LVG83" s="85"/>
      <c r="LVH83" s="86"/>
      <c r="LVI83" s="86"/>
      <c r="LVJ83" s="87"/>
      <c r="LVK83" s="87"/>
      <c r="LVL83" s="88"/>
      <c r="LVM83" s="82"/>
      <c r="LVN83" s="83"/>
      <c r="LVO83" s="84"/>
      <c r="LVP83" s="85"/>
      <c r="LVQ83" s="86"/>
      <c r="LVR83" s="86"/>
      <c r="LVS83" s="87"/>
      <c r="LVT83" s="87"/>
      <c r="LVU83" s="88"/>
      <c r="LVV83" s="82"/>
      <c r="LVW83" s="83"/>
      <c r="LVX83" s="84"/>
      <c r="LVY83" s="85"/>
      <c r="LVZ83" s="86"/>
      <c r="LWA83" s="86"/>
      <c r="LWB83" s="87"/>
      <c r="LWC83" s="87"/>
      <c r="LWD83" s="88"/>
      <c r="LWE83" s="82"/>
      <c r="LWF83" s="83"/>
      <c r="LWG83" s="84"/>
      <c r="LWH83" s="85"/>
      <c r="LWI83" s="86"/>
      <c r="LWJ83" s="86"/>
      <c r="LWK83" s="87"/>
      <c r="LWL83" s="87"/>
      <c r="LWM83" s="88"/>
      <c r="LWN83" s="82"/>
      <c r="LWO83" s="83"/>
      <c r="LWP83" s="84"/>
      <c r="LWQ83" s="85"/>
      <c r="LWR83" s="86"/>
      <c r="LWS83" s="86"/>
      <c r="LWT83" s="87"/>
      <c r="LWU83" s="87"/>
      <c r="LWV83" s="88"/>
      <c r="LWW83" s="82"/>
      <c r="LWX83" s="83"/>
      <c r="LWY83" s="84"/>
      <c r="LWZ83" s="85"/>
      <c r="LXA83" s="86"/>
      <c r="LXB83" s="86"/>
      <c r="LXC83" s="87"/>
      <c r="LXD83" s="87"/>
      <c r="LXE83" s="88"/>
      <c r="LXF83" s="82"/>
      <c r="LXG83" s="83"/>
      <c r="LXH83" s="84"/>
      <c r="LXI83" s="85"/>
      <c r="LXJ83" s="86"/>
      <c r="LXK83" s="86"/>
      <c r="LXL83" s="87"/>
      <c r="LXM83" s="87"/>
      <c r="LXN83" s="88"/>
      <c r="LXO83" s="82"/>
      <c r="LXP83" s="83"/>
      <c r="LXQ83" s="84"/>
      <c r="LXR83" s="85"/>
      <c r="LXS83" s="86"/>
      <c r="LXT83" s="86"/>
      <c r="LXU83" s="87"/>
      <c r="LXV83" s="87"/>
      <c r="LXW83" s="88"/>
      <c r="LXX83" s="82"/>
      <c r="LXY83" s="83"/>
      <c r="LXZ83" s="84"/>
      <c r="LYA83" s="85"/>
      <c r="LYB83" s="86"/>
      <c r="LYC83" s="86"/>
      <c r="LYD83" s="87"/>
      <c r="LYE83" s="87"/>
      <c r="LYF83" s="88"/>
      <c r="LYG83" s="82"/>
      <c r="LYH83" s="83"/>
      <c r="LYI83" s="84"/>
      <c r="LYJ83" s="85"/>
      <c r="LYK83" s="86"/>
      <c r="LYL83" s="86"/>
      <c r="LYM83" s="87"/>
      <c r="LYN83" s="87"/>
      <c r="LYO83" s="88"/>
      <c r="LYP83" s="82"/>
      <c r="LYQ83" s="83"/>
      <c r="LYR83" s="84"/>
      <c r="LYS83" s="85"/>
      <c r="LYT83" s="86"/>
      <c r="LYU83" s="86"/>
      <c r="LYV83" s="87"/>
      <c r="LYW83" s="87"/>
      <c r="LYX83" s="88"/>
      <c r="LYY83" s="82"/>
      <c r="LYZ83" s="83"/>
      <c r="LZA83" s="84"/>
      <c r="LZB83" s="85"/>
      <c r="LZC83" s="86"/>
      <c r="LZD83" s="86"/>
      <c r="LZE83" s="87"/>
      <c r="LZF83" s="87"/>
      <c r="LZG83" s="88"/>
      <c r="LZH83" s="82"/>
      <c r="LZI83" s="83"/>
      <c r="LZJ83" s="84"/>
      <c r="LZK83" s="85"/>
      <c r="LZL83" s="86"/>
      <c r="LZM83" s="86"/>
      <c r="LZN83" s="87"/>
      <c r="LZO83" s="87"/>
      <c r="LZP83" s="88"/>
      <c r="LZQ83" s="82"/>
      <c r="LZR83" s="83"/>
      <c r="LZS83" s="84"/>
      <c r="LZT83" s="85"/>
      <c r="LZU83" s="86"/>
      <c r="LZV83" s="86"/>
      <c r="LZW83" s="87"/>
      <c r="LZX83" s="87"/>
      <c r="LZY83" s="88"/>
      <c r="LZZ83" s="82"/>
      <c r="MAA83" s="83"/>
      <c r="MAB83" s="84"/>
      <c r="MAC83" s="85"/>
      <c r="MAD83" s="86"/>
      <c r="MAE83" s="86"/>
      <c r="MAF83" s="87"/>
      <c r="MAG83" s="87"/>
      <c r="MAH83" s="88"/>
      <c r="MAI83" s="82"/>
      <c r="MAJ83" s="83"/>
      <c r="MAK83" s="84"/>
      <c r="MAL83" s="85"/>
      <c r="MAM83" s="86"/>
      <c r="MAN83" s="86"/>
      <c r="MAO83" s="87"/>
      <c r="MAP83" s="87"/>
      <c r="MAQ83" s="88"/>
      <c r="MAR83" s="82"/>
      <c r="MAS83" s="83"/>
      <c r="MAT83" s="84"/>
      <c r="MAU83" s="85"/>
      <c r="MAV83" s="86"/>
      <c r="MAW83" s="86"/>
      <c r="MAX83" s="87"/>
      <c r="MAY83" s="87"/>
      <c r="MAZ83" s="88"/>
      <c r="MBA83" s="82"/>
      <c r="MBB83" s="83"/>
      <c r="MBC83" s="84"/>
      <c r="MBD83" s="85"/>
      <c r="MBE83" s="86"/>
      <c r="MBF83" s="86"/>
      <c r="MBG83" s="87"/>
      <c r="MBH83" s="87"/>
      <c r="MBI83" s="88"/>
      <c r="MBJ83" s="82"/>
      <c r="MBK83" s="83"/>
      <c r="MBL83" s="84"/>
      <c r="MBM83" s="85"/>
      <c r="MBN83" s="86"/>
      <c r="MBO83" s="86"/>
      <c r="MBP83" s="87"/>
      <c r="MBQ83" s="87"/>
      <c r="MBR83" s="88"/>
      <c r="MBS83" s="82"/>
      <c r="MBT83" s="83"/>
      <c r="MBU83" s="84"/>
      <c r="MBV83" s="85"/>
      <c r="MBW83" s="86"/>
      <c r="MBX83" s="86"/>
      <c r="MBY83" s="87"/>
      <c r="MBZ83" s="87"/>
      <c r="MCA83" s="88"/>
      <c r="MCB83" s="82"/>
      <c r="MCC83" s="83"/>
      <c r="MCD83" s="84"/>
      <c r="MCE83" s="85"/>
      <c r="MCF83" s="86"/>
      <c r="MCG83" s="86"/>
      <c r="MCH83" s="87"/>
      <c r="MCI83" s="87"/>
      <c r="MCJ83" s="88"/>
      <c r="MCK83" s="82"/>
      <c r="MCL83" s="83"/>
      <c r="MCM83" s="84"/>
      <c r="MCN83" s="85"/>
      <c r="MCO83" s="86"/>
      <c r="MCP83" s="86"/>
      <c r="MCQ83" s="87"/>
      <c r="MCR83" s="87"/>
      <c r="MCS83" s="88"/>
      <c r="MCT83" s="82"/>
      <c r="MCU83" s="83"/>
      <c r="MCV83" s="84"/>
      <c r="MCW83" s="85"/>
      <c r="MCX83" s="86"/>
      <c r="MCY83" s="86"/>
      <c r="MCZ83" s="87"/>
      <c r="MDA83" s="87"/>
      <c r="MDB83" s="88"/>
      <c r="MDC83" s="82"/>
      <c r="MDD83" s="83"/>
      <c r="MDE83" s="84"/>
      <c r="MDF83" s="85"/>
      <c r="MDG83" s="86"/>
      <c r="MDH83" s="86"/>
      <c r="MDI83" s="87"/>
      <c r="MDJ83" s="87"/>
      <c r="MDK83" s="88"/>
      <c r="MDL83" s="82"/>
      <c r="MDM83" s="83"/>
      <c r="MDN83" s="84"/>
      <c r="MDO83" s="85"/>
      <c r="MDP83" s="86"/>
      <c r="MDQ83" s="86"/>
      <c r="MDR83" s="87"/>
      <c r="MDS83" s="87"/>
      <c r="MDT83" s="88"/>
      <c r="MDU83" s="82"/>
      <c r="MDV83" s="83"/>
      <c r="MDW83" s="84"/>
      <c r="MDX83" s="85"/>
      <c r="MDY83" s="86"/>
      <c r="MDZ83" s="86"/>
      <c r="MEA83" s="87"/>
      <c r="MEB83" s="87"/>
      <c r="MEC83" s="88"/>
      <c r="MED83" s="82"/>
      <c r="MEE83" s="83"/>
      <c r="MEF83" s="84"/>
      <c r="MEG83" s="85"/>
      <c r="MEH83" s="86"/>
      <c r="MEI83" s="86"/>
      <c r="MEJ83" s="87"/>
      <c r="MEK83" s="87"/>
      <c r="MEL83" s="88"/>
      <c r="MEM83" s="82"/>
      <c r="MEN83" s="83"/>
      <c r="MEO83" s="84"/>
      <c r="MEP83" s="85"/>
      <c r="MEQ83" s="86"/>
      <c r="MER83" s="86"/>
      <c r="MES83" s="87"/>
      <c r="MET83" s="87"/>
      <c r="MEU83" s="88"/>
      <c r="MEV83" s="82"/>
      <c r="MEW83" s="83"/>
      <c r="MEX83" s="84"/>
      <c r="MEY83" s="85"/>
      <c r="MEZ83" s="86"/>
      <c r="MFA83" s="86"/>
      <c r="MFB83" s="87"/>
      <c r="MFC83" s="87"/>
      <c r="MFD83" s="88"/>
      <c r="MFE83" s="82"/>
      <c r="MFF83" s="83"/>
      <c r="MFG83" s="84"/>
      <c r="MFH83" s="85"/>
      <c r="MFI83" s="86"/>
      <c r="MFJ83" s="86"/>
      <c r="MFK83" s="87"/>
      <c r="MFL83" s="87"/>
      <c r="MFM83" s="88"/>
      <c r="MFN83" s="82"/>
      <c r="MFO83" s="83"/>
      <c r="MFP83" s="84"/>
      <c r="MFQ83" s="85"/>
      <c r="MFR83" s="86"/>
      <c r="MFS83" s="86"/>
      <c r="MFT83" s="87"/>
      <c r="MFU83" s="87"/>
      <c r="MFV83" s="88"/>
      <c r="MFW83" s="82"/>
      <c r="MFX83" s="83"/>
      <c r="MFY83" s="84"/>
      <c r="MFZ83" s="85"/>
      <c r="MGA83" s="86"/>
      <c r="MGB83" s="86"/>
      <c r="MGC83" s="87"/>
      <c r="MGD83" s="87"/>
      <c r="MGE83" s="88"/>
      <c r="MGF83" s="82"/>
      <c r="MGG83" s="83"/>
      <c r="MGH83" s="84"/>
      <c r="MGI83" s="85"/>
      <c r="MGJ83" s="86"/>
      <c r="MGK83" s="86"/>
      <c r="MGL83" s="87"/>
      <c r="MGM83" s="87"/>
      <c r="MGN83" s="88"/>
      <c r="MGO83" s="82"/>
      <c r="MGP83" s="83"/>
      <c r="MGQ83" s="84"/>
      <c r="MGR83" s="85"/>
      <c r="MGS83" s="86"/>
      <c r="MGT83" s="86"/>
      <c r="MGU83" s="87"/>
      <c r="MGV83" s="87"/>
      <c r="MGW83" s="88"/>
      <c r="MGX83" s="82"/>
      <c r="MGY83" s="83"/>
      <c r="MGZ83" s="84"/>
      <c r="MHA83" s="85"/>
      <c r="MHB83" s="86"/>
      <c r="MHC83" s="86"/>
      <c r="MHD83" s="87"/>
      <c r="MHE83" s="87"/>
      <c r="MHF83" s="88"/>
      <c r="MHG83" s="82"/>
      <c r="MHH83" s="83"/>
      <c r="MHI83" s="84"/>
      <c r="MHJ83" s="85"/>
      <c r="MHK83" s="86"/>
      <c r="MHL83" s="86"/>
      <c r="MHM83" s="87"/>
      <c r="MHN83" s="87"/>
      <c r="MHO83" s="88"/>
      <c r="MHP83" s="82"/>
      <c r="MHQ83" s="83"/>
      <c r="MHR83" s="84"/>
      <c r="MHS83" s="85"/>
      <c r="MHT83" s="86"/>
      <c r="MHU83" s="86"/>
      <c r="MHV83" s="87"/>
      <c r="MHW83" s="87"/>
      <c r="MHX83" s="88"/>
      <c r="MHY83" s="82"/>
      <c r="MHZ83" s="83"/>
      <c r="MIA83" s="84"/>
      <c r="MIB83" s="85"/>
      <c r="MIC83" s="86"/>
      <c r="MID83" s="86"/>
      <c r="MIE83" s="87"/>
      <c r="MIF83" s="87"/>
      <c r="MIG83" s="88"/>
      <c r="MIH83" s="82"/>
      <c r="MII83" s="83"/>
      <c r="MIJ83" s="84"/>
      <c r="MIK83" s="85"/>
      <c r="MIL83" s="86"/>
      <c r="MIM83" s="86"/>
      <c r="MIN83" s="87"/>
      <c r="MIO83" s="87"/>
      <c r="MIP83" s="88"/>
      <c r="MIQ83" s="82"/>
      <c r="MIR83" s="83"/>
      <c r="MIS83" s="84"/>
      <c r="MIT83" s="85"/>
      <c r="MIU83" s="86"/>
      <c r="MIV83" s="86"/>
      <c r="MIW83" s="87"/>
      <c r="MIX83" s="87"/>
      <c r="MIY83" s="88"/>
      <c r="MIZ83" s="82"/>
      <c r="MJA83" s="83"/>
      <c r="MJB83" s="84"/>
      <c r="MJC83" s="85"/>
      <c r="MJD83" s="86"/>
      <c r="MJE83" s="86"/>
      <c r="MJF83" s="87"/>
      <c r="MJG83" s="87"/>
      <c r="MJH83" s="88"/>
      <c r="MJI83" s="82"/>
      <c r="MJJ83" s="83"/>
      <c r="MJK83" s="84"/>
      <c r="MJL83" s="85"/>
      <c r="MJM83" s="86"/>
      <c r="MJN83" s="86"/>
      <c r="MJO83" s="87"/>
      <c r="MJP83" s="87"/>
      <c r="MJQ83" s="88"/>
      <c r="MJR83" s="82"/>
      <c r="MJS83" s="83"/>
      <c r="MJT83" s="84"/>
      <c r="MJU83" s="85"/>
      <c r="MJV83" s="86"/>
      <c r="MJW83" s="86"/>
      <c r="MJX83" s="87"/>
      <c r="MJY83" s="87"/>
      <c r="MJZ83" s="88"/>
      <c r="MKA83" s="82"/>
      <c r="MKB83" s="83"/>
      <c r="MKC83" s="84"/>
      <c r="MKD83" s="85"/>
      <c r="MKE83" s="86"/>
      <c r="MKF83" s="86"/>
      <c r="MKG83" s="87"/>
      <c r="MKH83" s="87"/>
      <c r="MKI83" s="88"/>
      <c r="MKJ83" s="82"/>
      <c r="MKK83" s="83"/>
      <c r="MKL83" s="84"/>
      <c r="MKM83" s="85"/>
      <c r="MKN83" s="86"/>
      <c r="MKO83" s="86"/>
      <c r="MKP83" s="87"/>
      <c r="MKQ83" s="87"/>
      <c r="MKR83" s="88"/>
      <c r="MKS83" s="82"/>
      <c r="MKT83" s="83"/>
      <c r="MKU83" s="84"/>
      <c r="MKV83" s="85"/>
      <c r="MKW83" s="86"/>
      <c r="MKX83" s="86"/>
      <c r="MKY83" s="87"/>
      <c r="MKZ83" s="87"/>
      <c r="MLA83" s="88"/>
      <c r="MLB83" s="82"/>
      <c r="MLC83" s="83"/>
      <c r="MLD83" s="84"/>
      <c r="MLE83" s="85"/>
      <c r="MLF83" s="86"/>
      <c r="MLG83" s="86"/>
      <c r="MLH83" s="87"/>
      <c r="MLI83" s="87"/>
      <c r="MLJ83" s="88"/>
      <c r="MLK83" s="82"/>
      <c r="MLL83" s="83"/>
      <c r="MLM83" s="84"/>
      <c r="MLN83" s="85"/>
      <c r="MLO83" s="86"/>
      <c r="MLP83" s="86"/>
      <c r="MLQ83" s="87"/>
      <c r="MLR83" s="87"/>
      <c r="MLS83" s="88"/>
      <c r="MLT83" s="82"/>
      <c r="MLU83" s="83"/>
      <c r="MLV83" s="84"/>
      <c r="MLW83" s="85"/>
      <c r="MLX83" s="86"/>
      <c r="MLY83" s="86"/>
      <c r="MLZ83" s="87"/>
      <c r="MMA83" s="87"/>
      <c r="MMB83" s="88"/>
      <c r="MMC83" s="82"/>
      <c r="MMD83" s="83"/>
      <c r="MME83" s="84"/>
      <c r="MMF83" s="85"/>
      <c r="MMG83" s="86"/>
      <c r="MMH83" s="86"/>
      <c r="MMI83" s="87"/>
      <c r="MMJ83" s="87"/>
      <c r="MMK83" s="88"/>
      <c r="MML83" s="82"/>
      <c r="MMM83" s="83"/>
      <c r="MMN83" s="84"/>
      <c r="MMO83" s="85"/>
      <c r="MMP83" s="86"/>
      <c r="MMQ83" s="86"/>
      <c r="MMR83" s="87"/>
      <c r="MMS83" s="87"/>
      <c r="MMT83" s="88"/>
      <c r="MMU83" s="82"/>
      <c r="MMV83" s="83"/>
      <c r="MMW83" s="84"/>
      <c r="MMX83" s="85"/>
      <c r="MMY83" s="86"/>
      <c r="MMZ83" s="86"/>
      <c r="MNA83" s="87"/>
      <c r="MNB83" s="87"/>
      <c r="MNC83" s="88"/>
      <c r="MND83" s="82"/>
      <c r="MNE83" s="83"/>
      <c r="MNF83" s="84"/>
      <c r="MNG83" s="85"/>
      <c r="MNH83" s="86"/>
      <c r="MNI83" s="86"/>
      <c r="MNJ83" s="87"/>
      <c r="MNK83" s="87"/>
      <c r="MNL83" s="88"/>
      <c r="MNM83" s="82"/>
      <c r="MNN83" s="83"/>
      <c r="MNO83" s="84"/>
      <c r="MNP83" s="85"/>
      <c r="MNQ83" s="86"/>
      <c r="MNR83" s="86"/>
      <c r="MNS83" s="87"/>
      <c r="MNT83" s="87"/>
      <c r="MNU83" s="88"/>
      <c r="MNV83" s="82"/>
      <c r="MNW83" s="83"/>
      <c r="MNX83" s="84"/>
      <c r="MNY83" s="85"/>
      <c r="MNZ83" s="86"/>
      <c r="MOA83" s="86"/>
      <c r="MOB83" s="87"/>
      <c r="MOC83" s="87"/>
      <c r="MOD83" s="88"/>
      <c r="MOE83" s="82"/>
      <c r="MOF83" s="83"/>
      <c r="MOG83" s="84"/>
      <c r="MOH83" s="85"/>
      <c r="MOI83" s="86"/>
      <c r="MOJ83" s="86"/>
      <c r="MOK83" s="87"/>
      <c r="MOL83" s="87"/>
      <c r="MOM83" s="88"/>
      <c r="MON83" s="82"/>
      <c r="MOO83" s="83"/>
      <c r="MOP83" s="84"/>
      <c r="MOQ83" s="85"/>
      <c r="MOR83" s="86"/>
      <c r="MOS83" s="86"/>
      <c r="MOT83" s="87"/>
      <c r="MOU83" s="87"/>
      <c r="MOV83" s="88"/>
      <c r="MOW83" s="82"/>
      <c r="MOX83" s="83"/>
      <c r="MOY83" s="84"/>
      <c r="MOZ83" s="85"/>
      <c r="MPA83" s="86"/>
      <c r="MPB83" s="86"/>
      <c r="MPC83" s="87"/>
      <c r="MPD83" s="87"/>
      <c r="MPE83" s="88"/>
      <c r="MPF83" s="82"/>
      <c r="MPG83" s="83"/>
      <c r="MPH83" s="84"/>
      <c r="MPI83" s="85"/>
      <c r="MPJ83" s="86"/>
      <c r="MPK83" s="86"/>
      <c r="MPL83" s="87"/>
      <c r="MPM83" s="87"/>
      <c r="MPN83" s="88"/>
      <c r="MPO83" s="82"/>
      <c r="MPP83" s="83"/>
      <c r="MPQ83" s="84"/>
      <c r="MPR83" s="85"/>
      <c r="MPS83" s="86"/>
      <c r="MPT83" s="86"/>
      <c r="MPU83" s="87"/>
      <c r="MPV83" s="87"/>
      <c r="MPW83" s="88"/>
      <c r="MPX83" s="82"/>
      <c r="MPY83" s="83"/>
      <c r="MPZ83" s="84"/>
      <c r="MQA83" s="85"/>
      <c r="MQB83" s="86"/>
      <c r="MQC83" s="86"/>
      <c r="MQD83" s="87"/>
      <c r="MQE83" s="87"/>
      <c r="MQF83" s="88"/>
      <c r="MQG83" s="82"/>
      <c r="MQH83" s="83"/>
      <c r="MQI83" s="84"/>
      <c r="MQJ83" s="85"/>
      <c r="MQK83" s="86"/>
      <c r="MQL83" s="86"/>
      <c r="MQM83" s="87"/>
      <c r="MQN83" s="87"/>
      <c r="MQO83" s="88"/>
      <c r="MQP83" s="82"/>
      <c r="MQQ83" s="83"/>
      <c r="MQR83" s="84"/>
      <c r="MQS83" s="85"/>
      <c r="MQT83" s="86"/>
      <c r="MQU83" s="86"/>
      <c r="MQV83" s="87"/>
      <c r="MQW83" s="87"/>
      <c r="MQX83" s="88"/>
      <c r="MQY83" s="82"/>
      <c r="MQZ83" s="83"/>
      <c r="MRA83" s="84"/>
      <c r="MRB83" s="85"/>
      <c r="MRC83" s="86"/>
      <c r="MRD83" s="86"/>
      <c r="MRE83" s="87"/>
      <c r="MRF83" s="87"/>
      <c r="MRG83" s="88"/>
      <c r="MRH83" s="82"/>
      <c r="MRI83" s="83"/>
      <c r="MRJ83" s="84"/>
      <c r="MRK83" s="85"/>
      <c r="MRL83" s="86"/>
      <c r="MRM83" s="86"/>
      <c r="MRN83" s="87"/>
      <c r="MRO83" s="87"/>
      <c r="MRP83" s="88"/>
      <c r="MRQ83" s="82"/>
      <c r="MRR83" s="83"/>
      <c r="MRS83" s="84"/>
      <c r="MRT83" s="85"/>
      <c r="MRU83" s="86"/>
      <c r="MRV83" s="86"/>
      <c r="MRW83" s="87"/>
      <c r="MRX83" s="87"/>
      <c r="MRY83" s="88"/>
      <c r="MRZ83" s="82"/>
      <c r="MSA83" s="83"/>
      <c r="MSB83" s="84"/>
      <c r="MSC83" s="85"/>
      <c r="MSD83" s="86"/>
      <c r="MSE83" s="86"/>
      <c r="MSF83" s="87"/>
      <c r="MSG83" s="87"/>
      <c r="MSH83" s="88"/>
      <c r="MSI83" s="82"/>
      <c r="MSJ83" s="83"/>
      <c r="MSK83" s="84"/>
      <c r="MSL83" s="85"/>
      <c r="MSM83" s="86"/>
      <c r="MSN83" s="86"/>
      <c r="MSO83" s="87"/>
      <c r="MSP83" s="87"/>
      <c r="MSQ83" s="88"/>
      <c r="MSR83" s="82"/>
      <c r="MSS83" s="83"/>
      <c r="MST83" s="84"/>
      <c r="MSU83" s="85"/>
      <c r="MSV83" s="86"/>
      <c r="MSW83" s="86"/>
      <c r="MSX83" s="87"/>
      <c r="MSY83" s="87"/>
      <c r="MSZ83" s="88"/>
      <c r="MTA83" s="82"/>
      <c r="MTB83" s="83"/>
      <c r="MTC83" s="84"/>
      <c r="MTD83" s="85"/>
      <c r="MTE83" s="86"/>
      <c r="MTF83" s="86"/>
      <c r="MTG83" s="87"/>
      <c r="MTH83" s="87"/>
      <c r="MTI83" s="88"/>
      <c r="MTJ83" s="82"/>
      <c r="MTK83" s="83"/>
      <c r="MTL83" s="84"/>
      <c r="MTM83" s="85"/>
      <c r="MTN83" s="86"/>
      <c r="MTO83" s="86"/>
      <c r="MTP83" s="87"/>
      <c r="MTQ83" s="87"/>
      <c r="MTR83" s="88"/>
      <c r="MTS83" s="82"/>
      <c r="MTT83" s="83"/>
      <c r="MTU83" s="84"/>
      <c r="MTV83" s="85"/>
      <c r="MTW83" s="86"/>
      <c r="MTX83" s="86"/>
      <c r="MTY83" s="87"/>
      <c r="MTZ83" s="87"/>
      <c r="MUA83" s="88"/>
      <c r="MUB83" s="82"/>
      <c r="MUC83" s="83"/>
      <c r="MUD83" s="84"/>
      <c r="MUE83" s="85"/>
      <c r="MUF83" s="86"/>
      <c r="MUG83" s="86"/>
      <c r="MUH83" s="87"/>
      <c r="MUI83" s="87"/>
      <c r="MUJ83" s="88"/>
      <c r="MUK83" s="82"/>
      <c r="MUL83" s="83"/>
      <c r="MUM83" s="84"/>
      <c r="MUN83" s="85"/>
      <c r="MUO83" s="86"/>
      <c r="MUP83" s="86"/>
      <c r="MUQ83" s="87"/>
      <c r="MUR83" s="87"/>
      <c r="MUS83" s="88"/>
      <c r="MUT83" s="82"/>
      <c r="MUU83" s="83"/>
      <c r="MUV83" s="84"/>
      <c r="MUW83" s="85"/>
      <c r="MUX83" s="86"/>
      <c r="MUY83" s="86"/>
      <c r="MUZ83" s="87"/>
      <c r="MVA83" s="87"/>
      <c r="MVB83" s="88"/>
      <c r="MVC83" s="82"/>
      <c r="MVD83" s="83"/>
      <c r="MVE83" s="84"/>
      <c r="MVF83" s="85"/>
      <c r="MVG83" s="86"/>
      <c r="MVH83" s="86"/>
      <c r="MVI83" s="87"/>
      <c r="MVJ83" s="87"/>
      <c r="MVK83" s="88"/>
      <c r="MVL83" s="82"/>
      <c r="MVM83" s="83"/>
      <c r="MVN83" s="84"/>
      <c r="MVO83" s="85"/>
      <c r="MVP83" s="86"/>
      <c r="MVQ83" s="86"/>
      <c r="MVR83" s="87"/>
      <c r="MVS83" s="87"/>
      <c r="MVT83" s="88"/>
      <c r="MVU83" s="82"/>
      <c r="MVV83" s="83"/>
      <c r="MVW83" s="84"/>
      <c r="MVX83" s="85"/>
      <c r="MVY83" s="86"/>
      <c r="MVZ83" s="86"/>
      <c r="MWA83" s="87"/>
      <c r="MWB83" s="87"/>
      <c r="MWC83" s="88"/>
      <c r="MWD83" s="82"/>
      <c r="MWE83" s="83"/>
      <c r="MWF83" s="84"/>
      <c r="MWG83" s="85"/>
      <c r="MWH83" s="86"/>
      <c r="MWI83" s="86"/>
      <c r="MWJ83" s="87"/>
      <c r="MWK83" s="87"/>
      <c r="MWL83" s="88"/>
      <c r="MWM83" s="82"/>
      <c r="MWN83" s="83"/>
      <c r="MWO83" s="84"/>
      <c r="MWP83" s="85"/>
      <c r="MWQ83" s="86"/>
      <c r="MWR83" s="86"/>
      <c r="MWS83" s="87"/>
      <c r="MWT83" s="87"/>
      <c r="MWU83" s="88"/>
      <c r="MWV83" s="82"/>
      <c r="MWW83" s="83"/>
      <c r="MWX83" s="84"/>
      <c r="MWY83" s="85"/>
      <c r="MWZ83" s="86"/>
      <c r="MXA83" s="86"/>
      <c r="MXB83" s="87"/>
      <c r="MXC83" s="87"/>
      <c r="MXD83" s="88"/>
      <c r="MXE83" s="82"/>
      <c r="MXF83" s="83"/>
      <c r="MXG83" s="84"/>
      <c r="MXH83" s="85"/>
      <c r="MXI83" s="86"/>
      <c r="MXJ83" s="86"/>
      <c r="MXK83" s="87"/>
      <c r="MXL83" s="87"/>
      <c r="MXM83" s="88"/>
      <c r="MXN83" s="82"/>
      <c r="MXO83" s="83"/>
      <c r="MXP83" s="84"/>
      <c r="MXQ83" s="85"/>
      <c r="MXR83" s="86"/>
      <c r="MXS83" s="86"/>
      <c r="MXT83" s="87"/>
      <c r="MXU83" s="87"/>
      <c r="MXV83" s="88"/>
      <c r="MXW83" s="82"/>
      <c r="MXX83" s="83"/>
      <c r="MXY83" s="84"/>
      <c r="MXZ83" s="85"/>
      <c r="MYA83" s="86"/>
      <c r="MYB83" s="86"/>
      <c r="MYC83" s="87"/>
      <c r="MYD83" s="87"/>
      <c r="MYE83" s="88"/>
      <c r="MYF83" s="82"/>
      <c r="MYG83" s="83"/>
      <c r="MYH83" s="84"/>
      <c r="MYI83" s="85"/>
      <c r="MYJ83" s="86"/>
      <c r="MYK83" s="86"/>
      <c r="MYL83" s="87"/>
      <c r="MYM83" s="87"/>
      <c r="MYN83" s="88"/>
      <c r="MYO83" s="82"/>
      <c r="MYP83" s="83"/>
      <c r="MYQ83" s="84"/>
      <c r="MYR83" s="85"/>
      <c r="MYS83" s="86"/>
      <c r="MYT83" s="86"/>
      <c r="MYU83" s="87"/>
      <c r="MYV83" s="87"/>
      <c r="MYW83" s="88"/>
      <c r="MYX83" s="82"/>
      <c r="MYY83" s="83"/>
      <c r="MYZ83" s="84"/>
      <c r="MZA83" s="85"/>
      <c r="MZB83" s="86"/>
      <c r="MZC83" s="86"/>
      <c r="MZD83" s="87"/>
      <c r="MZE83" s="87"/>
      <c r="MZF83" s="88"/>
      <c r="MZG83" s="82"/>
      <c r="MZH83" s="83"/>
      <c r="MZI83" s="84"/>
      <c r="MZJ83" s="85"/>
      <c r="MZK83" s="86"/>
      <c r="MZL83" s="86"/>
      <c r="MZM83" s="87"/>
      <c r="MZN83" s="87"/>
      <c r="MZO83" s="88"/>
      <c r="MZP83" s="82"/>
      <c r="MZQ83" s="83"/>
      <c r="MZR83" s="84"/>
      <c r="MZS83" s="85"/>
      <c r="MZT83" s="86"/>
      <c r="MZU83" s="86"/>
      <c r="MZV83" s="87"/>
      <c r="MZW83" s="87"/>
      <c r="MZX83" s="88"/>
      <c r="MZY83" s="82"/>
      <c r="MZZ83" s="83"/>
      <c r="NAA83" s="84"/>
      <c r="NAB83" s="85"/>
      <c r="NAC83" s="86"/>
      <c r="NAD83" s="86"/>
      <c r="NAE83" s="87"/>
      <c r="NAF83" s="87"/>
      <c r="NAG83" s="88"/>
      <c r="NAH83" s="82"/>
      <c r="NAI83" s="83"/>
      <c r="NAJ83" s="84"/>
      <c r="NAK83" s="85"/>
      <c r="NAL83" s="86"/>
      <c r="NAM83" s="86"/>
      <c r="NAN83" s="87"/>
      <c r="NAO83" s="87"/>
      <c r="NAP83" s="88"/>
      <c r="NAQ83" s="82"/>
      <c r="NAR83" s="83"/>
      <c r="NAS83" s="84"/>
      <c r="NAT83" s="85"/>
      <c r="NAU83" s="86"/>
      <c r="NAV83" s="86"/>
      <c r="NAW83" s="87"/>
      <c r="NAX83" s="87"/>
      <c r="NAY83" s="88"/>
      <c r="NAZ83" s="82"/>
      <c r="NBA83" s="83"/>
      <c r="NBB83" s="84"/>
      <c r="NBC83" s="85"/>
      <c r="NBD83" s="86"/>
      <c r="NBE83" s="86"/>
      <c r="NBF83" s="87"/>
      <c r="NBG83" s="87"/>
      <c r="NBH83" s="88"/>
      <c r="NBI83" s="82"/>
      <c r="NBJ83" s="83"/>
      <c r="NBK83" s="84"/>
      <c r="NBL83" s="85"/>
      <c r="NBM83" s="86"/>
      <c r="NBN83" s="86"/>
      <c r="NBO83" s="87"/>
      <c r="NBP83" s="87"/>
      <c r="NBQ83" s="88"/>
      <c r="NBR83" s="82"/>
      <c r="NBS83" s="83"/>
      <c r="NBT83" s="84"/>
      <c r="NBU83" s="85"/>
      <c r="NBV83" s="86"/>
      <c r="NBW83" s="86"/>
      <c r="NBX83" s="87"/>
      <c r="NBY83" s="87"/>
      <c r="NBZ83" s="88"/>
      <c r="NCA83" s="82"/>
      <c r="NCB83" s="83"/>
      <c r="NCC83" s="84"/>
      <c r="NCD83" s="85"/>
      <c r="NCE83" s="86"/>
      <c r="NCF83" s="86"/>
      <c r="NCG83" s="87"/>
      <c r="NCH83" s="87"/>
      <c r="NCI83" s="88"/>
      <c r="NCJ83" s="82"/>
      <c r="NCK83" s="83"/>
      <c r="NCL83" s="84"/>
      <c r="NCM83" s="85"/>
      <c r="NCN83" s="86"/>
      <c r="NCO83" s="86"/>
      <c r="NCP83" s="87"/>
      <c r="NCQ83" s="87"/>
      <c r="NCR83" s="88"/>
      <c r="NCS83" s="82"/>
      <c r="NCT83" s="83"/>
      <c r="NCU83" s="84"/>
      <c r="NCV83" s="85"/>
      <c r="NCW83" s="86"/>
      <c r="NCX83" s="86"/>
      <c r="NCY83" s="87"/>
      <c r="NCZ83" s="87"/>
      <c r="NDA83" s="88"/>
      <c r="NDB83" s="82"/>
      <c r="NDC83" s="83"/>
      <c r="NDD83" s="84"/>
      <c r="NDE83" s="85"/>
      <c r="NDF83" s="86"/>
      <c r="NDG83" s="86"/>
      <c r="NDH83" s="87"/>
      <c r="NDI83" s="87"/>
      <c r="NDJ83" s="88"/>
      <c r="NDK83" s="82"/>
      <c r="NDL83" s="83"/>
      <c r="NDM83" s="84"/>
      <c r="NDN83" s="85"/>
      <c r="NDO83" s="86"/>
      <c r="NDP83" s="86"/>
      <c r="NDQ83" s="87"/>
      <c r="NDR83" s="87"/>
      <c r="NDS83" s="88"/>
      <c r="NDT83" s="82"/>
      <c r="NDU83" s="83"/>
      <c r="NDV83" s="84"/>
      <c r="NDW83" s="85"/>
      <c r="NDX83" s="86"/>
      <c r="NDY83" s="86"/>
      <c r="NDZ83" s="87"/>
      <c r="NEA83" s="87"/>
      <c r="NEB83" s="88"/>
      <c r="NEC83" s="82"/>
      <c r="NED83" s="83"/>
      <c r="NEE83" s="84"/>
      <c r="NEF83" s="85"/>
      <c r="NEG83" s="86"/>
      <c r="NEH83" s="86"/>
      <c r="NEI83" s="87"/>
      <c r="NEJ83" s="87"/>
      <c r="NEK83" s="88"/>
      <c r="NEL83" s="82"/>
      <c r="NEM83" s="83"/>
      <c r="NEN83" s="84"/>
      <c r="NEO83" s="85"/>
      <c r="NEP83" s="86"/>
      <c r="NEQ83" s="86"/>
      <c r="NER83" s="87"/>
      <c r="NES83" s="87"/>
      <c r="NET83" s="88"/>
      <c r="NEU83" s="82"/>
      <c r="NEV83" s="83"/>
      <c r="NEW83" s="84"/>
      <c r="NEX83" s="85"/>
      <c r="NEY83" s="86"/>
      <c r="NEZ83" s="86"/>
      <c r="NFA83" s="87"/>
      <c r="NFB83" s="87"/>
      <c r="NFC83" s="88"/>
      <c r="NFD83" s="82"/>
      <c r="NFE83" s="83"/>
      <c r="NFF83" s="84"/>
      <c r="NFG83" s="85"/>
      <c r="NFH83" s="86"/>
      <c r="NFI83" s="86"/>
      <c r="NFJ83" s="87"/>
      <c r="NFK83" s="87"/>
      <c r="NFL83" s="88"/>
      <c r="NFM83" s="82"/>
      <c r="NFN83" s="83"/>
      <c r="NFO83" s="84"/>
      <c r="NFP83" s="85"/>
      <c r="NFQ83" s="86"/>
      <c r="NFR83" s="86"/>
      <c r="NFS83" s="87"/>
      <c r="NFT83" s="87"/>
      <c r="NFU83" s="88"/>
      <c r="NFV83" s="82"/>
      <c r="NFW83" s="83"/>
      <c r="NFX83" s="84"/>
      <c r="NFY83" s="85"/>
      <c r="NFZ83" s="86"/>
      <c r="NGA83" s="86"/>
      <c r="NGB83" s="87"/>
      <c r="NGC83" s="87"/>
      <c r="NGD83" s="88"/>
      <c r="NGE83" s="82"/>
      <c r="NGF83" s="83"/>
      <c r="NGG83" s="84"/>
      <c r="NGH83" s="85"/>
      <c r="NGI83" s="86"/>
      <c r="NGJ83" s="86"/>
      <c r="NGK83" s="87"/>
      <c r="NGL83" s="87"/>
      <c r="NGM83" s="88"/>
      <c r="NGN83" s="82"/>
      <c r="NGO83" s="83"/>
      <c r="NGP83" s="84"/>
      <c r="NGQ83" s="85"/>
      <c r="NGR83" s="86"/>
      <c r="NGS83" s="86"/>
      <c r="NGT83" s="87"/>
      <c r="NGU83" s="87"/>
      <c r="NGV83" s="88"/>
      <c r="NGW83" s="82"/>
      <c r="NGX83" s="83"/>
      <c r="NGY83" s="84"/>
      <c r="NGZ83" s="85"/>
      <c r="NHA83" s="86"/>
      <c r="NHB83" s="86"/>
      <c r="NHC83" s="87"/>
      <c r="NHD83" s="87"/>
      <c r="NHE83" s="88"/>
      <c r="NHF83" s="82"/>
      <c r="NHG83" s="83"/>
      <c r="NHH83" s="84"/>
      <c r="NHI83" s="85"/>
      <c r="NHJ83" s="86"/>
      <c r="NHK83" s="86"/>
      <c r="NHL83" s="87"/>
      <c r="NHM83" s="87"/>
      <c r="NHN83" s="88"/>
      <c r="NHO83" s="82"/>
      <c r="NHP83" s="83"/>
      <c r="NHQ83" s="84"/>
      <c r="NHR83" s="85"/>
      <c r="NHS83" s="86"/>
      <c r="NHT83" s="86"/>
      <c r="NHU83" s="87"/>
      <c r="NHV83" s="87"/>
      <c r="NHW83" s="88"/>
      <c r="NHX83" s="82"/>
      <c r="NHY83" s="83"/>
      <c r="NHZ83" s="84"/>
      <c r="NIA83" s="85"/>
      <c r="NIB83" s="86"/>
      <c r="NIC83" s="86"/>
      <c r="NID83" s="87"/>
      <c r="NIE83" s="87"/>
      <c r="NIF83" s="88"/>
      <c r="NIG83" s="82"/>
      <c r="NIH83" s="83"/>
      <c r="NII83" s="84"/>
      <c r="NIJ83" s="85"/>
      <c r="NIK83" s="86"/>
      <c r="NIL83" s="86"/>
      <c r="NIM83" s="87"/>
      <c r="NIN83" s="87"/>
      <c r="NIO83" s="88"/>
      <c r="NIP83" s="82"/>
      <c r="NIQ83" s="83"/>
      <c r="NIR83" s="84"/>
      <c r="NIS83" s="85"/>
      <c r="NIT83" s="86"/>
      <c r="NIU83" s="86"/>
      <c r="NIV83" s="87"/>
      <c r="NIW83" s="87"/>
      <c r="NIX83" s="88"/>
      <c r="NIY83" s="82"/>
      <c r="NIZ83" s="83"/>
      <c r="NJA83" s="84"/>
      <c r="NJB83" s="85"/>
      <c r="NJC83" s="86"/>
      <c r="NJD83" s="86"/>
      <c r="NJE83" s="87"/>
      <c r="NJF83" s="87"/>
      <c r="NJG83" s="88"/>
      <c r="NJH83" s="82"/>
      <c r="NJI83" s="83"/>
      <c r="NJJ83" s="84"/>
      <c r="NJK83" s="85"/>
      <c r="NJL83" s="86"/>
      <c r="NJM83" s="86"/>
      <c r="NJN83" s="87"/>
      <c r="NJO83" s="87"/>
      <c r="NJP83" s="88"/>
      <c r="NJQ83" s="82"/>
      <c r="NJR83" s="83"/>
      <c r="NJS83" s="84"/>
      <c r="NJT83" s="85"/>
      <c r="NJU83" s="86"/>
      <c r="NJV83" s="86"/>
      <c r="NJW83" s="87"/>
      <c r="NJX83" s="87"/>
      <c r="NJY83" s="88"/>
      <c r="NJZ83" s="82"/>
      <c r="NKA83" s="83"/>
      <c r="NKB83" s="84"/>
      <c r="NKC83" s="85"/>
      <c r="NKD83" s="86"/>
      <c r="NKE83" s="86"/>
      <c r="NKF83" s="87"/>
      <c r="NKG83" s="87"/>
      <c r="NKH83" s="88"/>
      <c r="NKI83" s="82"/>
      <c r="NKJ83" s="83"/>
      <c r="NKK83" s="84"/>
      <c r="NKL83" s="85"/>
      <c r="NKM83" s="86"/>
      <c r="NKN83" s="86"/>
      <c r="NKO83" s="87"/>
      <c r="NKP83" s="87"/>
      <c r="NKQ83" s="88"/>
      <c r="NKR83" s="82"/>
      <c r="NKS83" s="83"/>
      <c r="NKT83" s="84"/>
      <c r="NKU83" s="85"/>
      <c r="NKV83" s="86"/>
      <c r="NKW83" s="86"/>
      <c r="NKX83" s="87"/>
      <c r="NKY83" s="87"/>
      <c r="NKZ83" s="88"/>
      <c r="NLA83" s="82"/>
      <c r="NLB83" s="83"/>
      <c r="NLC83" s="84"/>
      <c r="NLD83" s="85"/>
      <c r="NLE83" s="86"/>
      <c r="NLF83" s="86"/>
      <c r="NLG83" s="87"/>
      <c r="NLH83" s="87"/>
      <c r="NLI83" s="88"/>
      <c r="NLJ83" s="82"/>
      <c r="NLK83" s="83"/>
      <c r="NLL83" s="84"/>
      <c r="NLM83" s="85"/>
      <c r="NLN83" s="86"/>
      <c r="NLO83" s="86"/>
      <c r="NLP83" s="87"/>
      <c r="NLQ83" s="87"/>
      <c r="NLR83" s="88"/>
      <c r="NLS83" s="82"/>
      <c r="NLT83" s="83"/>
      <c r="NLU83" s="84"/>
      <c r="NLV83" s="85"/>
      <c r="NLW83" s="86"/>
      <c r="NLX83" s="86"/>
      <c r="NLY83" s="87"/>
      <c r="NLZ83" s="87"/>
      <c r="NMA83" s="88"/>
      <c r="NMB83" s="82"/>
      <c r="NMC83" s="83"/>
      <c r="NMD83" s="84"/>
      <c r="NME83" s="85"/>
      <c r="NMF83" s="86"/>
      <c r="NMG83" s="86"/>
      <c r="NMH83" s="87"/>
      <c r="NMI83" s="87"/>
      <c r="NMJ83" s="88"/>
      <c r="NMK83" s="82"/>
      <c r="NML83" s="83"/>
      <c r="NMM83" s="84"/>
      <c r="NMN83" s="85"/>
      <c r="NMO83" s="86"/>
      <c r="NMP83" s="86"/>
      <c r="NMQ83" s="87"/>
      <c r="NMR83" s="87"/>
      <c r="NMS83" s="88"/>
      <c r="NMT83" s="82"/>
      <c r="NMU83" s="83"/>
      <c r="NMV83" s="84"/>
      <c r="NMW83" s="85"/>
      <c r="NMX83" s="86"/>
      <c r="NMY83" s="86"/>
      <c r="NMZ83" s="87"/>
      <c r="NNA83" s="87"/>
      <c r="NNB83" s="88"/>
      <c r="NNC83" s="82"/>
      <c r="NND83" s="83"/>
      <c r="NNE83" s="84"/>
      <c r="NNF83" s="85"/>
      <c r="NNG83" s="86"/>
      <c r="NNH83" s="86"/>
      <c r="NNI83" s="87"/>
      <c r="NNJ83" s="87"/>
      <c r="NNK83" s="88"/>
      <c r="NNL83" s="82"/>
      <c r="NNM83" s="83"/>
      <c r="NNN83" s="84"/>
      <c r="NNO83" s="85"/>
      <c r="NNP83" s="86"/>
      <c r="NNQ83" s="86"/>
      <c r="NNR83" s="87"/>
      <c r="NNS83" s="87"/>
      <c r="NNT83" s="88"/>
      <c r="NNU83" s="82"/>
      <c r="NNV83" s="83"/>
      <c r="NNW83" s="84"/>
      <c r="NNX83" s="85"/>
      <c r="NNY83" s="86"/>
      <c r="NNZ83" s="86"/>
      <c r="NOA83" s="87"/>
      <c r="NOB83" s="87"/>
      <c r="NOC83" s="88"/>
      <c r="NOD83" s="82"/>
      <c r="NOE83" s="83"/>
      <c r="NOF83" s="84"/>
      <c r="NOG83" s="85"/>
      <c r="NOH83" s="86"/>
      <c r="NOI83" s="86"/>
      <c r="NOJ83" s="87"/>
      <c r="NOK83" s="87"/>
      <c r="NOL83" s="88"/>
      <c r="NOM83" s="82"/>
      <c r="NON83" s="83"/>
      <c r="NOO83" s="84"/>
      <c r="NOP83" s="85"/>
      <c r="NOQ83" s="86"/>
      <c r="NOR83" s="86"/>
      <c r="NOS83" s="87"/>
      <c r="NOT83" s="87"/>
      <c r="NOU83" s="88"/>
      <c r="NOV83" s="82"/>
      <c r="NOW83" s="83"/>
      <c r="NOX83" s="84"/>
      <c r="NOY83" s="85"/>
      <c r="NOZ83" s="86"/>
      <c r="NPA83" s="86"/>
      <c r="NPB83" s="87"/>
      <c r="NPC83" s="87"/>
      <c r="NPD83" s="88"/>
      <c r="NPE83" s="82"/>
      <c r="NPF83" s="83"/>
      <c r="NPG83" s="84"/>
      <c r="NPH83" s="85"/>
      <c r="NPI83" s="86"/>
      <c r="NPJ83" s="86"/>
      <c r="NPK83" s="87"/>
      <c r="NPL83" s="87"/>
      <c r="NPM83" s="88"/>
      <c r="NPN83" s="82"/>
      <c r="NPO83" s="83"/>
      <c r="NPP83" s="84"/>
      <c r="NPQ83" s="85"/>
      <c r="NPR83" s="86"/>
      <c r="NPS83" s="86"/>
      <c r="NPT83" s="87"/>
      <c r="NPU83" s="87"/>
      <c r="NPV83" s="88"/>
      <c r="NPW83" s="82"/>
      <c r="NPX83" s="83"/>
      <c r="NPY83" s="84"/>
      <c r="NPZ83" s="85"/>
      <c r="NQA83" s="86"/>
      <c r="NQB83" s="86"/>
      <c r="NQC83" s="87"/>
      <c r="NQD83" s="87"/>
      <c r="NQE83" s="88"/>
      <c r="NQF83" s="82"/>
      <c r="NQG83" s="83"/>
      <c r="NQH83" s="84"/>
      <c r="NQI83" s="85"/>
      <c r="NQJ83" s="86"/>
      <c r="NQK83" s="86"/>
      <c r="NQL83" s="87"/>
      <c r="NQM83" s="87"/>
      <c r="NQN83" s="88"/>
      <c r="NQO83" s="82"/>
      <c r="NQP83" s="83"/>
      <c r="NQQ83" s="84"/>
      <c r="NQR83" s="85"/>
      <c r="NQS83" s="86"/>
      <c r="NQT83" s="86"/>
      <c r="NQU83" s="87"/>
      <c r="NQV83" s="87"/>
      <c r="NQW83" s="88"/>
      <c r="NQX83" s="82"/>
      <c r="NQY83" s="83"/>
      <c r="NQZ83" s="84"/>
      <c r="NRA83" s="85"/>
      <c r="NRB83" s="86"/>
      <c r="NRC83" s="86"/>
      <c r="NRD83" s="87"/>
      <c r="NRE83" s="87"/>
      <c r="NRF83" s="88"/>
      <c r="NRG83" s="82"/>
      <c r="NRH83" s="83"/>
      <c r="NRI83" s="84"/>
      <c r="NRJ83" s="85"/>
      <c r="NRK83" s="86"/>
      <c r="NRL83" s="86"/>
      <c r="NRM83" s="87"/>
      <c r="NRN83" s="87"/>
      <c r="NRO83" s="88"/>
      <c r="NRP83" s="82"/>
      <c r="NRQ83" s="83"/>
      <c r="NRR83" s="84"/>
      <c r="NRS83" s="85"/>
      <c r="NRT83" s="86"/>
      <c r="NRU83" s="86"/>
      <c r="NRV83" s="87"/>
      <c r="NRW83" s="87"/>
      <c r="NRX83" s="88"/>
      <c r="NRY83" s="82"/>
      <c r="NRZ83" s="83"/>
      <c r="NSA83" s="84"/>
      <c r="NSB83" s="85"/>
      <c r="NSC83" s="86"/>
      <c r="NSD83" s="86"/>
      <c r="NSE83" s="87"/>
      <c r="NSF83" s="87"/>
      <c r="NSG83" s="88"/>
      <c r="NSH83" s="82"/>
      <c r="NSI83" s="83"/>
      <c r="NSJ83" s="84"/>
      <c r="NSK83" s="85"/>
      <c r="NSL83" s="86"/>
      <c r="NSM83" s="86"/>
      <c r="NSN83" s="87"/>
      <c r="NSO83" s="87"/>
      <c r="NSP83" s="88"/>
      <c r="NSQ83" s="82"/>
      <c r="NSR83" s="83"/>
      <c r="NSS83" s="84"/>
      <c r="NST83" s="85"/>
      <c r="NSU83" s="86"/>
      <c r="NSV83" s="86"/>
      <c r="NSW83" s="87"/>
      <c r="NSX83" s="87"/>
      <c r="NSY83" s="88"/>
      <c r="NSZ83" s="82"/>
      <c r="NTA83" s="83"/>
      <c r="NTB83" s="84"/>
      <c r="NTC83" s="85"/>
      <c r="NTD83" s="86"/>
      <c r="NTE83" s="86"/>
      <c r="NTF83" s="87"/>
      <c r="NTG83" s="87"/>
      <c r="NTH83" s="88"/>
      <c r="NTI83" s="82"/>
      <c r="NTJ83" s="83"/>
      <c r="NTK83" s="84"/>
      <c r="NTL83" s="85"/>
      <c r="NTM83" s="86"/>
      <c r="NTN83" s="86"/>
      <c r="NTO83" s="87"/>
      <c r="NTP83" s="87"/>
      <c r="NTQ83" s="88"/>
      <c r="NTR83" s="82"/>
      <c r="NTS83" s="83"/>
      <c r="NTT83" s="84"/>
      <c r="NTU83" s="85"/>
      <c r="NTV83" s="86"/>
      <c r="NTW83" s="86"/>
      <c r="NTX83" s="87"/>
      <c r="NTY83" s="87"/>
      <c r="NTZ83" s="88"/>
      <c r="NUA83" s="82"/>
      <c r="NUB83" s="83"/>
      <c r="NUC83" s="84"/>
      <c r="NUD83" s="85"/>
      <c r="NUE83" s="86"/>
      <c r="NUF83" s="86"/>
      <c r="NUG83" s="87"/>
      <c r="NUH83" s="87"/>
      <c r="NUI83" s="88"/>
      <c r="NUJ83" s="82"/>
      <c r="NUK83" s="83"/>
      <c r="NUL83" s="84"/>
      <c r="NUM83" s="85"/>
      <c r="NUN83" s="86"/>
      <c r="NUO83" s="86"/>
      <c r="NUP83" s="87"/>
      <c r="NUQ83" s="87"/>
      <c r="NUR83" s="88"/>
      <c r="NUS83" s="82"/>
      <c r="NUT83" s="83"/>
      <c r="NUU83" s="84"/>
      <c r="NUV83" s="85"/>
      <c r="NUW83" s="86"/>
      <c r="NUX83" s="86"/>
      <c r="NUY83" s="87"/>
      <c r="NUZ83" s="87"/>
      <c r="NVA83" s="88"/>
      <c r="NVB83" s="82"/>
      <c r="NVC83" s="83"/>
      <c r="NVD83" s="84"/>
      <c r="NVE83" s="85"/>
      <c r="NVF83" s="86"/>
      <c r="NVG83" s="86"/>
      <c r="NVH83" s="87"/>
      <c r="NVI83" s="87"/>
      <c r="NVJ83" s="88"/>
      <c r="NVK83" s="82"/>
      <c r="NVL83" s="83"/>
      <c r="NVM83" s="84"/>
      <c r="NVN83" s="85"/>
      <c r="NVO83" s="86"/>
      <c r="NVP83" s="86"/>
      <c r="NVQ83" s="87"/>
      <c r="NVR83" s="87"/>
      <c r="NVS83" s="88"/>
      <c r="NVT83" s="82"/>
      <c r="NVU83" s="83"/>
      <c r="NVV83" s="84"/>
      <c r="NVW83" s="85"/>
      <c r="NVX83" s="86"/>
      <c r="NVY83" s="86"/>
      <c r="NVZ83" s="87"/>
      <c r="NWA83" s="87"/>
      <c r="NWB83" s="88"/>
      <c r="NWC83" s="82"/>
      <c r="NWD83" s="83"/>
      <c r="NWE83" s="84"/>
      <c r="NWF83" s="85"/>
      <c r="NWG83" s="86"/>
      <c r="NWH83" s="86"/>
      <c r="NWI83" s="87"/>
      <c r="NWJ83" s="87"/>
      <c r="NWK83" s="88"/>
      <c r="NWL83" s="82"/>
      <c r="NWM83" s="83"/>
      <c r="NWN83" s="84"/>
      <c r="NWO83" s="85"/>
      <c r="NWP83" s="86"/>
      <c r="NWQ83" s="86"/>
      <c r="NWR83" s="87"/>
      <c r="NWS83" s="87"/>
      <c r="NWT83" s="88"/>
      <c r="NWU83" s="82"/>
      <c r="NWV83" s="83"/>
      <c r="NWW83" s="84"/>
      <c r="NWX83" s="85"/>
      <c r="NWY83" s="86"/>
      <c r="NWZ83" s="86"/>
      <c r="NXA83" s="87"/>
      <c r="NXB83" s="87"/>
      <c r="NXC83" s="88"/>
      <c r="NXD83" s="82"/>
      <c r="NXE83" s="83"/>
      <c r="NXF83" s="84"/>
      <c r="NXG83" s="85"/>
      <c r="NXH83" s="86"/>
      <c r="NXI83" s="86"/>
      <c r="NXJ83" s="87"/>
      <c r="NXK83" s="87"/>
      <c r="NXL83" s="88"/>
      <c r="NXM83" s="82"/>
      <c r="NXN83" s="83"/>
      <c r="NXO83" s="84"/>
      <c r="NXP83" s="85"/>
      <c r="NXQ83" s="86"/>
      <c r="NXR83" s="86"/>
      <c r="NXS83" s="87"/>
      <c r="NXT83" s="87"/>
      <c r="NXU83" s="88"/>
      <c r="NXV83" s="82"/>
      <c r="NXW83" s="83"/>
      <c r="NXX83" s="84"/>
      <c r="NXY83" s="85"/>
      <c r="NXZ83" s="86"/>
      <c r="NYA83" s="86"/>
      <c r="NYB83" s="87"/>
      <c r="NYC83" s="87"/>
      <c r="NYD83" s="88"/>
      <c r="NYE83" s="82"/>
      <c r="NYF83" s="83"/>
      <c r="NYG83" s="84"/>
      <c r="NYH83" s="85"/>
      <c r="NYI83" s="86"/>
      <c r="NYJ83" s="86"/>
      <c r="NYK83" s="87"/>
      <c r="NYL83" s="87"/>
      <c r="NYM83" s="88"/>
      <c r="NYN83" s="82"/>
      <c r="NYO83" s="83"/>
      <c r="NYP83" s="84"/>
      <c r="NYQ83" s="85"/>
      <c r="NYR83" s="86"/>
      <c r="NYS83" s="86"/>
      <c r="NYT83" s="87"/>
      <c r="NYU83" s="87"/>
      <c r="NYV83" s="88"/>
      <c r="NYW83" s="82"/>
      <c r="NYX83" s="83"/>
      <c r="NYY83" s="84"/>
      <c r="NYZ83" s="85"/>
      <c r="NZA83" s="86"/>
      <c r="NZB83" s="86"/>
      <c r="NZC83" s="87"/>
      <c r="NZD83" s="87"/>
      <c r="NZE83" s="88"/>
      <c r="NZF83" s="82"/>
      <c r="NZG83" s="83"/>
      <c r="NZH83" s="84"/>
      <c r="NZI83" s="85"/>
      <c r="NZJ83" s="86"/>
      <c r="NZK83" s="86"/>
      <c r="NZL83" s="87"/>
      <c r="NZM83" s="87"/>
      <c r="NZN83" s="88"/>
      <c r="NZO83" s="82"/>
      <c r="NZP83" s="83"/>
      <c r="NZQ83" s="84"/>
      <c r="NZR83" s="85"/>
      <c r="NZS83" s="86"/>
      <c r="NZT83" s="86"/>
      <c r="NZU83" s="87"/>
      <c r="NZV83" s="87"/>
      <c r="NZW83" s="88"/>
      <c r="NZX83" s="82"/>
      <c r="NZY83" s="83"/>
      <c r="NZZ83" s="84"/>
      <c r="OAA83" s="85"/>
      <c r="OAB83" s="86"/>
      <c r="OAC83" s="86"/>
      <c r="OAD83" s="87"/>
      <c r="OAE83" s="87"/>
      <c r="OAF83" s="88"/>
      <c r="OAG83" s="82"/>
      <c r="OAH83" s="83"/>
      <c r="OAI83" s="84"/>
      <c r="OAJ83" s="85"/>
      <c r="OAK83" s="86"/>
      <c r="OAL83" s="86"/>
      <c r="OAM83" s="87"/>
      <c r="OAN83" s="87"/>
      <c r="OAO83" s="88"/>
      <c r="OAP83" s="82"/>
      <c r="OAQ83" s="83"/>
      <c r="OAR83" s="84"/>
      <c r="OAS83" s="85"/>
      <c r="OAT83" s="86"/>
      <c r="OAU83" s="86"/>
      <c r="OAV83" s="87"/>
      <c r="OAW83" s="87"/>
      <c r="OAX83" s="88"/>
      <c r="OAY83" s="82"/>
      <c r="OAZ83" s="83"/>
      <c r="OBA83" s="84"/>
      <c r="OBB83" s="85"/>
      <c r="OBC83" s="86"/>
      <c r="OBD83" s="86"/>
      <c r="OBE83" s="87"/>
      <c r="OBF83" s="87"/>
      <c r="OBG83" s="88"/>
      <c r="OBH83" s="82"/>
      <c r="OBI83" s="83"/>
      <c r="OBJ83" s="84"/>
      <c r="OBK83" s="85"/>
      <c r="OBL83" s="86"/>
      <c r="OBM83" s="86"/>
      <c r="OBN83" s="87"/>
      <c r="OBO83" s="87"/>
      <c r="OBP83" s="88"/>
      <c r="OBQ83" s="82"/>
      <c r="OBR83" s="83"/>
      <c r="OBS83" s="84"/>
      <c r="OBT83" s="85"/>
      <c r="OBU83" s="86"/>
      <c r="OBV83" s="86"/>
      <c r="OBW83" s="87"/>
      <c r="OBX83" s="87"/>
      <c r="OBY83" s="88"/>
      <c r="OBZ83" s="82"/>
      <c r="OCA83" s="83"/>
      <c r="OCB83" s="84"/>
      <c r="OCC83" s="85"/>
      <c r="OCD83" s="86"/>
      <c r="OCE83" s="86"/>
      <c r="OCF83" s="87"/>
      <c r="OCG83" s="87"/>
      <c r="OCH83" s="88"/>
      <c r="OCI83" s="82"/>
      <c r="OCJ83" s="83"/>
      <c r="OCK83" s="84"/>
      <c r="OCL83" s="85"/>
      <c r="OCM83" s="86"/>
      <c r="OCN83" s="86"/>
      <c r="OCO83" s="87"/>
      <c r="OCP83" s="87"/>
      <c r="OCQ83" s="88"/>
      <c r="OCR83" s="82"/>
      <c r="OCS83" s="83"/>
      <c r="OCT83" s="84"/>
      <c r="OCU83" s="85"/>
      <c r="OCV83" s="86"/>
      <c r="OCW83" s="86"/>
      <c r="OCX83" s="87"/>
      <c r="OCY83" s="87"/>
      <c r="OCZ83" s="88"/>
      <c r="ODA83" s="82"/>
      <c r="ODB83" s="83"/>
      <c r="ODC83" s="84"/>
      <c r="ODD83" s="85"/>
      <c r="ODE83" s="86"/>
      <c r="ODF83" s="86"/>
      <c r="ODG83" s="87"/>
      <c r="ODH83" s="87"/>
      <c r="ODI83" s="88"/>
      <c r="ODJ83" s="82"/>
      <c r="ODK83" s="83"/>
      <c r="ODL83" s="84"/>
      <c r="ODM83" s="85"/>
      <c r="ODN83" s="86"/>
      <c r="ODO83" s="86"/>
      <c r="ODP83" s="87"/>
      <c r="ODQ83" s="87"/>
      <c r="ODR83" s="88"/>
      <c r="ODS83" s="82"/>
      <c r="ODT83" s="83"/>
      <c r="ODU83" s="84"/>
      <c r="ODV83" s="85"/>
      <c r="ODW83" s="86"/>
      <c r="ODX83" s="86"/>
      <c r="ODY83" s="87"/>
      <c r="ODZ83" s="87"/>
      <c r="OEA83" s="88"/>
      <c r="OEB83" s="82"/>
      <c r="OEC83" s="83"/>
      <c r="OED83" s="84"/>
      <c r="OEE83" s="85"/>
      <c r="OEF83" s="86"/>
      <c r="OEG83" s="86"/>
      <c r="OEH83" s="87"/>
      <c r="OEI83" s="87"/>
      <c r="OEJ83" s="88"/>
      <c r="OEK83" s="82"/>
      <c r="OEL83" s="83"/>
      <c r="OEM83" s="84"/>
      <c r="OEN83" s="85"/>
      <c r="OEO83" s="86"/>
      <c r="OEP83" s="86"/>
      <c r="OEQ83" s="87"/>
      <c r="OER83" s="87"/>
      <c r="OES83" s="88"/>
      <c r="OET83" s="82"/>
      <c r="OEU83" s="83"/>
      <c r="OEV83" s="84"/>
      <c r="OEW83" s="85"/>
      <c r="OEX83" s="86"/>
      <c r="OEY83" s="86"/>
      <c r="OEZ83" s="87"/>
      <c r="OFA83" s="87"/>
      <c r="OFB83" s="88"/>
      <c r="OFC83" s="82"/>
      <c r="OFD83" s="83"/>
      <c r="OFE83" s="84"/>
      <c r="OFF83" s="85"/>
      <c r="OFG83" s="86"/>
      <c r="OFH83" s="86"/>
      <c r="OFI83" s="87"/>
      <c r="OFJ83" s="87"/>
      <c r="OFK83" s="88"/>
      <c r="OFL83" s="82"/>
      <c r="OFM83" s="83"/>
      <c r="OFN83" s="84"/>
      <c r="OFO83" s="85"/>
      <c r="OFP83" s="86"/>
      <c r="OFQ83" s="86"/>
      <c r="OFR83" s="87"/>
      <c r="OFS83" s="87"/>
      <c r="OFT83" s="88"/>
      <c r="OFU83" s="82"/>
      <c r="OFV83" s="83"/>
      <c r="OFW83" s="84"/>
      <c r="OFX83" s="85"/>
      <c r="OFY83" s="86"/>
      <c r="OFZ83" s="86"/>
      <c r="OGA83" s="87"/>
      <c r="OGB83" s="87"/>
      <c r="OGC83" s="88"/>
      <c r="OGD83" s="82"/>
      <c r="OGE83" s="83"/>
      <c r="OGF83" s="84"/>
      <c r="OGG83" s="85"/>
      <c r="OGH83" s="86"/>
      <c r="OGI83" s="86"/>
      <c r="OGJ83" s="87"/>
      <c r="OGK83" s="87"/>
      <c r="OGL83" s="88"/>
      <c r="OGM83" s="82"/>
      <c r="OGN83" s="83"/>
      <c r="OGO83" s="84"/>
      <c r="OGP83" s="85"/>
      <c r="OGQ83" s="86"/>
      <c r="OGR83" s="86"/>
      <c r="OGS83" s="87"/>
      <c r="OGT83" s="87"/>
      <c r="OGU83" s="88"/>
      <c r="OGV83" s="82"/>
      <c r="OGW83" s="83"/>
      <c r="OGX83" s="84"/>
      <c r="OGY83" s="85"/>
      <c r="OGZ83" s="86"/>
      <c r="OHA83" s="86"/>
      <c r="OHB83" s="87"/>
      <c r="OHC83" s="87"/>
      <c r="OHD83" s="88"/>
      <c r="OHE83" s="82"/>
      <c r="OHF83" s="83"/>
      <c r="OHG83" s="84"/>
      <c r="OHH83" s="85"/>
      <c r="OHI83" s="86"/>
      <c r="OHJ83" s="86"/>
      <c r="OHK83" s="87"/>
      <c r="OHL83" s="87"/>
      <c r="OHM83" s="88"/>
      <c r="OHN83" s="82"/>
      <c r="OHO83" s="83"/>
      <c r="OHP83" s="84"/>
      <c r="OHQ83" s="85"/>
      <c r="OHR83" s="86"/>
      <c r="OHS83" s="86"/>
      <c r="OHT83" s="87"/>
      <c r="OHU83" s="87"/>
      <c r="OHV83" s="88"/>
      <c r="OHW83" s="82"/>
      <c r="OHX83" s="83"/>
      <c r="OHY83" s="84"/>
      <c r="OHZ83" s="85"/>
      <c r="OIA83" s="86"/>
      <c r="OIB83" s="86"/>
      <c r="OIC83" s="87"/>
      <c r="OID83" s="87"/>
      <c r="OIE83" s="88"/>
      <c r="OIF83" s="82"/>
      <c r="OIG83" s="83"/>
      <c r="OIH83" s="84"/>
      <c r="OII83" s="85"/>
      <c r="OIJ83" s="86"/>
      <c r="OIK83" s="86"/>
      <c r="OIL83" s="87"/>
      <c r="OIM83" s="87"/>
      <c r="OIN83" s="88"/>
      <c r="OIO83" s="82"/>
      <c r="OIP83" s="83"/>
      <c r="OIQ83" s="84"/>
      <c r="OIR83" s="85"/>
      <c r="OIS83" s="86"/>
      <c r="OIT83" s="86"/>
      <c r="OIU83" s="87"/>
      <c r="OIV83" s="87"/>
      <c r="OIW83" s="88"/>
      <c r="OIX83" s="82"/>
      <c r="OIY83" s="83"/>
      <c r="OIZ83" s="84"/>
      <c r="OJA83" s="85"/>
      <c r="OJB83" s="86"/>
      <c r="OJC83" s="86"/>
      <c r="OJD83" s="87"/>
      <c r="OJE83" s="87"/>
      <c r="OJF83" s="88"/>
      <c r="OJG83" s="82"/>
      <c r="OJH83" s="83"/>
      <c r="OJI83" s="84"/>
      <c r="OJJ83" s="85"/>
      <c r="OJK83" s="86"/>
      <c r="OJL83" s="86"/>
      <c r="OJM83" s="87"/>
      <c r="OJN83" s="87"/>
      <c r="OJO83" s="88"/>
      <c r="OJP83" s="82"/>
      <c r="OJQ83" s="83"/>
      <c r="OJR83" s="84"/>
      <c r="OJS83" s="85"/>
      <c r="OJT83" s="86"/>
      <c r="OJU83" s="86"/>
      <c r="OJV83" s="87"/>
      <c r="OJW83" s="87"/>
      <c r="OJX83" s="88"/>
      <c r="OJY83" s="82"/>
      <c r="OJZ83" s="83"/>
      <c r="OKA83" s="84"/>
      <c r="OKB83" s="85"/>
      <c r="OKC83" s="86"/>
      <c r="OKD83" s="86"/>
      <c r="OKE83" s="87"/>
      <c r="OKF83" s="87"/>
      <c r="OKG83" s="88"/>
      <c r="OKH83" s="82"/>
      <c r="OKI83" s="83"/>
      <c r="OKJ83" s="84"/>
      <c r="OKK83" s="85"/>
      <c r="OKL83" s="86"/>
      <c r="OKM83" s="86"/>
      <c r="OKN83" s="87"/>
      <c r="OKO83" s="87"/>
      <c r="OKP83" s="88"/>
      <c r="OKQ83" s="82"/>
      <c r="OKR83" s="83"/>
      <c r="OKS83" s="84"/>
      <c r="OKT83" s="85"/>
      <c r="OKU83" s="86"/>
      <c r="OKV83" s="86"/>
      <c r="OKW83" s="87"/>
      <c r="OKX83" s="87"/>
      <c r="OKY83" s="88"/>
      <c r="OKZ83" s="82"/>
      <c r="OLA83" s="83"/>
      <c r="OLB83" s="84"/>
      <c r="OLC83" s="85"/>
      <c r="OLD83" s="86"/>
      <c r="OLE83" s="86"/>
      <c r="OLF83" s="87"/>
      <c r="OLG83" s="87"/>
      <c r="OLH83" s="88"/>
      <c r="OLI83" s="82"/>
      <c r="OLJ83" s="83"/>
      <c r="OLK83" s="84"/>
      <c r="OLL83" s="85"/>
      <c r="OLM83" s="86"/>
      <c r="OLN83" s="86"/>
      <c r="OLO83" s="87"/>
      <c r="OLP83" s="87"/>
      <c r="OLQ83" s="88"/>
      <c r="OLR83" s="82"/>
      <c r="OLS83" s="83"/>
      <c r="OLT83" s="84"/>
      <c r="OLU83" s="85"/>
      <c r="OLV83" s="86"/>
      <c r="OLW83" s="86"/>
      <c r="OLX83" s="87"/>
      <c r="OLY83" s="87"/>
      <c r="OLZ83" s="88"/>
      <c r="OMA83" s="82"/>
      <c r="OMB83" s="83"/>
      <c r="OMC83" s="84"/>
      <c r="OMD83" s="85"/>
      <c r="OME83" s="86"/>
      <c r="OMF83" s="86"/>
      <c r="OMG83" s="87"/>
      <c r="OMH83" s="87"/>
      <c r="OMI83" s="88"/>
      <c r="OMJ83" s="82"/>
      <c r="OMK83" s="83"/>
      <c r="OML83" s="84"/>
      <c r="OMM83" s="85"/>
      <c r="OMN83" s="86"/>
      <c r="OMO83" s="86"/>
      <c r="OMP83" s="87"/>
      <c r="OMQ83" s="87"/>
      <c r="OMR83" s="88"/>
      <c r="OMS83" s="82"/>
      <c r="OMT83" s="83"/>
      <c r="OMU83" s="84"/>
      <c r="OMV83" s="85"/>
      <c r="OMW83" s="86"/>
      <c r="OMX83" s="86"/>
      <c r="OMY83" s="87"/>
      <c r="OMZ83" s="87"/>
      <c r="ONA83" s="88"/>
      <c r="ONB83" s="82"/>
      <c r="ONC83" s="83"/>
      <c r="OND83" s="84"/>
      <c r="ONE83" s="85"/>
      <c r="ONF83" s="86"/>
      <c r="ONG83" s="86"/>
      <c r="ONH83" s="87"/>
      <c r="ONI83" s="87"/>
      <c r="ONJ83" s="88"/>
      <c r="ONK83" s="82"/>
      <c r="ONL83" s="83"/>
      <c r="ONM83" s="84"/>
      <c r="ONN83" s="85"/>
      <c r="ONO83" s="86"/>
      <c r="ONP83" s="86"/>
      <c r="ONQ83" s="87"/>
      <c r="ONR83" s="87"/>
      <c r="ONS83" s="88"/>
      <c r="ONT83" s="82"/>
      <c r="ONU83" s="83"/>
      <c r="ONV83" s="84"/>
      <c r="ONW83" s="85"/>
      <c r="ONX83" s="86"/>
      <c r="ONY83" s="86"/>
      <c r="ONZ83" s="87"/>
      <c r="OOA83" s="87"/>
      <c r="OOB83" s="88"/>
      <c r="OOC83" s="82"/>
      <c r="OOD83" s="83"/>
      <c r="OOE83" s="84"/>
      <c r="OOF83" s="85"/>
      <c r="OOG83" s="86"/>
      <c r="OOH83" s="86"/>
      <c r="OOI83" s="87"/>
      <c r="OOJ83" s="87"/>
      <c r="OOK83" s="88"/>
      <c r="OOL83" s="82"/>
      <c r="OOM83" s="83"/>
      <c r="OON83" s="84"/>
      <c r="OOO83" s="85"/>
      <c r="OOP83" s="86"/>
      <c r="OOQ83" s="86"/>
      <c r="OOR83" s="87"/>
      <c r="OOS83" s="87"/>
      <c r="OOT83" s="88"/>
      <c r="OOU83" s="82"/>
      <c r="OOV83" s="83"/>
      <c r="OOW83" s="84"/>
      <c r="OOX83" s="85"/>
      <c r="OOY83" s="86"/>
      <c r="OOZ83" s="86"/>
      <c r="OPA83" s="87"/>
      <c r="OPB83" s="87"/>
      <c r="OPC83" s="88"/>
      <c r="OPD83" s="82"/>
      <c r="OPE83" s="83"/>
      <c r="OPF83" s="84"/>
      <c r="OPG83" s="85"/>
      <c r="OPH83" s="86"/>
      <c r="OPI83" s="86"/>
      <c r="OPJ83" s="87"/>
      <c r="OPK83" s="87"/>
      <c r="OPL83" s="88"/>
      <c r="OPM83" s="82"/>
      <c r="OPN83" s="83"/>
      <c r="OPO83" s="84"/>
      <c r="OPP83" s="85"/>
      <c r="OPQ83" s="86"/>
      <c r="OPR83" s="86"/>
      <c r="OPS83" s="87"/>
      <c r="OPT83" s="87"/>
      <c r="OPU83" s="88"/>
      <c r="OPV83" s="82"/>
      <c r="OPW83" s="83"/>
      <c r="OPX83" s="84"/>
      <c r="OPY83" s="85"/>
      <c r="OPZ83" s="86"/>
      <c r="OQA83" s="86"/>
      <c r="OQB83" s="87"/>
      <c r="OQC83" s="87"/>
      <c r="OQD83" s="88"/>
      <c r="OQE83" s="82"/>
      <c r="OQF83" s="83"/>
      <c r="OQG83" s="84"/>
      <c r="OQH83" s="85"/>
      <c r="OQI83" s="86"/>
      <c r="OQJ83" s="86"/>
      <c r="OQK83" s="87"/>
      <c r="OQL83" s="87"/>
      <c r="OQM83" s="88"/>
      <c r="OQN83" s="82"/>
      <c r="OQO83" s="83"/>
      <c r="OQP83" s="84"/>
      <c r="OQQ83" s="85"/>
      <c r="OQR83" s="86"/>
      <c r="OQS83" s="86"/>
      <c r="OQT83" s="87"/>
      <c r="OQU83" s="87"/>
      <c r="OQV83" s="88"/>
      <c r="OQW83" s="82"/>
      <c r="OQX83" s="83"/>
      <c r="OQY83" s="84"/>
      <c r="OQZ83" s="85"/>
      <c r="ORA83" s="86"/>
      <c r="ORB83" s="86"/>
      <c r="ORC83" s="87"/>
      <c r="ORD83" s="87"/>
      <c r="ORE83" s="88"/>
      <c r="ORF83" s="82"/>
      <c r="ORG83" s="83"/>
      <c r="ORH83" s="84"/>
      <c r="ORI83" s="85"/>
      <c r="ORJ83" s="86"/>
      <c r="ORK83" s="86"/>
      <c r="ORL83" s="87"/>
      <c r="ORM83" s="87"/>
      <c r="ORN83" s="88"/>
      <c r="ORO83" s="82"/>
      <c r="ORP83" s="83"/>
      <c r="ORQ83" s="84"/>
      <c r="ORR83" s="85"/>
      <c r="ORS83" s="86"/>
      <c r="ORT83" s="86"/>
      <c r="ORU83" s="87"/>
      <c r="ORV83" s="87"/>
      <c r="ORW83" s="88"/>
      <c r="ORX83" s="82"/>
      <c r="ORY83" s="83"/>
      <c r="ORZ83" s="84"/>
      <c r="OSA83" s="85"/>
      <c r="OSB83" s="86"/>
      <c r="OSC83" s="86"/>
      <c r="OSD83" s="87"/>
      <c r="OSE83" s="87"/>
      <c r="OSF83" s="88"/>
      <c r="OSG83" s="82"/>
      <c r="OSH83" s="83"/>
      <c r="OSI83" s="84"/>
      <c r="OSJ83" s="85"/>
      <c r="OSK83" s="86"/>
      <c r="OSL83" s="86"/>
      <c r="OSM83" s="87"/>
      <c r="OSN83" s="87"/>
      <c r="OSO83" s="88"/>
      <c r="OSP83" s="82"/>
      <c r="OSQ83" s="83"/>
      <c r="OSR83" s="84"/>
      <c r="OSS83" s="85"/>
      <c r="OST83" s="86"/>
      <c r="OSU83" s="86"/>
      <c r="OSV83" s="87"/>
      <c r="OSW83" s="87"/>
      <c r="OSX83" s="88"/>
      <c r="OSY83" s="82"/>
      <c r="OSZ83" s="83"/>
      <c r="OTA83" s="84"/>
      <c r="OTB83" s="85"/>
      <c r="OTC83" s="86"/>
      <c r="OTD83" s="86"/>
      <c r="OTE83" s="87"/>
      <c r="OTF83" s="87"/>
      <c r="OTG83" s="88"/>
      <c r="OTH83" s="82"/>
      <c r="OTI83" s="83"/>
      <c r="OTJ83" s="84"/>
      <c r="OTK83" s="85"/>
      <c r="OTL83" s="86"/>
      <c r="OTM83" s="86"/>
      <c r="OTN83" s="87"/>
      <c r="OTO83" s="87"/>
      <c r="OTP83" s="88"/>
      <c r="OTQ83" s="82"/>
      <c r="OTR83" s="83"/>
      <c r="OTS83" s="84"/>
      <c r="OTT83" s="85"/>
      <c r="OTU83" s="86"/>
      <c r="OTV83" s="86"/>
      <c r="OTW83" s="87"/>
      <c r="OTX83" s="87"/>
      <c r="OTY83" s="88"/>
      <c r="OTZ83" s="82"/>
      <c r="OUA83" s="83"/>
      <c r="OUB83" s="84"/>
      <c r="OUC83" s="85"/>
      <c r="OUD83" s="86"/>
      <c r="OUE83" s="86"/>
      <c r="OUF83" s="87"/>
      <c r="OUG83" s="87"/>
      <c r="OUH83" s="88"/>
      <c r="OUI83" s="82"/>
      <c r="OUJ83" s="83"/>
      <c r="OUK83" s="84"/>
      <c r="OUL83" s="85"/>
      <c r="OUM83" s="86"/>
      <c r="OUN83" s="86"/>
      <c r="OUO83" s="87"/>
      <c r="OUP83" s="87"/>
      <c r="OUQ83" s="88"/>
      <c r="OUR83" s="82"/>
      <c r="OUS83" s="83"/>
      <c r="OUT83" s="84"/>
      <c r="OUU83" s="85"/>
      <c r="OUV83" s="86"/>
      <c r="OUW83" s="86"/>
      <c r="OUX83" s="87"/>
      <c r="OUY83" s="87"/>
      <c r="OUZ83" s="88"/>
      <c r="OVA83" s="82"/>
      <c r="OVB83" s="83"/>
      <c r="OVC83" s="84"/>
      <c r="OVD83" s="85"/>
      <c r="OVE83" s="86"/>
      <c r="OVF83" s="86"/>
      <c r="OVG83" s="87"/>
      <c r="OVH83" s="87"/>
      <c r="OVI83" s="88"/>
      <c r="OVJ83" s="82"/>
      <c r="OVK83" s="83"/>
      <c r="OVL83" s="84"/>
      <c r="OVM83" s="85"/>
      <c r="OVN83" s="86"/>
      <c r="OVO83" s="86"/>
      <c r="OVP83" s="87"/>
      <c r="OVQ83" s="87"/>
      <c r="OVR83" s="88"/>
      <c r="OVS83" s="82"/>
      <c r="OVT83" s="83"/>
      <c r="OVU83" s="84"/>
      <c r="OVV83" s="85"/>
      <c r="OVW83" s="86"/>
      <c r="OVX83" s="86"/>
      <c r="OVY83" s="87"/>
      <c r="OVZ83" s="87"/>
      <c r="OWA83" s="88"/>
      <c r="OWB83" s="82"/>
      <c r="OWC83" s="83"/>
      <c r="OWD83" s="84"/>
      <c r="OWE83" s="85"/>
      <c r="OWF83" s="86"/>
      <c r="OWG83" s="86"/>
      <c r="OWH83" s="87"/>
      <c r="OWI83" s="87"/>
      <c r="OWJ83" s="88"/>
      <c r="OWK83" s="82"/>
      <c r="OWL83" s="83"/>
      <c r="OWM83" s="84"/>
      <c r="OWN83" s="85"/>
      <c r="OWO83" s="86"/>
      <c r="OWP83" s="86"/>
      <c r="OWQ83" s="87"/>
      <c r="OWR83" s="87"/>
      <c r="OWS83" s="88"/>
      <c r="OWT83" s="82"/>
      <c r="OWU83" s="83"/>
      <c r="OWV83" s="84"/>
      <c r="OWW83" s="85"/>
      <c r="OWX83" s="86"/>
      <c r="OWY83" s="86"/>
      <c r="OWZ83" s="87"/>
      <c r="OXA83" s="87"/>
      <c r="OXB83" s="88"/>
      <c r="OXC83" s="82"/>
      <c r="OXD83" s="83"/>
      <c r="OXE83" s="84"/>
      <c r="OXF83" s="85"/>
      <c r="OXG83" s="86"/>
      <c r="OXH83" s="86"/>
      <c r="OXI83" s="87"/>
      <c r="OXJ83" s="87"/>
      <c r="OXK83" s="88"/>
      <c r="OXL83" s="82"/>
      <c r="OXM83" s="83"/>
      <c r="OXN83" s="84"/>
      <c r="OXO83" s="85"/>
      <c r="OXP83" s="86"/>
      <c r="OXQ83" s="86"/>
      <c r="OXR83" s="87"/>
      <c r="OXS83" s="87"/>
      <c r="OXT83" s="88"/>
      <c r="OXU83" s="82"/>
      <c r="OXV83" s="83"/>
      <c r="OXW83" s="84"/>
      <c r="OXX83" s="85"/>
      <c r="OXY83" s="86"/>
      <c r="OXZ83" s="86"/>
      <c r="OYA83" s="87"/>
      <c r="OYB83" s="87"/>
      <c r="OYC83" s="88"/>
      <c r="OYD83" s="82"/>
      <c r="OYE83" s="83"/>
      <c r="OYF83" s="84"/>
      <c r="OYG83" s="85"/>
      <c r="OYH83" s="86"/>
      <c r="OYI83" s="86"/>
      <c r="OYJ83" s="87"/>
      <c r="OYK83" s="87"/>
      <c r="OYL83" s="88"/>
      <c r="OYM83" s="82"/>
      <c r="OYN83" s="83"/>
      <c r="OYO83" s="84"/>
      <c r="OYP83" s="85"/>
      <c r="OYQ83" s="86"/>
      <c r="OYR83" s="86"/>
      <c r="OYS83" s="87"/>
      <c r="OYT83" s="87"/>
      <c r="OYU83" s="88"/>
      <c r="OYV83" s="82"/>
      <c r="OYW83" s="83"/>
      <c r="OYX83" s="84"/>
      <c r="OYY83" s="85"/>
      <c r="OYZ83" s="86"/>
      <c r="OZA83" s="86"/>
      <c r="OZB83" s="87"/>
      <c r="OZC83" s="87"/>
      <c r="OZD83" s="88"/>
      <c r="OZE83" s="82"/>
      <c r="OZF83" s="83"/>
      <c r="OZG83" s="84"/>
      <c r="OZH83" s="85"/>
      <c r="OZI83" s="86"/>
      <c r="OZJ83" s="86"/>
      <c r="OZK83" s="87"/>
      <c r="OZL83" s="87"/>
      <c r="OZM83" s="88"/>
      <c r="OZN83" s="82"/>
      <c r="OZO83" s="83"/>
      <c r="OZP83" s="84"/>
      <c r="OZQ83" s="85"/>
      <c r="OZR83" s="86"/>
      <c r="OZS83" s="86"/>
      <c r="OZT83" s="87"/>
      <c r="OZU83" s="87"/>
      <c r="OZV83" s="88"/>
      <c r="OZW83" s="82"/>
      <c r="OZX83" s="83"/>
      <c r="OZY83" s="84"/>
      <c r="OZZ83" s="85"/>
      <c r="PAA83" s="86"/>
      <c r="PAB83" s="86"/>
      <c r="PAC83" s="87"/>
      <c r="PAD83" s="87"/>
      <c r="PAE83" s="88"/>
      <c r="PAF83" s="82"/>
      <c r="PAG83" s="83"/>
      <c r="PAH83" s="84"/>
      <c r="PAI83" s="85"/>
      <c r="PAJ83" s="86"/>
      <c r="PAK83" s="86"/>
      <c r="PAL83" s="87"/>
      <c r="PAM83" s="87"/>
      <c r="PAN83" s="88"/>
      <c r="PAO83" s="82"/>
      <c r="PAP83" s="83"/>
      <c r="PAQ83" s="84"/>
      <c r="PAR83" s="85"/>
      <c r="PAS83" s="86"/>
      <c r="PAT83" s="86"/>
      <c r="PAU83" s="87"/>
      <c r="PAV83" s="87"/>
      <c r="PAW83" s="88"/>
      <c r="PAX83" s="82"/>
      <c r="PAY83" s="83"/>
      <c r="PAZ83" s="84"/>
      <c r="PBA83" s="85"/>
      <c r="PBB83" s="86"/>
      <c r="PBC83" s="86"/>
      <c r="PBD83" s="87"/>
      <c r="PBE83" s="87"/>
      <c r="PBF83" s="88"/>
      <c r="PBG83" s="82"/>
      <c r="PBH83" s="83"/>
      <c r="PBI83" s="84"/>
      <c r="PBJ83" s="85"/>
      <c r="PBK83" s="86"/>
      <c r="PBL83" s="86"/>
      <c r="PBM83" s="87"/>
      <c r="PBN83" s="87"/>
      <c r="PBO83" s="88"/>
      <c r="PBP83" s="82"/>
      <c r="PBQ83" s="83"/>
      <c r="PBR83" s="84"/>
      <c r="PBS83" s="85"/>
      <c r="PBT83" s="86"/>
      <c r="PBU83" s="86"/>
      <c r="PBV83" s="87"/>
      <c r="PBW83" s="87"/>
      <c r="PBX83" s="88"/>
      <c r="PBY83" s="82"/>
      <c r="PBZ83" s="83"/>
      <c r="PCA83" s="84"/>
      <c r="PCB83" s="85"/>
      <c r="PCC83" s="86"/>
      <c r="PCD83" s="86"/>
      <c r="PCE83" s="87"/>
      <c r="PCF83" s="87"/>
      <c r="PCG83" s="88"/>
      <c r="PCH83" s="82"/>
      <c r="PCI83" s="83"/>
      <c r="PCJ83" s="84"/>
      <c r="PCK83" s="85"/>
      <c r="PCL83" s="86"/>
      <c r="PCM83" s="86"/>
      <c r="PCN83" s="87"/>
      <c r="PCO83" s="87"/>
      <c r="PCP83" s="88"/>
      <c r="PCQ83" s="82"/>
      <c r="PCR83" s="83"/>
      <c r="PCS83" s="84"/>
      <c r="PCT83" s="85"/>
      <c r="PCU83" s="86"/>
      <c r="PCV83" s="86"/>
      <c r="PCW83" s="87"/>
      <c r="PCX83" s="87"/>
      <c r="PCY83" s="88"/>
      <c r="PCZ83" s="82"/>
      <c r="PDA83" s="83"/>
      <c r="PDB83" s="84"/>
      <c r="PDC83" s="85"/>
      <c r="PDD83" s="86"/>
      <c r="PDE83" s="86"/>
      <c r="PDF83" s="87"/>
      <c r="PDG83" s="87"/>
      <c r="PDH83" s="88"/>
      <c r="PDI83" s="82"/>
      <c r="PDJ83" s="83"/>
      <c r="PDK83" s="84"/>
      <c r="PDL83" s="85"/>
      <c r="PDM83" s="86"/>
      <c r="PDN83" s="86"/>
      <c r="PDO83" s="87"/>
      <c r="PDP83" s="87"/>
      <c r="PDQ83" s="88"/>
      <c r="PDR83" s="82"/>
      <c r="PDS83" s="83"/>
      <c r="PDT83" s="84"/>
      <c r="PDU83" s="85"/>
      <c r="PDV83" s="86"/>
      <c r="PDW83" s="86"/>
      <c r="PDX83" s="87"/>
      <c r="PDY83" s="87"/>
      <c r="PDZ83" s="88"/>
      <c r="PEA83" s="82"/>
      <c r="PEB83" s="83"/>
      <c r="PEC83" s="84"/>
      <c r="PED83" s="85"/>
      <c r="PEE83" s="86"/>
      <c r="PEF83" s="86"/>
      <c r="PEG83" s="87"/>
      <c r="PEH83" s="87"/>
      <c r="PEI83" s="88"/>
      <c r="PEJ83" s="82"/>
      <c r="PEK83" s="83"/>
      <c r="PEL83" s="84"/>
      <c r="PEM83" s="85"/>
      <c r="PEN83" s="86"/>
      <c r="PEO83" s="86"/>
      <c r="PEP83" s="87"/>
      <c r="PEQ83" s="87"/>
      <c r="PER83" s="88"/>
      <c r="PES83" s="82"/>
      <c r="PET83" s="83"/>
      <c r="PEU83" s="84"/>
      <c r="PEV83" s="85"/>
      <c r="PEW83" s="86"/>
      <c r="PEX83" s="86"/>
      <c r="PEY83" s="87"/>
      <c r="PEZ83" s="87"/>
      <c r="PFA83" s="88"/>
      <c r="PFB83" s="82"/>
      <c r="PFC83" s="83"/>
      <c r="PFD83" s="84"/>
      <c r="PFE83" s="85"/>
      <c r="PFF83" s="86"/>
      <c r="PFG83" s="86"/>
      <c r="PFH83" s="87"/>
      <c r="PFI83" s="87"/>
      <c r="PFJ83" s="88"/>
      <c r="PFK83" s="82"/>
      <c r="PFL83" s="83"/>
      <c r="PFM83" s="84"/>
      <c r="PFN83" s="85"/>
      <c r="PFO83" s="86"/>
      <c r="PFP83" s="86"/>
      <c r="PFQ83" s="87"/>
      <c r="PFR83" s="87"/>
      <c r="PFS83" s="88"/>
      <c r="PFT83" s="82"/>
      <c r="PFU83" s="83"/>
      <c r="PFV83" s="84"/>
      <c r="PFW83" s="85"/>
      <c r="PFX83" s="86"/>
      <c r="PFY83" s="86"/>
      <c r="PFZ83" s="87"/>
      <c r="PGA83" s="87"/>
      <c r="PGB83" s="88"/>
      <c r="PGC83" s="82"/>
      <c r="PGD83" s="83"/>
      <c r="PGE83" s="84"/>
      <c r="PGF83" s="85"/>
      <c r="PGG83" s="86"/>
      <c r="PGH83" s="86"/>
      <c r="PGI83" s="87"/>
      <c r="PGJ83" s="87"/>
      <c r="PGK83" s="88"/>
      <c r="PGL83" s="82"/>
      <c r="PGM83" s="83"/>
      <c r="PGN83" s="84"/>
      <c r="PGO83" s="85"/>
      <c r="PGP83" s="86"/>
      <c r="PGQ83" s="86"/>
      <c r="PGR83" s="87"/>
      <c r="PGS83" s="87"/>
      <c r="PGT83" s="88"/>
      <c r="PGU83" s="82"/>
      <c r="PGV83" s="83"/>
      <c r="PGW83" s="84"/>
      <c r="PGX83" s="85"/>
      <c r="PGY83" s="86"/>
      <c r="PGZ83" s="86"/>
      <c r="PHA83" s="87"/>
      <c r="PHB83" s="87"/>
      <c r="PHC83" s="88"/>
      <c r="PHD83" s="82"/>
      <c r="PHE83" s="83"/>
      <c r="PHF83" s="84"/>
      <c r="PHG83" s="85"/>
      <c r="PHH83" s="86"/>
      <c r="PHI83" s="86"/>
      <c r="PHJ83" s="87"/>
      <c r="PHK83" s="87"/>
      <c r="PHL83" s="88"/>
      <c r="PHM83" s="82"/>
      <c r="PHN83" s="83"/>
      <c r="PHO83" s="84"/>
      <c r="PHP83" s="85"/>
      <c r="PHQ83" s="86"/>
      <c r="PHR83" s="86"/>
      <c r="PHS83" s="87"/>
      <c r="PHT83" s="87"/>
      <c r="PHU83" s="88"/>
      <c r="PHV83" s="82"/>
      <c r="PHW83" s="83"/>
      <c r="PHX83" s="84"/>
      <c r="PHY83" s="85"/>
      <c r="PHZ83" s="86"/>
      <c r="PIA83" s="86"/>
      <c r="PIB83" s="87"/>
      <c r="PIC83" s="87"/>
      <c r="PID83" s="88"/>
      <c r="PIE83" s="82"/>
      <c r="PIF83" s="83"/>
      <c r="PIG83" s="84"/>
      <c r="PIH83" s="85"/>
      <c r="PII83" s="86"/>
      <c r="PIJ83" s="86"/>
      <c r="PIK83" s="87"/>
      <c r="PIL83" s="87"/>
      <c r="PIM83" s="88"/>
      <c r="PIN83" s="82"/>
      <c r="PIO83" s="83"/>
      <c r="PIP83" s="84"/>
      <c r="PIQ83" s="85"/>
      <c r="PIR83" s="86"/>
      <c r="PIS83" s="86"/>
      <c r="PIT83" s="87"/>
      <c r="PIU83" s="87"/>
      <c r="PIV83" s="88"/>
      <c r="PIW83" s="82"/>
      <c r="PIX83" s="83"/>
      <c r="PIY83" s="84"/>
      <c r="PIZ83" s="85"/>
      <c r="PJA83" s="86"/>
      <c r="PJB83" s="86"/>
      <c r="PJC83" s="87"/>
      <c r="PJD83" s="87"/>
      <c r="PJE83" s="88"/>
      <c r="PJF83" s="82"/>
      <c r="PJG83" s="83"/>
      <c r="PJH83" s="84"/>
      <c r="PJI83" s="85"/>
      <c r="PJJ83" s="86"/>
      <c r="PJK83" s="86"/>
      <c r="PJL83" s="87"/>
      <c r="PJM83" s="87"/>
      <c r="PJN83" s="88"/>
      <c r="PJO83" s="82"/>
      <c r="PJP83" s="83"/>
      <c r="PJQ83" s="84"/>
      <c r="PJR83" s="85"/>
      <c r="PJS83" s="86"/>
      <c r="PJT83" s="86"/>
      <c r="PJU83" s="87"/>
      <c r="PJV83" s="87"/>
      <c r="PJW83" s="88"/>
      <c r="PJX83" s="82"/>
      <c r="PJY83" s="83"/>
      <c r="PJZ83" s="84"/>
      <c r="PKA83" s="85"/>
      <c r="PKB83" s="86"/>
      <c r="PKC83" s="86"/>
      <c r="PKD83" s="87"/>
      <c r="PKE83" s="87"/>
      <c r="PKF83" s="88"/>
      <c r="PKG83" s="82"/>
      <c r="PKH83" s="83"/>
      <c r="PKI83" s="84"/>
      <c r="PKJ83" s="85"/>
      <c r="PKK83" s="86"/>
      <c r="PKL83" s="86"/>
      <c r="PKM83" s="87"/>
      <c r="PKN83" s="87"/>
      <c r="PKO83" s="88"/>
      <c r="PKP83" s="82"/>
      <c r="PKQ83" s="83"/>
      <c r="PKR83" s="84"/>
      <c r="PKS83" s="85"/>
      <c r="PKT83" s="86"/>
      <c r="PKU83" s="86"/>
      <c r="PKV83" s="87"/>
      <c r="PKW83" s="87"/>
      <c r="PKX83" s="88"/>
      <c r="PKY83" s="82"/>
      <c r="PKZ83" s="83"/>
      <c r="PLA83" s="84"/>
      <c r="PLB83" s="85"/>
      <c r="PLC83" s="86"/>
      <c r="PLD83" s="86"/>
      <c r="PLE83" s="87"/>
      <c r="PLF83" s="87"/>
      <c r="PLG83" s="88"/>
      <c r="PLH83" s="82"/>
      <c r="PLI83" s="83"/>
      <c r="PLJ83" s="84"/>
      <c r="PLK83" s="85"/>
      <c r="PLL83" s="86"/>
      <c r="PLM83" s="86"/>
      <c r="PLN83" s="87"/>
      <c r="PLO83" s="87"/>
      <c r="PLP83" s="88"/>
      <c r="PLQ83" s="82"/>
      <c r="PLR83" s="83"/>
      <c r="PLS83" s="84"/>
      <c r="PLT83" s="85"/>
      <c r="PLU83" s="86"/>
      <c r="PLV83" s="86"/>
      <c r="PLW83" s="87"/>
      <c r="PLX83" s="87"/>
      <c r="PLY83" s="88"/>
      <c r="PLZ83" s="82"/>
      <c r="PMA83" s="83"/>
      <c r="PMB83" s="84"/>
      <c r="PMC83" s="85"/>
      <c r="PMD83" s="86"/>
      <c r="PME83" s="86"/>
      <c r="PMF83" s="87"/>
      <c r="PMG83" s="87"/>
      <c r="PMH83" s="88"/>
      <c r="PMI83" s="82"/>
      <c r="PMJ83" s="83"/>
      <c r="PMK83" s="84"/>
      <c r="PML83" s="85"/>
      <c r="PMM83" s="86"/>
      <c r="PMN83" s="86"/>
      <c r="PMO83" s="87"/>
      <c r="PMP83" s="87"/>
      <c r="PMQ83" s="88"/>
      <c r="PMR83" s="82"/>
      <c r="PMS83" s="83"/>
      <c r="PMT83" s="84"/>
      <c r="PMU83" s="85"/>
      <c r="PMV83" s="86"/>
      <c r="PMW83" s="86"/>
      <c r="PMX83" s="87"/>
      <c r="PMY83" s="87"/>
      <c r="PMZ83" s="88"/>
      <c r="PNA83" s="82"/>
      <c r="PNB83" s="83"/>
      <c r="PNC83" s="84"/>
      <c r="PND83" s="85"/>
      <c r="PNE83" s="86"/>
      <c r="PNF83" s="86"/>
      <c r="PNG83" s="87"/>
      <c r="PNH83" s="87"/>
      <c r="PNI83" s="88"/>
      <c r="PNJ83" s="82"/>
      <c r="PNK83" s="83"/>
      <c r="PNL83" s="84"/>
      <c r="PNM83" s="85"/>
      <c r="PNN83" s="86"/>
      <c r="PNO83" s="86"/>
      <c r="PNP83" s="87"/>
      <c r="PNQ83" s="87"/>
      <c r="PNR83" s="88"/>
      <c r="PNS83" s="82"/>
      <c r="PNT83" s="83"/>
      <c r="PNU83" s="84"/>
      <c r="PNV83" s="85"/>
      <c r="PNW83" s="86"/>
      <c r="PNX83" s="86"/>
      <c r="PNY83" s="87"/>
      <c r="PNZ83" s="87"/>
      <c r="POA83" s="88"/>
      <c r="POB83" s="82"/>
      <c r="POC83" s="83"/>
      <c r="POD83" s="84"/>
      <c r="POE83" s="85"/>
      <c r="POF83" s="86"/>
      <c r="POG83" s="86"/>
      <c r="POH83" s="87"/>
      <c r="POI83" s="87"/>
      <c r="POJ83" s="88"/>
      <c r="POK83" s="82"/>
      <c r="POL83" s="83"/>
      <c r="POM83" s="84"/>
      <c r="PON83" s="85"/>
      <c r="POO83" s="86"/>
      <c r="POP83" s="86"/>
      <c r="POQ83" s="87"/>
      <c r="POR83" s="87"/>
      <c r="POS83" s="88"/>
      <c r="POT83" s="82"/>
      <c r="POU83" s="83"/>
      <c r="POV83" s="84"/>
      <c r="POW83" s="85"/>
      <c r="POX83" s="86"/>
      <c r="POY83" s="86"/>
      <c r="POZ83" s="87"/>
      <c r="PPA83" s="87"/>
      <c r="PPB83" s="88"/>
      <c r="PPC83" s="82"/>
      <c r="PPD83" s="83"/>
      <c r="PPE83" s="84"/>
      <c r="PPF83" s="85"/>
      <c r="PPG83" s="86"/>
      <c r="PPH83" s="86"/>
      <c r="PPI83" s="87"/>
      <c r="PPJ83" s="87"/>
      <c r="PPK83" s="88"/>
      <c r="PPL83" s="82"/>
      <c r="PPM83" s="83"/>
      <c r="PPN83" s="84"/>
      <c r="PPO83" s="85"/>
      <c r="PPP83" s="86"/>
      <c r="PPQ83" s="86"/>
      <c r="PPR83" s="87"/>
      <c r="PPS83" s="87"/>
      <c r="PPT83" s="88"/>
      <c r="PPU83" s="82"/>
      <c r="PPV83" s="83"/>
      <c r="PPW83" s="84"/>
      <c r="PPX83" s="85"/>
      <c r="PPY83" s="86"/>
      <c r="PPZ83" s="86"/>
      <c r="PQA83" s="87"/>
      <c r="PQB83" s="87"/>
      <c r="PQC83" s="88"/>
      <c r="PQD83" s="82"/>
      <c r="PQE83" s="83"/>
      <c r="PQF83" s="84"/>
      <c r="PQG83" s="85"/>
      <c r="PQH83" s="86"/>
      <c r="PQI83" s="86"/>
      <c r="PQJ83" s="87"/>
      <c r="PQK83" s="87"/>
      <c r="PQL83" s="88"/>
      <c r="PQM83" s="82"/>
      <c r="PQN83" s="83"/>
      <c r="PQO83" s="84"/>
      <c r="PQP83" s="85"/>
      <c r="PQQ83" s="86"/>
      <c r="PQR83" s="86"/>
      <c r="PQS83" s="87"/>
      <c r="PQT83" s="87"/>
      <c r="PQU83" s="88"/>
      <c r="PQV83" s="82"/>
      <c r="PQW83" s="83"/>
      <c r="PQX83" s="84"/>
      <c r="PQY83" s="85"/>
      <c r="PQZ83" s="86"/>
      <c r="PRA83" s="86"/>
      <c r="PRB83" s="87"/>
      <c r="PRC83" s="87"/>
      <c r="PRD83" s="88"/>
      <c r="PRE83" s="82"/>
      <c r="PRF83" s="83"/>
      <c r="PRG83" s="84"/>
      <c r="PRH83" s="85"/>
      <c r="PRI83" s="86"/>
      <c r="PRJ83" s="86"/>
      <c r="PRK83" s="87"/>
      <c r="PRL83" s="87"/>
      <c r="PRM83" s="88"/>
      <c r="PRN83" s="82"/>
      <c r="PRO83" s="83"/>
      <c r="PRP83" s="84"/>
      <c r="PRQ83" s="85"/>
      <c r="PRR83" s="86"/>
      <c r="PRS83" s="86"/>
      <c r="PRT83" s="87"/>
      <c r="PRU83" s="87"/>
      <c r="PRV83" s="88"/>
      <c r="PRW83" s="82"/>
      <c r="PRX83" s="83"/>
      <c r="PRY83" s="84"/>
      <c r="PRZ83" s="85"/>
      <c r="PSA83" s="86"/>
      <c r="PSB83" s="86"/>
      <c r="PSC83" s="87"/>
      <c r="PSD83" s="87"/>
      <c r="PSE83" s="88"/>
      <c r="PSF83" s="82"/>
      <c r="PSG83" s="83"/>
      <c r="PSH83" s="84"/>
      <c r="PSI83" s="85"/>
      <c r="PSJ83" s="86"/>
      <c r="PSK83" s="86"/>
      <c r="PSL83" s="87"/>
      <c r="PSM83" s="87"/>
      <c r="PSN83" s="88"/>
      <c r="PSO83" s="82"/>
      <c r="PSP83" s="83"/>
      <c r="PSQ83" s="84"/>
      <c r="PSR83" s="85"/>
      <c r="PSS83" s="86"/>
      <c r="PST83" s="86"/>
      <c r="PSU83" s="87"/>
      <c r="PSV83" s="87"/>
      <c r="PSW83" s="88"/>
      <c r="PSX83" s="82"/>
      <c r="PSY83" s="83"/>
      <c r="PSZ83" s="84"/>
      <c r="PTA83" s="85"/>
      <c r="PTB83" s="86"/>
      <c r="PTC83" s="86"/>
      <c r="PTD83" s="87"/>
      <c r="PTE83" s="87"/>
      <c r="PTF83" s="88"/>
      <c r="PTG83" s="82"/>
      <c r="PTH83" s="83"/>
      <c r="PTI83" s="84"/>
      <c r="PTJ83" s="85"/>
      <c r="PTK83" s="86"/>
      <c r="PTL83" s="86"/>
      <c r="PTM83" s="87"/>
      <c r="PTN83" s="87"/>
      <c r="PTO83" s="88"/>
      <c r="PTP83" s="82"/>
      <c r="PTQ83" s="83"/>
      <c r="PTR83" s="84"/>
      <c r="PTS83" s="85"/>
      <c r="PTT83" s="86"/>
      <c r="PTU83" s="86"/>
      <c r="PTV83" s="87"/>
      <c r="PTW83" s="87"/>
      <c r="PTX83" s="88"/>
      <c r="PTY83" s="82"/>
      <c r="PTZ83" s="83"/>
      <c r="PUA83" s="84"/>
      <c r="PUB83" s="85"/>
      <c r="PUC83" s="86"/>
      <c r="PUD83" s="86"/>
      <c r="PUE83" s="87"/>
      <c r="PUF83" s="87"/>
      <c r="PUG83" s="88"/>
      <c r="PUH83" s="82"/>
      <c r="PUI83" s="83"/>
      <c r="PUJ83" s="84"/>
      <c r="PUK83" s="85"/>
      <c r="PUL83" s="86"/>
      <c r="PUM83" s="86"/>
      <c r="PUN83" s="87"/>
      <c r="PUO83" s="87"/>
      <c r="PUP83" s="88"/>
      <c r="PUQ83" s="82"/>
      <c r="PUR83" s="83"/>
      <c r="PUS83" s="84"/>
      <c r="PUT83" s="85"/>
      <c r="PUU83" s="86"/>
      <c r="PUV83" s="86"/>
      <c r="PUW83" s="87"/>
      <c r="PUX83" s="87"/>
      <c r="PUY83" s="88"/>
      <c r="PUZ83" s="82"/>
      <c r="PVA83" s="83"/>
      <c r="PVB83" s="84"/>
      <c r="PVC83" s="85"/>
      <c r="PVD83" s="86"/>
      <c r="PVE83" s="86"/>
      <c r="PVF83" s="87"/>
      <c r="PVG83" s="87"/>
      <c r="PVH83" s="88"/>
      <c r="PVI83" s="82"/>
      <c r="PVJ83" s="83"/>
      <c r="PVK83" s="84"/>
      <c r="PVL83" s="85"/>
      <c r="PVM83" s="86"/>
      <c r="PVN83" s="86"/>
      <c r="PVO83" s="87"/>
      <c r="PVP83" s="87"/>
      <c r="PVQ83" s="88"/>
      <c r="PVR83" s="82"/>
      <c r="PVS83" s="83"/>
      <c r="PVT83" s="84"/>
      <c r="PVU83" s="85"/>
      <c r="PVV83" s="86"/>
      <c r="PVW83" s="86"/>
      <c r="PVX83" s="87"/>
      <c r="PVY83" s="87"/>
      <c r="PVZ83" s="88"/>
      <c r="PWA83" s="82"/>
      <c r="PWB83" s="83"/>
      <c r="PWC83" s="84"/>
      <c r="PWD83" s="85"/>
      <c r="PWE83" s="86"/>
      <c r="PWF83" s="86"/>
      <c r="PWG83" s="87"/>
      <c r="PWH83" s="87"/>
      <c r="PWI83" s="88"/>
      <c r="PWJ83" s="82"/>
      <c r="PWK83" s="83"/>
      <c r="PWL83" s="84"/>
      <c r="PWM83" s="85"/>
      <c r="PWN83" s="86"/>
      <c r="PWO83" s="86"/>
      <c r="PWP83" s="87"/>
      <c r="PWQ83" s="87"/>
      <c r="PWR83" s="88"/>
      <c r="PWS83" s="82"/>
      <c r="PWT83" s="83"/>
      <c r="PWU83" s="84"/>
      <c r="PWV83" s="85"/>
      <c r="PWW83" s="86"/>
      <c r="PWX83" s="86"/>
      <c r="PWY83" s="87"/>
      <c r="PWZ83" s="87"/>
      <c r="PXA83" s="88"/>
      <c r="PXB83" s="82"/>
      <c r="PXC83" s="83"/>
      <c r="PXD83" s="84"/>
      <c r="PXE83" s="85"/>
      <c r="PXF83" s="86"/>
      <c r="PXG83" s="86"/>
      <c r="PXH83" s="87"/>
      <c r="PXI83" s="87"/>
      <c r="PXJ83" s="88"/>
      <c r="PXK83" s="82"/>
      <c r="PXL83" s="83"/>
      <c r="PXM83" s="84"/>
      <c r="PXN83" s="85"/>
      <c r="PXO83" s="86"/>
      <c r="PXP83" s="86"/>
      <c r="PXQ83" s="87"/>
      <c r="PXR83" s="87"/>
      <c r="PXS83" s="88"/>
      <c r="PXT83" s="82"/>
      <c r="PXU83" s="83"/>
      <c r="PXV83" s="84"/>
      <c r="PXW83" s="85"/>
      <c r="PXX83" s="86"/>
      <c r="PXY83" s="86"/>
      <c r="PXZ83" s="87"/>
      <c r="PYA83" s="87"/>
      <c r="PYB83" s="88"/>
      <c r="PYC83" s="82"/>
      <c r="PYD83" s="83"/>
      <c r="PYE83" s="84"/>
      <c r="PYF83" s="85"/>
      <c r="PYG83" s="86"/>
      <c r="PYH83" s="86"/>
      <c r="PYI83" s="87"/>
      <c r="PYJ83" s="87"/>
      <c r="PYK83" s="88"/>
      <c r="PYL83" s="82"/>
      <c r="PYM83" s="83"/>
      <c r="PYN83" s="84"/>
      <c r="PYO83" s="85"/>
      <c r="PYP83" s="86"/>
      <c r="PYQ83" s="86"/>
      <c r="PYR83" s="87"/>
      <c r="PYS83" s="87"/>
      <c r="PYT83" s="88"/>
      <c r="PYU83" s="82"/>
      <c r="PYV83" s="83"/>
      <c r="PYW83" s="84"/>
      <c r="PYX83" s="85"/>
      <c r="PYY83" s="86"/>
      <c r="PYZ83" s="86"/>
      <c r="PZA83" s="87"/>
      <c r="PZB83" s="87"/>
      <c r="PZC83" s="88"/>
      <c r="PZD83" s="82"/>
      <c r="PZE83" s="83"/>
      <c r="PZF83" s="84"/>
      <c r="PZG83" s="85"/>
      <c r="PZH83" s="86"/>
      <c r="PZI83" s="86"/>
      <c r="PZJ83" s="87"/>
      <c r="PZK83" s="87"/>
      <c r="PZL83" s="88"/>
      <c r="PZM83" s="82"/>
      <c r="PZN83" s="83"/>
      <c r="PZO83" s="84"/>
      <c r="PZP83" s="85"/>
      <c r="PZQ83" s="86"/>
      <c r="PZR83" s="86"/>
      <c r="PZS83" s="87"/>
      <c r="PZT83" s="87"/>
      <c r="PZU83" s="88"/>
      <c r="PZV83" s="82"/>
      <c r="PZW83" s="83"/>
      <c r="PZX83" s="84"/>
      <c r="PZY83" s="85"/>
      <c r="PZZ83" s="86"/>
      <c r="QAA83" s="86"/>
      <c r="QAB83" s="87"/>
      <c r="QAC83" s="87"/>
      <c r="QAD83" s="88"/>
      <c r="QAE83" s="82"/>
      <c r="QAF83" s="83"/>
      <c r="QAG83" s="84"/>
      <c r="QAH83" s="85"/>
      <c r="QAI83" s="86"/>
      <c r="QAJ83" s="86"/>
      <c r="QAK83" s="87"/>
      <c r="QAL83" s="87"/>
      <c r="QAM83" s="88"/>
      <c r="QAN83" s="82"/>
      <c r="QAO83" s="83"/>
      <c r="QAP83" s="84"/>
      <c r="QAQ83" s="85"/>
      <c r="QAR83" s="86"/>
      <c r="QAS83" s="86"/>
      <c r="QAT83" s="87"/>
      <c r="QAU83" s="87"/>
      <c r="QAV83" s="88"/>
      <c r="QAW83" s="82"/>
      <c r="QAX83" s="83"/>
      <c r="QAY83" s="84"/>
      <c r="QAZ83" s="85"/>
      <c r="QBA83" s="86"/>
      <c r="QBB83" s="86"/>
      <c r="QBC83" s="87"/>
      <c r="QBD83" s="87"/>
      <c r="QBE83" s="88"/>
      <c r="QBF83" s="82"/>
      <c r="QBG83" s="83"/>
      <c r="QBH83" s="84"/>
      <c r="QBI83" s="85"/>
      <c r="QBJ83" s="86"/>
      <c r="QBK83" s="86"/>
      <c r="QBL83" s="87"/>
      <c r="QBM83" s="87"/>
      <c r="QBN83" s="88"/>
      <c r="QBO83" s="82"/>
      <c r="QBP83" s="83"/>
      <c r="QBQ83" s="84"/>
      <c r="QBR83" s="85"/>
      <c r="QBS83" s="86"/>
      <c r="QBT83" s="86"/>
      <c r="QBU83" s="87"/>
      <c r="QBV83" s="87"/>
      <c r="QBW83" s="88"/>
      <c r="QBX83" s="82"/>
      <c r="QBY83" s="83"/>
      <c r="QBZ83" s="84"/>
      <c r="QCA83" s="85"/>
      <c r="QCB83" s="86"/>
      <c r="QCC83" s="86"/>
      <c r="QCD83" s="87"/>
      <c r="QCE83" s="87"/>
      <c r="QCF83" s="88"/>
      <c r="QCG83" s="82"/>
      <c r="QCH83" s="83"/>
      <c r="QCI83" s="84"/>
      <c r="QCJ83" s="85"/>
      <c r="QCK83" s="86"/>
      <c r="QCL83" s="86"/>
      <c r="QCM83" s="87"/>
      <c r="QCN83" s="87"/>
      <c r="QCO83" s="88"/>
      <c r="QCP83" s="82"/>
      <c r="QCQ83" s="83"/>
      <c r="QCR83" s="84"/>
      <c r="QCS83" s="85"/>
      <c r="QCT83" s="86"/>
      <c r="QCU83" s="86"/>
      <c r="QCV83" s="87"/>
      <c r="QCW83" s="87"/>
      <c r="QCX83" s="88"/>
      <c r="QCY83" s="82"/>
      <c r="QCZ83" s="83"/>
      <c r="QDA83" s="84"/>
      <c r="QDB83" s="85"/>
      <c r="QDC83" s="86"/>
      <c r="QDD83" s="86"/>
      <c r="QDE83" s="87"/>
      <c r="QDF83" s="87"/>
      <c r="QDG83" s="88"/>
      <c r="QDH83" s="82"/>
      <c r="QDI83" s="83"/>
      <c r="QDJ83" s="84"/>
      <c r="QDK83" s="85"/>
      <c r="QDL83" s="86"/>
      <c r="QDM83" s="86"/>
      <c r="QDN83" s="87"/>
      <c r="QDO83" s="87"/>
      <c r="QDP83" s="88"/>
      <c r="QDQ83" s="82"/>
      <c r="QDR83" s="83"/>
      <c r="QDS83" s="84"/>
      <c r="QDT83" s="85"/>
      <c r="QDU83" s="86"/>
      <c r="QDV83" s="86"/>
      <c r="QDW83" s="87"/>
      <c r="QDX83" s="87"/>
      <c r="QDY83" s="88"/>
      <c r="QDZ83" s="82"/>
      <c r="QEA83" s="83"/>
      <c r="QEB83" s="84"/>
      <c r="QEC83" s="85"/>
      <c r="QED83" s="86"/>
      <c r="QEE83" s="86"/>
      <c r="QEF83" s="87"/>
      <c r="QEG83" s="87"/>
      <c r="QEH83" s="88"/>
      <c r="QEI83" s="82"/>
      <c r="QEJ83" s="83"/>
      <c r="QEK83" s="84"/>
      <c r="QEL83" s="85"/>
      <c r="QEM83" s="86"/>
      <c r="QEN83" s="86"/>
      <c r="QEO83" s="87"/>
      <c r="QEP83" s="87"/>
      <c r="QEQ83" s="88"/>
      <c r="QER83" s="82"/>
      <c r="QES83" s="83"/>
      <c r="QET83" s="84"/>
      <c r="QEU83" s="85"/>
      <c r="QEV83" s="86"/>
      <c r="QEW83" s="86"/>
      <c r="QEX83" s="87"/>
      <c r="QEY83" s="87"/>
      <c r="QEZ83" s="88"/>
      <c r="QFA83" s="82"/>
      <c r="QFB83" s="83"/>
      <c r="QFC83" s="84"/>
      <c r="QFD83" s="85"/>
      <c r="QFE83" s="86"/>
      <c r="QFF83" s="86"/>
      <c r="QFG83" s="87"/>
      <c r="QFH83" s="87"/>
      <c r="QFI83" s="88"/>
      <c r="QFJ83" s="82"/>
      <c r="QFK83" s="83"/>
      <c r="QFL83" s="84"/>
      <c r="QFM83" s="85"/>
      <c r="QFN83" s="86"/>
      <c r="QFO83" s="86"/>
      <c r="QFP83" s="87"/>
      <c r="QFQ83" s="87"/>
      <c r="QFR83" s="88"/>
      <c r="QFS83" s="82"/>
      <c r="QFT83" s="83"/>
      <c r="QFU83" s="84"/>
      <c r="QFV83" s="85"/>
      <c r="QFW83" s="86"/>
      <c r="QFX83" s="86"/>
      <c r="QFY83" s="87"/>
      <c r="QFZ83" s="87"/>
      <c r="QGA83" s="88"/>
      <c r="QGB83" s="82"/>
      <c r="QGC83" s="83"/>
      <c r="QGD83" s="84"/>
      <c r="QGE83" s="85"/>
      <c r="QGF83" s="86"/>
      <c r="QGG83" s="86"/>
      <c r="QGH83" s="87"/>
      <c r="QGI83" s="87"/>
      <c r="QGJ83" s="88"/>
      <c r="QGK83" s="82"/>
      <c r="QGL83" s="83"/>
      <c r="QGM83" s="84"/>
      <c r="QGN83" s="85"/>
      <c r="QGO83" s="86"/>
      <c r="QGP83" s="86"/>
      <c r="QGQ83" s="87"/>
      <c r="QGR83" s="87"/>
      <c r="QGS83" s="88"/>
      <c r="QGT83" s="82"/>
      <c r="QGU83" s="83"/>
      <c r="QGV83" s="84"/>
      <c r="QGW83" s="85"/>
      <c r="QGX83" s="86"/>
      <c r="QGY83" s="86"/>
      <c r="QGZ83" s="87"/>
      <c r="QHA83" s="87"/>
      <c r="QHB83" s="88"/>
      <c r="QHC83" s="82"/>
      <c r="QHD83" s="83"/>
      <c r="QHE83" s="84"/>
      <c r="QHF83" s="85"/>
      <c r="QHG83" s="86"/>
      <c r="QHH83" s="86"/>
      <c r="QHI83" s="87"/>
      <c r="QHJ83" s="87"/>
      <c r="QHK83" s="88"/>
      <c r="QHL83" s="82"/>
      <c r="QHM83" s="83"/>
      <c r="QHN83" s="84"/>
      <c r="QHO83" s="85"/>
      <c r="QHP83" s="86"/>
      <c r="QHQ83" s="86"/>
      <c r="QHR83" s="87"/>
      <c r="QHS83" s="87"/>
      <c r="QHT83" s="88"/>
      <c r="QHU83" s="82"/>
      <c r="QHV83" s="83"/>
      <c r="QHW83" s="84"/>
      <c r="QHX83" s="85"/>
      <c r="QHY83" s="86"/>
      <c r="QHZ83" s="86"/>
      <c r="QIA83" s="87"/>
      <c r="QIB83" s="87"/>
      <c r="QIC83" s="88"/>
      <c r="QID83" s="82"/>
      <c r="QIE83" s="83"/>
      <c r="QIF83" s="84"/>
      <c r="QIG83" s="85"/>
      <c r="QIH83" s="86"/>
      <c r="QII83" s="86"/>
      <c r="QIJ83" s="87"/>
      <c r="QIK83" s="87"/>
      <c r="QIL83" s="88"/>
      <c r="QIM83" s="82"/>
      <c r="QIN83" s="83"/>
      <c r="QIO83" s="84"/>
      <c r="QIP83" s="85"/>
      <c r="QIQ83" s="86"/>
      <c r="QIR83" s="86"/>
      <c r="QIS83" s="87"/>
      <c r="QIT83" s="87"/>
      <c r="QIU83" s="88"/>
      <c r="QIV83" s="82"/>
      <c r="QIW83" s="83"/>
      <c r="QIX83" s="84"/>
      <c r="QIY83" s="85"/>
      <c r="QIZ83" s="86"/>
      <c r="QJA83" s="86"/>
      <c r="QJB83" s="87"/>
      <c r="QJC83" s="87"/>
      <c r="QJD83" s="88"/>
      <c r="QJE83" s="82"/>
      <c r="QJF83" s="83"/>
      <c r="QJG83" s="84"/>
      <c r="QJH83" s="85"/>
      <c r="QJI83" s="86"/>
      <c r="QJJ83" s="86"/>
      <c r="QJK83" s="87"/>
      <c r="QJL83" s="87"/>
      <c r="QJM83" s="88"/>
      <c r="QJN83" s="82"/>
      <c r="QJO83" s="83"/>
      <c r="QJP83" s="84"/>
      <c r="QJQ83" s="85"/>
      <c r="QJR83" s="86"/>
      <c r="QJS83" s="86"/>
      <c r="QJT83" s="87"/>
      <c r="QJU83" s="87"/>
      <c r="QJV83" s="88"/>
      <c r="QJW83" s="82"/>
      <c r="QJX83" s="83"/>
      <c r="QJY83" s="84"/>
      <c r="QJZ83" s="85"/>
      <c r="QKA83" s="86"/>
      <c r="QKB83" s="86"/>
      <c r="QKC83" s="87"/>
      <c r="QKD83" s="87"/>
      <c r="QKE83" s="88"/>
      <c r="QKF83" s="82"/>
      <c r="QKG83" s="83"/>
      <c r="QKH83" s="84"/>
      <c r="QKI83" s="85"/>
      <c r="QKJ83" s="86"/>
      <c r="QKK83" s="86"/>
      <c r="QKL83" s="87"/>
      <c r="QKM83" s="87"/>
      <c r="QKN83" s="88"/>
      <c r="QKO83" s="82"/>
      <c r="QKP83" s="83"/>
      <c r="QKQ83" s="84"/>
      <c r="QKR83" s="85"/>
      <c r="QKS83" s="86"/>
      <c r="QKT83" s="86"/>
      <c r="QKU83" s="87"/>
      <c r="QKV83" s="87"/>
      <c r="QKW83" s="88"/>
      <c r="QKX83" s="82"/>
      <c r="QKY83" s="83"/>
      <c r="QKZ83" s="84"/>
      <c r="QLA83" s="85"/>
      <c r="QLB83" s="86"/>
      <c r="QLC83" s="86"/>
      <c r="QLD83" s="87"/>
      <c r="QLE83" s="87"/>
      <c r="QLF83" s="88"/>
      <c r="QLG83" s="82"/>
      <c r="QLH83" s="83"/>
      <c r="QLI83" s="84"/>
      <c r="QLJ83" s="85"/>
      <c r="QLK83" s="86"/>
      <c r="QLL83" s="86"/>
      <c r="QLM83" s="87"/>
      <c r="QLN83" s="87"/>
      <c r="QLO83" s="88"/>
      <c r="QLP83" s="82"/>
      <c r="QLQ83" s="83"/>
      <c r="QLR83" s="84"/>
      <c r="QLS83" s="85"/>
      <c r="QLT83" s="86"/>
      <c r="QLU83" s="86"/>
      <c r="QLV83" s="87"/>
      <c r="QLW83" s="87"/>
      <c r="QLX83" s="88"/>
      <c r="QLY83" s="82"/>
      <c r="QLZ83" s="83"/>
      <c r="QMA83" s="84"/>
      <c r="QMB83" s="85"/>
      <c r="QMC83" s="86"/>
      <c r="QMD83" s="86"/>
      <c r="QME83" s="87"/>
      <c r="QMF83" s="87"/>
      <c r="QMG83" s="88"/>
      <c r="QMH83" s="82"/>
      <c r="QMI83" s="83"/>
      <c r="QMJ83" s="84"/>
      <c r="QMK83" s="85"/>
      <c r="QML83" s="86"/>
      <c r="QMM83" s="86"/>
      <c r="QMN83" s="87"/>
      <c r="QMO83" s="87"/>
      <c r="QMP83" s="88"/>
      <c r="QMQ83" s="82"/>
      <c r="QMR83" s="83"/>
      <c r="QMS83" s="84"/>
      <c r="QMT83" s="85"/>
      <c r="QMU83" s="86"/>
      <c r="QMV83" s="86"/>
      <c r="QMW83" s="87"/>
      <c r="QMX83" s="87"/>
      <c r="QMY83" s="88"/>
      <c r="QMZ83" s="82"/>
      <c r="QNA83" s="83"/>
      <c r="QNB83" s="84"/>
      <c r="QNC83" s="85"/>
      <c r="QND83" s="86"/>
      <c r="QNE83" s="86"/>
      <c r="QNF83" s="87"/>
      <c r="QNG83" s="87"/>
      <c r="QNH83" s="88"/>
      <c r="QNI83" s="82"/>
      <c r="QNJ83" s="83"/>
      <c r="QNK83" s="84"/>
      <c r="QNL83" s="85"/>
      <c r="QNM83" s="86"/>
      <c r="QNN83" s="86"/>
      <c r="QNO83" s="87"/>
      <c r="QNP83" s="87"/>
      <c r="QNQ83" s="88"/>
      <c r="QNR83" s="82"/>
      <c r="QNS83" s="83"/>
      <c r="QNT83" s="84"/>
      <c r="QNU83" s="85"/>
      <c r="QNV83" s="86"/>
      <c r="QNW83" s="86"/>
      <c r="QNX83" s="87"/>
      <c r="QNY83" s="87"/>
      <c r="QNZ83" s="88"/>
      <c r="QOA83" s="82"/>
      <c r="QOB83" s="83"/>
      <c r="QOC83" s="84"/>
      <c r="QOD83" s="85"/>
      <c r="QOE83" s="86"/>
      <c r="QOF83" s="86"/>
      <c r="QOG83" s="87"/>
      <c r="QOH83" s="87"/>
      <c r="QOI83" s="88"/>
      <c r="QOJ83" s="82"/>
      <c r="QOK83" s="83"/>
      <c r="QOL83" s="84"/>
      <c r="QOM83" s="85"/>
      <c r="QON83" s="86"/>
      <c r="QOO83" s="86"/>
      <c r="QOP83" s="87"/>
      <c r="QOQ83" s="87"/>
      <c r="QOR83" s="88"/>
      <c r="QOS83" s="82"/>
      <c r="QOT83" s="83"/>
      <c r="QOU83" s="84"/>
      <c r="QOV83" s="85"/>
      <c r="QOW83" s="86"/>
      <c r="QOX83" s="86"/>
      <c r="QOY83" s="87"/>
      <c r="QOZ83" s="87"/>
      <c r="QPA83" s="88"/>
      <c r="QPB83" s="82"/>
      <c r="QPC83" s="83"/>
      <c r="QPD83" s="84"/>
      <c r="QPE83" s="85"/>
      <c r="QPF83" s="86"/>
      <c r="QPG83" s="86"/>
      <c r="QPH83" s="87"/>
      <c r="QPI83" s="87"/>
      <c r="QPJ83" s="88"/>
      <c r="QPK83" s="82"/>
      <c r="QPL83" s="83"/>
      <c r="QPM83" s="84"/>
      <c r="QPN83" s="85"/>
      <c r="QPO83" s="86"/>
      <c r="QPP83" s="86"/>
      <c r="QPQ83" s="87"/>
      <c r="QPR83" s="87"/>
      <c r="QPS83" s="88"/>
      <c r="QPT83" s="82"/>
      <c r="QPU83" s="83"/>
      <c r="QPV83" s="84"/>
      <c r="QPW83" s="85"/>
      <c r="QPX83" s="86"/>
      <c r="QPY83" s="86"/>
      <c r="QPZ83" s="87"/>
      <c r="QQA83" s="87"/>
      <c r="QQB83" s="88"/>
      <c r="QQC83" s="82"/>
      <c r="QQD83" s="83"/>
      <c r="QQE83" s="84"/>
      <c r="QQF83" s="85"/>
      <c r="QQG83" s="86"/>
      <c r="QQH83" s="86"/>
      <c r="QQI83" s="87"/>
      <c r="QQJ83" s="87"/>
      <c r="QQK83" s="88"/>
      <c r="QQL83" s="82"/>
      <c r="QQM83" s="83"/>
      <c r="QQN83" s="84"/>
      <c r="QQO83" s="85"/>
      <c r="QQP83" s="86"/>
      <c r="QQQ83" s="86"/>
      <c r="QQR83" s="87"/>
      <c r="QQS83" s="87"/>
      <c r="QQT83" s="88"/>
      <c r="QQU83" s="82"/>
      <c r="QQV83" s="83"/>
      <c r="QQW83" s="84"/>
      <c r="QQX83" s="85"/>
      <c r="QQY83" s="86"/>
      <c r="QQZ83" s="86"/>
      <c r="QRA83" s="87"/>
      <c r="QRB83" s="87"/>
      <c r="QRC83" s="88"/>
      <c r="QRD83" s="82"/>
      <c r="QRE83" s="83"/>
      <c r="QRF83" s="84"/>
      <c r="QRG83" s="85"/>
      <c r="QRH83" s="86"/>
      <c r="QRI83" s="86"/>
      <c r="QRJ83" s="87"/>
      <c r="QRK83" s="87"/>
      <c r="QRL83" s="88"/>
      <c r="QRM83" s="82"/>
      <c r="QRN83" s="83"/>
      <c r="QRO83" s="84"/>
      <c r="QRP83" s="85"/>
      <c r="QRQ83" s="86"/>
      <c r="QRR83" s="86"/>
      <c r="QRS83" s="87"/>
      <c r="QRT83" s="87"/>
      <c r="QRU83" s="88"/>
      <c r="QRV83" s="82"/>
      <c r="QRW83" s="83"/>
      <c r="QRX83" s="84"/>
      <c r="QRY83" s="85"/>
      <c r="QRZ83" s="86"/>
      <c r="QSA83" s="86"/>
      <c r="QSB83" s="87"/>
      <c r="QSC83" s="87"/>
      <c r="QSD83" s="88"/>
      <c r="QSE83" s="82"/>
      <c r="QSF83" s="83"/>
      <c r="QSG83" s="84"/>
      <c r="QSH83" s="85"/>
      <c r="QSI83" s="86"/>
      <c r="QSJ83" s="86"/>
      <c r="QSK83" s="87"/>
      <c r="QSL83" s="87"/>
      <c r="QSM83" s="88"/>
      <c r="QSN83" s="82"/>
      <c r="QSO83" s="83"/>
      <c r="QSP83" s="84"/>
      <c r="QSQ83" s="85"/>
      <c r="QSR83" s="86"/>
      <c r="QSS83" s="86"/>
      <c r="QST83" s="87"/>
      <c r="QSU83" s="87"/>
      <c r="QSV83" s="88"/>
      <c r="QSW83" s="82"/>
      <c r="QSX83" s="83"/>
      <c r="QSY83" s="84"/>
      <c r="QSZ83" s="85"/>
      <c r="QTA83" s="86"/>
      <c r="QTB83" s="86"/>
      <c r="QTC83" s="87"/>
      <c r="QTD83" s="87"/>
      <c r="QTE83" s="88"/>
      <c r="QTF83" s="82"/>
      <c r="QTG83" s="83"/>
      <c r="QTH83" s="84"/>
      <c r="QTI83" s="85"/>
      <c r="QTJ83" s="86"/>
      <c r="QTK83" s="86"/>
      <c r="QTL83" s="87"/>
      <c r="QTM83" s="87"/>
      <c r="QTN83" s="88"/>
      <c r="QTO83" s="82"/>
      <c r="QTP83" s="83"/>
      <c r="QTQ83" s="84"/>
      <c r="QTR83" s="85"/>
      <c r="QTS83" s="86"/>
      <c r="QTT83" s="86"/>
      <c r="QTU83" s="87"/>
      <c r="QTV83" s="87"/>
      <c r="QTW83" s="88"/>
      <c r="QTX83" s="82"/>
      <c r="QTY83" s="83"/>
      <c r="QTZ83" s="84"/>
      <c r="QUA83" s="85"/>
      <c r="QUB83" s="86"/>
      <c r="QUC83" s="86"/>
      <c r="QUD83" s="87"/>
      <c r="QUE83" s="87"/>
      <c r="QUF83" s="88"/>
      <c r="QUG83" s="82"/>
      <c r="QUH83" s="83"/>
      <c r="QUI83" s="84"/>
      <c r="QUJ83" s="85"/>
      <c r="QUK83" s="86"/>
      <c r="QUL83" s="86"/>
      <c r="QUM83" s="87"/>
      <c r="QUN83" s="87"/>
      <c r="QUO83" s="88"/>
      <c r="QUP83" s="82"/>
      <c r="QUQ83" s="83"/>
      <c r="QUR83" s="84"/>
      <c r="QUS83" s="85"/>
      <c r="QUT83" s="86"/>
      <c r="QUU83" s="86"/>
      <c r="QUV83" s="87"/>
      <c r="QUW83" s="87"/>
      <c r="QUX83" s="88"/>
      <c r="QUY83" s="82"/>
      <c r="QUZ83" s="83"/>
      <c r="QVA83" s="84"/>
      <c r="QVB83" s="85"/>
      <c r="QVC83" s="86"/>
      <c r="QVD83" s="86"/>
      <c r="QVE83" s="87"/>
      <c r="QVF83" s="87"/>
      <c r="QVG83" s="88"/>
      <c r="QVH83" s="82"/>
      <c r="QVI83" s="83"/>
      <c r="QVJ83" s="84"/>
      <c r="QVK83" s="85"/>
      <c r="QVL83" s="86"/>
      <c r="QVM83" s="86"/>
      <c r="QVN83" s="87"/>
      <c r="QVO83" s="87"/>
      <c r="QVP83" s="88"/>
      <c r="QVQ83" s="82"/>
      <c r="QVR83" s="83"/>
      <c r="QVS83" s="84"/>
      <c r="QVT83" s="85"/>
      <c r="QVU83" s="86"/>
      <c r="QVV83" s="86"/>
      <c r="QVW83" s="87"/>
      <c r="QVX83" s="87"/>
      <c r="QVY83" s="88"/>
      <c r="QVZ83" s="82"/>
      <c r="QWA83" s="83"/>
      <c r="QWB83" s="84"/>
      <c r="QWC83" s="85"/>
      <c r="QWD83" s="86"/>
      <c r="QWE83" s="86"/>
      <c r="QWF83" s="87"/>
      <c r="QWG83" s="87"/>
      <c r="QWH83" s="88"/>
      <c r="QWI83" s="82"/>
      <c r="QWJ83" s="83"/>
      <c r="QWK83" s="84"/>
      <c r="QWL83" s="85"/>
      <c r="QWM83" s="86"/>
      <c r="QWN83" s="86"/>
      <c r="QWO83" s="87"/>
      <c r="QWP83" s="87"/>
      <c r="QWQ83" s="88"/>
      <c r="QWR83" s="82"/>
      <c r="QWS83" s="83"/>
      <c r="QWT83" s="84"/>
      <c r="QWU83" s="85"/>
      <c r="QWV83" s="86"/>
      <c r="QWW83" s="86"/>
      <c r="QWX83" s="87"/>
      <c r="QWY83" s="87"/>
      <c r="QWZ83" s="88"/>
      <c r="QXA83" s="82"/>
      <c r="QXB83" s="83"/>
      <c r="QXC83" s="84"/>
      <c r="QXD83" s="85"/>
      <c r="QXE83" s="86"/>
      <c r="QXF83" s="86"/>
      <c r="QXG83" s="87"/>
      <c r="QXH83" s="87"/>
      <c r="QXI83" s="88"/>
      <c r="QXJ83" s="82"/>
      <c r="QXK83" s="83"/>
      <c r="QXL83" s="84"/>
      <c r="QXM83" s="85"/>
      <c r="QXN83" s="86"/>
      <c r="QXO83" s="86"/>
      <c r="QXP83" s="87"/>
      <c r="QXQ83" s="87"/>
      <c r="QXR83" s="88"/>
      <c r="QXS83" s="82"/>
      <c r="QXT83" s="83"/>
      <c r="QXU83" s="84"/>
      <c r="QXV83" s="85"/>
      <c r="QXW83" s="86"/>
      <c r="QXX83" s="86"/>
      <c r="QXY83" s="87"/>
      <c r="QXZ83" s="87"/>
      <c r="QYA83" s="88"/>
      <c r="QYB83" s="82"/>
      <c r="QYC83" s="83"/>
      <c r="QYD83" s="84"/>
      <c r="QYE83" s="85"/>
      <c r="QYF83" s="86"/>
      <c r="QYG83" s="86"/>
      <c r="QYH83" s="87"/>
      <c r="QYI83" s="87"/>
      <c r="QYJ83" s="88"/>
      <c r="QYK83" s="82"/>
      <c r="QYL83" s="83"/>
      <c r="QYM83" s="84"/>
      <c r="QYN83" s="85"/>
      <c r="QYO83" s="86"/>
      <c r="QYP83" s="86"/>
      <c r="QYQ83" s="87"/>
      <c r="QYR83" s="87"/>
      <c r="QYS83" s="88"/>
      <c r="QYT83" s="82"/>
      <c r="QYU83" s="83"/>
      <c r="QYV83" s="84"/>
      <c r="QYW83" s="85"/>
      <c r="QYX83" s="86"/>
      <c r="QYY83" s="86"/>
      <c r="QYZ83" s="87"/>
      <c r="QZA83" s="87"/>
      <c r="QZB83" s="88"/>
      <c r="QZC83" s="82"/>
      <c r="QZD83" s="83"/>
      <c r="QZE83" s="84"/>
      <c r="QZF83" s="85"/>
      <c r="QZG83" s="86"/>
      <c r="QZH83" s="86"/>
      <c r="QZI83" s="87"/>
      <c r="QZJ83" s="87"/>
      <c r="QZK83" s="88"/>
      <c r="QZL83" s="82"/>
      <c r="QZM83" s="83"/>
      <c r="QZN83" s="84"/>
      <c r="QZO83" s="85"/>
      <c r="QZP83" s="86"/>
      <c r="QZQ83" s="86"/>
      <c r="QZR83" s="87"/>
      <c r="QZS83" s="87"/>
      <c r="QZT83" s="88"/>
      <c r="QZU83" s="82"/>
      <c r="QZV83" s="83"/>
      <c r="QZW83" s="84"/>
      <c r="QZX83" s="85"/>
      <c r="QZY83" s="86"/>
      <c r="QZZ83" s="86"/>
      <c r="RAA83" s="87"/>
      <c r="RAB83" s="87"/>
      <c r="RAC83" s="88"/>
      <c r="RAD83" s="82"/>
      <c r="RAE83" s="83"/>
      <c r="RAF83" s="84"/>
      <c r="RAG83" s="85"/>
      <c r="RAH83" s="86"/>
      <c r="RAI83" s="86"/>
      <c r="RAJ83" s="87"/>
      <c r="RAK83" s="87"/>
      <c r="RAL83" s="88"/>
      <c r="RAM83" s="82"/>
      <c r="RAN83" s="83"/>
      <c r="RAO83" s="84"/>
      <c r="RAP83" s="85"/>
      <c r="RAQ83" s="86"/>
      <c r="RAR83" s="86"/>
      <c r="RAS83" s="87"/>
      <c r="RAT83" s="87"/>
      <c r="RAU83" s="88"/>
      <c r="RAV83" s="82"/>
      <c r="RAW83" s="83"/>
      <c r="RAX83" s="84"/>
      <c r="RAY83" s="85"/>
      <c r="RAZ83" s="86"/>
      <c r="RBA83" s="86"/>
      <c r="RBB83" s="87"/>
      <c r="RBC83" s="87"/>
      <c r="RBD83" s="88"/>
      <c r="RBE83" s="82"/>
      <c r="RBF83" s="83"/>
      <c r="RBG83" s="84"/>
      <c r="RBH83" s="85"/>
      <c r="RBI83" s="86"/>
      <c r="RBJ83" s="86"/>
      <c r="RBK83" s="87"/>
      <c r="RBL83" s="87"/>
      <c r="RBM83" s="88"/>
      <c r="RBN83" s="82"/>
      <c r="RBO83" s="83"/>
      <c r="RBP83" s="84"/>
      <c r="RBQ83" s="85"/>
      <c r="RBR83" s="86"/>
      <c r="RBS83" s="86"/>
      <c r="RBT83" s="87"/>
      <c r="RBU83" s="87"/>
      <c r="RBV83" s="88"/>
      <c r="RBW83" s="82"/>
      <c r="RBX83" s="83"/>
      <c r="RBY83" s="84"/>
      <c r="RBZ83" s="85"/>
      <c r="RCA83" s="86"/>
      <c r="RCB83" s="86"/>
      <c r="RCC83" s="87"/>
      <c r="RCD83" s="87"/>
      <c r="RCE83" s="88"/>
      <c r="RCF83" s="82"/>
      <c r="RCG83" s="83"/>
      <c r="RCH83" s="84"/>
      <c r="RCI83" s="85"/>
      <c r="RCJ83" s="86"/>
      <c r="RCK83" s="86"/>
      <c r="RCL83" s="87"/>
      <c r="RCM83" s="87"/>
      <c r="RCN83" s="88"/>
      <c r="RCO83" s="82"/>
      <c r="RCP83" s="83"/>
      <c r="RCQ83" s="84"/>
      <c r="RCR83" s="85"/>
      <c r="RCS83" s="86"/>
      <c r="RCT83" s="86"/>
      <c r="RCU83" s="87"/>
      <c r="RCV83" s="87"/>
      <c r="RCW83" s="88"/>
      <c r="RCX83" s="82"/>
      <c r="RCY83" s="83"/>
      <c r="RCZ83" s="84"/>
      <c r="RDA83" s="85"/>
      <c r="RDB83" s="86"/>
      <c r="RDC83" s="86"/>
      <c r="RDD83" s="87"/>
      <c r="RDE83" s="87"/>
      <c r="RDF83" s="88"/>
      <c r="RDG83" s="82"/>
      <c r="RDH83" s="83"/>
      <c r="RDI83" s="84"/>
      <c r="RDJ83" s="85"/>
      <c r="RDK83" s="86"/>
      <c r="RDL83" s="86"/>
      <c r="RDM83" s="87"/>
      <c r="RDN83" s="87"/>
      <c r="RDO83" s="88"/>
      <c r="RDP83" s="82"/>
      <c r="RDQ83" s="83"/>
      <c r="RDR83" s="84"/>
      <c r="RDS83" s="85"/>
      <c r="RDT83" s="86"/>
      <c r="RDU83" s="86"/>
      <c r="RDV83" s="87"/>
      <c r="RDW83" s="87"/>
      <c r="RDX83" s="88"/>
      <c r="RDY83" s="82"/>
      <c r="RDZ83" s="83"/>
      <c r="REA83" s="84"/>
      <c r="REB83" s="85"/>
      <c r="REC83" s="86"/>
      <c r="RED83" s="86"/>
      <c r="REE83" s="87"/>
      <c r="REF83" s="87"/>
      <c r="REG83" s="88"/>
      <c r="REH83" s="82"/>
      <c r="REI83" s="83"/>
      <c r="REJ83" s="84"/>
      <c r="REK83" s="85"/>
      <c r="REL83" s="86"/>
      <c r="REM83" s="86"/>
      <c r="REN83" s="87"/>
      <c r="REO83" s="87"/>
      <c r="REP83" s="88"/>
      <c r="REQ83" s="82"/>
      <c r="RER83" s="83"/>
      <c r="RES83" s="84"/>
      <c r="RET83" s="85"/>
      <c r="REU83" s="86"/>
      <c r="REV83" s="86"/>
      <c r="REW83" s="87"/>
      <c r="REX83" s="87"/>
      <c r="REY83" s="88"/>
      <c r="REZ83" s="82"/>
      <c r="RFA83" s="83"/>
      <c r="RFB83" s="84"/>
      <c r="RFC83" s="85"/>
      <c r="RFD83" s="86"/>
      <c r="RFE83" s="86"/>
      <c r="RFF83" s="87"/>
      <c r="RFG83" s="87"/>
      <c r="RFH83" s="88"/>
      <c r="RFI83" s="82"/>
      <c r="RFJ83" s="83"/>
      <c r="RFK83" s="84"/>
      <c r="RFL83" s="85"/>
      <c r="RFM83" s="86"/>
      <c r="RFN83" s="86"/>
      <c r="RFO83" s="87"/>
      <c r="RFP83" s="87"/>
      <c r="RFQ83" s="88"/>
      <c r="RFR83" s="82"/>
      <c r="RFS83" s="83"/>
      <c r="RFT83" s="84"/>
      <c r="RFU83" s="85"/>
      <c r="RFV83" s="86"/>
      <c r="RFW83" s="86"/>
      <c r="RFX83" s="87"/>
      <c r="RFY83" s="87"/>
      <c r="RFZ83" s="88"/>
      <c r="RGA83" s="82"/>
      <c r="RGB83" s="83"/>
      <c r="RGC83" s="84"/>
      <c r="RGD83" s="85"/>
      <c r="RGE83" s="86"/>
      <c r="RGF83" s="86"/>
      <c r="RGG83" s="87"/>
      <c r="RGH83" s="87"/>
      <c r="RGI83" s="88"/>
      <c r="RGJ83" s="82"/>
      <c r="RGK83" s="83"/>
      <c r="RGL83" s="84"/>
      <c r="RGM83" s="85"/>
      <c r="RGN83" s="86"/>
      <c r="RGO83" s="86"/>
      <c r="RGP83" s="87"/>
      <c r="RGQ83" s="87"/>
      <c r="RGR83" s="88"/>
      <c r="RGS83" s="82"/>
      <c r="RGT83" s="83"/>
      <c r="RGU83" s="84"/>
      <c r="RGV83" s="85"/>
      <c r="RGW83" s="86"/>
      <c r="RGX83" s="86"/>
      <c r="RGY83" s="87"/>
      <c r="RGZ83" s="87"/>
      <c r="RHA83" s="88"/>
      <c r="RHB83" s="82"/>
      <c r="RHC83" s="83"/>
      <c r="RHD83" s="84"/>
      <c r="RHE83" s="85"/>
      <c r="RHF83" s="86"/>
      <c r="RHG83" s="86"/>
      <c r="RHH83" s="87"/>
      <c r="RHI83" s="87"/>
      <c r="RHJ83" s="88"/>
      <c r="RHK83" s="82"/>
      <c r="RHL83" s="83"/>
      <c r="RHM83" s="84"/>
      <c r="RHN83" s="85"/>
      <c r="RHO83" s="86"/>
      <c r="RHP83" s="86"/>
      <c r="RHQ83" s="87"/>
      <c r="RHR83" s="87"/>
      <c r="RHS83" s="88"/>
      <c r="RHT83" s="82"/>
      <c r="RHU83" s="83"/>
      <c r="RHV83" s="84"/>
      <c r="RHW83" s="85"/>
      <c r="RHX83" s="86"/>
      <c r="RHY83" s="86"/>
      <c r="RHZ83" s="87"/>
      <c r="RIA83" s="87"/>
      <c r="RIB83" s="88"/>
      <c r="RIC83" s="82"/>
      <c r="RID83" s="83"/>
      <c r="RIE83" s="84"/>
      <c r="RIF83" s="85"/>
      <c r="RIG83" s="86"/>
      <c r="RIH83" s="86"/>
      <c r="RII83" s="87"/>
      <c r="RIJ83" s="87"/>
      <c r="RIK83" s="88"/>
      <c r="RIL83" s="82"/>
      <c r="RIM83" s="83"/>
      <c r="RIN83" s="84"/>
      <c r="RIO83" s="85"/>
      <c r="RIP83" s="86"/>
      <c r="RIQ83" s="86"/>
      <c r="RIR83" s="87"/>
      <c r="RIS83" s="87"/>
      <c r="RIT83" s="88"/>
      <c r="RIU83" s="82"/>
      <c r="RIV83" s="83"/>
      <c r="RIW83" s="84"/>
      <c r="RIX83" s="85"/>
      <c r="RIY83" s="86"/>
      <c r="RIZ83" s="86"/>
      <c r="RJA83" s="87"/>
      <c r="RJB83" s="87"/>
      <c r="RJC83" s="88"/>
      <c r="RJD83" s="82"/>
      <c r="RJE83" s="83"/>
      <c r="RJF83" s="84"/>
      <c r="RJG83" s="85"/>
      <c r="RJH83" s="86"/>
      <c r="RJI83" s="86"/>
      <c r="RJJ83" s="87"/>
      <c r="RJK83" s="87"/>
      <c r="RJL83" s="88"/>
      <c r="RJM83" s="82"/>
      <c r="RJN83" s="83"/>
      <c r="RJO83" s="84"/>
      <c r="RJP83" s="85"/>
      <c r="RJQ83" s="86"/>
      <c r="RJR83" s="86"/>
      <c r="RJS83" s="87"/>
      <c r="RJT83" s="87"/>
      <c r="RJU83" s="88"/>
      <c r="RJV83" s="82"/>
      <c r="RJW83" s="83"/>
      <c r="RJX83" s="84"/>
      <c r="RJY83" s="85"/>
      <c r="RJZ83" s="86"/>
      <c r="RKA83" s="86"/>
      <c r="RKB83" s="87"/>
      <c r="RKC83" s="87"/>
      <c r="RKD83" s="88"/>
      <c r="RKE83" s="82"/>
      <c r="RKF83" s="83"/>
      <c r="RKG83" s="84"/>
      <c r="RKH83" s="85"/>
      <c r="RKI83" s="86"/>
      <c r="RKJ83" s="86"/>
      <c r="RKK83" s="87"/>
      <c r="RKL83" s="87"/>
      <c r="RKM83" s="88"/>
      <c r="RKN83" s="82"/>
      <c r="RKO83" s="83"/>
      <c r="RKP83" s="84"/>
      <c r="RKQ83" s="85"/>
      <c r="RKR83" s="86"/>
      <c r="RKS83" s="86"/>
      <c r="RKT83" s="87"/>
      <c r="RKU83" s="87"/>
      <c r="RKV83" s="88"/>
      <c r="RKW83" s="82"/>
      <c r="RKX83" s="83"/>
      <c r="RKY83" s="84"/>
      <c r="RKZ83" s="85"/>
      <c r="RLA83" s="86"/>
      <c r="RLB83" s="86"/>
      <c r="RLC83" s="87"/>
      <c r="RLD83" s="87"/>
      <c r="RLE83" s="88"/>
      <c r="RLF83" s="82"/>
      <c r="RLG83" s="83"/>
      <c r="RLH83" s="84"/>
      <c r="RLI83" s="85"/>
      <c r="RLJ83" s="86"/>
      <c r="RLK83" s="86"/>
      <c r="RLL83" s="87"/>
      <c r="RLM83" s="87"/>
      <c r="RLN83" s="88"/>
      <c r="RLO83" s="82"/>
      <c r="RLP83" s="83"/>
      <c r="RLQ83" s="84"/>
      <c r="RLR83" s="85"/>
      <c r="RLS83" s="86"/>
      <c r="RLT83" s="86"/>
      <c r="RLU83" s="87"/>
      <c r="RLV83" s="87"/>
      <c r="RLW83" s="88"/>
      <c r="RLX83" s="82"/>
      <c r="RLY83" s="83"/>
      <c r="RLZ83" s="84"/>
      <c r="RMA83" s="85"/>
      <c r="RMB83" s="86"/>
      <c r="RMC83" s="86"/>
      <c r="RMD83" s="87"/>
      <c r="RME83" s="87"/>
      <c r="RMF83" s="88"/>
      <c r="RMG83" s="82"/>
      <c r="RMH83" s="83"/>
      <c r="RMI83" s="84"/>
      <c r="RMJ83" s="85"/>
      <c r="RMK83" s="86"/>
      <c r="RML83" s="86"/>
      <c r="RMM83" s="87"/>
      <c r="RMN83" s="87"/>
      <c r="RMO83" s="88"/>
      <c r="RMP83" s="82"/>
      <c r="RMQ83" s="83"/>
      <c r="RMR83" s="84"/>
      <c r="RMS83" s="85"/>
      <c r="RMT83" s="86"/>
      <c r="RMU83" s="86"/>
      <c r="RMV83" s="87"/>
      <c r="RMW83" s="87"/>
      <c r="RMX83" s="88"/>
      <c r="RMY83" s="82"/>
      <c r="RMZ83" s="83"/>
      <c r="RNA83" s="84"/>
      <c r="RNB83" s="85"/>
      <c r="RNC83" s="86"/>
      <c r="RND83" s="86"/>
      <c r="RNE83" s="87"/>
      <c r="RNF83" s="87"/>
      <c r="RNG83" s="88"/>
      <c r="RNH83" s="82"/>
      <c r="RNI83" s="83"/>
      <c r="RNJ83" s="84"/>
      <c r="RNK83" s="85"/>
      <c r="RNL83" s="86"/>
      <c r="RNM83" s="86"/>
      <c r="RNN83" s="87"/>
      <c r="RNO83" s="87"/>
      <c r="RNP83" s="88"/>
      <c r="RNQ83" s="82"/>
      <c r="RNR83" s="83"/>
      <c r="RNS83" s="84"/>
      <c r="RNT83" s="85"/>
      <c r="RNU83" s="86"/>
      <c r="RNV83" s="86"/>
      <c r="RNW83" s="87"/>
      <c r="RNX83" s="87"/>
      <c r="RNY83" s="88"/>
      <c r="RNZ83" s="82"/>
      <c r="ROA83" s="83"/>
      <c r="ROB83" s="84"/>
      <c r="ROC83" s="85"/>
      <c r="ROD83" s="86"/>
      <c r="ROE83" s="86"/>
      <c r="ROF83" s="87"/>
      <c r="ROG83" s="87"/>
      <c r="ROH83" s="88"/>
      <c r="ROI83" s="82"/>
      <c r="ROJ83" s="83"/>
      <c r="ROK83" s="84"/>
      <c r="ROL83" s="85"/>
      <c r="ROM83" s="86"/>
      <c r="RON83" s="86"/>
      <c r="ROO83" s="87"/>
      <c r="ROP83" s="87"/>
      <c r="ROQ83" s="88"/>
      <c r="ROR83" s="82"/>
      <c r="ROS83" s="83"/>
      <c r="ROT83" s="84"/>
      <c r="ROU83" s="85"/>
      <c r="ROV83" s="86"/>
      <c r="ROW83" s="86"/>
      <c r="ROX83" s="87"/>
      <c r="ROY83" s="87"/>
      <c r="ROZ83" s="88"/>
      <c r="RPA83" s="82"/>
      <c r="RPB83" s="83"/>
      <c r="RPC83" s="84"/>
      <c r="RPD83" s="85"/>
      <c r="RPE83" s="86"/>
      <c r="RPF83" s="86"/>
      <c r="RPG83" s="87"/>
      <c r="RPH83" s="87"/>
      <c r="RPI83" s="88"/>
      <c r="RPJ83" s="82"/>
      <c r="RPK83" s="83"/>
      <c r="RPL83" s="84"/>
      <c r="RPM83" s="85"/>
      <c r="RPN83" s="86"/>
      <c r="RPO83" s="86"/>
      <c r="RPP83" s="87"/>
      <c r="RPQ83" s="87"/>
      <c r="RPR83" s="88"/>
      <c r="RPS83" s="82"/>
      <c r="RPT83" s="83"/>
      <c r="RPU83" s="84"/>
      <c r="RPV83" s="85"/>
      <c r="RPW83" s="86"/>
      <c r="RPX83" s="86"/>
      <c r="RPY83" s="87"/>
      <c r="RPZ83" s="87"/>
      <c r="RQA83" s="88"/>
      <c r="RQB83" s="82"/>
      <c r="RQC83" s="83"/>
      <c r="RQD83" s="84"/>
      <c r="RQE83" s="85"/>
      <c r="RQF83" s="86"/>
      <c r="RQG83" s="86"/>
      <c r="RQH83" s="87"/>
      <c r="RQI83" s="87"/>
      <c r="RQJ83" s="88"/>
      <c r="RQK83" s="82"/>
      <c r="RQL83" s="83"/>
      <c r="RQM83" s="84"/>
      <c r="RQN83" s="85"/>
      <c r="RQO83" s="86"/>
      <c r="RQP83" s="86"/>
      <c r="RQQ83" s="87"/>
      <c r="RQR83" s="87"/>
      <c r="RQS83" s="88"/>
      <c r="RQT83" s="82"/>
      <c r="RQU83" s="83"/>
      <c r="RQV83" s="84"/>
      <c r="RQW83" s="85"/>
      <c r="RQX83" s="86"/>
      <c r="RQY83" s="86"/>
      <c r="RQZ83" s="87"/>
      <c r="RRA83" s="87"/>
      <c r="RRB83" s="88"/>
      <c r="RRC83" s="82"/>
      <c r="RRD83" s="83"/>
      <c r="RRE83" s="84"/>
      <c r="RRF83" s="85"/>
      <c r="RRG83" s="86"/>
      <c r="RRH83" s="86"/>
      <c r="RRI83" s="87"/>
      <c r="RRJ83" s="87"/>
      <c r="RRK83" s="88"/>
      <c r="RRL83" s="82"/>
      <c r="RRM83" s="83"/>
      <c r="RRN83" s="84"/>
      <c r="RRO83" s="85"/>
      <c r="RRP83" s="86"/>
      <c r="RRQ83" s="86"/>
      <c r="RRR83" s="87"/>
      <c r="RRS83" s="87"/>
      <c r="RRT83" s="88"/>
      <c r="RRU83" s="82"/>
      <c r="RRV83" s="83"/>
      <c r="RRW83" s="84"/>
      <c r="RRX83" s="85"/>
      <c r="RRY83" s="86"/>
      <c r="RRZ83" s="86"/>
      <c r="RSA83" s="87"/>
      <c r="RSB83" s="87"/>
      <c r="RSC83" s="88"/>
      <c r="RSD83" s="82"/>
      <c r="RSE83" s="83"/>
      <c r="RSF83" s="84"/>
      <c r="RSG83" s="85"/>
      <c r="RSH83" s="86"/>
      <c r="RSI83" s="86"/>
      <c r="RSJ83" s="87"/>
      <c r="RSK83" s="87"/>
      <c r="RSL83" s="88"/>
      <c r="RSM83" s="82"/>
      <c r="RSN83" s="83"/>
      <c r="RSO83" s="84"/>
      <c r="RSP83" s="85"/>
      <c r="RSQ83" s="86"/>
      <c r="RSR83" s="86"/>
      <c r="RSS83" s="87"/>
      <c r="RST83" s="87"/>
      <c r="RSU83" s="88"/>
      <c r="RSV83" s="82"/>
      <c r="RSW83" s="83"/>
      <c r="RSX83" s="84"/>
      <c r="RSY83" s="85"/>
      <c r="RSZ83" s="86"/>
      <c r="RTA83" s="86"/>
      <c r="RTB83" s="87"/>
      <c r="RTC83" s="87"/>
      <c r="RTD83" s="88"/>
      <c r="RTE83" s="82"/>
      <c r="RTF83" s="83"/>
      <c r="RTG83" s="84"/>
      <c r="RTH83" s="85"/>
      <c r="RTI83" s="86"/>
      <c r="RTJ83" s="86"/>
      <c r="RTK83" s="87"/>
      <c r="RTL83" s="87"/>
      <c r="RTM83" s="88"/>
      <c r="RTN83" s="82"/>
      <c r="RTO83" s="83"/>
      <c r="RTP83" s="84"/>
      <c r="RTQ83" s="85"/>
      <c r="RTR83" s="86"/>
      <c r="RTS83" s="86"/>
      <c r="RTT83" s="87"/>
      <c r="RTU83" s="87"/>
      <c r="RTV83" s="88"/>
      <c r="RTW83" s="82"/>
      <c r="RTX83" s="83"/>
      <c r="RTY83" s="84"/>
      <c r="RTZ83" s="85"/>
      <c r="RUA83" s="86"/>
      <c r="RUB83" s="86"/>
      <c r="RUC83" s="87"/>
      <c r="RUD83" s="87"/>
      <c r="RUE83" s="88"/>
      <c r="RUF83" s="82"/>
      <c r="RUG83" s="83"/>
      <c r="RUH83" s="84"/>
      <c r="RUI83" s="85"/>
      <c r="RUJ83" s="86"/>
      <c r="RUK83" s="86"/>
      <c r="RUL83" s="87"/>
      <c r="RUM83" s="87"/>
      <c r="RUN83" s="88"/>
      <c r="RUO83" s="82"/>
      <c r="RUP83" s="83"/>
      <c r="RUQ83" s="84"/>
      <c r="RUR83" s="85"/>
      <c r="RUS83" s="86"/>
      <c r="RUT83" s="86"/>
      <c r="RUU83" s="87"/>
      <c r="RUV83" s="87"/>
      <c r="RUW83" s="88"/>
      <c r="RUX83" s="82"/>
      <c r="RUY83" s="83"/>
      <c r="RUZ83" s="84"/>
      <c r="RVA83" s="85"/>
      <c r="RVB83" s="86"/>
      <c r="RVC83" s="86"/>
      <c r="RVD83" s="87"/>
      <c r="RVE83" s="87"/>
      <c r="RVF83" s="88"/>
      <c r="RVG83" s="82"/>
      <c r="RVH83" s="83"/>
      <c r="RVI83" s="84"/>
      <c r="RVJ83" s="85"/>
      <c r="RVK83" s="86"/>
      <c r="RVL83" s="86"/>
      <c r="RVM83" s="87"/>
      <c r="RVN83" s="87"/>
      <c r="RVO83" s="88"/>
      <c r="RVP83" s="82"/>
      <c r="RVQ83" s="83"/>
      <c r="RVR83" s="84"/>
      <c r="RVS83" s="85"/>
      <c r="RVT83" s="86"/>
      <c r="RVU83" s="86"/>
      <c r="RVV83" s="87"/>
      <c r="RVW83" s="87"/>
      <c r="RVX83" s="88"/>
      <c r="RVY83" s="82"/>
      <c r="RVZ83" s="83"/>
      <c r="RWA83" s="84"/>
      <c r="RWB83" s="85"/>
      <c r="RWC83" s="86"/>
      <c r="RWD83" s="86"/>
      <c r="RWE83" s="87"/>
      <c r="RWF83" s="87"/>
      <c r="RWG83" s="88"/>
      <c r="RWH83" s="82"/>
      <c r="RWI83" s="83"/>
      <c r="RWJ83" s="84"/>
      <c r="RWK83" s="85"/>
      <c r="RWL83" s="86"/>
      <c r="RWM83" s="86"/>
      <c r="RWN83" s="87"/>
      <c r="RWO83" s="87"/>
      <c r="RWP83" s="88"/>
      <c r="RWQ83" s="82"/>
      <c r="RWR83" s="83"/>
      <c r="RWS83" s="84"/>
      <c r="RWT83" s="85"/>
      <c r="RWU83" s="86"/>
      <c r="RWV83" s="86"/>
      <c r="RWW83" s="87"/>
      <c r="RWX83" s="87"/>
      <c r="RWY83" s="88"/>
      <c r="RWZ83" s="82"/>
      <c r="RXA83" s="83"/>
      <c r="RXB83" s="84"/>
      <c r="RXC83" s="85"/>
      <c r="RXD83" s="86"/>
      <c r="RXE83" s="86"/>
      <c r="RXF83" s="87"/>
      <c r="RXG83" s="87"/>
      <c r="RXH83" s="88"/>
      <c r="RXI83" s="82"/>
      <c r="RXJ83" s="83"/>
      <c r="RXK83" s="84"/>
      <c r="RXL83" s="85"/>
      <c r="RXM83" s="86"/>
      <c r="RXN83" s="86"/>
      <c r="RXO83" s="87"/>
      <c r="RXP83" s="87"/>
      <c r="RXQ83" s="88"/>
      <c r="RXR83" s="82"/>
      <c r="RXS83" s="83"/>
      <c r="RXT83" s="84"/>
      <c r="RXU83" s="85"/>
      <c r="RXV83" s="86"/>
      <c r="RXW83" s="86"/>
      <c r="RXX83" s="87"/>
      <c r="RXY83" s="87"/>
      <c r="RXZ83" s="88"/>
      <c r="RYA83" s="82"/>
      <c r="RYB83" s="83"/>
      <c r="RYC83" s="84"/>
      <c r="RYD83" s="85"/>
      <c r="RYE83" s="86"/>
      <c r="RYF83" s="86"/>
      <c r="RYG83" s="87"/>
      <c r="RYH83" s="87"/>
      <c r="RYI83" s="88"/>
      <c r="RYJ83" s="82"/>
      <c r="RYK83" s="83"/>
      <c r="RYL83" s="84"/>
      <c r="RYM83" s="85"/>
      <c r="RYN83" s="86"/>
      <c r="RYO83" s="86"/>
      <c r="RYP83" s="87"/>
      <c r="RYQ83" s="87"/>
      <c r="RYR83" s="88"/>
      <c r="RYS83" s="82"/>
      <c r="RYT83" s="83"/>
      <c r="RYU83" s="84"/>
      <c r="RYV83" s="85"/>
      <c r="RYW83" s="86"/>
      <c r="RYX83" s="86"/>
      <c r="RYY83" s="87"/>
      <c r="RYZ83" s="87"/>
      <c r="RZA83" s="88"/>
      <c r="RZB83" s="82"/>
      <c r="RZC83" s="83"/>
      <c r="RZD83" s="84"/>
      <c r="RZE83" s="85"/>
      <c r="RZF83" s="86"/>
      <c r="RZG83" s="86"/>
      <c r="RZH83" s="87"/>
      <c r="RZI83" s="87"/>
      <c r="RZJ83" s="88"/>
      <c r="RZK83" s="82"/>
      <c r="RZL83" s="83"/>
      <c r="RZM83" s="84"/>
      <c r="RZN83" s="85"/>
      <c r="RZO83" s="86"/>
      <c r="RZP83" s="86"/>
      <c r="RZQ83" s="87"/>
      <c r="RZR83" s="87"/>
      <c r="RZS83" s="88"/>
      <c r="RZT83" s="82"/>
      <c r="RZU83" s="83"/>
      <c r="RZV83" s="84"/>
      <c r="RZW83" s="85"/>
      <c r="RZX83" s="86"/>
      <c r="RZY83" s="86"/>
      <c r="RZZ83" s="87"/>
      <c r="SAA83" s="87"/>
      <c r="SAB83" s="88"/>
      <c r="SAC83" s="82"/>
      <c r="SAD83" s="83"/>
      <c r="SAE83" s="84"/>
      <c r="SAF83" s="85"/>
      <c r="SAG83" s="86"/>
      <c r="SAH83" s="86"/>
      <c r="SAI83" s="87"/>
      <c r="SAJ83" s="87"/>
      <c r="SAK83" s="88"/>
      <c r="SAL83" s="82"/>
      <c r="SAM83" s="83"/>
      <c r="SAN83" s="84"/>
      <c r="SAO83" s="85"/>
      <c r="SAP83" s="86"/>
      <c r="SAQ83" s="86"/>
      <c r="SAR83" s="87"/>
      <c r="SAS83" s="87"/>
      <c r="SAT83" s="88"/>
      <c r="SAU83" s="82"/>
      <c r="SAV83" s="83"/>
      <c r="SAW83" s="84"/>
      <c r="SAX83" s="85"/>
      <c r="SAY83" s="86"/>
      <c r="SAZ83" s="86"/>
      <c r="SBA83" s="87"/>
      <c r="SBB83" s="87"/>
      <c r="SBC83" s="88"/>
      <c r="SBD83" s="82"/>
      <c r="SBE83" s="83"/>
      <c r="SBF83" s="84"/>
      <c r="SBG83" s="85"/>
      <c r="SBH83" s="86"/>
      <c r="SBI83" s="86"/>
      <c r="SBJ83" s="87"/>
      <c r="SBK83" s="87"/>
      <c r="SBL83" s="88"/>
      <c r="SBM83" s="82"/>
      <c r="SBN83" s="83"/>
      <c r="SBO83" s="84"/>
      <c r="SBP83" s="85"/>
      <c r="SBQ83" s="86"/>
      <c r="SBR83" s="86"/>
      <c r="SBS83" s="87"/>
      <c r="SBT83" s="87"/>
      <c r="SBU83" s="88"/>
      <c r="SBV83" s="82"/>
      <c r="SBW83" s="83"/>
      <c r="SBX83" s="84"/>
      <c r="SBY83" s="85"/>
      <c r="SBZ83" s="86"/>
      <c r="SCA83" s="86"/>
      <c r="SCB83" s="87"/>
      <c r="SCC83" s="87"/>
      <c r="SCD83" s="88"/>
      <c r="SCE83" s="82"/>
      <c r="SCF83" s="83"/>
      <c r="SCG83" s="84"/>
      <c r="SCH83" s="85"/>
      <c r="SCI83" s="86"/>
      <c r="SCJ83" s="86"/>
      <c r="SCK83" s="87"/>
      <c r="SCL83" s="87"/>
      <c r="SCM83" s="88"/>
      <c r="SCN83" s="82"/>
      <c r="SCO83" s="83"/>
      <c r="SCP83" s="84"/>
      <c r="SCQ83" s="85"/>
      <c r="SCR83" s="86"/>
      <c r="SCS83" s="86"/>
      <c r="SCT83" s="87"/>
      <c r="SCU83" s="87"/>
      <c r="SCV83" s="88"/>
      <c r="SCW83" s="82"/>
      <c r="SCX83" s="83"/>
      <c r="SCY83" s="84"/>
      <c r="SCZ83" s="85"/>
      <c r="SDA83" s="86"/>
      <c r="SDB83" s="86"/>
      <c r="SDC83" s="87"/>
      <c r="SDD83" s="87"/>
      <c r="SDE83" s="88"/>
      <c r="SDF83" s="82"/>
      <c r="SDG83" s="83"/>
      <c r="SDH83" s="84"/>
      <c r="SDI83" s="85"/>
      <c r="SDJ83" s="86"/>
      <c r="SDK83" s="86"/>
      <c r="SDL83" s="87"/>
      <c r="SDM83" s="87"/>
      <c r="SDN83" s="88"/>
      <c r="SDO83" s="82"/>
      <c r="SDP83" s="83"/>
      <c r="SDQ83" s="84"/>
      <c r="SDR83" s="85"/>
      <c r="SDS83" s="86"/>
      <c r="SDT83" s="86"/>
      <c r="SDU83" s="87"/>
      <c r="SDV83" s="87"/>
      <c r="SDW83" s="88"/>
      <c r="SDX83" s="82"/>
      <c r="SDY83" s="83"/>
      <c r="SDZ83" s="84"/>
      <c r="SEA83" s="85"/>
      <c r="SEB83" s="86"/>
      <c r="SEC83" s="86"/>
      <c r="SED83" s="87"/>
      <c r="SEE83" s="87"/>
      <c r="SEF83" s="88"/>
      <c r="SEG83" s="82"/>
      <c r="SEH83" s="83"/>
      <c r="SEI83" s="84"/>
      <c r="SEJ83" s="85"/>
      <c r="SEK83" s="86"/>
      <c r="SEL83" s="86"/>
      <c r="SEM83" s="87"/>
      <c r="SEN83" s="87"/>
      <c r="SEO83" s="88"/>
      <c r="SEP83" s="82"/>
      <c r="SEQ83" s="83"/>
      <c r="SER83" s="84"/>
      <c r="SES83" s="85"/>
      <c r="SET83" s="86"/>
      <c r="SEU83" s="86"/>
      <c r="SEV83" s="87"/>
      <c r="SEW83" s="87"/>
      <c r="SEX83" s="88"/>
      <c r="SEY83" s="82"/>
      <c r="SEZ83" s="83"/>
      <c r="SFA83" s="84"/>
      <c r="SFB83" s="85"/>
      <c r="SFC83" s="86"/>
      <c r="SFD83" s="86"/>
      <c r="SFE83" s="87"/>
      <c r="SFF83" s="87"/>
      <c r="SFG83" s="88"/>
      <c r="SFH83" s="82"/>
      <c r="SFI83" s="83"/>
      <c r="SFJ83" s="84"/>
      <c r="SFK83" s="85"/>
      <c r="SFL83" s="86"/>
      <c r="SFM83" s="86"/>
      <c r="SFN83" s="87"/>
      <c r="SFO83" s="87"/>
      <c r="SFP83" s="88"/>
      <c r="SFQ83" s="82"/>
      <c r="SFR83" s="83"/>
      <c r="SFS83" s="84"/>
      <c r="SFT83" s="85"/>
      <c r="SFU83" s="86"/>
      <c r="SFV83" s="86"/>
      <c r="SFW83" s="87"/>
      <c r="SFX83" s="87"/>
      <c r="SFY83" s="88"/>
      <c r="SFZ83" s="82"/>
      <c r="SGA83" s="83"/>
      <c r="SGB83" s="84"/>
      <c r="SGC83" s="85"/>
      <c r="SGD83" s="86"/>
      <c r="SGE83" s="86"/>
      <c r="SGF83" s="87"/>
      <c r="SGG83" s="87"/>
      <c r="SGH83" s="88"/>
      <c r="SGI83" s="82"/>
      <c r="SGJ83" s="83"/>
      <c r="SGK83" s="84"/>
      <c r="SGL83" s="85"/>
      <c r="SGM83" s="86"/>
      <c r="SGN83" s="86"/>
      <c r="SGO83" s="87"/>
      <c r="SGP83" s="87"/>
      <c r="SGQ83" s="88"/>
      <c r="SGR83" s="82"/>
      <c r="SGS83" s="83"/>
      <c r="SGT83" s="84"/>
      <c r="SGU83" s="85"/>
      <c r="SGV83" s="86"/>
      <c r="SGW83" s="86"/>
      <c r="SGX83" s="87"/>
      <c r="SGY83" s="87"/>
      <c r="SGZ83" s="88"/>
      <c r="SHA83" s="82"/>
      <c r="SHB83" s="83"/>
      <c r="SHC83" s="84"/>
      <c r="SHD83" s="85"/>
      <c r="SHE83" s="86"/>
      <c r="SHF83" s="86"/>
      <c r="SHG83" s="87"/>
      <c r="SHH83" s="87"/>
      <c r="SHI83" s="88"/>
      <c r="SHJ83" s="82"/>
      <c r="SHK83" s="83"/>
      <c r="SHL83" s="84"/>
      <c r="SHM83" s="85"/>
      <c r="SHN83" s="86"/>
      <c r="SHO83" s="86"/>
      <c r="SHP83" s="87"/>
      <c r="SHQ83" s="87"/>
      <c r="SHR83" s="88"/>
      <c r="SHS83" s="82"/>
      <c r="SHT83" s="83"/>
      <c r="SHU83" s="84"/>
      <c r="SHV83" s="85"/>
      <c r="SHW83" s="86"/>
      <c r="SHX83" s="86"/>
      <c r="SHY83" s="87"/>
      <c r="SHZ83" s="87"/>
      <c r="SIA83" s="88"/>
      <c r="SIB83" s="82"/>
      <c r="SIC83" s="83"/>
      <c r="SID83" s="84"/>
      <c r="SIE83" s="85"/>
      <c r="SIF83" s="86"/>
      <c r="SIG83" s="86"/>
      <c r="SIH83" s="87"/>
      <c r="SII83" s="87"/>
      <c r="SIJ83" s="88"/>
      <c r="SIK83" s="82"/>
      <c r="SIL83" s="83"/>
      <c r="SIM83" s="84"/>
      <c r="SIN83" s="85"/>
      <c r="SIO83" s="86"/>
      <c r="SIP83" s="86"/>
      <c r="SIQ83" s="87"/>
      <c r="SIR83" s="87"/>
      <c r="SIS83" s="88"/>
      <c r="SIT83" s="82"/>
      <c r="SIU83" s="83"/>
      <c r="SIV83" s="84"/>
      <c r="SIW83" s="85"/>
      <c r="SIX83" s="86"/>
      <c r="SIY83" s="86"/>
      <c r="SIZ83" s="87"/>
      <c r="SJA83" s="87"/>
      <c r="SJB83" s="88"/>
      <c r="SJC83" s="82"/>
      <c r="SJD83" s="83"/>
      <c r="SJE83" s="84"/>
      <c r="SJF83" s="85"/>
      <c r="SJG83" s="86"/>
      <c r="SJH83" s="86"/>
      <c r="SJI83" s="87"/>
      <c r="SJJ83" s="87"/>
      <c r="SJK83" s="88"/>
      <c r="SJL83" s="82"/>
      <c r="SJM83" s="83"/>
      <c r="SJN83" s="84"/>
      <c r="SJO83" s="85"/>
      <c r="SJP83" s="86"/>
      <c r="SJQ83" s="86"/>
      <c r="SJR83" s="87"/>
      <c r="SJS83" s="87"/>
      <c r="SJT83" s="88"/>
      <c r="SJU83" s="82"/>
      <c r="SJV83" s="83"/>
      <c r="SJW83" s="84"/>
      <c r="SJX83" s="85"/>
      <c r="SJY83" s="86"/>
      <c r="SJZ83" s="86"/>
      <c r="SKA83" s="87"/>
      <c r="SKB83" s="87"/>
      <c r="SKC83" s="88"/>
      <c r="SKD83" s="82"/>
      <c r="SKE83" s="83"/>
      <c r="SKF83" s="84"/>
      <c r="SKG83" s="85"/>
      <c r="SKH83" s="86"/>
      <c r="SKI83" s="86"/>
      <c r="SKJ83" s="87"/>
      <c r="SKK83" s="87"/>
      <c r="SKL83" s="88"/>
      <c r="SKM83" s="82"/>
      <c r="SKN83" s="83"/>
      <c r="SKO83" s="84"/>
      <c r="SKP83" s="85"/>
      <c r="SKQ83" s="86"/>
      <c r="SKR83" s="86"/>
      <c r="SKS83" s="87"/>
      <c r="SKT83" s="87"/>
      <c r="SKU83" s="88"/>
      <c r="SKV83" s="82"/>
      <c r="SKW83" s="83"/>
      <c r="SKX83" s="84"/>
      <c r="SKY83" s="85"/>
      <c r="SKZ83" s="86"/>
      <c r="SLA83" s="86"/>
      <c r="SLB83" s="87"/>
      <c r="SLC83" s="87"/>
      <c r="SLD83" s="88"/>
      <c r="SLE83" s="82"/>
      <c r="SLF83" s="83"/>
      <c r="SLG83" s="84"/>
      <c r="SLH83" s="85"/>
      <c r="SLI83" s="86"/>
      <c r="SLJ83" s="86"/>
      <c r="SLK83" s="87"/>
      <c r="SLL83" s="87"/>
      <c r="SLM83" s="88"/>
      <c r="SLN83" s="82"/>
      <c r="SLO83" s="83"/>
      <c r="SLP83" s="84"/>
      <c r="SLQ83" s="85"/>
      <c r="SLR83" s="86"/>
      <c r="SLS83" s="86"/>
      <c r="SLT83" s="87"/>
      <c r="SLU83" s="87"/>
      <c r="SLV83" s="88"/>
      <c r="SLW83" s="82"/>
      <c r="SLX83" s="83"/>
      <c r="SLY83" s="84"/>
      <c r="SLZ83" s="85"/>
      <c r="SMA83" s="86"/>
      <c r="SMB83" s="86"/>
      <c r="SMC83" s="87"/>
      <c r="SMD83" s="87"/>
      <c r="SME83" s="88"/>
      <c r="SMF83" s="82"/>
      <c r="SMG83" s="83"/>
      <c r="SMH83" s="84"/>
      <c r="SMI83" s="85"/>
      <c r="SMJ83" s="86"/>
      <c r="SMK83" s="86"/>
      <c r="SML83" s="87"/>
      <c r="SMM83" s="87"/>
      <c r="SMN83" s="88"/>
      <c r="SMO83" s="82"/>
      <c r="SMP83" s="83"/>
      <c r="SMQ83" s="84"/>
      <c r="SMR83" s="85"/>
      <c r="SMS83" s="86"/>
      <c r="SMT83" s="86"/>
      <c r="SMU83" s="87"/>
      <c r="SMV83" s="87"/>
      <c r="SMW83" s="88"/>
      <c r="SMX83" s="82"/>
      <c r="SMY83" s="83"/>
      <c r="SMZ83" s="84"/>
      <c r="SNA83" s="85"/>
      <c r="SNB83" s="86"/>
      <c r="SNC83" s="86"/>
      <c r="SND83" s="87"/>
      <c r="SNE83" s="87"/>
      <c r="SNF83" s="88"/>
      <c r="SNG83" s="82"/>
      <c r="SNH83" s="83"/>
      <c r="SNI83" s="84"/>
      <c r="SNJ83" s="85"/>
      <c r="SNK83" s="86"/>
      <c r="SNL83" s="86"/>
      <c r="SNM83" s="87"/>
      <c r="SNN83" s="87"/>
      <c r="SNO83" s="88"/>
      <c r="SNP83" s="82"/>
      <c r="SNQ83" s="83"/>
      <c r="SNR83" s="84"/>
      <c r="SNS83" s="85"/>
      <c r="SNT83" s="86"/>
      <c r="SNU83" s="86"/>
      <c r="SNV83" s="87"/>
      <c r="SNW83" s="87"/>
      <c r="SNX83" s="88"/>
      <c r="SNY83" s="82"/>
      <c r="SNZ83" s="83"/>
      <c r="SOA83" s="84"/>
      <c r="SOB83" s="85"/>
      <c r="SOC83" s="86"/>
      <c r="SOD83" s="86"/>
      <c r="SOE83" s="87"/>
      <c r="SOF83" s="87"/>
      <c r="SOG83" s="88"/>
      <c r="SOH83" s="82"/>
      <c r="SOI83" s="83"/>
      <c r="SOJ83" s="84"/>
      <c r="SOK83" s="85"/>
      <c r="SOL83" s="86"/>
      <c r="SOM83" s="86"/>
      <c r="SON83" s="87"/>
      <c r="SOO83" s="87"/>
      <c r="SOP83" s="88"/>
      <c r="SOQ83" s="82"/>
      <c r="SOR83" s="83"/>
      <c r="SOS83" s="84"/>
      <c r="SOT83" s="85"/>
      <c r="SOU83" s="86"/>
      <c r="SOV83" s="86"/>
      <c r="SOW83" s="87"/>
      <c r="SOX83" s="87"/>
      <c r="SOY83" s="88"/>
      <c r="SOZ83" s="82"/>
      <c r="SPA83" s="83"/>
      <c r="SPB83" s="84"/>
      <c r="SPC83" s="85"/>
      <c r="SPD83" s="86"/>
      <c r="SPE83" s="86"/>
      <c r="SPF83" s="87"/>
      <c r="SPG83" s="87"/>
      <c r="SPH83" s="88"/>
      <c r="SPI83" s="82"/>
      <c r="SPJ83" s="83"/>
      <c r="SPK83" s="84"/>
      <c r="SPL83" s="85"/>
      <c r="SPM83" s="86"/>
      <c r="SPN83" s="86"/>
      <c r="SPO83" s="87"/>
      <c r="SPP83" s="87"/>
      <c r="SPQ83" s="88"/>
      <c r="SPR83" s="82"/>
      <c r="SPS83" s="83"/>
      <c r="SPT83" s="84"/>
      <c r="SPU83" s="85"/>
      <c r="SPV83" s="86"/>
      <c r="SPW83" s="86"/>
      <c r="SPX83" s="87"/>
      <c r="SPY83" s="87"/>
      <c r="SPZ83" s="88"/>
      <c r="SQA83" s="82"/>
      <c r="SQB83" s="83"/>
      <c r="SQC83" s="84"/>
      <c r="SQD83" s="85"/>
      <c r="SQE83" s="86"/>
      <c r="SQF83" s="86"/>
      <c r="SQG83" s="87"/>
      <c r="SQH83" s="87"/>
      <c r="SQI83" s="88"/>
      <c r="SQJ83" s="82"/>
      <c r="SQK83" s="83"/>
      <c r="SQL83" s="84"/>
      <c r="SQM83" s="85"/>
      <c r="SQN83" s="86"/>
      <c r="SQO83" s="86"/>
      <c r="SQP83" s="87"/>
      <c r="SQQ83" s="87"/>
      <c r="SQR83" s="88"/>
      <c r="SQS83" s="82"/>
      <c r="SQT83" s="83"/>
      <c r="SQU83" s="84"/>
      <c r="SQV83" s="85"/>
      <c r="SQW83" s="86"/>
      <c r="SQX83" s="86"/>
      <c r="SQY83" s="87"/>
      <c r="SQZ83" s="87"/>
      <c r="SRA83" s="88"/>
      <c r="SRB83" s="82"/>
      <c r="SRC83" s="83"/>
      <c r="SRD83" s="84"/>
      <c r="SRE83" s="85"/>
      <c r="SRF83" s="86"/>
      <c r="SRG83" s="86"/>
      <c r="SRH83" s="87"/>
      <c r="SRI83" s="87"/>
      <c r="SRJ83" s="88"/>
      <c r="SRK83" s="82"/>
      <c r="SRL83" s="83"/>
      <c r="SRM83" s="84"/>
      <c r="SRN83" s="85"/>
      <c r="SRO83" s="86"/>
      <c r="SRP83" s="86"/>
      <c r="SRQ83" s="87"/>
      <c r="SRR83" s="87"/>
      <c r="SRS83" s="88"/>
      <c r="SRT83" s="82"/>
      <c r="SRU83" s="83"/>
      <c r="SRV83" s="84"/>
      <c r="SRW83" s="85"/>
      <c r="SRX83" s="86"/>
      <c r="SRY83" s="86"/>
      <c r="SRZ83" s="87"/>
      <c r="SSA83" s="87"/>
      <c r="SSB83" s="88"/>
      <c r="SSC83" s="82"/>
      <c r="SSD83" s="83"/>
      <c r="SSE83" s="84"/>
      <c r="SSF83" s="85"/>
      <c r="SSG83" s="86"/>
      <c r="SSH83" s="86"/>
      <c r="SSI83" s="87"/>
      <c r="SSJ83" s="87"/>
      <c r="SSK83" s="88"/>
      <c r="SSL83" s="82"/>
      <c r="SSM83" s="83"/>
      <c r="SSN83" s="84"/>
      <c r="SSO83" s="85"/>
      <c r="SSP83" s="86"/>
      <c r="SSQ83" s="86"/>
      <c r="SSR83" s="87"/>
      <c r="SSS83" s="87"/>
      <c r="SST83" s="88"/>
      <c r="SSU83" s="82"/>
      <c r="SSV83" s="83"/>
      <c r="SSW83" s="84"/>
      <c r="SSX83" s="85"/>
      <c r="SSY83" s="86"/>
      <c r="SSZ83" s="86"/>
      <c r="STA83" s="87"/>
      <c r="STB83" s="87"/>
      <c r="STC83" s="88"/>
      <c r="STD83" s="82"/>
      <c r="STE83" s="83"/>
      <c r="STF83" s="84"/>
      <c r="STG83" s="85"/>
      <c r="STH83" s="86"/>
      <c r="STI83" s="86"/>
      <c r="STJ83" s="87"/>
      <c r="STK83" s="87"/>
      <c r="STL83" s="88"/>
      <c r="STM83" s="82"/>
      <c r="STN83" s="83"/>
      <c r="STO83" s="84"/>
      <c r="STP83" s="85"/>
      <c r="STQ83" s="86"/>
      <c r="STR83" s="86"/>
      <c r="STS83" s="87"/>
      <c r="STT83" s="87"/>
      <c r="STU83" s="88"/>
      <c r="STV83" s="82"/>
      <c r="STW83" s="83"/>
      <c r="STX83" s="84"/>
      <c r="STY83" s="85"/>
      <c r="STZ83" s="86"/>
      <c r="SUA83" s="86"/>
      <c r="SUB83" s="87"/>
      <c r="SUC83" s="87"/>
      <c r="SUD83" s="88"/>
      <c r="SUE83" s="82"/>
      <c r="SUF83" s="83"/>
      <c r="SUG83" s="84"/>
      <c r="SUH83" s="85"/>
      <c r="SUI83" s="86"/>
      <c r="SUJ83" s="86"/>
      <c r="SUK83" s="87"/>
      <c r="SUL83" s="87"/>
      <c r="SUM83" s="88"/>
      <c r="SUN83" s="82"/>
      <c r="SUO83" s="83"/>
      <c r="SUP83" s="84"/>
      <c r="SUQ83" s="85"/>
      <c r="SUR83" s="86"/>
      <c r="SUS83" s="86"/>
      <c r="SUT83" s="87"/>
      <c r="SUU83" s="87"/>
      <c r="SUV83" s="88"/>
      <c r="SUW83" s="82"/>
      <c r="SUX83" s="83"/>
      <c r="SUY83" s="84"/>
      <c r="SUZ83" s="85"/>
      <c r="SVA83" s="86"/>
      <c r="SVB83" s="86"/>
      <c r="SVC83" s="87"/>
      <c r="SVD83" s="87"/>
      <c r="SVE83" s="88"/>
      <c r="SVF83" s="82"/>
      <c r="SVG83" s="83"/>
      <c r="SVH83" s="84"/>
      <c r="SVI83" s="85"/>
      <c r="SVJ83" s="86"/>
      <c r="SVK83" s="86"/>
      <c r="SVL83" s="87"/>
      <c r="SVM83" s="87"/>
      <c r="SVN83" s="88"/>
      <c r="SVO83" s="82"/>
      <c r="SVP83" s="83"/>
      <c r="SVQ83" s="84"/>
      <c r="SVR83" s="85"/>
      <c r="SVS83" s="86"/>
      <c r="SVT83" s="86"/>
      <c r="SVU83" s="87"/>
      <c r="SVV83" s="87"/>
      <c r="SVW83" s="88"/>
      <c r="SVX83" s="82"/>
      <c r="SVY83" s="83"/>
      <c r="SVZ83" s="84"/>
      <c r="SWA83" s="85"/>
      <c r="SWB83" s="86"/>
      <c r="SWC83" s="86"/>
      <c r="SWD83" s="87"/>
      <c r="SWE83" s="87"/>
      <c r="SWF83" s="88"/>
      <c r="SWG83" s="82"/>
      <c r="SWH83" s="83"/>
      <c r="SWI83" s="84"/>
      <c r="SWJ83" s="85"/>
      <c r="SWK83" s="86"/>
      <c r="SWL83" s="86"/>
      <c r="SWM83" s="87"/>
      <c r="SWN83" s="87"/>
      <c r="SWO83" s="88"/>
      <c r="SWP83" s="82"/>
      <c r="SWQ83" s="83"/>
      <c r="SWR83" s="84"/>
      <c r="SWS83" s="85"/>
      <c r="SWT83" s="86"/>
      <c r="SWU83" s="86"/>
      <c r="SWV83" s="87"/>
      <c r="SWW83" s="87"/>
      <c r="SWX83" s="88"/>
      <c r="SWY83" s="82"/>
      <c r="SWZ83" s="83"/>
      <c r="SXA83" s="84"/>
      <c r="SXB83" s="85"/>
      <c r="SXC83" s="86"/>
      <c r="SXD83" s="86"/>
      <c r="SXE83" s="87"/>
      <c r="SXF83" s="87"/>
      <c r="SXG83" s="88"/>
      <c r="SXH83" s="82"/>
      <c r="SXI83" s="83"/>
      <c r="SXJ83" s="84"/>
      <c r="SXK83" s="85"/>
      <c r="SXL83" s="86"/>
      <c r="SXM83" s="86"/>
      <c r="SXN83" s="87"/>
      <c r="SXO83" s="87"/>
      <c r="SXP83" s="88"/>
      <c r="SXQ83" s="82"/>
      <c r="SXR83" s="83"/>
      <c r="SXS83" s="84"/>
      <c r="SXT83" s="85"/>
      <c r="SXU83" s="86"/>
      <c r="SXV83" s="86"/>
      <c r="SXW83" s="87"/>
      <c r="SXX83" s="87"/>
      <c r="SXY83" s="88"/>
      <c r="SXZ83" s="82"/>
      <c r="SYA83" s="83"/>
      <c r="SYB83" s="84"/>
      <c r="SYC83" s="85"/>
      <c r="SYD83" s="86"/>
      <c r="SYE83" s="86"/>
      <c r="SYF83" s="87"/>
      <c r="SYG83" s="87"/>
      <c r="SYH83" s="88"/>
      <c r="SYI83" s="82"/>
      <c r="SYJ83" s="83"/>
      <c r="SYK83" s="84"/>
      <c r="SYL83" s="85"/>
      <c r="SYM83" s="86"/>
      <c r="SYN83" s="86"/>
      <c r="SYO83" s="87"/>
      <c r="SYP83" s="87"/>
      <c r="SYQ83" s="88"/>
      <c r="SYR83" s="82"/>
      <c r="SYS83" s="83"/>
      <c r="SYT83" s="84"/>
      <c r="SYU83" s="85"/>
      <c r="SYV83" s="86"/>
      <c r="SYW83" s="86"/>
      <c r="SYX83" s="87"/>
      <c r="SYY83" s="87"/>
      <c r="SYZ83" s="88"/>
      <c r="SZA83" s="82"/>
      <c r="SZB83" s="83"/>
      <c r="SZC83" s="84"/>
      <c r="SZD83" s="85"/>
      <c r="SZE83" s="86"/>
      <c r="SZF83" s="86"/>
      <c r="SZG83" s="87"/>
      <c r="SZH83" s="87"/>
      <c r="SZI83" s="88"/>
      <c r="SZJ83" s="82"/>
      <c r="SZK83" s="83"/>
      <c r="SZL83" s="84"/>
      <c r="SZM83" s="85"/>
      <c r="SZN83" s="86"/>
      <c r="SZO83" s="86"/>
      <c r="SZP83" s="87"/>
      <c r="SZQ83" s="87"/>
      <c r="SZR83" s="88"/>
      <c r="SZS83" s="82"/>
      <c r="SZT83" s="83"/>
      <c r="SZU83" s="84"/>
      <c r="SZV83" s="85"/>
      <c r="SZW83" s="86"/>
      <c r="SZX83" s="86"/>
      <c r="SZY83" s="87"/>
      <c r="SZZ83" s="87"/>
      <c r="TAA83" s="88"/>
      <c r="TAB83" s="82"/>
      <c r="TAC83" s="83"/>
      <c r="TAD83" s="84"/>
      <c r="TAE83" s="85"/>
      <c r="TAF83" s="86"/>
      <c r="TAG83" s="86"/>
      <c r="TAH83" s="87"/>
      <c r="TAI83" s="87"/>
      <c r="TAJ83" s="88"/>
      <c r="TAK83" s="82"/>
      <c r="TAL83" s="83"/>
      <c r="TAM83" s="84"/>
      <c r="TAN83" s="85"/>
      <c r="TAO83" s="86"/>
      <c r="TAP83" s="86"/>
      <c r="TAQ83" s="87"/>
      <c r="TAR83" s="87"/>
      <c r="TAS83" s="88"/>
      <c r="TAT83" s="82"/>
      <c r="TAU83" s="83"/>
      <c r="TAV83" s="84"/>
      <c r="TAW83" s="85"/>
      <c r="TAX83" s="86"/>
      <c r="TAY83" s="86"/>
      <c r="TAZ83" s="87"/>
      <c r="TBA83" s="87"/>
      <c r="TBB83" s="88"/>
      <c r="TBC83" s="82"/>
      <c r="TBD83" s="83"/>
      <c r="TBE83" s="84"/>
      <c r="TBF83" s="85"/>
      <c r="TBG83" s="86"/>
      <c r="TBH83" s="86"/>
      <c r="TBI83" s="87"/>
      <c r="TBJ83" s="87"/>
      <c r="TBK83" s="88"/>
      <c r="TBL83" s="82"/>
      <c r="TBM83" s="83"/>
      <c r="TBN83" s="84"/>
      <c r="TBO83" s="85"/>
      <c r="TBP83" s="86"/>
      <c r="TBQ83" s="86"/>
      <c r="TBR83" s="87"/>
      <c r="TBS83" s="87"/>
      <c r="TBT83" s="88"/>
      <c r="TBU83" s="82"/>
      <c r="TBV83" s="83"/>
      <c r="TBW83" s="84"/>
      <c r="TBX83" s="85"/>
      <c r="TBY83" s="86"/>
      <c r="TBZ83" s="86"/>
      <c r="TCA83" s="87"/>
      <c r="TCB83" s="87"/>
      <c r="TCC83" s="88"/>
      <c r="TCD83" s="82"/>
      <c r="TCE83" s="83"/>
      <c r="TCF83" s="84"/>
      <c r="TCG83" s="85"/>
      <c r="TCH83" s="86"/>
      <c r="TCI83" s="86"/>
      <c r="TCJ83" s="87"/>
      <c r="TCK83" s="87"/>
      <c r="TCL83" s="88"/>
      <c r="TCM83" s="82"/>
      <c r="TCN83" s="83"/>
      <c r="TCO83" s="84"/>
      <c r="TCP83" s="85"/>
      <c r="TCQ83" s="86"/>
      <c r="TCR83" s="86"/>
      <c r="TCS83" s="87"/>
      <c r="TCT83" s="87"/>
      <c r="TCU83" s="88"/>
      <c r="TCV83" s="82"/>
      <c r="TCW83" s="83"/>
      <c r="TCX83" s="84"/>
      <c r="TCY83" s="85"/>
      <c r="TCZ83" s="86"/>
      <c r="TDA83" s="86"/>
      <c r="TDB83" s="87"/>
      <c r="TDC83" s="87"/>
      <c r="TDD83" s="88"/>
      <c r="TDE83" s="82"/>
      <c r="TDF83" s="83"/>
      <c r="TDG83" s="84"/>
      <c r="TDH83" s="85"/>
      <c r="TDI83" s="86"/>
      <c r="TDJ83" s="86"/>
      <c r="TDK83" s="87"/>
      <c r="TDL83" s="87"/>
      <c r="TDM83" s="88"/>
      <c r="TDN83" s="82"/>
      <c r="TDO83" s="83"/>
      <c r="TDP83" s="84"/>
      <c r="TDQ83" s="85"/>
      <c r="TDR83" s="86"/>
      <c r="TDS83" s="86"/>
      <c r="TDT83" s="87"/>
      <c r="TDU83" s="87"/>
      <c r="TDV83" s="88"/>
      <c r="TDW83" s="82"/>
      <c r="TDX83" s="83"/>
      <c r="TDY83" s="84"/>
      <c r="TDZ83" s="85"/>
      <c r="TEA83" s="86"/>
      <c r="TEB83" s="86"/>
      <c r="TEC83" s="87"/>
      <c r="TED83" s="87"/>
      <c r="TEE83" s="88"/>
      <c r="TEF83" s="82"/>
      <c r="TEG83" s="83"/>
      <c r="TEH83" s="84"/>
      <c r="TEI83" s="85"/>
      <c r="TEJ83" s="86"/>
      <c r="TEK83" s="86"/>
      <c r="TEL83" s="87"/>
      <c r="TEM83" s="87"/>
      <c r="TEN83" s="88"/>
      <c r="TEO83" s="82"/>
      <c r="TEP83" s="83"/>
      <c r="TEQ83" s="84"/>
      <c r="TER83" s="85"/>
      <c r="TES83" s="86"/>
      <c r="TET83" s="86"/>
      <c r="TEU83" s="87"/>
      <c r="TEV83" s="87"/>
      <c r="TEW83" s="88"/>
      <c r="TEX83" s="82"/>
      <c r="TEY83" s="83"/>
      <c r="TEZ83" s="84"/>
      <c r="TFA83" s="85"/>
      <c r="TFB83" s="86"/>
      <c r="TFC83" s="86"/>
      <c r="TFD83" s="87"/>
      <c r="TFE83" s="87"/>
      <c r="TFF83" s="88"/>
      <c r="TFG83" s="82"/>
      <c r="TFH83" s="83"/>
      <c r="TFI83" s="84"/>
      <c r="TFJ83" s="85"/>
      <c r="TFK83" s="86"/>
      <c r="TFL83" s="86"/>
      <c r="TFM83" s="87"/>
      <c r="TFN83" s="87"/>
      <c r="TFO83" s="88"/>
      <c r="TFP83" s="82"/>
      <c r="TFQ83" s="83"/>
      <c r="TFR83" s="84"/>
      <c r="TFS83" s="85"/>
      <c r="TFT83" s="86"/>
      <c r="TFU83" s="86"/>
      <c r="TFV83" s="87"/>
      <c r="TFW83" s="87"/>
      <c r="TFX83" s="88"/>
      <c r="TFY83" s="82"/>
      <c r="TFZ83" s="83"/>
      <c r="TGA83" s="84"/>
      <c r="TGB83" s="85"/>
      <c r="TGC83" s="86"/>
      <c r="TGD83" s="86"/>
      <c r="TGE83" s="87"/>
      <c r="TGF83" s="87"/>
      <c r="TGG83" s="88"/>
      <c r="TGH83" s="82"/>
      <c r="TGI83" s="83"/>
      <c r="TGJ83" s="84"/>
      <c r="TGK83" s="85"/>
      <c r="TGL83" s="86"/>
      <c r="TGM83" s="86"/>
      <c r="TGN83" s="87"/>
      <c r="TGO83" s="87"/>
      <c r="TGP83" s="88"/>
      <c r="TGQ83" s="82"/>
      <c r="TGR83" s="83"/>
      <c r="TGS83" s="84"/>
      <c r="TGT83" s="85"/>
      <c r="TGU83" s="86"/>
      <c r="TGV83" s="86"/>
      <c r="TGW83" s="87"/>
      <c r="TGX83" s="87"/>
      <c r="TGY83" s="88"/>
      <c r="TGZ83" s="82"/>
      <c r="THA83" s="83"/>
      <c r="THB83" s="84"/>
      <c r="THC83" s="85"/>
      <c r="THD83" s="86"/>
      <c r="THE83" s="86"/>
      <c r="THF83" s="87"/>
      <c r="THG83" s="87"/>
      <c r="THH83" s="88"/>
      <c r="THI83" s="82"/>
      <c r="THJ83" s="83"/>
      <c r="THK83" s="84"/>
      <c r="THL83" s="85"/>
      <c r="THM83" s="86"/>
      <c r="THN83" s="86"/>
      <c r="THO83" s="87"/>
      <c r="THP83" s="87"/>
      <c r="THQ83" s="88"/>
      <c r="THR83" s="82"/>
      <c r="THS83" s="83"/>
      <c r="THT83" s="84"/>
      <c r="THU83" s="85"/>
      <c r="THV83" s="86"/>
      <c r="THW83" s="86"/>
      <c r="THX83" s="87"/>
      <c r="THY83" s="87"/>
      <c r="THZ83" s="88"/>
      <c r="TIA83" s="82"/>
      <c r="TIB83" s="83"/>
      <c r="TIC83" s="84"/>
      <c r="TID83" s="85"/>
      <c r="TIE83" s="86"/>
      <c r="TIF83" s="86"/>
      <c r="TIG83" s="87"/>
      <c r="TIH83" s="87"/>
      <c r="TII83" s="88"/>
      <c r="TIJ83" s="82"/>
      <c r="TIK83" s="83"/>
      <c r="TIL83" s="84"/>
      <c r="TIM83" s="85"/>
      <c r="TIN83" s="86"/>
      <c r="TIO83" s="86"/>
      <c r="TIP83" s="87"/>
      <c r="TIQ83" s="87"/>
      <c r="TIR83" s="88"/>
      <c r="TIS83" s="82"/>
      <c r="TIT83" s="83"/>
      <c r="TIU83" s="84"/>
      <c r="TIV83" s="85"/>
      <c r="TIW83" s="86"/>
      <c r="TIX83" s="86"/>
      <c r="TIY83" s="87"/>
      <c r="TIZ83" s="87"/>
      <c r="TJA83" s="88"/>
      <c r="TJB83" s="82"/>
      <c r="TJC83" s="83"/>
      <c r="TJD83" s="84"/>
      <c r="TJE83" s="85"/>
      <c r="TJF83" s="86"/>
      <c r="TJG83" s="86"/>
      <c r="TJH83" s="87"/>
      <c r="TJI83" s="87"/>
      <c r="TJJ83" s="88"/>
      <c r="TJK83" s="82"/>
      <c r="TJL83" s="83"/>
      <c r="TJM83" s="84"/>
      <c r="TJN83" s="85"/>
      <c r="TJO83" s="86"/>
      <c r="TJP83" s="86"/>
      <c r="TJQ83" s="87"/>
      <c r="TJR83" s="87"/>
      <c r="TJS83" s="88"/>
      <c r="TJT83" s="82"/>
      <c r="TJU83" s="83"/>
      <c r="TJV83" s="84"/>
      <c r="TJW83" s="85"/>
      <c r="TJX83" s="86"/>
      <c r="TJY83" s="86"/>
      <c r="TJZ83" s="87"/>
      <c r="TKA83" s="87"/>
      <c r="TKB83" s="88"/>
      <c r="TKC83" s="82"/>
      <c r="TKD83" s="83"/>
      <c r="TKE83" s="84"/>
      <c r="TKF83" s="85"/>
      <c r="TKG83" s="86"/>
      <c r="TKH83" s="86"/>
      <c r="TKI83" s="87"/>
      <c r="TKJ83" s="87"/>
      <c r="TKK83" s="88"/>
      <c r="TKL83" s="82"/>
      <c r="TKM83" s="83"/>
      <c r="TKN83" s="84"/>
      <c r="TKO83" s="85"/>
      <c r="TKP83" s="86"/>
      <c r="TKQ83" s="86"/>
      <c r="TKR83" s="87"/>
      <c r="TKS83" s="87"/>
      <c r="TKT83" s="88"/>
      <c r="TKU83" s="82"/>
      <c r="TKV83" s="83"/>
      <c r="TKW83" s="84"/>
      <c r="TKX83" s="85"/>
      <c r="TKY83" s="86"/>
      <c r="TKZ83" s="86"/>
      <c r="TLA83" s="87"/>
      <c r="TLB83" s="87"/>
      <c r="TLC83" s="88"/>
      <c r="TLD83" s="82"/>
      <c r="TLE83" s="83"/>
      <c r="TLF83" s="84"/>
      <c r="TLG83" s="85"/>
      <c r="TLH83" s="86"/>
      <c r="TLI83" s="86"/>
      <c r="TLJ83" s="87"/>
      <c r="TLK83" s="87"/>
      <c r="TLL83" s="88"/>
      <c r="TLM83" s="82"/>
      <c r="TLN83" s="83"/>
      <c r="TLO83" s="84"/>
      <c r="TLP83" s="85"/>
      <c r="TLQ83" s="86"/>
      <c r="TLR83" s="86"/>
      <c r="TLS83" s="87"/>
      <c r="TLT83" s="87"/>
      <c r="TLU83" s="88"/>
      <c r="TLV83" s="82"/>
      <c r="TLW83" s="83"/>
      <c r="TLX83" s="84"/>
      <c r="TLY83" s="85"/>
      <c r="TLZ83" s="86"/>
      <c r="TMA83" s="86"/>
      <c r="TMB83" s="87"/>
      <c r="TMC83" s="87"/>
      <c r="TMD83" s="88"/>
      <c r="TME83" s="82"/>
      <c r="TMF83" s="83"/>
      <c r="TMG83" s="84"/>
      <c r="TMH83" s="85"/>
      <c r="TMI83" s="86"/>
      <c r="TMJ83" s="86"/>
      <c r="TMK83" s="87"/>
      <c r="TML83" s="87"/>
      <c r="TMM83" s="88"/>
      <c r="TMN83" s="82"/>
      <c r="TMO83" s="83"/>
      <c r="TMP83" s="84"/>
      <c r="TMQ83" s="85"/>
      <c r="TMR83" s="86"/>
      <c r="TMS83" s="86"/>
      <c r="TMT83" s="87"/>
      <c r="TMU83" s="87"/>
      <c r="TMV83" s="88"/>
      <c r="TMW83" s="82"/>
      <c r="TMX83" s="83"/>
      <c r="TMY83" s="84"/>
      <c r="TMZ83" s="85"/>
      <c r="TNA83" s="86"/>
      <c r="TNB83" s="86"/>
      <c r="TNC83" s="87"/>
      <c r="TND83" s="87"/>
      <c r="TNE83" s="88"/>
      <c r="TNF83" s="82"/>
      <c r="TNG83" s="83"/>
      <c r="TNH83" s="84"/>
      <c r="TNI83" s="85"/>
      <c r="TNJ83" s="86"/>
      <c r="TNK83" s="86"/>
      <c r="TNL83" s="87"/>
      <c r="TNM83" s="87"/>
      <c r="TNN83" s="88"/>
      <c r="TNO83" s="82"/>
      <c r="TNP83" s="83"/>
      <c r="TNQ83" s="84"/>
      <c r="TNR83" s="85"/>
      <c r="TNS83" s="86"/>
      <c r="TNT83" s="86"/>
      <c r="TNU83" s="87"/>
      <c r="TNV83" s="87"/>
      <c r="TNW83" s="88"/>
      <c r="TNX83" s="82"/>
      <c r="TNY83" s="83"/>
      <c r="TNZ83" s="84"/>
      <c r="TOA83" s="85"/>
      <c r="TOB83" s="86"/>
      <c r="TOC83" s="86"/>
      <c r="TOD83" s="87"/>
      <c r="TOE83" s="87"/>
      <c r="TOF83" s="88"/>
      <c r="TOG83" s="82"/>
      <c r="TOH83" s="83"/>
      <c r="TOI83" s="84"/>
      <c r="TOJ83" s="85"/>
      <c r="TOK83" s="86"/>
      <c r="TOL83" s="86"/>
      <c r="TOM83" s="87"/>
      <c r="TON83" s="87"/>
      <c r="TOO83" s="88"/>
      <c r="TOP83" s="82"/>
      <c r="TOQ83" s="83"/>
      <c r="TOR83" s="84"/>
      <c r="TOS83" s="85"/>
      <c r="TOT83" s="86"/>
      <c r="TOU83" s="86"/>
      <c r="TOV83" s="87"/>
      <c r="TOW83" s="87"/>
      <c r="TOX83" s="88"/>
      <c r="TOY83" s="82"/>
      <c r="TOZ83" s="83"/>
      <c r="TPA83" s="84"/>
      <c r="TPB83" s="85"/>
      <c r="TPC83" s="86"/>
      <c r="TPD83" s="86"/>
      <c r="TPE83" s="87"/>
      <c r="TPF83" s="87"/>
      <c r="TPG83" s="88"/>
      <c r="TPH83" s="82"/>
      <c r="TPI83" s="83"/>
      <c r="TPJ83" s="84"/>
      <c r="TPK83" s="85"/>
      <c r="TPL83" s="86"/>
      <c r="TPM83" s="86"/>
      <c r="TPN83" s="87"/>
      <c r="TPO83" s="87"/>
      <c r="TPP83" s="88"/>
      <c r="TPQ83" s="82"/>
      <c r="TPR83" s="83"/>
      <c r="TPS83" s="84"/>
      <c r="TPT83" s="85"/>
      <c r="TPU83" s="86"/>
      <c r="TPV83" s="86"/>
      <c r="TPW83" s="87"/>
      <c r="TPX83" s="87"/>
      <c r="TPY83" s="88"/>
      <c r="TPZ83" s="82"/>
      <c r="TQA83" s="83"/>
      <c r="TQB83" s="84"/>
      <c r="TQC83" s="85"/>
      <c r="TQD83" s="86"/>
      <c r="TQE83" s="86"/>
      <c r="TQF83" s="87"/>
      <c r="TQG83" s="87"/>
      <c r="TQH83" s="88"/>
      <c r="TQI83" s="82"/>
      <c r="TQJ83" s="83"/>
      <c r="TQK83" s="84"/>
      <c r="TQL83" s="85"/>
      <c r="TQM83" s="86"/>
      <c r="TQN83" s="86"/>
      <c r="TQO83" s="87"/>
      <c r="TQP83" s="87"/>
      <c r="TQQ83" s="88"/>
      <c r="TQR83" s="82"/>
      <c r="TQS83" s="83"/>
      <c r="TQT83" s="84"/>
      <c r="TQU83" s="85"/>
      <c r="TQV83" s="86"/>
      <c r="TQW83" s="86"/>
      <c r="TQX83" s="87"/>
      <c r="TQY83" s="87"/>
      <c r="TQZ83" s="88"/>
      <c r="TRA83" s="82"/>
      <c r="TRB83" s="83"/>
      <c r="TRC83" s="84"/>
      <c r="TRD83" s="85"/>
      <c r="TRE83" s="86"/>
      <c r="TRF83" s="86"/>
      <c r="TRG83" s="87"/>
      <c r="TRH83" s="87"/>
      <c r="TRI83" s="88"/>
      <c r="TRJ83" s="82"/>
      <c r="TRK83" s="83"/>
      <c r="TRL83" s="84"/>
      <c r="TRM83" s="85"/>
      <c r="TRN83" s="86"/>
      <c r="TRO83" s="86"/>
      <c r="TRP83" s="87"/>
      <c r="TRQ83" s="87"/>
      <c r="TRR83" s="88"/>
      <c r="TRS83" s="82"/>
      <c r="TRT83" s="83"/>
      <c r="TRU83" s="84"/>
      <c r="TRV83" s="85"/>
      <c r="TRW83" s="86"/>
      <c r="TRX83" s="86"/>
      <c r="TRY83" s="87"/>
      <c r="TRZ83" s="87"/>
      <c r="TSA83" s="88"/>
      <c r="TSB83" s="82"/>
      <c r="TSC83" s="83"/>
      <c r="TSD83" s="84"/>
      <c r="TSE83" s="85"/>
      <c r="TSF83" s="86"/>
      <c r="TSG83" s="86"/>
      <c r="TSH83" s="87"/>
      <c r="TSI83" s="87"/>
      <c r="TSJ83" s="88"/>
      <c r="TSK83" s="82"/>
      <c r="TSL83" s="83"/>
      <c r="TSM83" s="84"/>
      <c r="TSN83" s="85"/>
      <c r="TSO83" s="86"/>
      <c r="TSP83" s="86"/>
      <c r="TSQ83" s="87"/>
      <c r="TSR83" s="87"/>
      <c r="TSS83" s="88"/>
      <c r="TST83" s="82"/>
      <c r="TSU83" s="83"/>
      <c r="TSV83" s="84"/>
      <c r="TSW83" s="85"/>
      <c r="TSX83" s="86"/>
      <c r="TSY83" s="86"/>
      <c r="TSZ83" s="87"/>
      <c r="TTA83" s="87"/>
      <c r="TTB83" s="88"/>
      <c r="TTC83" s="82"/>
      <c r="TTD83" s="83"/>
      <c r="TTE83" s="84"/>
      <c r="TTF83" s="85"/>
      <c r="TTG83" s="86"/>
      <c r="TTH83" s="86"/>
      <c r="TTI83" s="87"/>
      <c r="TTJ83" s="87"/>
      <c r="TTK83" s="88"/>
      <c r="TTL83" s="82"/>
      <c r="TTM83" s="83"/>
      <c r="TTN83" s="84"/>
      <c r="TTO83" s="85"/>
      <c r="TTP83" s="86"/>
      <c r="TTQ83" s="86"/>
      <c r="TTR83" s="87"/>
      <c r="TTS83" s="87"/>
      <c r="TTT83" s="88"/>
      <c r="TTU83" s="82"/>
      <c r="TTV83" s="83"/>
      <c r="TTW83" s="84"/>
      <c r="TTX83" s="85"/>
      <c r="TTY83" s="86"/>
      <c r="TTZ83" s="86"/>
      <c r="TUA83" s="87"/>
      <c r="TUB83" s="87"/>
      <c r="TUC83" s="88"/>
      <c r="TUD83" s="82"/>
      <c r="TUE83" s="83"/>
      <c r="TUF83" s="84"/>
      <c r="TUG83" s="85"/>
      <c r="TUH83" s="86"/>
      <c r="TUI83" s="86"/>
      <c r="TUJ83" s="87"/>
      <c r="TUK83" s="87"/>
      <c r="TUL83" s="88"/>
      <c r="TUM83" s="82"/>
      <c r="TUN83" s="83"/>
      <c r="TUO83" s="84"/>
      <c r="TUP83" s="85"/>
      <c r="TUQ83" s="86"/>
      <c r="TUR83" s="86"/>
      <c r="TUS83" s="87"/>
      <c r="TUT83" s="87"/>
      <c r="TUU83" s="88"/>
      <c r="TUV83" s="82"/>
      <c r="TUW83" s="83"/>
      <c r="TUX83" s="84"/>
      <c r="TUY83" s="85"/>
      <c r="TUZ83" s="86"/>
      <c r="TVA83" s="86"/>
      <c r="TVB83" s="87"/>
      <c r="TVC83" s="87"/>
      <c r="TVD83" s="88"/>
      <c r="TVE83" s="82"/>
      <c r="TVF83" s="83"/>
      <c r="TVG83" s="84"/>
      <c r="TVH83" s="85"/>
      <c r="TVI83" s="86"/>
      <c r="TVJ83" s="86"/>
      <c r="TVK83" s="87"/>
      <c r="TVL83" s="87"/>
      <c r="TVM83" s="88"/>
      <c r="TVN83" s="82"/>
      <c r="TVO83" s="83"/>
      <c r="TVP83" s="84"/>
      <c r="TVQ83" s="85"/>
      <c r="TVR83" s="86"/>
      <c r="TVS83" s="86"/>
      <c r="TVT83" s="87"/>
      <c r="TVU83" s="87"/>
      <c r="TVV83" s="88"/>
      <c r="TVW83" s="82"/>
      <c r="TVX83" s="83"/>
      <c r="TVY83" s="84"/>
      <c r="TVZ83" s="85"/>
      <c r="TWA83" s="86"/>
      <c r="TWB83" s="86"/>
      <c r="TWC83" s="87"/>
      <c r="TWD83" s="87"/>
      <c r="TWE83" s="88"/>
      <c r="TWF83" s="82"/>
      <c r="TWG83" s="83"/>
      <c r="TWH83" s="84"/>
      <c r="TWI83" s="85"/>
      <c r="TWJ83" s="86"/>
      <c r="TWK83" s="86"/>
      <c r="TWL83" s="87"/>
      <c r="TWM83" s="87"/>
      <c r="TWN83" s="88"/>
      <c r="TWO83" s="82"/>
      <c r="TWP83" s="83"/>
      <c r="TWQ83" s="84"/>
      <c r="TWR83" s="85"/>
      <c r="TWS83" s="86"/>
      <c r="TWT83" s="86"/>
      <c r="TWU83" s="87"/>
      <c r="TWV83" s="87"/>
      <c r="TWW83" s="88"/>
      <c r="TWX83" s="82"/>
      <c r="TWY83" s="83"/>
      <c r="TWZ83" s="84"/>
      <c r="TXA83" s="85"/>
      <c r="TXB83" s="86"/>
      <c r="TXC83" s="86"/>
      <c r="TXD83" s="87"/>
      <c r="TXE83" s="87"/>
      <c r="TXF83" s="88"/>
      <c r="TXG83" s="82"/>
      <c r="TXH83" s="83"/>
      <c r="TXI83" s="84"/>
      <c r="TXJ83" s="85"/>
      <c r="TXK83" s="86"/>
      <c r="TXL83" s="86"/>
      <c r="TXM83" s="87"/>
      <c r="TXN83" s="87"/>
      <c r="TXO83" s="88"/>
      <c r="TXP83" s="82"/>
      <c r="TXQ83" s="83"/>
      <c r="TXR83" s="84"/>
      <c r="TXS83" s="85"/>
      <c r="TXT83" s="86"/>
      <c r="TXU83" s="86"/>
      <c r="TXV83" s="87"/>
      <c r="TXW83" s="87"/>
      <c r="TXX83" s="88"/>
      <c r="TXY83" s="82"/>
      <c r="TXZ83" s="83"/>
      <c r="TYA83" s="84"/>
      <c r="TYB83" s="85"/>
      <c r="TYC83" s="86"/>
      <c r="TYD83" s="86"/>
      <c r="TYE83" s="87"/>
      <c r="TYF83" s="87"/>
      <c r="TYG83" s="88"/>
      <c r="TYH83" s="82"/>
      <c r="TYI83" s="83"/>
      <c r="TYJ83" s="84"/>
      <c r="TYK83" s="85"/>
      <c r="TYL83" s="86"/>
      <c r="TYM83" s="86"/>
      <c r="TYN83" s="87"/>
      <c r="TYO83" s="87"/>
      <c r="TYP83" s="88"/>
      <c r="TYQ83" s="82"/>
      <c r="TYR83" s="83"/>
      <c r="TYS83" s="84"/>
      <c r="TYT83" s="85"/>
      <c r="TYU83" s="86"/>
      <c r="TYV83" s="86"/>
      <c r="TYW83" s="87"/>
      <c r="TYX83" s="87"/>
      <c r="TYY83" s="88"/>
      <c r="TYZ83" s="82"/>
      <c r="TZA83" s="83"/>
      <c r="TZB83" s="84"/>
      <c r="TZC83" s="85"/>
      <c r="TZD83" s="86"/>
      <c r="TZE83" s="86"/>
      <c r="TZF83" s="87"/>
      <c r="TZG83" s="87"/>
      <c r="TZH83" s="88"/>
      <c r="TZI83" s="82"/>
      <c r="TZJ83" s="83"/>
      <c r="TZK83" s="84"/>
      <c r="TZL83" s="85"/>
      <c r="TZM83" s="86"/>
      <c r="TZN83" s="86"/>
      <c r="TZO83" s="87"/>
      <c r="TZP83" s="87"/>
      <c r="TZQ83" s="88"/>
      <c r="TZR83" s="82"/>
      <c r="TZS83" s="83"/>
      <c r="TZT83" s="84"/>
      <c r="TZU83" s="85"/>
      <c r="TZV83" s="86"/>
      <c r="TZW83" s="86"/>
      <c r="TZX83" s="87"/>
      <c r="TZY83" s="87"/>
      <c r="TZZ83" s="88"/>
      <c r="UAA83" s="82"/>
      <c r="UAB83" s="83"/>
      <c r="UAC83" s="84"/>
      <c r="UAD83" s="85"/>
      <c r="UAE83" s="86"/>
      <c r="UAF83" s="86"/>
      <c r="UAG83" s="87"/>
      <c r="UAH83" s="87"/>
      <c r="UAI83" s="88"/>
      <c r="UAJ83" s="82"/>
      <c r="UAK83" s="83"/>
      <c r="UAL83" s="84"/>
      <c r="UAM83" s="85"/>
      <c r="UAN83" s="86"/>
      <c r="UAO83" s="86"/>
      <c r="UAP83" s="87"/>
      <c r="UAQ83" s="87"/>
      <c r="UAR83" s="88"/>
      <c r="UAS83" s="82"/>
      <c r="UAT83" s="83"/>
      <c r="UAU83" s="84"/>
      <c r="UAV83" s="85"/>
      <c r="UAW83" s="86"/>
      <c r="UAX83" s="86"/>
      <c r="UAY83" s="87"/>
      <c r="UAZ83" s="87"/>
      <c r="UBA83" s="88"/>
      <c r="UBB83" s="82"/>
      <c r="UBC83" s="83"/>
      <c r="UBD83" s="84"/>
      <c r="UBE83" s="85"/>
      <c r="UBF83" s="86"/>
      <c r="UBG83" s="86"/>
      <c r="UBH83" s="87"/>
      <c r="UBI83" s="87"/>
      <c r="UBJ83" s="88"/>
      <c r="UBK83" s="82"/>
      <c r="UBL83" s="83"/>
      <c r="UBM83" s="84"/>
      <c r="UBN83" s="85"/>
      <c r="UBO83" s="86"/>
      <c r="UBP83" s="86"/>
      <c r="UBQ83" s="87"/>
      <c r="UBR83" s="87"/>
      <c r="UBS83" s="88"/>
      <c r="UBT83" s="82"/>
      <c r="UBU83" s="83"/>
      <c r="UBV83" s="84"/>
      <c r="UBW83" s="85"/>
      <c r="UBX83" s="86"/>
      <c r="UBY83" s="86"/>
      <c r="UBZ83" s="87"/>
      <c r="UCA83" s="87"/>
      <c r="UCB83" s="88"/>
      <c r="UCC83" s="82"/>
      <c r="UCD83" s="83"/>
      <c r="UCE83" s="84"/>
      <c r="UCF83" s="85"/>
      <c r="UCG83" s="86"/>
      <c r="UCH83" s="86"/>
      <c r="UCI83" s="87"/>
      <c r="UCJ83" s="87"/>
      <c r="UCK83" s="88"/>
      <c r="UCL83" s="82"/>
      <c r="UCM83" s="83"/>
      <c r="UCN83" s="84"/>
      <c r="UCO83" s="85"/>
      <c r="UCP83" s="86"/>
      <c r="UCQ83" s="86"/>
      <c r="UCR83" s="87"/>
      <c r="UCS83" s="87"/>
      <c r="UCT83" s="88"/>
      <c r="UCU83" s="82"/>
      <c r="UCV83" s="83"/>
      <c r="UCW83" s="84"/>
      <c r="UCX83" s="85"/>
      <c r="UCY83" s="86"/>
      <c r="UCZ83" s="86"/>
      <c r="UDA83" s="87"/>
      <c r="UDB83" s="87"/>
      <c r="UDC83" s="88"/>
      <c r="UDD83" s="82"/>
      <c r="UDE83" s="83"/>
      <c r="UDF83" s="84"/>
      <c r="UDG83" s="85"/>
      <c r="UDH83" s="86"/>
      <c r="UDI83" s="86"/>
      <c r="UDJ83" s="87"/>
      <c r="UDK83" s="87"/>
      <c r="UDL83" s="88"/>
      <c r="UDM83" s="82"/>
      <c r="UDN83" s="83"/>
      <c r="UDO83" s="84"/>
      <c r="UDP83" s="85"/>
      <c r="UDQ83" s="86"/>
      <c r="UDR83" s="86"/>
      <c r="UDS83" s="87"/>
      <c r="UDT83" s="87"/>
      <c r="UDU83" s="88"/>
      <c r="UDV83" s="82"/>
      <c r="UDW83" s="83"/>
      <c r="UDX83" s="84"/>
      <c r="UDY83" s="85"/>
      <c r="UDZ83" s="86"/>
      <c r="UEA83" s="86"/>
      <c r="UEB83" s="87"/>
      <c r="UEC83" s="87"/>
      <c r="UED83" s="88"/>
      <c r="UEE83" s="82"/>
      <c r="UEF83" s="83"/>
      <c r="UEG83" s="84"/>
      <c r="UEH83" s="85"/>
      <c r="UEI83" s="86"/>
      <c r="UEJ83" s="86"/>
      <c r="UEK83" s="87"/>
      <c r="UEL83" s="87"/>
      <c r="UEM83" s="88"/>
      <c r="UEN83" s="82"/>
      <c r="UEO83" s="83"/>
      <c r="UEP83" s="84"/>
      <c r="UEQ83" s="85"/>
      <c r="UER83" s="86"/>
      <c r="UES83" s="86"/>
      <c r="UET83" s="87"/>
      <c r="UEU83" s="87"/>
      <c r="UEV83" s="88"/>
      <c r="UEW83" s="82"/>
      <c r="UEX83" s="83"/>
      <c r="UEY83" s="84"/>
      <c r="UEZ83" s="85"/>
      <c r="UFA83" s="86"/>
      <c r="UFB83" s="86"/>
      <c r="UFC83" s="87"/>
      <c r="UFD83" s="87"/>
      <c r="UFE83" s="88"/>
      <c r="UFF83" s="82"/>
      <c r="UFG83" s="83"/>
      <c r="UFH83" s="84"/>
      <c r="UFI83" s="85"/>
      <c r="UFJ83" s="86"/>
      <c r="UFK83" s="86"/>
      <c r="UFL83" s="87"/>
      <c r="UFM83" s="87"/>
      <c r="UFN83" s="88"/>
      <c r="UFO83" s="82"/>
      <c r="UFP83" s="83"/>
      <c r="UFQ83" s="84"/>
      <c r="UFR83" s="85"/>
      <c r="UFS83" s="86"/>
      <c r="UFT83" s="86"/>
      <c r="UFU83" s="87"/>
      <c r="UFV83" s="87"/>
      <c r="UFW83" s="88"/>
      <c r="UFX83" s="82"/>
      <c r="UFY83" s="83"/>
      <c r="UFZ83" s="84"/>
      <c r="UGA83" s="85"/>
      <c r="UGB83" s="86"/>
      <c r="UGC83" s="86"/>
      <c r="UGD83" s="87"/>
      <c r="UGE83" s="87"/>
      <c r="UGF83" s="88"/>
      <c r="UGG83" s="82"/>
      <c r="UGH83" s="83"/>
      <c r="UGI83" s="84"/>
      <c r="UGJ83" s="85"/>
      <c r="UGK83" s="86"/>
      <c r="UGL83" s="86"/>
      <c r="UGM83" s="87"/>
      <c r="UGN83" s="87"/>
      <c r="UGO83" s="88"/>
      <c r="UGP83" s="82"/>
      <c r="UGQ83" s="83"/>
      <c r="UGR83" s="84"/>
      <c r="UGS83" s="85"/>
      <c r="UGT83" s="86"/>
      <c r="UGU83" s="86"/>
      <c r="UGV83" s="87"/>
      <c r="UGW83" s="87"/>
      <c r="UGX83" s="88"/>
      <c r="UGY83" s="82"/>
      <c r="UGZ83" s="83"/>
      <c r="UHA83" s="84"/>
      <c r="UHB83" s="85"/>
      <c r="UHC83" s="86"/>
      <c r="UHD83" s="86"/>
      <c r="UHE83" s="87"/>
      <c r="UHF83" s="87"/>
      <c r="UHG83" s="88"/>
      <c r="UHH83" s="82"/>
      <c r="UHI83" s="83"/>
      <c r="UHJ83" s="84"/>
      <c r="UHK83" s="85"/>
      <c r="UHL83" s="86"/>
      <c r="UHM83" s="86"/>
      <c r="UHN83" s="87"/>
      <c r="UHO83" s="87"/>
      <c r="UHP83" s="88"/>
      <c r="UHQ83" s="82"/>
      <c r="UHR83" s="83"/>
      <c r="UHS83" s="84"/>
      <c r="UHT83" s="85"/>
      <c r="UHU83" s="86"/>
      <c r="UHV83" s="86"/>
      <c r="UHW83" s="87"/>
      <c r="UHX83" s="87"/>
      <c r="UHY83" s="88"/>
      <c r="UHZ83" s="82"/>
      <c r="UIA83" s="83"/>
      <c r="UIB83" s="84"/>
      <c r="UIC83" s="85"/>
      <c r="UID83" s="86"/>
      <c r="UIE83" s="86"/>
      <c r="UIF83" s="87"/>
      <c r="UIG83" s="87"/>
      <c r="UIH83" s="88"/>
      <c r="UII83" s="82"/>
      <c r="UIJ83" s="83"/>
      <c r="UIK83" s="84"/>
      <c r="UIL83" s="85"/>
      <c r="UIM83" s="86"/>
      <c r="UIN83" s="86"/>
      <c r="UIO83" s="87"/>
      <c r="UIP83" s="87"/>
      <c r="UIQ83" s="88"/>
      <c r="UIR83" s="82"/>
      <c r="UIS83" s="83"/>
      <c r="UIT83" s="84"/>
      <c r="UIU83" s="85"/>
      <c r="UIV83" s="86"/>
      <c r="UIW83" s="86"/>
      <c r="UIX83" s="87"/>
      <c r="UIY83" s="87"/>
      <c r="UIZ83" s="88"/>
      <c r="UJA83" s="82"/>
      <c r="UJB83" s="83"/>
      <c r="UJC83" s="84"/>
      <c r="UJD83" s="85"/>
      <c r="UJE83" s="86"/>
      <c r="UJF83" s="86"/>
      <c r="UJG83" s="87"/>
      <c r="UJH83" s="87"/>
      <c r="UJI83" s="88"/>
      <c r="UJJ83" s="82"/>
      <c r="UJK83" s="83"/>
      <c r="UJL83" s="84"/>
      <c r="UJM83" s="85"/>
      <c r="UJN83" s="86"/>
      <c r="UJO83" s="86"/>
      <c r="UJP83" s="87"/>
      <c r="UJQ83" s="87"/>
      <c r="UJR83" s="88"/>
      <c r="UJS83" s="82"/>
      <c r="UJT83" s="83"/>
      <c r="UJU83" s="84"/>
      <c r="UJV83" s="85"/>
      <c r="UJW83" s="86"/>
      <c r="UJX83" s="86"/>
      <c r="UJY83" s="87"/>
      <c r="UJZ83" s="87"/>
      <c r="UKA83" s="88"/>
      <c r="UKB83" s="82"/>
      <c r="UKC83" s="83"/>
      <c r="UKD83" s="84"/>
      <c r="UKE83" s="85"/>
      <c r="UKF83" s="86"/>
      <c r="UKG83" s="86"/>
      <c r="UKH83" s="87"/>
      <c r="UKI83" s="87"/>
      <c r="UKJ83" s="88"/>
      <c r="UKK83" s="82"/>
      <c r="UKL83" s="83"/>
      <c r="UKM83" s="84"/>
      <c r="UKN83" s="85"/>
      <c r="UKO83" s="86"/>
      <c r="UKP83" s="86"/>
      <c r="UKQ83" s="87"/>
      <c r="UKR83" s="87"/>
      <c r="UKS83" s="88"/>
      <c r="UKT83" s="82"/>
      <c r="UKU83" s="83"/>
      <c r="UKV83" s="84"/>
      <c r="UKW83" s="85"/>
      <c r="UKX83" s="86"/>
      <c r="UKY83" s="86"/>
      <c r="UKZ83" s="87"/>
      <c r="ULA83" s="87"/>
      <c r="ULB83" s="88"/>
      <c r="ULC83" s="82"/>
      <c r="ULD83" s="83"/>
      <c r="ULE83" s="84"/>
      <c r="ULF83" s="85"/>
      <c r="ULG83" s="86"/>
      <c r="ULH83" s="86"/>
      <c r="ULI83" s="87"/>
      <c r="ULJ83" s="87"/>
      <c r="ULK83" s="88"/>
      <c r="ULL83" s="82"/>
      <c r="ULM83" s="83"/>
      <c r="ULN83" s="84"/>
      <c r="ULO83" s="85"/>
      <c r="ULP83" s="86"/>
      <c r="ULQ83" s="86"/>
      <c r="ULR83" s="87"/>
      <c r="ULS83" s="87"/>
      <c r="ULT83" s="88"/>
      <c r="ULU83" s="82"/>
      <c r="ULV83" s="83"/>
      <c r="ULW83" s="84"/>
      <c r="ULX83" s="85"/>
      <c r="ULY83" s="86"/>
      <c r="ULZ83" s="86"/>
      <c r="UMA83" s="87"/>
      <c r="UMB83" s="87"/>
      <c r="UMC83" s="88"/>
      <c r="UMD83" s="82"/>
      <c r="UME83" s="83"/>
      <c r="UMF83" s="84"/>
      <c r="UMG83" s="85"/>
      <c r="UMH83" s="86"/>
      <c r="UMI83" s="86"/>
      <c r="UMJ83" s="87"/>
      <c r="UMK83" s="87"/>
      <c r="UML83" s="88"/>
      <c r="UMM83" s="82"/>
      <c r="UMN83" s="83"/>
      <c r="UMO83" s="84"/>
      <c r="UMP83" s="85"/>
      <c r="UMQ83" s="86"/>
      <c r="UMR83" s="86"/>
      <c r="UMS83" s="87"/>
      <c r="UMT83" s="87"/>
      <c r="UMU83" s="88"/>
      <c r="UMV83" s="82"/>
      <c r="UMW83" s="83"/>
      <c r="UMX83" s="84"/>
      <c r="UMY83" s="85"/>
      <c r="UMZ83" s="86"/>
      <c r="UNA83" s="86"/>
      <c r="UNB83" s="87"/>
      <c r="UNC83" s="87"/>
      <c r="UND83" s="88"/>
      <c r="UNE83" s="82"/>
      <c r="UNF83" s="83"/>
      <c r="UNG83" s="84"/>
      <c r="UNH83" s="85"/>
      <c r="UNI83" s="86"/>
      <c r="UNJ83" s="86"/>
      <c r="UNK83" s="87"/>
      <c r="UNL83" s="87"/>
      <c r="UNM83" s="88"/>
      <c r="UNN83" s="82"/>
      <c r="UNO83" s="83"/>
      <c r="UNP83" s="84"/>
      <c r="UNQ83" s="85"/>
      <c r="UNR83" s="86"/>
      <c r="UNS83" s="86"/>
      <c r="UNT83" s="87"/>
      <c r="UNU83" s="87"/>
      <c r="UNV83" s="88"/>
      <c r="UNW83" s="82"/>
      <c r="UNX83" s="83"/>
      <c r="UNY83" s="84"/>
      <c r="UNZ83" s="85"/>
      <c r="UOA83" s="86"/>
      <c r="UOB83" s="86"/>
      <c r="UOC83" s="87"/>
      <c r="UOD83" s="87"/>
      <c r="UOE83" s="88"/>
      <c r="UOF83" s="82"/>
      <c r="UOG83" s="83"/>
      <c r="UOH83" s="84"/>
      <c r="UOI83" s="85"/>
      <c r="UOJ83" s="86"/>
      <c r="UOK83" s="86"/>
      <c r="UOL83" s="87"/>
      <c r="UOM83" s="87"/>
      <c r="UON83" s="88"/>
      <c r="UOO83" s="82"/>
      <c r="UOP83" s="83"/>
      <c r="UOQ83" s="84"/>
      <c r="UOR83" s="85"/>
      <c r="UOS83" s="86"/>
      <c r="UOT83" s="86"/>
      <c r="UOU83" s="87"/>
      <c r="UOV83" s="87"/>
      <c r="UOW83" s="88"/>
      <c r="UOX83" s="82"/>
      <c r="UOY83" s="83"/>
      <c r="UOZ83" s="84"/>
      <c r="UPA83" s="85"/>
      <c r="UPB83" s="86"/>
      <c r="UPC83" s="86"/>
      <c r="UPD83" s="87"/>
      <c r="UPE83" s="87"/>
      <c r="UPF83" s="88"/>
      <c r="UPG83" s="82"/>
      <c r="UPH83" s="83"/>
      <c r="UPI83" s="84"/>
      <c r="UPJ83" s="85"/>
      <c r="UPK83" s="86"/>
      <c r="UPL83" s="86"/>
      <c r="UPM83" s="87"/>
      <c r="UPN83" s="87"/>
      <c r="UPO83" s="88"/>
      <c r="UPP83" s="82"/>
      <c r="UPQ83" s="83"/>
      <c r="UPR83" s="84"/>
      <c r="UPS83" s="85"/>
      <c r="UPT83" s="86"/>
      <c r="UPU83" s="86"/>
      <c r="UPV83" s="87"/>
      <c r="UPW83" s="87"/>
      <c r="UPX83" s="88"/>
      <c r="UPY83" s="82"/>
      <c r="UPZ83" s="83"/>
      <c r="UQA83" s="84"/>
      <c r="UQB83" s="85"/>
      <c r="UQC83" s="86"/>
      <c r="UQD83" s="86"/>
      <c r="UQE83" s="87"/>
      <c r="UQF83" s="87"/>
      <c r="UQG83" s="88"/>
      <c r="UQH83" s="82"/>
      <c r="UQI83" s="83"/>
      <c r="UQJ83" s="84"/>
      <c r="UQK83" s="85"/>
      <c r="UQL83" s="86"/>
      <c r="UQM83" s="86"/>
      <c r="UQN83" s="87"/>
      <c r="UQO83" s="87"/>
      <c r="UQP83" s="88"/>
      <c r="UQQ83" s="82"/>
      <c r="UQR83" s="83"/>
      <c r="UQS83" s="84"/>
      <c r="UQT83" s="85"/>
      <c r="UQU83" s="86"/>
      <c r="UQV83" s="86"/>
      <c r="UQW83" s="87"/>
      <c r="UQX83" s="87"/>
      <c r="UQY83" s="88"/>
      <c r="UQZ83" s="82"/>
      <c r="URA83" s="83"/>
      <c r="URB83" s="84"/>
      <c r="URC83" s="85"/>
      <c r="URD83" s="86"/>
      <c r="URE83" s="86"/>
      <c r="URF83" s="87"/>
      <c r="URG83" s="87"/>
      <c r="URH83" s="88"/>
      <c r="URI83" s="82"/>
      <c r="URJ83" s="83"/>
      <c r="URK83" s="84"/>
      <c r="URL83" s="85"/>
      <c r="URM83" s="86"/>
      <c r="URN83" s="86"/>
      <c r="URO83" s="87"/>
      <c r="URP83" s="87"/>
      <c r="URQ83" s="88"/>
      <c r="URR83" s="82"/>
      <c r="URS83" s="83"/>
      <c r="URT83" s="84"/>
      <c r="URU83" s="85"/>
      <c r="URV83" s="86"/>
      <c r="URW83" s="86"/>
      <c r="URX83" s="87"/>
      <c r="URY83" s="87"/>
      <c r="URZ83" s="88"/>
      <c r="USA83" s="82"/>
      <c r="USB83" s="83"/>
      <c r="USC83" s="84"/>
      <c r="USD83" s="85"/>
      <c r="USE83" s="86"/>
      <c r="USF83" s="86"/>
      <c r="USG83" s="87"/>
      <c r="USH83" s="87"/>
      <c r="USI83" s="88"/>
      <c r="USJ83" s="82"/>
      <c r="USK83" s="83"/>
      <c r="USL83" s="84"/>
      <c r="USM83" s="85"/>
      <c r="USN83" s="86"/>
      <c r="USO83" s="86"/>
      <c r="USP83" s="87"/>
      <c r="USQ83" s="87"/>
      <c r="USR83" s="88"/>
      <c r="USS83" s="82"/>
      <c r="UST83" s="83"/>
      <c r="USU83" s="84"/>
      <c r="USV83" s="85"/>
      <c r="USW83" s="86"/>
      <c r="USX83" s="86"/>
      <c r="USY83" s="87"/>
      <c r="USZ83" s="87"/>
      <c r="UTA83" s="88"/>
      <c r="UTB83" s="82"/>
      <c r="UTC83" s="83"/>
      <c r="UTD83" s="84"/>
      <c r="UTE83" s="85"/>
      <c r="UTF83" s="86"/>
      <c r="UTG83" s="86"/>
      <c r="UTH83" s="87"/>
      <c r="UTI83" s="87"/>
      <c r="UTJ83" s="88"/>
      <c r="UTK83" s="82"/>
      <c r="UTL83" s="83"/>
      <c r="UTM83" s="84"/>
      <c r="UTN83" s="85"/>
      <c r="UTO83" s="86"/>
      <c r="UTP83" s="86"/>
      <c r="UTQ83" s="87"/>
      <c r="UTR83" s="87"/>
      <c r="UTS83" s="88"/>
      <c r="UTT83" s="82"/>
      <c r="UTU83" s="83"/>
      <c r="UTV83" s="84"/>
      <c r="UTW83" s="85"/>
      <c r="UTX83" s="86"/>
      <c r="UTY83" s="86"/>
      <c r="UTZ83" s="87"/>
      <c r="UUA83" s="87"/>
      <c r="UUB83" s="88"/>
      <c r="UUC83" s="82"/>
      <c r="UUD83" s="83"/>
      <c r="UUE83" s="84"/>
      <c r="UUF83" s="85"/>
      <c r="UUG83" s="86"/>
      <c r="UUH83" s="86"/>
      <c r="UUI83" s="87"/>
      <c r="UUJ83" s="87"/>
      <c r="UUK83" s="88"/>
      <c r="UUL83" s="82"/>
      <c r="UUM83" s="83"/>
      <c r="UUN83" s="84"/>
      <c r="UUO83" s="85"/>
      <c r="UUP83" s="86"/>
      <c r="UUQ83" s="86"/>
      <c r="UUR83" s="87"/>
      <c r="UUS83" s="87"/>
      <c r="UUT83" s="88"/>
      <c r="UUU83" s="82"/>
      <c r="UUV83" s="83"/>
      <c r="UUW83" s="84"/>
      <c r="UUX83" s="85"/>
      <c r="UUY83" s="86"/>
      <c r="UUZ83" s="86"/>
      <c r="UVA83" s="87"/>
      <c r="UVB83" s="87"/>
      <c r="UVC83" s="88"/>
      <c r="UVD83" s="82"/>
      <c r="UVE83" s="83"/>
      <c r="UVF83" s="84"/>
      <c r="UVG83" s="85"/>
      <c r="UVH83" s="86"/>
      <c r="UVI83" s="86"/>
      <c r="UVJ83" s="87"/>
      <c r="UVK83" s="87"/>
      <c r="UVL83" s="88"/>
      <c r="UVM83" s="82"/>
      <c r="UVN83" s="83"/>
      <c r="UVO83" s="84"/>
      <c r="UVP83" s="85"/>
      <c r="UVQ83" s="86"/>
      <c r="UVR83" s="86"/>
      <c r="UVS83" s="87"/>
      <c r="UVT83" s="87"/>
      <c r="UVU83" s="88"/>
      <c r="UVV83" s="82"/>
      <c r="UVW83" s="83"/>
      <c r="UVX83" s="84"/>
      <c r="UVY83" s="85"/>
      <c r="UVZ83" s="86"/>
      <c r="UWA83" s="86"/>
      <c r="UWB83" s="87"/>
      <c r="UWC83" s="87"/>
      <c r="UWD83" s="88"/>
      <c r="UWE83" s="82"/>
      <c r="UWF83" s="83"/>
      <c r="UWG83" s="84"/>
      <c r="UWH83" s="85"/>
      <c r="UWI83" s="86"/>
      <c r="UWJ83" s="86"/>
      <c r="UWK83" s="87"/>
      <c r="UWL83" s="87"/>
      <c r="UWM83" s="88"/>
      <c r="UWN83" s="82"/>
      <c r="UWO83" s="83"/>
      <c r="UWP83" s="84"/>
      <c r="UWQ83" s="85"/>
      <c r="UWR83" s="86"/>
      <c r="UWS83" s="86"/>
      <c r="UWT83" s="87"/>
      <c r="UWU83" s="87"/>
      <c r="UWV83" s="88"/>
      <c r="UWW83" s="82"/>
      <c r="UWX83" s="83"/>
      <c r="UWY83" s="84"/>
      <c r="UWZ83" s="85"/>
      <c r="UXA83" s="86"/>
      <c r="UXB83" s="86"/>
      <c r="UXC83" s="87"/>
      <c r="UXD83" s="87"/>
      <c r="UXE83" s="88"/>
      <c r="UXF83" s="82"/>
      <c r="UXG83" s="83"/>
      <c r="UXH83" s="84"/>
      <c r="UXI83" s="85"/>
      <c r="UXJ83" s="86"/>
      <c r="UXK83" s="86"/>
      <c r="UXL83" s="87"/>
      <c r="UXM83" s="87"/>
      <c r="UXN83" s="88"/>
      <c r="UXO83" s="82"/>
      <c r="UXP83" s="83"/>
      <c r="UXQ83" s="84"/>
      <c r="UXR83" s="85"/>
      <c r="UXS83" s="86"/>
      <c r="UXT83" s="86"/>
      <c r="UXU83" s="87"/>
      <c r="UXV83" s="87"/>
      <c r="UXW83" s="88"/>
      <c r="UXX83" s="82"/>
      <c r="UXY83" s="83"/>
      <c r="UXZ83" s="84"/>
      <c r="UYA83" s="85"/>
      <c r="UYB83" s="86"/>
      <c r="UYC83" s="86"/>
      <c r="UYD83" s="87"/>
      <c r="UYE83" s="87"/>
      <c r="UYF83" s="88"/>
      <c r="UYG83" s="82"/>
      <c r="UYH83" s="83"/>
      <c r="UYI83" s="84"/>
      <c r="UYJ83" s="85"/>
      <c r="UYK83" s="86"/>
      <c r="UYL83" s="86"/>
      <c r="UYM83" s="87"/>
      <c r="UYN83" s="87"/>
      <c r="UYO83" s="88"/>
      <c r="UYP83" s="82"/>
      <c r="UYQ83" s="83"/>
      <c r="UYR83" s="84"/>
      <c r="UYS83" s="85"/>
      <c r="UYT83" s="86"/>
      <c r="UYU83" s="86"/>
      <c r="UYV83" s="87"/>
      <c r="UYW83" s="87"/>
      <c r="UYX83" s="88"/>
      <c r="UYY83" s="82"/>
      <c r="UYZ83" s="83"/>
      <c r="UZA83" s="84"/>
      <c r="UZB83" s="85"/>
      <c r="UZC83" s="86"/>
      <c r="UZD83" s="86"/>
      <c r="UZE83" s="87"/>
      <c r="UZF83" s="87"/>
      <c r="UZG83" s="88"/>
      <c r="UZH83" s="82"/>
      <c r="UZI83" s="83"/>
      <c r="UZJ83" s="84"/>
      <c r="UZK83" s="85"/>
      <c r="UZL83" s="86"/>
      <c r="UZM83" s="86"/>
      <c r="UZN83" s="87"/>
      <c r="UZO83" s="87"/>
      <c r="UZP83" s="88"/>
      <c r="UZQ83" s="82"/>
      <c r="UZR83" s="83"/>
      <c r="UZS83" s="84"/>
      <c r="UZT83" s="85"/>
      <c r="UZU83" s="86"/>
      <c r="UZV83" s="86"/>
      <c r="UZW83" s="87"/>
      <c r="UZX83" s="87"/>
      <c r="UZY83" s="88"/>
      <c r="UZZ83" s="82"/>
      <c r="VAA83" s="83"/>
      <c r="VAB83" s="84"/>
      <c r="VAC83" s="85"/>
      <c r="VAD83" s="86"/>
      <c r="VAE83" s="86"/>
      <c r="VAF83" s="87"/>
      <c r="VAG83" s="87"/>
      <c r="VAH83" s="88"/>
      <c r="VAI83" s="82"/>
      <c r="VAJ83" s="83"/>
      <c r="VAK83" s="84"/>
      <c r="VAL83" s="85"/>
      <c r="VAM83" s="86"/>
      <c r="VAN83" s="86"/>
      <c r="VAO83" s="87"/>
      <c r="VAP83" s="87"/>
      <c r="VAQ83" s="88"/>
      <c r="VAR83" s="82"/>
      <c r="VAS83" s="83"/>
      <c r="VAT83" s="84"/>
      <c r="VAU83" s="85"/>
      <c r="VAV83" s="86"/>
      <c r="VAW83" s="86"/>
      <c r="VAX83" s="87"/>
      <c r="VAY83" s="87"/>
      <c r="VAZ83" s="88"/>
      <c r="VBA83" s="82"/>
      <c r="VBB83" s="83"/>
      <c r="VBC83" s="84"/>
      <c r="VBD83" s="85"/>
      <c r="VBE83" s="86"/>
      <c r="VBF83" s="86"/>
      <c r="VBG83" s="87"/>
      <c r="VBH83" s="87"/>
      <c r="VBI83" s="88"/>
      <c r="VBJ83" s="82"/>
      <c r="VBK83" s="83"/>
      <c r="VBL83" s="84"/>
      <c r="VBM83" s="85"/>
      <c r="VBN83" s="86"/>
      <c r="VBO83" s="86"/>
      <c r="VBP83" s="87"/>
      <c r="VBQ83" s="87"/>
      <c r="VBR83" s="88"/>
      <c r="VBS83" s="82"/>
      <c r="VBT83" s="83"/>
      <c r="VBU83" s="84"/>
      <c r="VBV83" s="85"/>
      <c r="VBW83" s="86"/>
      <c r="VBX83" s="86"/>
      <c r="VBY83" s="87"/>
      <c r="VBZ83" s="87"/>
      <c r="VCA83" s="88"/>
      <c r="VCB83" s="82"/>
      <c r="VCC83" s="83"/>
      <c r="VCD83" s="84"/>
      <c r="VCE83" s="85"/>
      <c r="VCF83" s="86"/>
      <c r="VCG83" s="86"/>
      <c r="VCH83" s="87"/>
      <c r="VCI83" s="87"/>
      <c r="VCJ83" s="88"/>
      <c r="VCK83" s="82"/>
      <c r="VCL83" s="83"/>
      <c r="VCM83" s="84"/>
      <c r="VCN83" s="85"/>
      <c r="VCO83" s="86"/>
      <c r="VCP83" s="86"/>
      <c r="VCQ83" s="87"/>
      <c r="VCR83" s="87"/>
      <c r="VCS83" s="88"/>
      <c r="VCT83" s="82"/>
      <c r="VCU83" s="83"/>
      <c r="VCV83" s="84"/>
      <c r="VCW83" s="85"/>
      <c r="VCX83" s="86"/>
      <c r="VCY83" s="86"/>
      <c r="VCZ83" s="87"/>
      <c r="VDA83" s="87"/>
      <c r="VDB83" s="88"/>
      <c r="VDC83" s="82"/>
      <c r="VDD83" s="83"/>
      <c r="VDE83" s="84"/>
      <c r="VDF83" s="85"/>
      <c r="VDG83" s="86"/>
      <c r="VDH83" s="86"/>
      <c r="VDI83" s="87"/>
      <c r="VDJ83" s="87"/>
      <c r="VDK83" s="88"/>
      <c r="VDL83" s="82"/>
      <c r="VDM83" s="83"/>
      <c r="VDN83" s="84"/>
      <c r="VDO83" s="85"/>
      <c r="VDP83" s="86"/>
      <c r="VDQ83" s="86"/>
      <c r="VDR83" s="87"/>
      <c r="VDS83" s="87"/>
      <c r="VDT83" s="88"/>
      <c r="VDU83" s="82"/>
      <c r="VDV83" s="83"/>
      <c r="VDW83" s="84"/>
      <c r="VDX83" s="85"/>
      <c r="VDY83" s="86"/>
      <c r="VDZ83" s="86"/>
      <c r="VEA83" s="87"/>
      <c r="VEB83" s="87"/>
      <c r="VEC83" s="88"/>
      <c r="VED83" s="82"/>
      <c r="VEE83" s="83"/>
      <c r="VEF83" s="84"/>
      <c r="VEG83" s="85"/>
      <c r="VEH83" s="86"/>
      <c r="VEI83" s="86"/>
      <c r="VEJ83" s="87"/>
      <c r="VEK83" s="87"/>
      <c r="VEL83" s="88"/>
      <c r="VEM83" s="82"/>
      <c r="VEN83" s="83"/>
      <c r="VEO83" s="84"/>
      <c r="VEP83" s="85"/>
      <c r="VEQ83" s="86"/>
      <c r="VER83" s="86"/>
      <c r="VES83" s="87"/>
      <c r="VET83" s="87"/>
      <c r="VEU83" s="88"/>
      <c r="VEV83" s="82"/>
      <c r="VEW83" s="83"/>
      <c r="VEX83" s="84"/>
      <c r="VEY83" s="85"/>
      <c r="VEZ83" s="86"/>
      <c r="VFA83" s="86"/>
      <c r="VFB83" s="87"/>
      <c r="VFC83" s="87"/>
      <c r="VFD83" s="88"/>
      <c r="VFE83" s="82"/>
      <c r="VFF83" s="83"/>
      <c r="VFG83" s="84"/>
      <c r="VFH83" s="85"/>
      <c r="VFI83" s="86"/>
      <c r="VFJ83" s="86"/>
      <c r="VFK83" s="87"/>
      <c r="VFL83" s="87"/>
      <c r="VFM83" s="88"/>
      <c r="VFN83" s="82"/>
      <c r="VFO83" s="83"/>
      <c r="VFP83" s="84"/>
      <c r="VFQ83" s="85"/>
      <c r="VFR83" s="86"/>
      <c r="VFS83" s="86"/>
      <c r="VFT83" s="87"/>
      <c r="VFU83" s="87"/>
      <c r="VFV83" s="88"/>
      <c r="VFW83" s="82"/>
      <c r="VFX83" s="83"/>
      <c r="VFY83" s="84"/>
      <c r="VFZ83" s="85"/>
      <c r="VGA83" s="86"/>
      <c r="VGB83" s="86"/>
      <c r="VGC83" s="87"/>
      <c r="VGD83" s="87"/>
      <c r="VGE83" s="88"/>
      <c r="VGF83" s="82"/>
      <c r="VGG83" s="83"/>
      <c r="VGH83" s="84"/>
      <c r="VGI83" s="85"/>
      <c r="VGJ83" s="86"/>
      <c r="VGK83" s="86"/>
      <c r="VGL83" s="87"/>
      <c r="VGM83" s="87"/>
      <c r="VGN83" s="88"/>
      <c r="VGO83" s="82"/>
      <c r="VGP83" s="83"/>
      <c r="VGQ83" s="84"/>
      <c r="VGR83" s="85"/>
      <c r="VGS83" s="86"/>
      <c r="VGT83" s="86"/>
      <c r="VGU83" s="87"/>
      <c r="VGV83" s="87"/>
      <c r="VGW83" s="88"/>
      <c r="VGX83" s="82"/>
      <c r="VGY83" s="83"/>
      <c r="VGZ83" s="84"/>
      <c r="VHA83" s="85"/>
      <c r="VHB83" s="86"/>
      <c r="VHC83" s="86"/>
      <c r="VHD83" s="87"/>
      <c r="VHE83" s="87"/>
      <c r="VHF83" s="88"/>
      <c r="VHG83" s="82"/>
      <c r="VHH83" s="83"/>
      <c r="VHI83" s="84"/>
      <c r="VHJ83" s="85"/>
      <c r="VHK83" s="86"/>
      <c r="VHL83" s="86"/>
      <c r="VHM83" s="87"/>
      <c r="VHN83" s="87"/>
      <c r="VHO83" s="88"/>
      <c r="VHP83" s="82"/>
      <c r="VHQ83" s="83"/>
      <c r="VHR83" s="84"/>
      <c r="VHS83" s="85"/>
      <c r="VHT83" s="86"/>
      <c r="VHU83" s="86"/>
      <c r="VHV83" s="87"/>
      <c r="VHW83" s="87"/>
      <c r="VHX83" s="88"/>
      <c r="VHY83" s="82"/>
      <c r="VHZ83" s="83"/>
      <c r="VIA83" s="84"/>
      <c r="VIB83" s="85"/>
      <c r="VIC83" s="86"/>
      <c r="VID83" s="86"/>
      <c r="VIE83" s="87"/>
      <c r="VIF83" s="87"/>
      <c r="VIG83" s="88"/>
      <c r="VIH83" s="82"/>
      <c r="VII83" s="83"/>
      <c r="VIJ83" s="84"/>
      <c r="VIK83" s="85"/>
      <c r="VIL83" s="86"/>
      <c r="VIM83" s="86"/>
      <c r="VIN83" s="87"/>
      <c r="VIO83" s="87"/>
      <c r="VIP83" s="88"/>
      <c r="VIQ83" s="82"/>
      <c r="VIR83" s="83"/>
      <c r="VIS83" s="84"/>
      <c r="VIT83" s="85"/>
      <c r="VIU83" s="86"/>
      <c r="VIV83" s="86"/>
      <c r="VIW83" s="87"/>
      <c r="VIX83" s="87"/>
      <c r="VIY83" s="88"/>
      <c r="VIZ83" s="82"/>
      <c r="VJA83" s="83"/>
      <c r="VJB83" s="84"/>
      <c r="VJC83" s="85"/>
      <c r="VJD83" s="86"/>
      <c r="VJE83" s="86"/>
      <c r="VJF83" s="87"/>
      <c r="VJG83" s="87"/>
      <c r="VJH83" s="88"/>
      <c r="VJI83" s="82"/>
      <c r="VJJ83" s="83"/>
      <c r="VJK83" s="84"/>
      <c r="VJL83" s="85"/>
      <c r="VJM83" s="86"/>
      <c r="VJN83" s="86"/>
      <c r="VJO83" s="87"/>
      <c r="VJP83" s="87"/>
      <c r="VJQ83" s="88"/>
      <c r="VJR83" s="82"/>
      <c r="VJS83" s="83"/>
      <c r="VJT83" s="84"/>
      <c r="VJU83" s="85"/>
      <c r="VJV83" s="86"/>
      <c r="VJW83" s="86"/>
      <c r="VJX83" s="87"/>
      <c r="VJY83" s="87"/>
      <c r="VJZ83" s="88"/>
      <c r="VKA83" s="82"/>
      <c r="VKB83" s="83"/>
      <c r="VKC83" s="84"/>
      <c r="VKD83" s="85"/>
      <c r="VKE83" s="86"/>
      <c r="VKF83" s="86"/>
      <c r="VKG83" s="87"/>
      <c r="VKH83" s="87"/>
      <c r="VKI83" s="88"/>
      <c r="VKJ83" s="82"/>
      <c r="VKK83" s="83"/>
      <c r="VKL83" s="84"/>
      <c r="VKM83" s="85"/>
      <c r="VKN83" s="86"/>
      <c r="VKO83" s="86"/>
      <c r="VKP83" s="87"/>
      <c r="VKQ83" s="87"/>
      <c r="VKR83" s="88"/>
      <c r="VKS83" s="82"/>
      <c r="VKT83" s="83"/>
      <c r="VKU83" s="84"/>
      <c r="VKV83" s="85"/>
      <c r="VKW83" s="86"/>
      <c r="VKX83" s="86"/>
      <c r="VKY83" s="87"/>
      <c r="VKZ83" s="87"/>
      <c r="VLA83" s="88"/>
      <c r="VLB83" s="82"/>
      <c r="VLC83" s="83"/>
      <c r="VLD83" s="84"/>
      <c r="VLE83" s="85"/>
      <c r="VLF83" s="86"/>
      <c r="VLG83" s="86"/>
      <c r="VLH83" s="87"/>
      <c r="VLI83" s="87"/>
      <c r="VLJ83" s="88"/>
      <c r="VLK83" s="82"/>
      <c r="VLL83" s="83"/>
      <c r="VLM83" s="84"/>
      <c r="VLN83" s="85"/>
      <c r="VLO83" s="86"/>
      <c r="VLP83" s="86"/>
      <c r="VLQ83" s="87"/>
      <c r="VLR83" s="87"/>
      <c r="VLS83" s="88"/>
      <c r="VLT83" s="82"/>
      <c r="VLU83" s="83"/>
      <c r="VLV83" s="84"/>
      <c r="VLW83" s="85"/>
      <c r="VLX83" s="86"/>
      <c r="VLY83" s="86"/>
      <c r="VLZ83" s="87"/>
      <c r="VMA83" s="87"/>
      <c r="VMB83" s="88"/>
      <c r="VMC83" s="82"/>
      <c r="VMD83" s="83"/>
      <c r="VME83" s="84"/>
      <c r="VMF83" s="85"/>
      <c r="VMG83" s="86"/>
      <c r="VMH83" s="86"/>
      <c r="VMI83" s="87"/>
      <c r="VMJ83" s="87"/>
      <c r="VMK83" s="88"/>
      <c r="VML83" s="82"/>
      <c r="VMM83" s="83"/>
      <c r="VMN83" s="84"/>
      <c r="VMO83" s="85"/>
      <c r="VMP83" s="86"/>
      <c r="VMQ83" s="86"/>
      <c r="VMR83" s="87"/>
      <c r="VMS83" s="87"/>
      <c r="VMT83" s="88"/>
      <c r="VMU83" s="82"/>
      <c r="VMV83" s="83"/>
      <c r="VMW83" s="84"/>
      <c r="VMX83" s="85"/>
      <c r="VMY83" s="86"/>
      <c r="VMZ83" s="86"/>
      <c r="VNA83" s="87"/>
      <c r="VNB83" s="87"/>
      <c r="VNC83" s="88"/>
      <c r="VND83" s="82"/>
      <c r="VNE83" s="83"/>
      <c r="VNF83" s="84"/>
      <c r="VNG83" s="85"/>
      <c r="VNH83" s="86"/>
      <c r="VNI83" s="86"/>
      <c r="VNJ83" s="87"/>
      <c r="VNK83" s="87"/>
      <c r="VNL83" s="88"/>
      <c r="VNM83" s="82"/>
      <c r="VNN83" s="83"/>
      <c r="VNO83" s="84"/>
      <c r="VNP83" s="85"/>
      <c r="VNQ83" s="86"/>
      <c r="VNR83" s="86"/>
      <c r="VNS83" s="87"/>
      <c r="VNT83" s="87"/>
      <c r="VNU83" s="88"/>
      <c r="VNV83" s="82"/>
      <c r="VNW83" s="83"/>
      <c r="VNX83" s="84"/>
      <c r="VNY83" s="85"/>
      <c r="VNZ83" s="86"/>
      <c r="VOA83" s="86"/>
      <c r="VOB83" s="87"/>
      <c r="VOC83" s="87"/>
      <c r="VOD83" s="88"/>
      <c r="VOE83" s="82"/>
      <c r="VOF83" s="83"/>
      <c r="VOG83" s="84"/>
      <c r="VOH83" s="85"/>
      <c r="VOI83" s="86"/>
      <c r="VOJ83" s="86"/>
      <c r="VOK83" s="87"/>
      <c r="VOL83" s="87"/>
      <c r="VOM83" s="88"/>
      <c r="VON83" s="82"/>
      <c r="VOO83" s="83"/>
      <c r="VOP83" s="84"/>
      <c r="VOQ83" s="85"/>
      <c r="VOR83" s="86"/>
      <c r="VOS83" s="86"/>
      <c r="VOT83" s="87"/>
      <c r="VOU83" s="87"/>
      <c r="VOV83" s="88"/>
      <c r="VOW83" s="82"/>
      <c r="VOX83" s="83"/>
      <c r="VOY83" s="84"/>
      <c r="VOZ83" s="85"/>
      <c r="VPA83" s="86"/>
      <c r="VPB83" s="86"/>
      <c r="VPC83" s="87"/>
      <c r="VPD83" s="87"/>
      <c r="VPE83" s="88"/>
      <c r="VPF83" s="82"/>
      <c r="VPG83" s="83"/>
      <c r="VPH83" s="84"/>
      <c r="VPI83" s="85"/>
      <c r="VPJ83" s="86"/>
      <c r="VPK83" s="86"/>
      <c r="VPL83" s="87"/>
      <c r="VPM83" s="87"/>
      <c r="VPN83" s="88"/>
      <c r="VPO83" s="82"/>
      <c r="VPP83" s="83"/>
      <c r="VPQ83" s="84"/>
      <c r="VPR83" s="85"/>
      <c r="VPS83" s="86"/>
      <c r="VPT83" s="86"/>
      <c r="VPU83" s="87"/>
      <c r="VPV83" s="87"/>
      <c r="VPW83" s="88"/>
      <c r="VPX83" s="82"/>
      <c r="VPY83" s="83"/>
      <c r="VPZ83" s="84"/>
      <c r="VQA83" s="85"/>
      <c r="VQB83" s="86"/>
      <c r="VQC83" s="86"/>
      <c r="VQD83" s="87"/>
      <c r="VQE83" s="87"/>
      <c r="VQF83" s="88"/>
      <c r="VQG83" s="82"/>
      <c r="VQH83" s="83"/>
      <c r="VQI83" s="84"/>
      <c r="VQJ83" s="85"/>
      <c r="VQK83" s="86"/>
      <c r="VQL83" s="86"/>
      <c r="VQM83" s="87"/>
      <c r="VQN83" s="87"/>
      <c r="VQO83" s="88"/>
      <c r="VQP83" s="82"/>
      <c r="VQQ83" s="83"/>
      <c r="VQR83" s="84"/>
      <c r="VQS83" s="85"/>
      <c r="VQT83" s="86"/>
      <c r="VQU83" s="86"/>
      <c r="VQV83" s="87"/>
      <c r="VQW83" s="87"/>
      <c r="VQX83" s="88"/>
      <c r="VQY83" s="82"/>
      <c r="VQZ83" s="83"/>
      <c r="VRA83" s="84"/>
      <c r="VRB83" s="85"/>
      <c r="VRC83" s="86"/>
      <c r="VRD83" s="86"/>
      <c r="VRE83" s="87"/>
      <c r="VRF83" s="87"/>
      <c r="VRG83" s="88"/>
      <c r="VRH83" s="82"/>
      <c r="VRI83" s="83"/>
      <c r="VRJ83" s="84"/>
      <c r="VRK83" s="85"/>
      <c r="VRL83" s="86"/>
      <c r="VRM83" s="86"/>
      <c r="VRN83" s="87"/>
      <c r="VRO83" s="87"/>
      <c r="VRP83" s="88"/>
      <c r="VRQ83" s="82"/>
      <c r="VRR83" s="83"/>
      <c r="VRS83" s="84"/>
      <c r="VRT83" s="85"/>
      <c r="VRU83" s="86"/>
      <c r="VRV83" s="86"/>
      <c r="VRW83" s="87"/>
      <c r="VRX83" s="87"/>
      <c r="VRY83" s="88"/>
      <c r="VRZ83" s="82"/>
      <c r="VSA83" s="83"/>
      <c r="VSB83" s="84"/>
      <c r="VSC83" s="85"/>
      <c r="VSD83" s="86"/>
      <c r="VSE83" s="86"/>
      <c r="VSF83" s="87"/>
      <c r="VSG83" s="87"/>
      <c r="VSH83" s="88"/>
      <c r="VSI83" s="82"/>
      <c r="VSJ83" s="83"/>
      <c r="VSK83" s="84"/>
      <c r="VSL83" s="85"/>
      <c r="VSM83" s="86"/>
      <c r="VSN83" s="86"/>
      <c r="VSO83" s="87"/>
      <c r="VSP83" s="87"/>
      <c r="VSQ83" s="88"/>
      <c r="VSR83" s="82"/>
      <c r="VSS83" s="83"/>
      <c r="VST83" s="84"/>
      <c r="VSU83" s="85"/>
      <c r="VSV83" s="86"/>
      <c r="VSW83" s="86"/>
      <c r="VSX83" s="87"/>
      <c r="VSY83" s="87"/>
      <c r="VSZ83" s="88"/>
      <c r="VTA83" s="82"/>
      <c r="VTB83" s="83"/>
      <c r="VTC83" s="84"/>
      <c r="VTD83" s="85"/>
      <c r="VTE83" s="86"/>
      <c r="VTF83" s="86"/>
      <c r="VTG83" s="87"/>
      <c r="VTH83" s="87"/>
      <c r="VTI83" s="88"/>
      <c r="VTJ83" s="82"/>
      <c r="VTK83" s="83"/>
      <c r="VTL83" s="84"/>
      <c r="VTM83" s="85"/>
      <c r="VTN83" s="86"/>
      <c r="VTO83" s="86"/>
      <c r="VTP83" s="87"/>
      <c r="VTQ83" s="87"/>
      <c r="VTR83" s="88"/>
      <c r="VTS83" s="82"/>
      <c r="VTT83" s="83"/>
      <c r="VTU83" s="84"/>
      <c r="VTV83" s="85"/>
      <c r="VTW83" s="86"/>
      <c r="VTX83" s="86"/>
      <c r="VTY83" s="87"/>
      <c r="VTZ83" s="87"/>
      <c r="VUA83" s="88"/>
      <c r="VUB83" s="82"/>
      <c r="VUC83" s="83"/>
      <c r="VUD83" s="84"/>
      <c r="VUE83" s="85"/>
      <c r="VUF83" s="86"/>
      <c r="VUG83" s="86"/>
      <c r="VUH83" s="87"/>
      <c r="VUI83" s="87"/>
      <c r="VUJ83" s="88"/>
      <c r="VUK83" s="82"/>
      <c r="VUL83" s="83"/>
      <c r="VUM83" s="84"/>
      <c r="VUN83" s="85"/>
      <c r="VUO83" s="86"/>
      <c r="VUP83" s="86"/>
      <c r="VUQ83" s="87"/>
      <c r="VUR83" s="87"/>
      <c r="VUS83" s="88"/>
      <c r="VUT83" s="82"/>
      <c r="VUU83" s="83"/>
      <c r="VUV83" s="84"/>
      <c r="VUW83" s="85"/>
      <c r="VUX83" s="86"/>
      <c r="VUY83" s="86"/>
      <c r="VUZ83" s="87"/>
      <c r="VVA83" s="87"/>
      <c r="VVB83" s="88"/>
      <c r="VVC83" s="82"/>
      <c r="VVD83" s="83"/>
      <c r="VVE83" s="84"/>
      <c r="VVF83" s="85"/>
      <c r="VVG83" s="86"/>
      <c r="VVH83" s="86"/>
      <c r="VVI83" s="87"/>
      <c r="VVJ83" s="87"/>
      <c r="VVK83" s="88"/>
      <c r="VVL83" s="82"/>
      <c r="VVM83" s="83"/>
      <c r="VVN83" s="84"/>
      <c r="VVO83" s="85"/>
      <c r="VVP83" s="86"/>
      <c r="VVQ83" s="86"/>
      <c r="VVR83" s="87"/>
      <c r="VVS83" s="87"/>
      <c r="VVT83" s="88"/>
      <c r="VVU83" s="82"/>
      <c r="VVV83" s="83"/>
      <c r="VVW83" s="84"/>
      <c r="VVX83" s="85"/>
      <c r="VVY83" s="86"/>
      <c r="VVZ83" s="86"/>
      <c r="VWA83" s="87"/>
      <c r="VWB83" s="87"/>
      <c r="VWC83" s="88"/>
      <c r="VWD83" s="82"/>
      <c r="VWE83" s="83"/>
      <c r="VWF83" s="84"/>
      <c r="VWG83" s="85"/>
      <c r="VWH83" s="86"/>
      <c r="VWI83" s="86"/>
      <c r="VWJ83" s="87"/>
      <c r="VWK83" s="87"/>
      <c r="VWL83" s="88"/>
      <c r="VWM83" s="82"/>
      <c r="VWN83" s="83"/>
      <c r="VWO83" s="84"/>
      <c r="VWP83" s="85"/>
      <c r="VWQ83" s="86"/>
      <c r="VWR83" s="86"/>
      <c r="VWS83" s="87"/>
      <c r="VWT83" s="87"/>
      <c r="VWU83" s="88"/>
      <c r="VWV83" s="82"/>
      <c r="VWW83" s="83"/>
      <c r="VWX83" s="84"/>
      <c r="VWY83" s="85"/>
      <c r="VWZ83" s="86"/>
      <c r="VXA83" s="86"/>
      <c r="VXB83" s="87"/>
      <c r="VXC83" s="87"/>
      <c r="VXD83" s="88"/>
      <c r="VXE83" s="82"/>
      <c r="VXF83" s="83"/>
      <c r="VXG83" s="84"/>
      <c r="VXH83" s="85"/>
      <c r="VXI83" s="86"/>
      <c r="VXJ83" s="86"/>
      <c r="VXK83" s="87"/>
      <c r="VXL83" s="87"/>
      <c r="VXM83" s="88"/>
      <c r="VXN83" s="82"/>
      <c r="VXO83" s="83"/>
      <c r="VXP83" s="84"/>
      <c r="VXQ83" s="85"/>
      <c r="VXR83" s="86"/>
      <c r="VXS83" s="86"/>
      <c r="VXT83" s="87"/>
      <c r="VXU83" s="87"/>
      <c r="VXV83" s="88"/>
      <c r="VXW83" s="82"/>
      <c r="VXX83" s="83"/>
      <c r="VXY83" s="84"/>
      <c r="VXZ83" s="85"/>
      <c r="VYA83" s="86"/>
      <c r="VYB83" s="86"/>
      <c r="VYC83" s="87"/>
      <c r="VYD83" s="87"/>
      <c r="VYE83" s="88"/>
      <c r="VYF83" s="82"/>
      <c r="VYG83" s="83"/>
      <c r="VYH83" s="84"/>
      <c r="VYI83" s="85"/>
      <c r="VYJ83" s="86"/>
      <c r="VYK83" s="86"/>
      <c r="VYL83" s="87"/>
      <c r="VYM83" s="87"/>
      <c r="VYN83" s="88"/>
      <c r="VYO83" s="82"/>
      <c r="VYP83" s="83"/>
      <c r="VYQ83" s="84"/>
      <c r="VYR83" s="85"/>
      <c r="VYS83" s="86"/>
      <c r="VYT83" s="86"/>
      <c r="VYU83" s="87"/>
      <c r="VYV83" s="87"/>
      <c r="VYW83" s="88"/>
      <c r="VYX83" s="82"/>
      <c r="VYY83" s="83"/>
      <c r="VYZ83" s="84"/>
      <c r="VZA83" s="85"/>
      <c r="VZB83" s="86"/>
      <c r="VZC83" s="86"/>
      <c r="VZD83" s="87"/>
      <c r="VZE83" s="87"/>
      <c r="VZF83" s="88"/>
      <c r="VZG83" s="82"/>
      <c r="VZH83" s="83"/>
      <c r="VZI83" s="84"/>
      <c r="VZJ83" s="85"/>
      <c r="VZK83" s="86"/>
      <c r="VZL83" s="86"/>
      <c r="VZM83" s="87"/>
      <c r="VZN83" s="87"/>
      <c r="VZO83" s="88"/>
      <c r="VZP83" s="82"/>
      <c r="VZQ83" s="83"/>
      <c r="VZR83" s="84"/>
      <c r="VZS83" s="85"/>
      <c r="VZT83" s="86"/>
      <c r="VZU83" s="86"/>
      <c r="VZV83" s="87"/>
      <c r="VZW83" s="87"/>
      <c r="VZX83" s="88"/>
      <c r="VZY83" s="82"/>
      <c r="VZZ83" s="83"/>
      <c r="WAA83" s="84"/>
      <c r="WAB83" s="85"/>
      <c r="WAC83" s="86"/>
      <c r="WAD83" s="86"/>
      <c r="WAE83" s="87"/>
      <c r="WAF83" s="87"/>
      <c r="WAG83" s="88"/>
      <c r="WAH83" s="82"/>
      <c r="WAI83" s="83"/>
      <c r="WAJ83" s="84"/>
      <c r="WAK83" s="85"/>
      <c r="WAL83" s="86"/>
      <c r="WAM83" s="86"/>
      <c r="WAN83" s="87"/>
      <c r="WAO83" s="87"/>
      <c r="WAP83" s="88"/>
      <c r="WAQ83" s="82"/>
      <c r="WAR83" s="83"/>
      <c r="WAS83" s="84"/>
      <c r="WAT83" s="85"/>
      <c r="WAU83" s="86"/>
      <c r="WAV83" s="86"/>
      <c r="WAW83" s="87"/>
      <c r="WAX83" s="87"/>
      <c r="WAY83" s="88"/>
      <c r="WAZ83" s="82"/>
      <c r="WBA83" s="83"/>
      <c r="WBB83" s="84"/>
      <c r="WBC83" s="85"/>
      <c r="WBD83" s="86"/>
      <c r="WBE83" s="86"/>
      <c r="WBF83" s="87"/>
      <c r="WBG83" s="87"/>
      <c r="WBH83" s="88"/>
      <c r="WBI83" s="82"/>
      <c r="WBJ83" s="83"/>
      <c r="WBK83" s="84"/>
      <c r="WBL83" s="85"/>
      <c r="WBM83" s="86"/>
      <c r="WBN83" s="86"/>
      <c r="WBO83" s="87"/>
      <c r="WBP83" s="87"/>
      <c r="WBQ83" s="88"/>
      <c r="WBR83" s="82"/>
      <c r="WBS83" s="83"/>
      <c r="WBT83" s="84"/>
      <c r="WBU83" s="85"/>
      <c r="WBV83" s="86"/>
      <c r="WBW83" s="86"/>
      <c r="WBX83" s="87"/>
      <c r="WBY83" s="87"/>
      <c r="WBZ83" s="88"/>
      <c r="WCA83" s="82"/>
      <c r="WCB83" s="83"/>
      <c r="WCC83" s="84"/>
      <c r="WCD83" s="85"/>
      <c r="WCE83" s="86"/>
      <c r="WCF83" s="86"/>
      <c r="WCG83" s="87"/>
      <c r="WCH83" s="87"/>
      <c r="WCI83" s="88"/>
      <c r="WCJ83" s="82"/>
      <c r="WCK83" s="83"/>
      <c r="WCL83" s="84"/>
      <c r="WCM83" s="85"/>
      <c r="WCN83" s="86"/>
      <c r="WCO83" s="86"/>
      <c r="WCP83" s="87"/>
      <c r="WCQ83" s="87"/>
      <c r="WCR83" s="88"/>
      <c r="WCS83" s="82"/>
      <c r="WCT83" s="83"/>
      <c r="WCU83" s="84"/>
      <c r="WCV83" s="85"/>
      <c r="WCW83" s="86"/>
      <c r="WCX83" s="86"/>
      <c r="WCY83" s="87"/>
      <c r="WCZ83" s="87"/>
      <c r="WDA83" s="88"/>
      <c r="WDB83" s="82"/>
      <c r="WDC83" s="83"/>
      <c r="WDD83" s="84"/>
      <c r="WDE83" s="85"/>
      <c r="WDF83" s="86"/>
      <c r="WDG83" s="86"/>
      <c r="WDH83" s="87"/>
      <c r="WDI83" s="87"/>
      <c r="WDJ83" s="88"/>
      <c r="WDK83" s="82"/>
      <c r="WDL83" s="83"/>
      <c r="WDM83" s="84"/>
      <c r="WDN83" s="85"/>
      <c r="WDO83" s="86"/>
      <c r="WDP83" s="86"/>
      <c r="WDQ83" s="87"/>
      <c r="WDR83" s="87"/>
      <c r="WDS83" s="88"/>
      <c r="WDT83" s="82"/>
      <c r="WDU83" s="83"/>
      <c r="WDV83" s="84"/>
      <c r="WDW83" s="85"/>
      <c r="WDX83" s="86"/>
      <c r="WDY83" s="86"/>
      <c r="WDZ83" s="87"/>
      <c r="WEA83" s="87"/>
      <c r="WEB83" s="88"/>
      <c r="WEC83" s="82"/>
      <c r="WED83" s="83"/>
      <c r="WEE83" s="84"/>
      <c r="WEF83" s="85"/>
      <c r="WEG83" s="86"/>
      <c r="WEH83" s="86"/>
      <c r="WEI83" s="87"/>
      <c r="WEJ83" s="87"/>
      <c r="WEK83" s="88"/>
      <c r="WEL83" s="82"/>
      <c r="WEM83" s="83"/>
      <c r="WEN83" s="84"/>
      <c r="WEO83" s="85"/>
      <c r="WEP83" s="86"/>
      <c r="WEQ83" s="86"/>
      <c r="WER83" s="87"/>
      <c r="WES83" s="87"/>
      <c r="WET83" s="88"/>
      <c r="WEU83" s="82"/>
      <c r="WEV83" s="83"/>
      <c r="WEW83" s="84"/>
      <c r="WEX83" s="85"/>
      <c r="WEY83" s="86"/>
      <c r="WEZ83" s="86"/>
      <c r="WFA83" s="87"/>
      <c r="WFB83" s="87"/>
      <c r="WFC83" s="88"/>
      <c r="WFD83" s="82"/>
      <c r="WFE83" s="83"/>
      <c r="WFF83" s="84"/>
      <c r="WFG83" s="85"/>
      <c r="WFH83" s="86"/>
      <c r="WFI83" s="86"/>
      <c r="WFJ83" s="87"/>
      <c r="WFK83" s="87"/>
      <c r="WFL83" s="88"/>
      <c r="WFM83" s="82"/>
      <c r="WFN83" s="83"/>
      <c r="WFO83" s="84"/>
      <c r="WFP83" s="85"/>
      <c r="WFQ83" s="86"/>
      <c r="WFR83" s="86"/>
      <c r="WFS83" s="87"/>
      <c r="WFT83" s="87"/>
      <c r="WFU83" s="88"/>
      <c r="WFV83" s="82"/>
      <c r="WFW83" s="83"/>
      <c r="WFX83" s="84"/>
      <c r="WFY83" s="85"/>
      <c r="WFZ83" s="86"/>
      <c r="WGA83" s="86"/>
      <c r="WGB83" s="87"/>
      <c r="WGC83" s="87"/>
      <c r="WGD83" s="88"/>
      <c r="WGE83" s="82"/>
      <c r="WGF83" s="83"/>
      <c r="WGG83" s="84"/>
      <c r="WGH83" s="85"/>
      <c r="WGI83" s="86"/>
      <c r="WGJ83" s="86"/>
      <c r="WGK83" s="87"/>
      <c r="WGL83" s="87"/>
      <c r="WGM83" s="88"/>
      <c r="WGN83" s="82"/>
      <c r="WGO83" s="83"/>
      <c r="WGP83" s="84"/>
      <c r="WGQ83" s="85"/>
      <c r="WGR83" s="86"/>
      <c r="WGS83" s="86"/>
      <c r="WGT83" s="87"/>
      <c r="WGU83" s="87"/>
      <c r="WGV83" s="88"/>
      <c r="WGW83" s="82"/>
      <c r="WGX83" s="83"/>
      <c r="WGY83" s="84"/>
      <c r="WGZ83" s="85"/>
      <c r="WHA83" s="86"/>
      <c r="WHB83" s="86"/>
      <c r="WHC83" s="87"/>
      <c r="WHD83" s="87"/>
      <c r="WHE83" s="88"/>
      <c r="WHF83" s="82"/>
      <c r="WHG83" s="83"/>
      <c r="WHH83" s="84"/>
      <c r="WHI83" s="85"/>
      <c r="WHJ83" s="86"/>
      <c r="WHK83" s="86"/>
      <c r="WHL83" s="87"/>
      <c r="WHM83" s="87"/>
      <c r="WHN83" s="88"/>
      <c r="WHO83" s="82"/>
      <c r="WHP83" s="83"/>
      <c r="WHQ83" s="84"/>
      <c r="WHR83" s="85"/>
      <c r="WHS83" s="86"/>
      <c r="WHT83" s="86"/>
      <c r="WHU83" s="87"/>
      <c r="WHV83" s="87"/>
      <c r="WHW83" s="88"/>
      <c r="WHX83" s="82"/>
      <c r="WHY83" s="83"/>
      <c r="WHZ83" s="84"/>
      <c r="WIA83" s="85"/>
      <c r="WIB83" s="86"/>
      <c r="WIC83" s="86"/>
      <c r="WID83" s="87"/>
      <c r="WIE83" s="87"/>
      <c r="WIF83" s="88"/>
      <c r="WIG83" s="82"/>
      <c r="WIH83" s="83"/>
      <c r="WII83" s="84"/>
      <c r="WIJ83" s="85"/>
      <c r="WIK83" s="86"/>
      <c r="WIL83" s="86"/>
      <c r="WIM83" s="87"/>
      <c r="WIN83" s="87"/>
      <c r="WIO83" s="88"/>
      <c r="WIP83" s="82"/>
      <c r="WIQ83" s="83"/>
      <c r="WIR83" s="84"/>
      <c r="WIS83" s="85"/>
      <c r="WIT83" s="86"/>
      <c r="WIU83" s="86"/>
      <c r="WIV83" s="87"/>
      <c r="WIW83" s="87"/>
      <c r="WIX83" s="88"/>
      <c r="WIY83" s="82"/>
      <c r="WIZ83" s="83"/>
      <c r="WJA83" s="84"/>
      <c r="WJB83" s="85"/>
      <c r="WJC83" s="86"/>
      <c r="WJD83" s="86"/>
      <c r="WJE83" s="87"/>
      <c r="WJF83" s="87"/>
      <c r="WJG83" s="88"/>
      <c r="WJH83" s="82"/>
      <c r="WJI83" s="83"/>
      <c r="WJJ83" s="84"/>
      <c r="WJK83" s="85"/>
      <c r="WJL83" s="86"/>
      <c r="WJM83" s="86"/>
      <c r="WJN83" s="87"/>
      <c r="WJO83" s="87"/>
      <c r="WJP83" s="88"/>
      <c r="WJQ83" s="82"/>
      <c r="WJR83" s="83"/>
      <c r="WJS83" s="84"/>
      <c r="WJT83" s="85"/>
      <c r="WJU83" s="86"/>
      <c r="WJV83" s="86"/>
      <c r="WJW83" s="87"/>
      <c r="WJX83" s="87"/>
      <c r="WJY83" s="88"/>
      <c r="WJZ83" s="82"/>
      <c r="WKA83" s="83"/>
      <c r="WKB83" s="84"/>
      <c r="WKC83" s="85"/>
      <c r="WKD83" s="86"/>
      <c r="WKE83" s="86"/>
      <c r="WKF83" s="87"/>
      <c r="WKG83" s="87"/>
      <c r="WKH83" s="88"/>
      <c r="WKI83" s="82"/>
      <c r="WKJ83" s="83"/>
      <c r="WKK83" s="84"/>
      <c r="WKL83" s="85"/>
      <c r="WKM83" s="86"/>
      <c r="WKN83" s="86"/>
      <c r="WKO83" s="87"/>
      <c r="WKP83" s="87"/>
      <c r="WKQ83" s="88"/>
      <c r="WKR83" s="82"/>
      <c r="WKS83" s="83"/>
      <c r="WKT83" s="84"/>
      <c r="WKU83" s="85"/>
      <c r="WKV83" s="86"/>
      <c r="WKW83" s="86"/>
      <c r="WKX83" s="87"/>
      <c r="WKY83" s="87"/>
      <c r="WKZ83" s="88"/>
      <c r="WLA83" s="82"/>
      <c r="WLB83" s="83"/>
      <c r="WLC83" s="84"/>
      <c r="WLD83" s="85"/>
      <c r="WLE83" s="86"/>
      <c r="WLF83" s="86"/>
      <c r="WLG83" s="87"/>
      <c r="WLH83" s="87"/>
      <c r="WLI83" s="88"/>
      <c r="WLJ83" s="82"/>
      <c r="WLK83" s="83"/>
      <c r="WLL83" s="84"/>
      <c r="WLM83" s="85"/>
      <c r="WLN83" s="86"/>
      <c r="WLO83" s="86"/>
      <c r="WLP83" s="87"/>
      <c r="WLQ83" s="87"/>
      <c r="WLR83" s="88"/>
      <c r="WLS83" s="82"/>
      <c r="WLT83" s="83"/>
      <c r="WLU83" s="84"/>
      <c r="WLV83" s="85"/>
      <c r="WLW83" s="86"/>
      <c r="WLX83" s="86"/>
      <c r="WLY83" s="87"/>
      <c r="WLZ83" s="87"/>
      <c r="WMA83" s="88"/>
      <c r="WMB83" s="82"/>
      <c r="WMC83" s="83"/>
      <c r="WMD83" s="84"/>
      <c r="WME83" s="85"/>
      <c r="WMF83" s="86"/>
      <c r="WMG83" s="86"/>
      <c r="WMH83" s="87"/>
      <c r="WMI83" s="87"/>
      <c r="WMJ83" s="88"/>
      <c r="WMK83" s="82"/>
      <c r="WML83" s="83"/>
      <c r="WMM83" s="84"/>
      <c r="WMN83" s="85"/>
      <c r="WMO83" s="86"/>
      <c r="WMP83" s="86"/>
      <c r="WMQ83" s="87"/>
      <c r="WMR83" s="87"/>
      <c r="WMS83" s="88"/>
      <c r="WMT83" s="82"/>
      <c r="WMU83" s="83"/>
      <c r="WMV83" s="84"/>
      <c r="WMW83" s="85"/>
      <c r="WMX83" s="86"/>
      <c r="WMY83" s="86"/>
      <c r="WMZ83" s="87"/>
      <c r="WNA83" s="87"/>
      <c r="WNB83" s="88"/>
      <c r="WNC83" s="82"/>
      <c r="WND83" s="83"/>
      <c r="WNE83" s="84"/>
      <c r="WNF83" s="85"/>
      <c r="WNG83" s="86"/>
      <c r="WNH83" s="86"/>
      <c r="WNI83" s="87"/>
      <c r="WNJ83" s="87"/>
      <c r="WNK83" s="88"/>
      <c r="WNL83" s="82"/>
      <c r="WNM83" s="83"/>
      <c r="WNN83" s="84"/>
      <c r="WNO83" s="85"/>
      <c r="WNP83" s="86"/>
      <c r="WNQ83" s="86"/>
      <c r="WNR83" s="87"/>
      <c r="WNS83" s="87"/>
      <c r="WNT83" s="88"/>
      <c r="WNU83" s="82"/>
      <c r="WNV83" s="83"/>
      <c r="WNW83" s="84"/>
      <c r="WNX83" s="85"/>
      <c r="WNY83" s="86"/>
      <c r="WNZ83" s="86"/>
      <c r="WOA83" s="87"/>
      <c r="WOB83" s="87"/>
      <c r="WOC83" s="88"/>
      <c r="WOD83" s="82"/>
      <c r="WOE83" s="83"/>
      <c r="WOF83" s="84"/>
      <c r="WOG83" s="85"/>
      <c r="WOH83" s="86"/>
      <c r="WOI83" s="86"/>
      <c r="WOJ83" s="87"/>
      <c r="WOK83" s="87"/>
      <c r="WOL83" s="88"/>
      <c r="WOM83" s="82"/>
      <c r="WON83" s="83"/>
      <c r="WOO83" s="84"/>
      <c r="WOP83" s="85"/>
      <c r="WOQ83" s="86"/>
      <c r="WOR83" s="86"/>
      <c r="WOS83" s="87"/>
      <c r="WOT83" s="87"/>
      <c r="WOU83" s="88"/>
      <c r="WOV83" s="82"/>
      <c r="WOW83" s="83"/>
      <c r="WOX83" s="84"/>
      <c r="WOY83" s="85"/>
      <c r="WOZ83" s="86"/>
      <c r="WPA83" s="86"/>
      <c r="WPB83" s="87"/>
      <c r="WPC83" s="87"/>
      <c r="WPD83" s="88"/>
      <c r="WPE83" s="82"/>
      <c r="WPF83" s="83"/>
      <c r="WPG83" s="84"/>
      <c r="WPH83" s="85"/>
      <c r="WPI83" s="86"/>
      <c r="WPJ83" s="86"/>
      <c r="WPK83" s="87"/>
      <c r="WPL83" s="87"/>
      <c r="WPM83" s="88"/>
      <c r="WPN83" s="82"/>
      <c r="WPO83" s="83"/>
      <c r="WPP83" s="84"/>
      <c r="WPQ83" s="85"/>
      <c r="WPR83" s="86"/>
      <c r="WPS83" s="86"/>
      <c r="WPT83" s="87"/>
      <c r="WPU83" s="87"/>
      <c r="WPV83" s="88"/>
      <c r="WPW83" s="82"/>
      <c r="WPX83" s="83"/>
      <c r="WPY83" s="84"/>
      <c r="WPZ83" s="85"/>
      <c r="WQA83" s="86"/>
      <c r="WQB83" s="86"/>
      <c r="WQC83" s="87"/>
      <c r="WQD83" s="87"/>
      <c r="WQE83" s="88"/>
      <c r="WQF83" s="82"/>
      <c r="WQG83" s="83"/>
      <c r="WQH83" s="84"/>
      <c r="WQI83" s="85"/>
      <c r="WQJ83" s="86"/>
      <c r="WQK83" s="86"/>
      <c r="WQL83" s="87"/>
      <c r="WQM83" s="87"/>
      <c r="WQN83" s="88"/>
      <c r="WQO83" s="82"/>
      <c r="WQP83" s="83"/>
      <c r="WQQ83" s="84"/>
      <c r="WQR83" s="85"/>
      <c r="WQS83" s="86"/>
      <c r="WQT83" s="86"/>
      <c r="WQU83" s="87"/>
      <c r="WQV83" s="87"/>
      <c r="WQW83" s="88"/>
      <c r="WQX83" s="82"/>
      <c r="WQY83" s="83"/>
      <c r="WQZ83" s="84"/>
      <c r="WRA83" s="85"/>
      <c r="WRB83" s="86"/>
      <c r="WRC83" s="86"/>
      <c r="WRD83" s="87"/>
      <c r="WRE83" s="87"/>
      <c r="WRF83" s="88"/>
      <c r="WRG83" s="82"/>
      <c r="WRH83" s="83"/>
      <c r="WRI83" s="84"/>
      <c r="WRJ83" s="85"/>
      <c r="WRK83" s="86"/>
      <c r="WRL83" s="86"/>
      <c r="WRM83" s="87"/>
      <c r="WRN83" s="87"/>
      <c r="WRO83" s="88"/>
      <c r="WRP83" s="82"/>
      <c r="WRQ83" s="83"/>
      <c r="WRR83" s="84"/>
      <c r="WRS83" s="85"/>
      <c r="WRT83" s="86"/>
      <c r="WRU83" s="86"/>
      <c r="WRV83" s="87"/>
      <c r="WRW83" s="87"/>
      <c r="WRX83" s="88"/>
      <c r="WRY83" s="82"/>
      <c r="WRZ83" s="83"/>
      <c r="WSA83" s="84"/>
      <c r="WSB83" s="85"/>
      <c r="WSC83" s="86"/>
      <c r="WSD83" s="86"/>
      <c r="WSE83" s="87"/>
      <c r="WSF83" s="87"/>
      <c r="WSG83" s="88"/>
      <c r="WSH83" s="82"/>
      <c r="WSI83" s="83"/>
      <c r="WSJ83" s="84"/>
      <c r="WSK83" s="85"/>
      <c r="WSL83" s="86"/>
      <c r="WSM83" s="86"/>
      <c r="WSN83" s="87"/>
      <c r="WSO83" s="87"/>
      <c r="WSP83" s="88"/>
      <c r="WSQ83" s="82"/>
      <c r="WSR83" s="83"/>
      <c r="WSS83" s="84"/>
      <c r="WST83" s="85"/>
      <c r="WSU83" s="86"/>
      <c r="WSV83" s="86"/>
      <c r="WSW83" s="87"/>
      <c r="WSX83" s="87"/>
      <c r="WSY83" s="88"/>
      <c r="WSZ83" s="82"/>
      <c r="WTA83" s="83"/>
      <c r="WTB83" s="84"/>
      <c r="WTC83" s="85"/>
      <c r="WTD83" s="86"/>
      <c r="WTE83" s="86"/>
      <c r="WTF83" s="87"/>
      <c r="WTG83" s="87"/>
      <c r="WTH83" s="88"/>
      <c r="WTI83" s="82"/>
      <c r="WTJ83" s="83"/>
      <c r="WTK83" s="84"/>
      <c r="WTL83" s="85"/>
      <c r="WTM83" s="86"/>
      <c r="WTN83" s="86"/>
      <c r="WTO83" s="87"/>
      <c r="WTP83" s="87"/>
      <c r="WTQ83" s="88"/>
      <c r="WTR83" s="82"/>
      <c r="WTS83" s="83"/>
      <c r="WTT83" s="84"/>
      <c r="WTU83" s="85"/>
      <c r="WTV83" s="86"/>
      <c r="WTW83" s="86"/>
      <c r="WTX83" s="87"/>
      <c r="WTY83" s="87"/>
      <c r="WTZ83" s="88"/>
      <c r="WUA83" s="82"/>
      <c r="WUB83" s="83"/>
      <c r="WUC83" s="84"/>
      <c r="WUD83" s="85"/>
      <c r="WUE83" s="86"/>
      <c r="WUF83" s="86"/>
      <c r="WUG83" s="87"/>
      <c r="WUH83" s="87"/>
      <c r="WUI83" s="88"/>
      <c r="WUJ83" s="82"/>
      <c r="WUK83" s="83"/>
      <c r="WUL83" s="84"/>
      <c r="WUM83" s="85"/>
      <c r="WUN83" s="86"/>
      <c r="WUO83" s="86"/>
      <c r="WUP83" s="87"/>
      <c r="WUQ83" s="87"/>
      <c r="WUR83" s="88"/>
      <c r="WUS83" s="82"/>
      <c r="WUT83" s="83"/>
      <c r="WUU83" s="84"/>
      <c r="WUV83" s="85"/>
      <c r="WUW83" s="86"/>
      <c r="WUX83" s="86"/>
      <c r="WUY83" s="87"/>
      <c r="WUZ83" s="87"/>
      <c r="WVA83" s="88"/>
      <c r="WVB83" s="82"/>
      <c r="WVC83" s="83"/>
      <c r="WVD83" s="84"/>
      <c r="WVE83" s="85"/>
      <c r="WVF83" s="86"/>
      <c r="WVG83" s="86"/>
      <c r="WVH83" s="87"/>
      <c r="WVI83" s="87"/>
      <c r="WVJ83" s="88"/>
      <c r="WVK83" s="82"/>
      <c r="WVL83" s="83"/>
      <c r="WVM83" s="84"/>
      <c r="WVN83" s="85"/>
      <c r="WVO83" s="86"/>
      <c r="WVP83" s="86"/>
      <c r="WVQ83" s="87"/>
      <c r="WVR83" s="87"/>
      <c r="WVS83" s="88"/>
      <c r="WVT83" s="82"/>
      <c r="WVU83" s="83"/>
      <c r="WVV83" s="84"/>
      <c r="WVW83" s="85"/>
      <c r="WVX83" s="86"/>
      <c r="WVY83" s="86"/>
      <c r="WVZ83" s="87"/>
      <c r="WWA83" s="87"/>
      <c r="WWB83" s="88"/>
      <c r="WWC83" s="82"/>
      <c r="WWD83" s="83"/>
      <c r="WWE83" s="84"/>
      <c r="WWF83" s="85"/>
      <c r="WWG83" s="86"/>
      <c r="WWH83" s="86"/>
      <c r="WWI83" s="87"/>
      <c r="WWJ83" s="87"/>
      <c r="WWK83" s="88"/>
      <c r="WWL83" s="82"/>
      <c r="WWM83" s="83"/>
      <c r="WWN83" s="84"/>
      <c r="WWO83" s="85"/>
      <c r="WWP83" s="86"/>
      <c r="WWQ83" s="86"/>
      <c r="WWR83" s="87"/>
      <c r="WWS83" s="87"/>
      <c r="WWT83" s="88"/>
      <c r="WWU83" s="82"/>
      <c r="WWV83" s="83"/>
      <c r="WWW83" s="84"/>
      <c r="WWX83" s="85"/>
      <c r="WWY83" s="86"/>
      <c r="WWZ83" s="86"/>
      <c r="WXA83" s="87"/>
      <c r="WXB83" s="87"/>
      <c r="WXC83" s="88"/>
      <c r="WXD83" s="82"/>
      <c r="WXE83" s="83"/>
      <c r="WXF83" s="84"/>
      <c r="WXG83" s="85"/>
      <c r="WXH83" s="86"/>
      <c r="WXI83" s="86"/>
      <c r="WXJ83" s="87"/>
      <c r="WXK83" s="87"/>
      <c r="WXL83" s="88"/>
      <c r="WXM83" s="82"/>
      <c r="WXN83" s="83"/>
      <c r="WXO83" s="84"/>
      <c r="WXP83" s="85"/>
      <c r="WXQ83" s="86"/>
      <c r="WXR83" s="86"/>
      <c r="WXS83" s="87"/>
      <c r="WXT83" s="87"/>
      <c r="WXU83" s="88"/>
      <c r="WXV83" s="82"/>
      <c r="WXW83" s="83"/>
      <c r="WXX83" s="84"/>
      <c r="WXY83" s="85"/>
      <c r="WXZ83" s="86"/>
      <c r="WYA83" s="86"/>
      <c r="WYB83" s="87"/>
      <c r="WYC83" s="87"/>
      <c r="WYD83" s="88"/>
      <c r="WYE83" s="82"/>
      <c r="WYF83" s="83"/>
      <c r="WYG83" s="84"/>
      <c r="WYH83" s="85"/>
      <c r="WYI83" s="86"/>
      <c r="WYJ83" s="86"/>
      <c r="WYK83" s="87"/>
      <c r="WYL83" s="87"/>
      <c r="WYM83" s="88"/>
      <c r="WYN83" s="82"/>
      <c r="WYO83" s="83"/>
      <c r="WYP83" s="84"/>
      <c r="WYQ83" s="85"/>
      <c r="WYR83" s="86"/>
      <c r="WYS83" s="86"/>
      <c r="WYT83" s="87"/>
      <c r="WYU83" s="87"/>
      <c r="WYV83" s="88"/>
      <c r="WYW83" s="82"/>
      <c r="WYX83" s="83"/>
      <c r="WYY83" s="84"/>
      <c r="WYZ83" s="85"/>
      <c r="WZA83" s="86"/>
      <c r="WZB83" s="86"/>
      <c r="WZC83" s="87"/>
      <c r="WZD83" s="87"/>
      <c r="WZE83" s="88"/>
      <c r="WZF83" s="82"/>
      <c r="WZG83" s="83"/>
      <c r="WZH83" s="84"/>
      <c r="WZI83" s="85"/>
      <c r="WZJ83" s="86"/>
      <c r="WZK83" s="86"/>
      <c r="WZL83" s="87"/>
      <c r="WZM83" s="87"/>
      <c r="WZN83" s="88"/>
      <c r="WZO83" s="82"/>
      <c r="WZP83" s="83"/>
      <c r="WZQ83" s="84"/>
      <c r="WZR83" s="85"/>
      <c r="WZS83" s="86"/>
      <c r="WZT83" s="86"/>
      <c r="WZU83" s="87"/>
      <c r="WZV83" s="87"/>
      <c r="WZW83" s="88"/>
      <c r="WZX83" s="82"/>
      <c r="WZY83" s="83"/>
      <c r="WZZ83" s="84"/>
      <c r="XAA83" s="85"/>
      <c r="XAB83" s="86"/>
      <c r="XAC83" s="86"/>
      <c r="XAD83" s="87"/>
      <c r="XAE83" s="87"/>
      <c r="XAF83" s="88"/>
      <c r="XAG83" s="82"/>
      <c r="XAH83" s="83"/>
      <c r="XAI83" s="84"/>
      <c r="XAJ83" s="85"/>
      <c r="XAK83" s="86"/>
      <c r="XAL83" s="86"/>
      <c r="XAM83" s="87"/>
      <c r="XAN83" s="87"/>
      <c r="XAO83" s="88"/>
      <c r="XAP83" s="82"/>
      <c r="XAQ83" s="83"/>
      <c r="XAR83" s="84"/>
      <c r="XAS83" s="85"/>
      <c r="XAT83" s="86"/>
      <c r="XAU83" s="86"/>
      <c r="XAV83" s="87"/>
      <c r="XAW83" s="87"/>
      <c r="XAX83" s="88"/>
      <c r="XAY83" s="82"/>
      <c r="XAZ83" s="83"/>
      <c r="XBA83" s="84"/>
      <c r="XBB83" s="85"/>
      <c r="XBC83" s="86"/>
      <c r="XBD83" s="86"/>
      <c r="XBE83" s="87"/>
      <c r="XBF83" s="87"/>
      <c r="XBG83" s="88"/>
      <c r="XBH83" s="82"/>
      <c r="XBI83" s="83"/>
      <c r="XBJ83" s="84"/>
      <c r="XBK83" s="85"/>
      <c r="XBL83" s="86"/>
      <c r="XBM83" s="86"/>
      <c r="XBN83" s="87"/>
      <c r="XBO83" s="87"/>
      <c r="XBP83" s="88"/>
      <c r="XBQ83" s="82"/>
      <c r="XBR83" s="83"/>
      <c r="XBS83" s="84"/>
      <c r="XBT83" s="85"/>
      <c r="XBU83" s="86"/>
      <c r="XBV83" s="86"/>
      <c r="XBW83" s="87"/>
      <c r="XBX83" s="87"/>
      <c r="XBY83" s="88"/>
      <c r="XBZ83" s="82"/>
      <c r="XCA83" s="83"/>
      <c r="XCB83" s="84"/>
      <c r="XCC83" s="85"/>
      <c r="XCD83" s="86"/>
      <c r="XCE83" s="86"/>
      <c r="XCF83" s="87"/>
      <c r="XCG83" s="87"/>
      <c r="XCH83" s="88"/>
      <c r="XCI83" s="82"/>
      <c r="XCJ83" s="83"/>
      <c r="XCK83" s="84"/>
      <c r="XCL83" s="85"/>
      <c r="XCM83" s="86"/>
      <c r="XCN83" s="86"/>
      <c r="XCO83" s="87"/>
      <c r="XCP83" s="87"/>
      <c r="XCQ83" s="88"/>
      <c r="XCR83" s="82"/>
      <c r="XCS83" s="83"/>
      <c r="XCT83" s="84"/>
      <c r="XCU83" s="85"/>
      <c r="XCV83" s="86"/>
      <c r="XCW83" s="86"/>
      <c r="XCX83" s="87"/>
      <c r="XCY83" s="87"/>
      <c r="XCZ83" s="88"/>
      <c r="XDA83" s="82"/>
      <c r="XDB83" s="83"/>
      <c r="XDC83" s="84"/>
      <c r="XDD83" s="85"/>
      <c r="XDE83" s="86"/>
      <c r="XDF83" s="86"/>
      <c r="XDG83" s="87"/>
      <c r="XDH83" s="87"/>
      <c r="XDI83" s="88"/>
      <c r="XDJ83" s="82"/>
      <c r="XDK83" s="83"/>
      <c r="XDL83" s="84"/>
      <c r="XDM83" s="85"/>
      <c r="XDN83" s="86"/>
      <c r="XDO83" s="86"/>
      <c r="XDP83" s="87"/>
      <c r="XDQ83" s="87"/>
      <c r="XDR83" s="88"/>
      <c r="XDS83" s="82"/>
      <c r="XDT83" s="83"/>
      <c r="XDU83" s="84"/>
      <c r="XDV83" s="85"/>
      <c r="XDW83" s="86"/>
      <c r="XDX83" s="86"/>
      <c r="XDY83" s="87"/>
      <c r="XDZ83" s="87"/>
      <c r="XEA83" s="88"/>
      <c r="XEB83" s="82"/>
      <c r="XEC83" s="83"/>
      <c r="XED83" s="84"/>
      <c r="XEE83" s="85"/>
      <c r="XEF83" s="86"/>
      <c r="XEG83" s="86"/>
      <c r="XEH83" s="87"/>
      <c r="XEI83" s="87"/>
      <c r="XEJ83" s="88"/>
      <c r="XEK83" s="82"/>
      <c r="XEL83" s="83"/>
      <c r="XEM83" s="84"/>
      <c r="XEN83" s="85"/>
      <c r="XEO83" s="86"/>
      <c r="XEP83" s="86"/>
      <c r="XEQ83" s="87"/>
      <c r="XER83" s="87"/>
      <c r="XES83" s="88"/>
      <c r="XET83" s="82"/>
      <c r="XEU83" s="83"/>
      <c r="XEV83" s="84"/>
      <c r="XEW83" s="85"/>
      <c r="XEX83" s="86"/>
      <c r="XEY83" s="86"/>
      <c r="XEZ83" s="87"/>
      <c r="XFA83" s="87"/>
      <c r="XFB83" s="88"/>
      <c r="XFC83" s="82"/>
      <c r="XFD83" s="83"/>
    </row>
    <row r="84" spans="1:16384" s="80" customFormat="1" x14ac:dyDescent="0.2">
      <c r="A84" s="34"/>
      <c r="B84" s="76"/>
      <c r="C84" s="30"/>
      <c r="D84" s="43"/>
      <c r="E84" s="21"/>
      <c r="F84" s="21"/>
      <c r="G84" s="32"/>
      <c r="H84" s="21"/>
      <c r="I84" s="21"/>
      <c r="J84" s="22"/>
      <c r="K84" s="23">
        <f>SUM(J83)</f>
        <v>2137552.75</v>
      </c>
    </row>
    <row r="85" spans="1:16384" s="80" customFormat="1" x14ac:dyDescent="0.2">
      <c r="A85" s="34"/>
      <c r="B85" s="76" t="s">
        <v>103</v>
      </c>
      <c r="C85" s="30"/>
      <c r="D85" s="43"/>
      <c r="E85" s="21"/>
      <c r="F85" s="21"/>
      <c r="G85" s="32"/>
      <c r="H85" s="21"/>
      <c r="I85" s="21"/>
      <c r="J85" s="22"/>
      <c r="K85" s="23"/>
    </row>
    <row r="86" spans="1:16384" s="80" customFormat="1" x14ac:dyDescent="0.2">
      <c r="A86" s="34" t="s">
        <v>104</v>
      </c>
      <c r="B86" s="89" t="s">
        <v>73</v>
      </c>
      <c r="C86" s="30"/>
      <c r="D86" s="43"/>
      <c r="E86" s="65"/>
      <c r="F86" s="65"/>
      <c r="G86" s="32"/>
      <c r="H86" s="21"/>
      <c r="I86" s="21"/>
      <c r="J86" s="22"/>
      <c r="K86" s="23"/>
    </row>
    <row r="87" spans="1:16384" s="80" customFormat="1" x14ac:dyDescent="0.2">
      <c r="A87" s="36" t="s">
        <v>105</v>
      </c>
      <c r="B87" s="90" t="s">
        <v>67</v>
      </c>
      <c r="C87" s="30">
        <v>183.19</v>
      </c>
      <c r="D87" s="43" t="s">
        <v>25</v>
      </c>
      <c r="E87" s="21">
        <f>E79</f>
        <v>545.72</v>
      </c>
      <c r="F87" s="21">
        <f>F79</f>
        <v>55.17</v>
      </c>
      <c r="G87" s="32">
        <f>E87+F87</f>
        <v>600.89</v>
      </c>
      <c r="H87" s="21">
        <f>ROUND(C87*E87,2)</f>
        <v>99970.45</v>
      </c>
      <c r="I87" s="21">
        <f>ROUND(C87*F87,2)</f>
        <v>10106.59</v>
      </c>
      <c r="J87" s="22">
        <f>H87+I87</f>
        <v>110077.04</v>
      </c>
      <c r="K87" s="23"/>
    </row>
    <row r="88" spans="1:16384" s="80" customFormat="1" x14ac:dyDescent="0.2">
      <c r="A88" s="36" t="s">
        <v>106</v>
      </c>
      <c r="B88" s="90" t="s">
        <v>69</v>
      </c>
      <c r="C88" s="30">
        <v>139.76</v>
      </c>
      <c r="D88" s="43" t="s">
        <v>33</v>
      </c>
      <c r="E88" s="21">
        <f>E80</f>
        <v>167.43</v>
      </c>
      <c r="F88" s="21">
        <f>F80</f>
        <v>17.669999999999998</v>
      </c>
      <c r="G88" s="32">
        <f>E88+F88</f>
        <v>185.1</v>
      </c>
      <c r="H88" s="21">
        <f>ROUND(C88*E88,2)</f>
        <v>23400.02</v>
      </c>
      <c r="I88" s="21">
        <f>ROUND(C88*F88,2)</f>
        <v>2469.56</v>
      </c>
      <c r="J88" s="22">
        <f>H88+I88</f>
        <v>25869.58</v>
      </c>
      <c r="K88" s="23"/>
    </row>
    <row r="89" spans="1:16384" s="80" customFormat="1" x14ac:dyDescent="0.2">
      <c r="A89" s="34" t="s">
        <v>107</v>
      </c>
      <c r="B89" s="89" t="s">
        <v>108</v>
      </c>
      <c r="C89" s="30">
        <v>107.5</v>
      </c>
      <c r="D89" s="43" t="s">
        <v>109</v>
      </c>
      <c r="E89" s="21">
        <f>'[1]Analisis de Costos'!G286</f>
        <v>5367.5599999999995</v>
      </c>
      <c r="F89" s="21">
        <f>'[1]Analisis de Costos'!H286</f>
        <v>481.64</v>
      </c>
      <c r="G89" s="32">
        <f>E89+F89</f>
        <v>5849.2</v>
      </c>
      <c r="H89" s="21">
        <f>ROUND(C89*E89,2)</f>
        <v>577012.69999999995</v>
      </c>
      <c r="I89" s="21">
        <f>ROUND(C89*F89,2)</f>
        <v>51776.3</v>
      </c>
      <c r="J89" s="22">
        <f>H89+I89</f>
        <v>628789</v>
      </c>
      <c r="K89" s="23"/>
    </row>
    <row r="90" spans="1:16384" s="80" customFormat="1" x14ac:dyDescent="0.2">
      <c r="A90" s="34" t="s">
        <v>110</v>
      </c>
      <c r="B90" s="76" t="s">
        <v>79</v>
      </c>
      <c r="C90" s="30"/>
      <c r="D90" s="43"/>
      <c r="E90" s="21"/>
      <c r="F90" s="21"/>
      <c r="G90" s="32"/>
      <c r="H90" s="21"/>
      <c r="I90" s="21"/>
      <c r="J90" s="22"/>
      <c r="K90" s="23"/>
    </row>
    <row r="91" spans="1:16384" s="80" customFormat="1" ht="36" x14ac:dyDescent="0.2">
      <c r="A91" s="36" t="s">
        <v>111</v>
      </c>
      <c r="B91" s="90" t="s">
        <v>112</v>
      </c>
      <c r="C91" s="30">
        <v>4672.28</v>
      </c>
      <c r="D91" s="43" t="s">
        <v>82</v>
      </c>
      <c r="E91" s="21">
        <v>1250</v>
      </c>
      <c r="F91" s="21">
        <f>E91*0.18</f>
        <v>225</v>
      </c>
      <c r="G91" s="32">
        <f t="shared" ref="G91:G96" si="7">E91+F91</f>
        <v>1475</v>
      </c>
      <c r="H91" s="21">
        <f t="shared" ref="H91:H96" si="8">ROUND(C91*E91,2)</f>
        <v>5840350</v>
      </c>
      <c r="I91" s="21">
        <f t="shared" ref="I91:I96" si="9">ROUND(C91*F91,2)</f>
        <v>1051263</v>
      </c>
      <c r="J91" s="22">
        <f t="shared" ref="J91:J96" si="10">H91+I91</f>
        <v>6891613</v>
      </c>
      <c r="K91" s="23"/>
    </row>
    <row r="92" spans="1:16384" s="80" customFormat="1" x14ac:dyDescent="0.2">
      <c r="A92" s="36" t="s">
        <v>113</v>
      </c>
      <c r="B92" s="68" t="s">
        <v>114</v>
      </c>
      <c r="C92" s="30">
        <v>40</v>
      </c>
      <c r="D92" s="43" t="s">
        <v>49</v>
      </c>
      <c r="E92" s="21">
        <f>'[1]Analisis de Costos'!G299</f>
        <v>3732.11</v>
      </c>
      <c r="F92" s="21">
        <f>'[1]Analisis de Costos'!H299</f>
        <v>185.42000000000002</v>
      </c>
      <c r="G92" s="32">
        <f t="shared" si="7"/>
        <v>3917.53</v>
      </c>
      <c r="H92" s="21">
        <f t="shared" si="8"/>
        <v>149284.4</v>
      </c>
      <c r="I92" s="21">
        <f t="shared" si="9"/>
        <v>7416.8</v>
      </c>
      <c r="J92" s="22">
        <f t="shared" si="10"/>
        <v>156701.19999999998</v>
      </c>
      <c r="K92" s="23"/>
    </row>
    <row r="93" spans="1:16384" s="80" customFormat="1" x14ac:dyDescent="0.2">
      <c r="A93" s="36" t="s">
        <v>115</v>
      </c>
      <c r="B93" s="68" t="s">
        <v>116</v>
      </c>
      <c r="C93" s="30">
        <v>8</v>
      </c>
      <c r="D93" s="43" t="s">
        <v>49</v>
      </c>
      <c r="E93" s="21">
        <f>'[1]Analisis de Costos'!G310</f>
        <v>274127.64</v>
      </c>
      <c r="F93" s="21">
        <f>'[1]Analisis de Costos'!H310</f>
        <v>46740.18</v>
      </c>
      <c r="G93" s="32">
        <f t="shared" si="7"/>
        <v>320867.82</v>
      </c>
      <c r="H93" s="21">
        <f t="shared" si="8"/>
        <v>2193021.12</v>
      </c>
      <c r="I93" s="21">
        <f t="shared" si="9"/>
        <v>373921.44</v>
      </c>
      <c r="J93" s="22">
        <f t="shared" si="10"/>
        <v>2566942.56</v>
      </c>
      <c r="K93" s="23"/>
    </row>
    <row r="94" spans="1:16384" s="80" customFormat="1" x14ac:dyDescent="0.2">
      <c r="A94" s="36" t="s">
        <v>117</v>
      </c>
      <c r="B94" s="68" t="s">
        <v>118</v>
      </c>
      <c r="C94" s="30">
        <v>8</v>
      </c>
      <c r="D94" s="43" t="s">
        <v>49</v>
      </c>
      <c r="E94" s="21">
        <f>'[1]Analisis de Costos'!G328</f>
        <v>1091.1299999999999</v>
      </c>
      <c r="F94" s="21">
        <f>'[1]Analisis de Costos'!H328</f>
        <v>147.81</v>
      </c>
      <c r="G94" s="32">
        <f t="shared" si="7"/>
        <v>1238.9399999999998</v>
      </c>
      <c r="H94" s="21">
        <f t="shared" si="8"/>
        <v>8729.0400000000009</v>
      </c>
      <c r="I94" s="21">
        <f t="shared" si="9"/>
        <v>1182.48</v>
      </c>
      <c r="J94" s="22">
        <f t="shared" si="10"/>
        <v>9911.52</v>
      </c>
      <c r="K94" s="23"/>
    </row>
    <row r="95" spans="1:16384" s="80" customFormat="1" ht="36" x14ac:dyDescent="0.2">
      <c r="A95" s="36" t="s">
        <v>119</v>
      </c>
      <c r="B95" s="68" t="s">
        <v>120</v>
      </c>
      <c r="C95" s="30">
        <v>4</v>
      </c>
      <c r="D95" s="43" t="s">
        <v>49</v>
      </c>
      <c r="E95" s="21">
        <f>'[1]Analisis de Costos'!G339</f>
        <v>337357.25</v>
      </c>
      <c r="F95" s="21">
        <f>'[1]Analisis de Costos'!H339</f>
        <v>56224.304999999993</v>
      </c>
      <c r="G95" s="32">
        <f t="shared" si="7"/>
        <v>393581.55499999999</v>
      </c>
      <c r="H95" s="21">
        <f t="shared" si="8"/>
        <v>1349429</v>
      </c>
      <c r="I95" s="21">
        <f t="shared" si="9"/>
        <v>224897.22</v>
      </c>
      <c r="J95" s="22">
        <f t="shared" si="10"/>
        <v>1574326.22</v>
      </c>
      <c r="K95" s="23"/>
    </row>
    <row r="96" spans="1:16384" s="80" customFormat="1" ht="48" x14ac:dyDescent="0.2">
      <c r="A96" s="36" t="s">
        <v>121</v>
      </c>
      <c r="B96" s="68" t="s">
        <v>122</v>
      </c>
      <c r="C96" s="30">
        <v>24</v>
      </c>
      <c r="D96" s="43" t="s">
        <v>49</v>
      </c>
      <c r="E96" s="21">
        <v>352500</v>
      </c>
      <c r="F96" s="21">
        <f>E96*0.18</f>
        <v>63450</v>
      </c>
      <c r="G96" s="32">
        <f t="shared" si="7"/>
        <v>415950</v>
      </c>
      <c r="H96" s="21">
        <f t="shared" si="8"/>
        <v>8460000</v>
      </c>
      <c r="I96" s="21">
        <f t="shared" si="9"/>
        <v>1522800</v>
      </c>
      <c r="J96" s="22">
        <f t="shared" si="10"/>
        <v>9982800</v>
      </c>
      <c r="K96" s="23"/>
    </row>
    <row r="97" spans="1:11" s="80" customFormat="1" x14ac:dyDescent="0.2">
      <c r="A97" s="36"/>
      <c r="B97" s="37"/>
      <c r="C97" s="30"/>
      <c r="D97" s="43"/>
      <c r="E97" s="21"/>
      <c r="F97" s="21"/>
      <c r="G97" s="32"/>
      <c r="H97" s="21"/>
      <c r="I97" s="21"/>
      <c r="J97" s="22"/>
      <c r="K97" s="23">
        <f>SUM(J87:J96)</f>
        <v>21947030.120000001</v>
      </c>
    </row>
    <row r="98" spans="1:11" s="80" customFormat="1" x14ac:dyDescent="0.2">
      <c r="A98" s="34" t="s">
        <v>123</v>
      </c>
      <c r="B98" s="35" t="s">
        <v>124</v>
      </c>
      <c r="C98" s="30"/>
      <c r="D98" s="43"/>
      <c r="E98" s="21"/>
      <c r="F98" s="21"/>
      <c r="G98" s="32"/>
      <c r="H98" s="21"/>
      <c r="I98" s="21"/>
      <c r="J98" s="22"/>
      <c r="K98" s="23"/>
    </row>
    <row r="99" spans="1:11" s="80" customFormat="1" x14ac:dyDescent="0.2">
      <c r="A99" s="34" t="s">
        <v>125</v>
      </c>
      <c r="B99" s="35" t="s">
        <v>73</v>
      </c>
      <c r="C99" s="30"/>
      <c r="D99" s="43"/>
      <c r="E99" s="21"/>
      <c r="F99" s="21"/>
      <c r="G99" s="32"/>
      <c r="H99" s="21"/>
      <c r="I99" s="21"/>
      <c r="J99" s="22"/>
      <c r="K99" s="23"/>
    </row>
    <row r="100" spans="1:11" s="80" customFormat="1" x14ac:dyDescent="0.2">
      <c r="A100" s="36" t="s">
        <v>126</v>
      </c>
      <c r="B100" s="37" t="s">
        <v>69</v>
      </c>
      <c r="C100" s="30">
        <v>8.08</v>
      </c>
      <c r="D100" s="43" t="s">
        <v>33</v>
      </c>
      <c r="E100" s="21">
        <f>E88</f>
        <v>167.43</v>
      </c>
      <c r="F100" s="21">
        <f>F88</f>
        <v>17.669999999999998</v>
      </c>
      <c r="G100" s="32">
        <f>E100+F100</f>
        <v>185.1</v>
      </c>
      <c r="H100" s="21">
        <f>ROUND(C100*E100,2)</f>
        <v>1352.83</v>
      </c>
      <c r="I100" s="21">
        <f>ROUND(C100*F100,2)</f>
        <v>142.77000000000001</v>
      </c>
      <c r="J100" s="22">
        <f>H100+I100</f>
        <v>1495.6</v>
      </c>
      <c r="K100" s="23"/>
    </row>
    <row r="101" spans="1:11" s="80" customFormat="1" x14ac:dyDescent="0.2">
      <c r="A101" s="36"/>
      <c r="B101" s="37"/>
      <c r="C101" s="30"/>
      <c r="D101" s="43"/>
      <c r="E101" s="21"/>
      <c r="F101" s="21"/>
      <c r="G101" s="32"/>
      <c r="H101" s="21"/>
      <c r="I101" s="21"/>
      <c r="J101" s="22"/>
      <c r="K101" s="23">
        <f>SUM(J100)</f>
        <v>1495.6</v>
      </c>
    </row>
    <row r="102" spans="1:11" s="80" customFormat="1" x14ac:dyDescent="0.2">
      <c r="A102" s="34" t="s">
        <v>127</v>
      </c>
      <c r="B102" s="35" t="s">
        <v>128</v>
      </c>
      <c r="C102" s="30"/>
      <c r="D102" s="43"/>
      <c r="E102" s="21"/>
      <c r="F102" s="21"/>
      <c r="G102" s="32"/>
      <c r="H102" s="21"/>
      <c r="I102" s="21"/>
      <c r="J102" s="22"/>
      <c r="K102" s="23"/>
    </row>
    <row r="103" spans="1:11" s="80" customFormat="1" x14ac:dyDescent="0.2">
      <c r="A103" s="34" t="s">
        <v>129</v>
      </c>
      <c r="B103" s="35" t="s">
        <v>73</v>
      </c>
      <c r="C103" s="30"/>
      <c r="D103" s="43"/>
      <c r="E103" s="21"/>
      <c r="F103" s="21"/>
      <c r="G103" s="32"/>
      <c r="H103" s="21"/>
      <c r="I103" s="21"/>
      <c r="J103" s="22"/>
      <c r="K103" s="23"/>
    </row>
    <row r="104" spans="1:11" s="80" customFormat="1" x14ac:dyDescent="0.2">
      <c r="A104" s="36" t="s">
        <v>130</v>
      </c>
      <c r="B104" s="37" t="s">
        <v>75</v>
      </c>
      <c r="C104" s="30">
        <v>44.23</v>
      </c>
      <c r="D104" s="43" t="s">
        <v>25</v>
      </c>
      <c r="E104" s="21">
        <f t="shared" ref="E104:F106" si="11">E78</f>
        <v>110.1</v>
      </c>
      <c r="F104" s="21">
        <f t="shared" si="11"/>
        <v>9.3000000000000007</v>
      </c>
      <c r="G104" s="32">
        <f>E104+F104</f>
        <v>119.39999999999999</v>
      </c>
      <c r="H104" s="21">
        <f>ROUND(C104*E104,2)</f>
        <v>4869.72</v>
      </c>
      <c r="I104" s="21">
        <f>ROUND(C104*F104,2)</f>
        <v>411.34</v>
      </c>
      <c r="J104" s="22">
        <f>H104+I104</f>
        <v>5281.06</v>
      </c>
      <c r="K104" s="23"/>
    </row>
    <row r="105" spans="1:11" s="80" customFormat="1" x14ac:dyDescent="0.2">
      <c r="A105" s="36" t="s">
        <v>131</v>
      </c>
      <c r="B105" s="37" t="s">
        <v>67</v>
      </c>
      <c r="C105" s="30">
        <v>6.14</v>
      </c>
      <c r="D105" s="43" t="s">
        <v>25</v>
      </c>
      <c r="E105" s="21">
        <f t="shared" si="11"/>
        <v>545.72</v>
      </c>
      <c r="F105" s="21">
        <f t="shared" si="11"/>
        <v>55.17</v>
      </c>
      <c r="G105" s="32">
        <f>E105+F105</f>
        <v>600.89</v>
      </c>
      <c r="H105" s="21">
        <f>ROUND(C105*E105,2)</f>
        <v>3350.72</v>
      </c>
      <c r="I105" s="21">
        <f>ROUND(C105*F105,2)</f>
        <v>338.74</v>
      </c>
      <c r="J105" s="22">
        <f>H105+I105</f>
        <v>3689.46</v>
      </c>
      <c r="K105" s="23"/>
    </row>
    <row r="106" spans="1:11" s="80" customFormat="1" x14ac:dyDescent="0.2">
      <c r="A106" s="36" t="s">
        <v>132</v>
      </c>
      <c r="B106" s="37" t="s">
        <v>69</v>
      </c>
      <c r="C106" s="30">
        <v>68.16</v>
      </c>
      <c r="D106" s="43" t="s">
        <v>33</v>
      </c>
      <c r="E106" s="21">
        <f t="shared" si="11"/>
        <v>167.43</v>
      </c>
      <c r="F106" s="21">
        <f t="shared" si="11"/>
        <v>17.669999999999998</v>
      </c>
      <c r="G106" s="32">
        <f>E106+F106</f>
        <v>185.1</v>
      </c>
      <c r="H106" s="21">
        <f>ROUND(C106*E106,2)</f>
        <v>11412.03</v>
      </c>
      <c r="I106" s="21">
        <f>ROUND(C106*F106,2)</f>
        <v>1204.3900000000001</v>
      </c>
      <c r="J106" s="22">
        <f>H106+I106</f>
        <v>12616.42</v>
      </c>
      <c r="K106" s="23"/>
    </row>
    <row r="107" spans="1:11" s="80" customFormat="1" x14ac:dyDescent="0.2">
      <c r="A107" s="36"/>
      <c r="B107" s="37"/>
      <c r="C107" s="30"/>
      <c r="D107" s="43"/>
      <c r="E107" s="21"/>
      <c r="F107" s="21"/>
      <c r="G107" s="32"/>
      <c r="H107" s="21"/>
      <c r="I107" s="21"/>
      <c r="J107" s="22"/>
      <c r="K107" s="23">
        <f>SUM(J104:J106)</f>
        <v>21586.940000000002</v>
      </c>
    </row>
    <row r="108" spans="1:11" s="80" customFormat="1" x14ac:dyDescent="0.2">
      <c r="A108" s="34" t="s">
        <v>133</v>
      </c>
      <c r="B108" s="35" t="s">
        <v>134</v>
      </c>
      <c r="C108" s="30"/>
      <c r="D108" s="43"/>
      <c r="E108" s="21"/>
      <c r="F108" s="21"/>
      <c r="G108" s="32"/>
      <c r="H108" s="21"/>
      <c r="I108" s="21"/>
      <c r="J108" s="22"/>
      <c r="K108" s="23"/>
    </row>
    <row r="109" spans="1:11" s="80" customFormat="1" x14ac:dyDescent="0.2">
      <c r="A109" s="34" t="s">
        <v>135</v>
      </c>
      <c r="B109" s="35" t="s">
        <v>73</v>
      </c>
      <c r="C109" s="30"/>
      <c r="D109" s="43"/>
      <c r="E109" s="21"/>
      <c r="F109" s="21"/>
      <c r="G109" s="32"/>
      <c r="H109" s="21"/>
      <c r="I109" s="21"/>
      <c r="J109" s="22"/>
      <c r="K109" s="23"/>
    </row>
    <row r="110" spans="1:11" s="80" customFormat="1" x14ac:dyDescent="0.2">
      <c r="A110" s="36" t="s">
        <v>136</v>
      </c>
      <c r="B110" s="68" t="s">
        <v>69</v>
      </c>
      <c r="C110" s="30">
        <v>27.5</v>
      </c>
      <c r="D110" s="43" t="s">
        <v>33</v>
      </c>
      <c r="E110" s="21">
        <f>E106</f>
        <v>167.43</v>
      </c>
      <c r="F110" s="21">
        <f>F106</f>
        <v>17.669999999999998</v>
      </c>
      <c r="G110" s="32">
        <f>E110+F110</f>
        <v>185.1</v>
      </c>
      <c r="H110" s="21">
        <f>ROUND(C110*E110,2)</f>
        <v>4604.33</v>
      </c>
      <c r="I110" s="21">
        <f>ROUND(C110*F110,2)</f>
        <v>485.93</v>
      </c>
      <c r="J110" s="22">
        <f>H110+I110</f>
        <v>5090.26</v>
      </c>
      <c r="K110" s="23"/>
    </row>
    <row r="111" spans="1:11" s="80" customFormat="1" x14ac:dyDescent="0.2">
      <c r="A111" s="36"/>
      <c r="B111" s="68"/>
      <c r="C111" s="30"/>
      <c r="D111" s="43"/>
      <c r="E111" s="21"/>
      <c r="F111" s="21"/>
      <c r="G111" s="32"/>
      <c r="H111" s="21"/>
      <c r="I111" s="21"/>
      <c r="J111" s="22"/>
      <c r="K111" s="23">
        <f>SUM(J110)</f>
        <v>5090.26</v>
      </c>
    </row>
    <row r="112" spans="1:11" s="80" customFormat="1" x14ac:dyDescent="0.2">
      <c r="A112" s="34">
        <v>11</v>
      </c>
      <c r="B112" s="89" t="s">
        <v>137</v>
      </c>
      <c r="C112" s="30"/>
      <c r="D112" s="43"/>
      <c r="E112" s="21"/>
      <c r="F112" s="21"/>
      <c r="G112" s="32"/>
      <c r="H112" s="21"/>
      <c r="I112" s="21"/>
      <c r="J112" s="22"/>
      <c r="K112" s="23"/>
    </row>
    <row r="113" spans="1:13" s="80" customFormat="1" x14ac:dyDescent="0.2">
      <c r="A113" s="34">
        <v>11.1</v>
      </c>
      <c r="B113" s="76" t="s">
        <v>65</v>
      </c>
      <c r="C113" s="30"/>
      <c r="D113" s="43"/>
      <c r="E113" s="21"/>
      <c r="F113" s="21"/>
      <c r="G113" s="32"/>
      <c r="H113" s="21"/>
      <c r="I113" s="21"/>
      <c r="J113" s="22"/>
      <c r="K113" s="23"/>
    </row>
    <row r="114" spans="1:13" s="80" customFormat="1" x14ac:dyDescent="0.2">
      <c r="A114" s="36" t="s">
        <v>138</v>
      </c>
      <c r="B114" s="68" t="s">
        <v>67</v>
      </c>
      <c r="C114" s="30"/>
      <c r="D114" s="43" t="s">
        <v>25</v>
      </c>
      <c r="E114" s="21">
        <f>E105</f>
        <v>545.72</v>
      </c>
      <c r="F114" s="21">
        <f>F105</f>
        <v>55.17</v>
      </c>
      <c r="G114" s="32">
        <f>E114+F114</f>
        <v>600.89</v>
      </c>
      <c r="H114" s="21">
        <f>ROUND(C114*E114,2)</f>
        <v>0</v>
      </c>
      <c r="I114" s="21">
        <f>ROUND(C114*F114,2)</f>
        <v>0</v>
      </c>
      <c r="J114" s="22">
        <f>H114+I114</f>
        <v>0</v>
      </c>
      <c r="K114" s="23"/>
    </row>
    <row r="115" spans="1:13" s="80" customFormat="1" x14ac:dyDescent="0.2">
      <c r="A115" s="36" t="s">
        <v>139</v>
      </c>
      <c r="B115" s="68" t="s">
        <v>69</v>
      </c>
      <c r="C115" s="30"/>
      <c r="D115" s="43" t="s">
        <v>33</v>
      </c>
      <c r="E115" s="21">
        <f>E106</f>
        <v>167.43</v>
      </c>
      <c r="F115" s="21">
        <f>F106</f>
        <v>17.669999999999998</v>
      </c>
      <c r="G115" s="32">
        <f>E115+F115</f>
        <v>185.1</v>
      </c>
      <c r="H115" s="21">
        <f>ROUND(C115*E115,2)</f>
        <v>0</v>
      </c>
      <c r="I115" s="21">
        <f>ROUND(C115*F115,2)</f>
        <v>0</v>
      </c>
      <c r="J115" s="22">
        <f>H115+I115</f>
        <v>0</v>
      </c>
      <c r="K115" s="23"/>
    </row>
    <row r="116" spans="1:13" s="80" customFormat="1" x14ac:dyDescent="0.2">
      <c r="A116" s="36"/>
      <c r="B116" s="68"/>
      <c r="C116" s="30"/>
      <c r="D116" s="43"/>
      <c r="E116" s="21"/>
      <c r="F116" s="21"/>
      <c r="G116" s="32"/>
      <c r="H116" s="21"/>
      <c r="I116" s="21"/>
      <c r="J116" s="22"/>
      <c r="K116" s="23">
        <f>SUM(J114:J115)</f>
        <v>0</v>
      </c>
    </row>
    <row r="117" spans="1:13" s="80" customFormat="1" x14ac:dyDescent="0.2">
      <c r="A117" s="34">
        <v>11.2</v>
      </c>
      <c r="B117" s="76" t="s">
        <v>140</v>
      </c>
      <c r="C117" s="30"/>
      <c r="D117" s="43"/>
      <c r="E117" s="21"/>
      <c r="F117" s="21"/>
      <c r="G117" s="32"/>
      <c r="H117" s="21"/>
      <c r="I117" s="21"/>
      <c r="J117" s="22"/>
      <c r="K117" s="23"/>
    </row>
    <row r="118" spans="1:13" s="80" customFormat="1" ht="24" x14ac:dyDescent="0.2">
      <c r="A118" s="36" t="s">
        <v>141</v>
      </c>
      <c r="B118" s="68" t="s">
        <v>142</v>
      </c>
      <c r="C118" s="30">
        <v>2</v>
      </c>
      <c r="D118" s="43" t="s">
        <v>49</v>
      </c>
      <c r="E118" s="21">
        <v>275000</v>
      </c>
      <c r="F118" s="21">
        <f>E118*0.18</f>
        <v>49500</v>
      </c>
      <c r="G118" s="32">
        <f>E118+F118</f>
        <v>324500</v>
      </c>
      <c r="H118" s="21">
        <f>ROUND(C118*E118,2)</f>
        <v>550000</v>
      </c>
      <c r="I118" s="21">
        <f>ROUND(C118*F118,2)</f>
        <v>99000</v>
      </c>
      <c r="J118" s="22">
        <f>H118+I118</f>
        <v>649000</v>
      </c>
      <c r="K118" s="23"/>
    </row>
    <row r="119" spans="1:13" s="80" customFormat="1" x14ac:dyDescent="0.2">
      <c r="A119" s="36"/>
      <c r="B119" s="68"/>
      <c r="C119" s="30"/>
      <c r="D119" s="43"/>
      <c r="E119" s="21"/>
      <c r="F119" s="21"/>
      <c r="G119" s="32"/>
      <c r="H119" s="21"/>
      <c r="I119" s="21"/>
      <c r="J119" s="22"/>
      <c r="K119" s="23">
        <f>SUM(J118)</f>
        <v>649000</v>
      </c>
    </row>
    <row r="120" spans="1:13" s="80" customFormat="1" x14ac:dyDescent="0.2">
      <c r="A120" s="34">
        <v>12</v>
      </c>
      <c r="B120" s="76" t="s">
        <v>143</v>
      </c>
      <c r="C120" s="30"/>
      <c r="D120" s="43"/>
      <c r="E120" s="21"/>
      <c r="F120" s="21"/>
      <c r="G120" s="32"/>
      <c r="H120" s="21"/>
      <c r="I120" s="21"/>
      <c r="J120" s="22"/>
      <c r="K120" s="23"/>
    </row>
    <row r="121" spans="1:13" s="80" customFormat="1" x14ac:dyDescent="0.2">
      <c r="A121" s="34">
        <v>12.1</v>
      </c>
      <c r="B121" s="76" t="s">
        <v>73</v>
      </c>
      <c r="C121" s="30"/>
      <c r="D121" s="43"/>
      <c r="E121" s="21"/>
      <c r="F121" s="21"/>
      <c r="G121" s="32"/>
      <c r="H121" s="21"/>
      <c r="I121" s="21"/>
      <c r="J121" s="22"/>
      <c r="K121" s="23"/>
    </row>
    <row r="122" spans="1:13" s="80" customFormat="1" x14ac:dyDescent="0.2">
      <c r="A122" s="36" t="s">
        <v>144</v>
      </c>
      <c r="B122" s="68" t="s">
        <v>69</v>
      </c>
      <c r="C122" s="30">
        <v>134.6</v>
      </c>
      <c r="D122" s="43" t="s">
        <v>33</v>
      </c>
      <c r="E122" s="21">
        <f>E115</f>
        <v>167.43</v>
      </c>
      <c r="F122" s="21">
        <f>F115</f>
        <v>17.669999999999998</v>
      </c>
      <c r="G122" s="32">
        <f>E122+F122</f>
        <v>185.1</v>
      </c>
      <c r="H122" s="21">
        <f>ROUND(C122*E122,2)</f>
        <v>22536.080000000002</v>
      </c>
      <c r="I122" s="21">
        <f>ROUND(C122*F122,2)</f>
        <v>2378.38</v>
      </c>
      <c r="J122" s="22">
        <f>H122+I122</f>
        <v>24914.460000000003</v>
      </c>
      <c r="K122" s="23"/>
    </row>
    <row r="123" spans="1:13" s="80" customFormat="1" x14ac:dyDescent="0.2">
      <c r="A123" s="34">
        <v>12.2</v>
      </c>
      <c r="B123" s="76" t="s">
        <v>79</v>
      </c>
      <c r="C123" s="30"/>
      <c r="D123" s="43"/>
      <c r="E123" s="21"/>
      <c r="F123" s="21"/>
      <c r="G123" s="32"/>
      <c r="H123" s="21"/>
      <c r="I123" s="21"/>
      <c r="J123" s="22"/>
      <c r="K123" s="23"/>
    </row>
    <row r="124" spans="1:13" s="80" customFormat="1" ht="24" x14ac:dyDescent="0.2">
      <c r="A124" s="36" t="s">
        <v>145</v>
      </c>
      <c r="B124" s="68" t="s">
        <v>146</v>
      </c>
      <c r="C124" s="30">
        <v>10</v>
      </c>
      <c r="D124" s="43" t="s">
        <v>49</v>
      </c>
      <c r="E124" s="21">
        <f>'[1]Analisis de Costos'!G350</f>
        <v>123938.45999999999</v>
      </c>
      <c r="F124" s="21">
        <f>'[1]Analisis de Costos'!H350</f>
        <v>19842.93</v>
      </c>
      <c r="G124" s="32">
        <f t="shared" ref="G124:G146" si="12">E124+F124</f>
        <v>143781.38999999998</v>
      </c>
      <c r="H124" s="21">
        <f t="shared" ref="H124:H146" si="13">ROUND(C124*E124,2)</f>
        <v>1239384.6000000001</v>
      </c>
      <c r="I124" s="21">
        <f t="shared" ref="I124:I146" si="14">ROUND(C124*F124,2)</f>
        <v>198429.3</v>
      </c>
      <c r="J124" s="22">
        <f t="shared" ref="J124:J146" si="15">H124+I124</f>
        <v>1437813.9000000001</v>
      </c>
      <c r="K124" s="23"/>
    </row>
    <row r="125" spans="1:13" s="80" customFormat="1" ht="24" x14ac:dyDescent="0.2">
      <c r="A125" s="36" t="s">
        <v>147</v>
      </c>
      <c r="B125" s="68" t="s">
        <v>148</v>
      </c>
      <c r="C125" s="30">
        <v>10</v>
      </c>
      <c r="D125" s="43" t="s">
        <v>49</v>
      </c>
      <c r="E125" s="21">
        <f>E93</f>
        <v>274127.64</v>
      </c>
      <c r="F125" s="21">
        <f>F93</f>
        <v>46740.18</v>
      </c>
      <c r="G125" s="32">
        <f t="shared" si="12"/>
        <v>320867.82</v>
      </c>
      <c r="H125" s="21">
        <f t="shared" si="13"/>
        <v>2741276.4</v>
      </c>
      <c r="I125" s="21">
        <f t="shared" si="14"/>
        <v>467401.8</v>
      </c>
      <c r="J125" s="22">
        <f t="shared" si="15"/>
        <v>3208678.1999999997</v>
      </c>
      <c r="K125" s="23"/>
    </row>
    <row r="126" spans="1:13" s="80" customFormat="1" ht="48" x14ac:dyDescent="0.2">
      <c r="A126" s="36" t="s">
        <v>149</v>
      </c>
      <c r="B126" s="68" t="s">
        <v>150</v>
      </c>
      <c r="C126" s="30">
        <v>10</v>
      </c>
      <c r="D126" s="43" t="s">
        <v>49</v>
      </c>
      <c r="E126" s="21">
        <f>'[1]Analisis de Costos'!G367</f>
        <v>264478</v>
      </c>
      <c r="F126" s="21">
        <f>'[1]Analisis de Costos'!H367</f>
        <v>45806.04</v>
      </c>
      <c r="G126" s="32">
        <f t="shared" si="12"/>
        <v>310284.03999999998</v>
      </c>
      <c r="H126" s="21">
        <f t="shared" si="13"/>
        <v>2644780</v>
      </c>
      <c r="I126" s="21">
        <f t="shared" si="14"/>
        <v>458060.4</v>
      </c>
      <c r="J126" s="22">
        <f t="shared" si="15"/>
        <v>3102840.4</v>
      </c>
      <c r="K126" s="23"/>
    </row>
    <row r="127" spans="1:13" s="80" customFormat="1" ht="60" x14ac:dyDescent="0.2">
      <c r="A127" s="36" t="s">
        <v>151</v>
      </c>
      <c r="B127" s="68" t="s">
        <v>152</v>
      </c>
      <c r="C127" s="30">
        <v>10</v>
      </c>
      <c r="D127" s="43" t="s">
        <v>49</v>
      </c>
      <c r="E127" s="21">
        <v>85000</v>
      </c>
      <c r="F127" s="21">
        <v>36000</v>
      </c>
      <c r="G127" s="32">
        <f t="shared" si="12"/>
        <v>121000</v>
      </c>
      <c r="H127" s="21">
        <f t="shared" si="13"/>
        <v>850000</v>
      </c>
      <c r="I127" s="21">
        <f t="shared" si="14"/>
        <v>360000</v>
      </c>
      <c r="J127" s="22">
        <f t="shared" si="15"/>
        <v>1210000</v>
      </c>
      <c r="K127" s="23"/>
      <c r="M127" s="81"/>
    </row>
    <row r="128" spans="1:13" s="80" customFormat="1" ht="48" x14ac:dyDescent="0.2">
      <c r="A128" s="36" t="s">
        <v>153</v>
      </c>
      <c r="B128" s="68" t="s">
        <v>154</v>
      </c>
      <c r="C128" s="30">
        <v>2</v>
      </c>
      <c r="D128" s="43" t="s">
        <v>49</v>
      </c>
      <c r="E128" s="21">
        <f>'[1]Analisis de Costos'!G377</f>
        <v>374812</v>
      </c>
      <c r="F128" s="21">
        <f>'[1]Analisis de Costos'!H377</f>
        <v>65666.16</v>
      </c>
      <c r="G128" s="32">
        <f t="shared" si="12"/>
        <v>440478.16000000003</v>
      </c>
      <c r="H128" s="21">
        <f t="shared" si="13"/>
        <v>749624</v>
      </c>
      <c r="I128" s="21">
        <f t="shared" si="14"/>
        <v>131332.32</v>
      </c>
      <c r="J128" s="22">
        <f t="shared" si="15"/>
        <v>880956.32000000007</v>
      </c>
      <c r="K128" s="23"/>
    </row>
    <row r="129" spans="1:11" s="80" customFormat="1" ht="36" x14ac:dyDescent="0.2">
      <c r="A129" s="36" t="s">
        <v>155</v>
      </c>
      <c r="B129" s="68" t="s">
        <v>156</v>
      </c>
      <c r="C129" s="30">
        <v>38</v>
      </c>
      <c r="D129" s="43" t="s">
        <v>33</v>
      </c>
      <c r="E129" s="21">
        <f>'[1]Analisis de Costos'!G388</f>
        <v>3274.3718569780854</v>
      </c>
      <c r="F129" s="21">
        <f>'[1]Analisis de Costos'!H388</f>
        <v>573.56999999999994</v>
      </c>
      <c r="G129" s="32">
        <f t="shared" si="12"/>
        <v>3847.9418569780855</v>
      </c>
      <c r="H129" s="21">
        <f t="shared" si="13"/>
        <v>124426.13</v>
      </c>
      <c r="I129" s="21">
        <f t="shared" si="14"/>
        <v>21795.66</v>
      </c>
      <c r="J129" s="22">
        <f t="shared" si="15"/>
        <v>146221.79</v>
      </c>
      <c r="K129" s="23"/>
    </row>
    <row r="130" spans="1:11" s="80" customFormat="1" ht="24" x14ac:dyDescent="0.2">
      <c r="A130" s="36" t="s">
        <v>157</v>
      </c>
      <c r="B130" s="68" t="s">
        <v>158</v>
      </c>
      <c r="C130" s="30">
        <v>603.13</v>
      </c>
      <c r="D130" s="43" t="s">
        <v>82</v>
      </c>
      <c r="E130" s="21">
        <v>7500</v>
      </c>
      <c r="F130" s="21">
        <f>E130*0.18</f>
        <v>1350</v>
      </c>
      <c r="G130" s="32">
        <f t="shared" si="12"/>
        <v>8850</v>
      </c>
      <c r="H130" s="21">
        <f t="shared" si="13"/>
        <v>4523475</v>
      </c>
      <c r="I130" s="21">
        <f t="shared" si="14"/>
        <v>814225.5</v>
      </c>
      <c r="J130" s="22">
        <f t="shared" si="15"/>
        <v>5337700.5</v>
      </c>
      <c r="K130" s="23"/>
    </row>
    <row r="131" spans="1:11" s="80" customFormat="1" x14ac:dyDescent="0.2">
      <c r="A131" s="36">
        <v>12.3</v>
      </c>
      <c r="B131" s="37" t="s">
        <v>159</v>
      </c>
      <c r="C131" s="30">
        <v>18.84</v>
      </c>
      <c r="D131" s="43" t="s">
        <v>109</v>
      </c>
      <c r="E131" s="21">
        <f>'[1]Analisis de Costos'!G286</f>
        <v>5367.5599999999995</v>
      </c>
      <c r="F131" s="21">
        <f>'[1]Analisis de Costos'!H286</f>
        <v>481.64</v>
      </c>
      <c r="G131" s="32">
        <f t="shared" si="12"/>
        <v>5849.2</v>
      </c>
      <c r="H131" s="21">
        <f t="shared" si="13"/>
        <v>101124.83</v>
      </c>
      <c r="I131" s="21">
        <f t="shared" si="14"/>
        <v>9074.1</v>
      </c>
      <c r="J131" s="22">
        <f t="shared" si="15"/>
        <v>110198.93000000001</v>
      </c>
      <c r="K131" s="23"/>
    </row>
    <row r="132" spans="1:11" s="80" customFormat="1" x14ac:dyDescent="0.2">
      <c r="A132" s="34">
        <v>12.4</v>
      </c>
      <c r="B132" s="35" t="s">
        <v>160</v>
      </c>
      <c r="C132" s="30"/>
      <c r="D132" s="43"/>
      <c r="E132" s="21"/>
      <c r="F132" s="21"/>
      <c r="G132" s="32">
        <f t="shared" si="12"/>
        <v>0</v>
      </c>
      <c r="H132" s="21">
        <f t="shared" si="13"/>
        <v>0</v>
      </c>
      <c r="I132" s="21">
        <f t="shared" si="14"/>
        <v>0</v>
      </c>
      <c r="J132" s="22">
        <f t="shared" si="15"/>
        <v>0</v>
      </c>
      <c r="K132" s="23"/>
    </row>
    <row r="133" spans="1:11" s="80" customFormat="1" x14ac:dyDescent="0.2">
      <c r="A133" s="36" t="s">
        <v>161</v>
      </c>
      <c r="B133" s="37" t="s">
        <v>162</v>
      </c>
      <c r="C133" s="30">
        <v>52</v>
      </c>
      <c r="D133" s="43" t="s">
        <v>109</v>
      </c>
      <c r="E133" s="21">
        <v>13800</v>
      </c>
      <c r="F133" s="21">
        <f t="shared" ref="F133:F139" si="16">E133*0.18</f>
        <v>2484</v>
      </c>
      <c r="G133" s="32">
        <f t="shared" si="12"/>
        <v>16284</v>
      </c>
      <c r="H133" s="21">
        <f t="shared" si="13"/>
        <v>717600</v>
      </c>
      <c r="I133" s="21">
        <f t="shared" si="14"/>
        <v>129168</v>
      </c>
      <c r="J133" s="22">
        <f t="shared" si="15"/>
        <v>846768</v>
      </c>
      <c r="K133" s="23"/>
    </row>
    <row r="134" spans="1:11" s="80" customFormat="1" x14ac:dyDescent="0.2">
      <c r="A134" s="36" t="s">
        <v>163</v>
      </c>
      <c r="B134" s="37" t="s">
        <v>164</v>
      </c>
      <c r="C134" s="30">
        <v>7</v>
      </c>
      <c r="D134" s="43" t="s">
        <v>109</v>
      </c>
      <c r="E134" s="21">
        <v>12000</v>
      </c>
      <c r="F134" s="21">
        <f t="shared" si="16"/>
        <v>2160</v>
      </c>
      <c r="G134" s="32">
        <f t="shared" si="12"/>
        <v>14160</v>
      </c>
      <c r="H134" s="21">
        <f t="shared" si="13"/>
        <v>84000</v>
      </c>
      <c r="I134" s="21">
        <f t="shared" si="14"/>
        <v>15120</v>
      </c>
      <c r="J134" s="22">
        <f t="shared" si="15"/>
        <v>99120</v>
      </c>
      <c r="K134" s="23"/>
    </row>
    <row r="135" spans="1:11" s="80" customFormat="1" x14ac:dyDescent="0.2">
      <c r="A135" s="36" t="s">
        <v>165</v>
      </c>
      <c r="B135" s="37" t="s">
        <v>166</v>
      </c>
      <c r="C135" s="30">
        <v>3.22</v>
      </c>
      <c r="D135" s="43" t="s">
        <v>109</v>
      </c>
      <c r="E135" s="21">
        <f>'[2]MATERIALES E INSUMOS'!$E$19</f>
        <v>1016.95</v>
      </c>
      <c r="F135" s="21">
        <f t="shared" si="16"/>
        <v>183.05099999999999</v>
      </c>
      <c r="G135" s="32">
        <f t="shared" si="12"/>
        <v>1200.001</v>
      </c>
      <c r="H135" s="21">
        <f t="shared" si="13"/>
        <v>3274.58</v>
      </c>
      <c r="I135" s="21">
        <f t="shared" si="14"/>
        <v>589.41999999999996</v>
      </c>
      <c r="J135" s="22">
        <f t="shared" si="15"/>
        <v>3864</v>
      </c>
      <c r="K135" s="23"/>
    </row>
    <row r="136" spans="1:11" s="80" customFormat="1" x14ac:dyDescent="0.2">
      <c r="A136" s="36" t="s">
        <v>167</v>
      </c>
      <c r="B136" s="37" t="s">
        <v>168</v>
      </c>
      <c r="C136" s="30">
        <v>3.22</v>
      </c>
      <c r="D136" s="43" t="s">
        <v>109</v>
      </c>
      <c r="E136" s="21">
        <f>'[2]MATERIALES E INSUMOS'!$E$18</f>
        <v>1016.95</v>
      </c>
      <c r="F136" s="21">
        <f t="shared" si="16"/>
        <v>183.05099999999999</v>
      </c>
      <c r="G136" s="32">
        <f t="shared" si="12"/>
        <v>1200.001</v>
      </c>
      <c r="H136" s="21">
        <f t="shared" si="13"/>
        <v>3274.58</v>
      </c>
      <c r="I136" s="21">
        <f t="shared" si="14"/>
        <v>589.41999999999996</v>
      </c>
      <c r="J136" s="22">
        <f t="shared" si="15"/>
        <v>3864</v>
      </c>
      <c r="K136" s="23"/>
    </row>
    <row r="137" spans="1:11" s="80" customFormat="1" x14ac:dyDescent="0.2">
      <c r="A137" s="36" t="s">
        <v>169</v>
      </c>
      <c r="B137" s="37" t="s">
        <v>170</v>
      </c>
      <c r="C137" s="30">
        <v>3.22</v>
      </c>
      <c r="D137" s="43" t="s">
        <v>109</v>
      </c>
      <c r="E137" s="21">
        <f>'[2]MATERIALES E INSUMOS'!$E$17</f>
        <v>1016.95</v>
      </c>
      <c r="F137" s="21">
        <f t="shared" si="16"/>
        <v>183.05099999999999</v>
      </c>
      <c r="G137" s="32">
        <f t="shared" si="12"/>
        <v>1200.001</v>
      </c>
      <c r="H137" s="21">
        <f t="shared" si="13"/>
        <v>3274.58</v>
      </c>
      <c r="I137" s="21">
        <f t="shared" si="14"/>
        <v>589.41999999999996</v>
      </c>
      <c r="J137" s="22">
        <f t="shared" si="15"/>
        <v>3864</v>
      </c>
      <c r="K137" s="23"/>
    </row>
    <row r="138" spans="1:11" s="80" customFormat="1" x14ac:dyDescent="0.2">
      <c r="A138" s="36" t="s">
        <v>171</v>
      </c>
      <c r="B138" s="37" t="s">
        <v>172</v>
      </c>
      <c r="C138" s="30">
        <v>12.88</v>
      </c>
      <c r="D138" s="43" t="s">
        <v>109</v>
      </c>
      <c r="E138" s="21">
        <f>'[2]MATERIALES E INSUMOS'!$E$17</f>
        <v>1016.95</v>
      </c>
      <c r="F138" s="21">
        <f t="shared" si="16"/>
        <v>183.05099999999999</v>
      </c>
      <c r="G138" s="32">
        <f t="shared" si="12"/>
        <v>1200.001</v>
      </c>
      <c r="H138" s="21">
        <f t="shared" si="13"/>
        <v>13098.32</v>
      </c>
      <c r="I138" s="21">
        <f t="shared" si="14"/>
        <v>2357.6999999999998</v>
      </c>
      <c r="J138" s="22">
        <f t="shared" si="15"/>
        <v>15456.02</v>
      </c>
      <c r="K138" s="23"/>
    </row>
    <row r="139" spans="1:11" s="80" customFormat="1" x14ac:dyDescent="0.2">
      <c r="A139" s="36" t="s">
        <v>173</v>
      </c>
      <c r="B139" s="39" t="s">
        <v>174</v>
      </c>
      <c r="C139" s="30">
        <v>59</v>
      </c>
      <c r="D139" s="43" t="s">
        <v>109</v>
      </c>
      <c r="E139" s="21">
        <v>200</v>
      </c>
      <c r="F139" s="21">
        <f t="shared" si="16"/>
        <v>36</v>
      </c>
      <c r="G139" s="32">
        <f t="shared" si="12"/>
        <v>236</v>
      </c>
      <c r="H139" s="21">
        <f t="shared" si="13"/>
        <v>11800</v>
      </c>
      <c r="I139" s="21">
        <f t="shared" si="14"/>
        <v>2124</v>
      </c>
      <c r="J139" s="22">
        <f t="shared" si="15"/>
        <v>13924</v>
      </c>
      <c r="K139" s="23"/>
    </row>
    <row r="140" spans="1:11" s="80" customFormat="1" x14ac:dyDescent="0.2">
      <c r="A140" s="34">
        <v>12.5</v>
      </c>
      <c r="B140" s="35" t="s">
        <v>175</v>
      </c>
      <c r="C140" s="30"/>
      <c r="D140" s="43"/>
      <c r="E140" s="21"/>
      <c r="F140" s="21"/>
      <c r="G140" s="32">
        <f t="shared" si="12"/>
        <v>0</v>
      </c>
      <c r="H140" s="21">
        <f t="shared" si="13"/>
        <v>0</v>
      </c>
      <c r="I140" s="21">
        <f t="shared" si="14"/>
        <v>0</v>
      </c>
      <c r="J140" s="22">
        <f t="shared" si="15"/>
        <v>0</v>
      </c>
      <c r="K140" s="23"/>
    </row>
    <row r="141" spans="1:11" s="80" customFormat="1" x14ac:dyDescent="0.2">
      <c r="A141" s="36" t="s">
        <v>176</v>
      </c>
      <c r="B141" s="37" t="s">
        <v>162</v>
      </c>
      <c r="C141" s="30">
        <v>52</v>
      </c>
      <c r="D141" s="43" t="s">
        <v>109</v>
      </c>
      <c r="E141" s="21">
        <f>'[1]Analisis de Costos'!G400</f>
        <v>349.27</v>
      </c>
      <c r="F141" s="21">
        <f>'[1]Analisis de Costos'!H400</f>
        <v>43.540000000000006</v>
      </c>
      <c r="G141" s="32">
        <f t="shared" si="12"/>
        <v>392.81</v>
      </c>
      <c r="H141" s="21">
        <f t="shared" si="13"/>
        <v>18162.04</v>
      </c>
      <c r="I141" s="21">
        <f t="shared" si="14"/>
        <v>2264.08</v>
      </c>
      <c r="J141" s="22">
        <f t="shared" si="15"/>
        <v>20426.120000000003</v>
      </c>
      <c r="K141" s="23"/>
    </row>
    <row r="142" spans="1:11" s="80" customFormat="1" x14ac:dyDescent="0.2">
      <c r="A142" s="36" t="s">
        <v>177</v>
      </c>
      <c r="B142" s="37" t="s">
        <v>164</v>
      </c>
      <c r="C142" s="30">
        <v>7</v>
      </c>
      <c r="D142" s="43" t="s">
        <v>109</v>
      </c>
      <c r="E142" s="21">
        <f t="shared" ref="E142:F146" si="17">E141</f>
        <v>349.27</v>
      </c>
      <c r="F142" s="21">
        <f t="shared" si="17"/>
        <v>43.540000000000006</v>
      </c>
      <c r="G142" s="32">
        <f t="shared" si="12"/>
        <v>392.81</v>
      </c>
      <c r="H142" s="21">
        <f t="shared" si="13"/>
        <v>2444.89</v>
      </c>
      <c r="I142" s="21">
        <f t="shared" si="14"/>
        <v>304.77999999999997</v>
      </c>
      <c r="J142" s="22">
        <f t="shared" si="15"/>
        <v>2749.67</v>
      </c>
      <c r="K142" s="23"/>
    </row>
    <row r="143" spans="1:11" s="80" customFormat="1" x14ac:dyDescent="0.2">
      <c r="A143" s="36" t="s">
        <v>178</v>
      </c>
      <c r="B143" s="37" t="s">
        <v>166</v>
      </c>
      <c r="C143" s="30">
        <v>3.22</v>
      </c>
      <c r="D143" s="43" t="s">
        <v>109</v>
      </c>
      <c r="E143" s="21">
        <f t="shared" si="17"/>
        <v>349.27</v>
      </c>
      <c r="F143" s="21">
        <f t="shared" si="17"/>
        <v>43.540000000000006</v>
      </c>
      <c r="G143" s="32">
        <f t="shared" si="12"/>
        <v>392.81</v>
      </c>
      <c r="H143" s="21">
        <f t="shared" si="13"/>
        <v>1124.6500000000001</v>
      </c>
      <c r="I143" s="21">
        <f t="shared" si="14"/>
        <v>140.19999999999999</v>
      </c>
      <c r="J143" s="22">
        <f t="shared" si="15"/>
        <v>1264.8500000000001</v>
      </c>
      <c r="K143" s="23"/>
    </row>
    <row r="144" spans="1:11" s="80" customFormat="1" x14ac:dyDescent="0.2">
      <c r="A144" s="36" t="s">
        <v>179</v>
      </c>
      <c r="B144" s="37" t="s">
        <v>168</v>
      </c>
      <c r="C144" s="30">
        <v>3.22</v>
      </c>
      <c r="D144" s="43" t="s">
        <v>109</v>
      </c>
      <c r="E144" s="21">
        <f t="shared" si="17"/>
        <v>349.27</v>
      </c>
      <c r="F144" s="21">
        <f t="shared" si="17"/>
        <v>43.540000000000006</v>
      </c>
      <c r="G144" s="32">
        <f t="shared" si="12"/>
        <v>392.81</v>
      </c>
      <c r="H144" s="21">
        <f t="shared" si="13"/>
        <v>1124.6500000000001</v>
      </c>
      <c r="I144" s="21">
        <f t="shared" si="14"/>
        <v>140.19999999999999</v>
      </c>
      <c r="J144" s="22">
        <f t="shared" si="15"/>
        <v>1264.8500000000001</v>
      </c>
      <c r="K144" s="23"/>
    </row>
    <row r="145" spans="1:13" s="80" customFormat="1" x14ac:dyDescent="0.2">
      <c r="A145" s="36" t="s">
        <v>180</v>
      </c>
      <c r="B145" s="37" t="s">
        <v>170</v>
      </c>
      <c r="C145" s="30">
        <v>3.22</v>
      </c>
      <c r="D145" s="43" t="s">
        <v>109</v>
      </c>
      <c r="E145" s="21">
        <f t="shared" si="17"/>
        <v>349.27</v>
      </c>
      <c r="F145" s="21">
        <f t="shared" si="17"/>
        <v>43.540000000000006</v>
      </c>
      <c r="G145" s="32">
        <f t="shared" si="12"/>
        <v>392.81</v>
      </c>
      <c r="H145" s="21">
        <f t="shared" si="13"/>
        <v>1124.6500000000001</v>
      </c>
      <c r="I145" s="21">
        <f t="shared" si="14"/>
        <v>140.19999999999999</v>
      </c>
      <c r="J145" s="22">
        <f t="shared" si="15"/>
        <v>1264.8500000000001</v>
      </c>
      <c r="K145" s="23"/>
    </row>
    <row r="146" spans="1:13" s="80" customFormat="1" x14ac:dyDescent="0.2">
      <c r="A146" s="36" t="s">
        <v>181</v>
      </c>
      <c r="B146" s="37" t="s">
        <v>172</v>
      </c>
      <c r="C146" s="30">
        <v>12.88</v>
      </c>
      <c r="D146" s="43" t="s">
        <v>109</v>
      </c>
      <c r="E146" s="21">
        <f t="shared" si="17"/>
        <v>349.27</v>
      </c>
      <c r="F146" s="21">
        <f t="shared" si="17"/>
        <v>43.540000000000006</v>
      </c>
      <c r="G146" s="32">
        <f t="shared" si="12"/>
        <v>392.81</v>
      </c>
      <c r="H146" s="21">
        <f t="shared" si="13"/>
        <v>4498.6000000000004</v>
      </c>
      <c r="I146" s="21">
        <f t="shared" si="14"/>
        <v>560.79999999999995</v>
      </c>
      <c r="J146" s="22">
        <f t="shared" si="15"/>
        <v>5059.4000000000005</v>
      </c>
      <c r="K146" s="23"/>
    </row>
    <row r="147" spans="1:13" s="80" customFormat="1" x14ac:dyDescent="0.2">
      <c r="A147" s="36"/>
      <c r="B147" s="39"/>
      <c r="C147" s="30"/>
      <c r="D147" s="43"/>
      <c r="E147" s="21"/>
      <c r="F147" s="21"/>
      <c r="G147" s="32"/>
      <c r="H147" s="21"/>
      <c r="I147" s="21"/>
      <c r="J147" s="22"/>
      <c r="K147" s="23">
        <f>SUM(J122:J146)</f>
        <v>16478214.259999996</v>
      </c>
      <c r="M147" s="81"/>
    </row>
    <row r="148" spans="1:13" s="80" customFormat="1" x14ac:dyDescent="0.2">
      <c r="A148" s="34">
        <v>13</v>
      </c>
      <c r="B148" s="25" t="s">
        <v>182</v>
      </c>
      <c r="C148" s="30"/>
      <c r="D148" s="43"/>
      <c r="E148" s="21"/>
      <c r="F148" s="21"/>
      <c r="G148" s="32"/>
      <c r="H148" s="21"/>
      <c r="I148" s="21"/>
      <c r="J148" s="22"/>
      <c r="K148" s="23"/>
    </row>
    <row r="149" spans="1:13" s="80" customFormat="1" x14ac:dyDescent="0.2">
      <c r="A149" s="34">
        <v>13.1</v>
      </c>
      <c r="B149" s="25" t="s">
        <v>183</v>
      </c>
      <c r="C149" s="30"/>
      <c r="D149" s="43"/>
      <c r="E149" s="21"/>
      <c r="F149" s="21"/>
      <c r="G149" s="32"/>
      <c r="H149" s="21"/>
      <c r="I149" s="21"/>
      <c r="J149" s="22"/>
      <c r="K149" s="23"/>
    </row>
    <row r="150" spans="1:13" s="80" customFormat="1" x14ac:dyDescent="0.2">
      <c r="A150" s="36" t="s">
        <v>184</v>
      </c>
      <c r="B150" s="37" t="s">
        <v>185</v>
      </c>
      <c r="C150" s="30">
        <v>1.26</v>
      </c>
      <c r="D150" s="43" t="s">
        <v>109</v>
      </c>
      <c r="E150" s="21">
        <f>'[1]Analisis de Costos'!G411</f>
        <v>21472.199999999997</v>
      </c>
      <c r="F150" s="21">
        <f>'[1]Analisis de Costos'!H411</f>
        <v>3740.89</v>
      </c>
      <c r="G150" s="32">
        <f t="shared" ref="G150:G155" si="18">E150+F150</f>
        <v>25213.089999999997</v>
      </c>
      <c r="H150" s="21">
        <f t="shared" ref="H150:H155" si="19">ROUND(C150*E150,2)</f>
        <v>27054.97</v>
      </c>
      <c r="I150" s="21">
        <f t="shared" ref="I150:I155" si="20">ROUND(C150*F150,2)</f>
        <v>4713.5200000000004</v>
      </c>
      <c r="J150" s="22">
        <f t="shared" ref="J150:J155" si="21">H150+I150</f>
        <v>31768.49</v>
      </c>
      <c r="K150" s="23"/>
    </row>
    <row r="151" spans="1:13" s="80" customFormat="1" x14ac:dyDescent="0.2">
      <c r="A151" s="36" t="s">
        <v>186</v>
      </c>
      <c r="B151" s="37" t="s">
        <v>187</v>
      </c>
      <c r="C151" s="30">
        <v>2.29</v>
      </c>
      <c r="D151" s="43" t="s">
        <v>109</v>
      </c>
      <c r="E151" s="21">
        <f>'[1]Analisis de Costos'!G423</f>
        <v>24088.02</v>
      </c>
      <c r="F151" s="21">
        <f>'[1]Analisis de Costos'!H423</f>
        <v>3831.0699999999997</v>
      </c>
      <c r="G151" s="32">
        <f t="shared" si="18"/>
        <v>27919.09</v>
      </c>
      <c r="H151" s="21">
        <f t="shared" si="19"/>
        <v>55161.57</v>
      </c>
      <c r="I151" s="21">
        <f t="shared" si="20"/>
        <v>8773.15</v>
      </c>
      <c r="J151" s="22">
        <f t="shared" si="21"/>
        <v>63934.720000000001</v>
      </c>
      <c r="K151" s="23"/>
    </row>
    <row r="152" spans="1:13" s="80" customFormat="1" x14ac:dyDescent="0.2">
      <c r="A152" s="34">
        <v>13.2</v>
      </c>
      <c r="B152" s="25" t="s">
        <v>188</v>
      </c>
      <c r="C152" s="30"/>
      <c r="D152" s="43"/>
      <c r="E152" s="21"/>
      <c r="F152" s="21"/>
      <c r="G152" s="32">
        <f t="shared" si="18"/>
        <v>0</v>
      </c>
      <c r="H152" s="21">
        <f t="shared" si="19"/>
        <v>0</v>
      </c>
      <c r="I152" s="21">
        <f t="shared" si="20"/>
        <v>0</v>
      </c>
      <c r="J152" s="22">
        <f t="shared" si="21"/>
        <v>0</v>
      </c>
      <c r="K152" s="23"/>
    </row>
    <row r="153" spans="1:13" s="80" customFormat="1" x14ac:dyDescent="0.2">
      <c r="A153" s="36" t="s">
        <v>189</v>
      </c>
      <c r="B153" s="39" t="s">
        <v>190</v>
      </c>
      <c r="C153" s="30">
        <v>104.41</v>
      </c>
      <c r="D153" s="43" t="s">
        <v>25</v>
      </c>
      <c r="E153" s="21">
        <f>'[1]Analisis de Costos'!G435</f>
        <v>377.57</v>
      </c>
      <c r="F153" s="21">
        <f>'[1]Analisis de Costos'!H435</f>
        <v>30.14</v>
      </c>
      <c r="G153" s="32">
        <f t="shared" si="18"/>
        <v>407.71</v>
      </c>
      <c r="H153" s="21">
        <f t="shared" si="19"/>
        <v>39422.080000000002</v>
      </c>
      <c r="I153" s="21">
        <f t="shared" si="20"/>
        <v>3146.92</v>
      </c>
      <c r="J153" s="22">
        <f t="shared" si="21"/>
        <v>42569</v>
      </c>
      <c r="K153" s="23"/>
    </row>
    <row r="154" spans="1:13" s="80" customFormat="1" x14ac:dyDescent="0.2">
      <c r="A154" s="36" t="s">
        <v>191</v>
      </c>
      <c r="B154" s="39" t="s">
        <v>67</v>
      </c>
      <c r="C154" s="30">
        <v>9.8000000000000007</v>
      </c>
      <c r="D154" s="43" t="s">
        <v>25</v>
      </c>
      <c r="E154" s="21">
        <f>E114</f>
        <v>545.72</v>
      </c>
      <c r="F154" s="21">
        <f>F114</f>
        <v>55.17</v>
      </c>
      <c r="G154" s="32">
        <f t="shared" si="18"/>
        <v>600.89</v>
      </c>
      <c r="H154" s="21">
        <f t="shared" si="19"/>
        <v>5348.06</v>
      </c>
      <c r="I154" s="21">
        <f t="shared" si="20"/>
        <v>540.66999999999996</v>
      </c>
      <c r="J154" s="22">
        <f t="shared" si="21"/>
        <v>5888.7300000000005</v>
      </c>
      <c r="K154" s="23"/>
    </row>
    <row r="155" spans="1:13" s="80" customFormat="1" x14ac:dyDescent="0.2">
      <c r="A155" s="36" t="s">
        <v>192</v>
      </c>
      <c r="B155" s="39" t="s">
        <v>69</v>
      </c>
      <c r="C155" s="30">
        <v>184.4</v>
      </c>
      <c r="D155" s="43" t="s">
        <v>33</v>
      </c>
      <c r="E155" s="21">
        <f>E115</f>
        <v>167.43</v>
      </c>
      <c r="F155" s="21">
        <f>F115</f>
        <v>17.669999999999998</v>
      </c>
      <c r="G155" s="32">
        <f t="shared" si="18"/>
        <v>185.1</v>
      </c>
      <c r="H155" s="21">
        <f t="shared" si="19"/>
        <v>30874.09</v>
      </c>
      <c r="I155" s="21">
        <f t="shared" si="20"/>
        <v>3258.35</v>
      </c>
      <c r="J155" s="22">
        <f t="shared" si="21"/>
        <v>34132.44</v>
      </c>
      <c r="K155" s="23"/>
    </row>
    <row r="156" spans="1:13" s="80" customFormat="1" x14ac:dyDescent="0.2">
      <c r="A156" s="36"/>
      <c r="B156" s="37"/>
      <c r="C156" s="30"/>
      <c r="D156" s="43"/>
      <c r="E156" s="21"/>
      <c r="F156" s="21"/>
      <c r="G156" s="32"/>
      <c r="H156" s="21"/>
      <c r="I156" s="21"/>
      <c r="J156" s="22"/>
      <c r="K156" s="23">
        <f>SUM(J150:J155)</f>
        <v>178293.38000000003</v>
      </c>
    </row>
    <row r="157" spans="1:13" s="80" customFormat="1" x14ac:dyDescent="0.2">
      <c r="A157" s="34">
        <v>14</v>
      </c>
      <c r="B157" s="25" t="s">
        <v>193</v>
      </c>
      <c r="C157" s="30"/>
      <c r="D157" s="43"/>
      <c r="E157" s="21"/>
      <c r="F157" s="21"/>
      <c r="G157" s="32"/>
      <c r="H157" s="21"/>
      <c r="I157" s="21"/>
      <c r="J157" s="22"/>
      <c r="K157" s="23"/>
    </row>
    <row r="158" spans="1:13" s="80" customFormat="1" x14ac:dyDescent="0.2">
      <c r="A158" s="34">
        <v>14.1</v>
      </c>
      <c r="B158" s="35" t="s">
        <v>183</v>
      </c>
      <c r="C158" s="30"/>
      <c r="D158" s="43"/>
      <c r="E158" s="21"/>
      <c r="F158" s="21"/>
      <c r="G158" s="32"/>
      <c r="H158" s="21"/>
      <c r="I158" s="21"/>
      <c r="J158" s="22"/>
      <c r="K158" s="23"/>
    </row>
    <row r="159" spans="1:13" s="80" customFormat="1" x14ac:dyDescent="0.2">
      <c r="A159" s="36" t="s">
        <v>194</v>
      </c>
      <c r="B159" s="37" t="s">
        <v>195</v>
      </c>
      <c r="C159" s="30">
        <v>1.32</v>
      </c>
      <c r="D159" s="43" t="s">
        <v>109</v>
      </c>
      <c r="E159" s="21">
        <f>'[1]Analisis de Costos'!G447</f>
        <v>18567.45</v>
      </c>
      <c r="F159" s="21">
        <f>'[1]Analisis de Costos'!H447</f>
        <v>2762.9399999999996</v>
      </c>
      <c r="G159" s="32">
        <f>E159+F159</f>
        <v>21330.39</v>
      </c>
      <c r="H159" s="21">
        <f>ROUND(C159*E159,2)</f>
        <v>24509.03</v>
      </c>
      <c r="I159" s="21">
        <f>ROUND(C159*F159,2)</f>
        <v>3647.08</v>
      </c>
      <c r="J159" s="22">
        <f>H159+I159</f>
        <v>28156.11</v>
      </c>
      <c r="K159" s="23"/>
    </row>
    <row r="160" spans="1:13" s="80" customFormat="1" x14ac:dyDescent="0.2">
      <c r="A160" s="36"/>
      <c r="B160" s="37"/>
      <c r="C160" s="30"/>
      <c r="D160" s="43"/>
      <c r="E160" s="21"/>
      <c r="F160" s="21"/>
      <c r="G160" s="32"/>
      <c r="H160" s="21"/>
      <c r="I160" s="21"/>
      <c r="J160" s="22"/>
      <c r="K160" s="23">
        <f>SUM(J159)</f>
        <v>28156.11</v>
      </c>
    </row>
    <row r="161" spans="1:13" s="80" customFormat="1" x14ac:dyDescent="0.2">
      <c r="A161" s="34">
        <v>14.2</v>
      </c>
      <c r="B161" s="35" t="s">
        <v>73</v>
      </c>
      <c r="C161" s="30"/>
      <c r="D161" s="43"/>
      <c r="E161" s="21"/>
      <c r="F161" s="21"/>
      <c r="G161" s="32"/>
      <c r="H161" s="21"/>
      <c r="I161" s="21"/>
      <c r="J161" s="22"/>
      <c r="K161" s="23"/>
    </row>
    <row r="162" spans="1:13" s="80" customFormat="1" x14ac:dyDescent="0.2">
      <c r="A162" s="36" t="s">
        <v>196</v>
      </c>
      <c r="B162" s="37" t="s">
        <v>67</v>
      </c>
      <c r="C162" s="30">
        <v>11.43</v>
      </c>
      <c r="D162" s="43" t="s">
        <v>25</v>
      </c>
      <c r="E162" s="21">
        <f>E154</f>
        <v>545.72</v>
      </c>
      <c r="F162" s="21">
        <f>F154</f>
        <v>55.17</v>
      </c>
      <c r="G162" s="32">
        <f>E162+F162</f>
        <v>600.89</v>
      </c>
      <c r="H162" s="21">
        <f>ROUND(C162*E162,2)</f>
        <v>6237.58</v>
      </c>
      <c r="I162" s="21">
        <f>ROUND(C162*F162,2)</f>
        <v>630.59</v>
      </c>
      <c r="J162" s="22">
        <f>H162+I162</f>
        <v>6868.17</v>
      </c>
      <c r="K162" s="23"/>
    </row>
    <row r="163" spans="1:13" s="80" customFormat="1" x14ac:dyDescent="0.2">
      <c r="A163" s="36" t="s">
        <v>197</v>
      </c>
      <c r="B163" s="37" t="s">
        <v>198</v>
      </c>
      <c r="C163" s="30">
        <v>13.96</v>
      </c>
      <c r="D163" s="43" t="s">
        <v>33</v>
      </c>
      <c r="E163" s="21">
        <f>E155</f>
        <v>167.43</v>
      </c>
      <c r="F163" s="21">
        <f>F155</f>
        <v>17.669999999999998</v>
      </c>
      <c r="G163" s="32">
        <f>E163+F163</f>
        <v>185.1</v>
      </c>
      <c r="H163" s="21">
        <f>ROUND(C163*E163,2)</f>
        <v>2337.3200000000002</v>
      </c>
      <c r="I163" s="21">
        <f>ROUND(C163*F163,2)</f>
        <v>246.67</v>
      </c>
      <c r="J163" s="22">
        <f>H163+I163</f>
        <v>2583.9900000000002</v>
      </c>
      <c r="K163" s="23"/>
    </row>
    <row r="164" spans="1:13" s="80" customFormat="1" x14ac:dyDescent="0.2">
      <c r="A164" s="36"/>
      <c r="B164" s="37"/>
      <c r="C164" s="30"/>
      <c r="D164" s="43"/>
      <c r="E164" s="21"/>
      <c r="F164" s="21"/>
      <c r="G164" s="32"/>
      <c r="H164" s="21"/>
      <c r="I164" s="21"/>
      <c r="J164" s="22"/>
      <c r="K164" s="23">
        <f>SUM(J162:J163)</f>
        <v>9452.16</v>
      </c>
      <c r="M164" s="81"/>
    </row>
    <row r="165" spans="1:13" s="80" customFormat="1" x14ac:dyDescent="0.2">
      <c r="A165" s="34">
        <v>15</v>
      </c>
      <c r="B165" s="35" t="s">
        <v>199</v>
      </c>
      <c r="C165" s="30"/>
      <c r="D165" s="43"/>
      <c r="E165" s="21"/>
      <c r="F165" s="21"/>
      <c r="G165" s="32"/>
      <c r="H165" s="21"/>
      <c r="I165" s="21"/>
      <c r="J165" s="22"/>
      <c r="K165" s="23"/>
    </row>
    <row r="166" spans="1:13" s="80" customFormat="1" x14ac:dyDescent="0.2">
      <c r="A166" s="34">
        <v>15.1</v>
      </c>
      <c r="B166" s="25" t="s">
        <v>188</v>
      </c>
      <c r="C166" s="30"/>
      <c r="D166" s="43"/>
      <c r="E166" s="21"/>
      <c r="F166" s="21"/>
      <c r="G166" s="32"/>
      <c r="H166" s="21"/>
      <c r="I166" s="21"/>
      <c r="J166" s="22"/>
      <c r="K166" s="23"/>
    </row>
    <row r="167" spans="1:13" s="80" customFormat="1" x14ac:dyDescent="0.2">
      <c r="A167" s="36" t="s">
        <v>200</v>
      </c>
      <c r="B167" s="39" t="s">
        <v>67</v>
      </c>
      <c r="C167" s="30">
        <v>7.7</v>
      </c>
      <c r="D167" s="43" t="s">
        <v>25</v>
      </c>
      <c r="E167" s="21">
        <f>E162</f>
        <v>545.72</v>
      </c>
      <c r="F167" s="21">
        <f>F162</f>
        <v>55.17</v>
      </c>
      <c r="G167" s="32">
        <f>E167+F167</f>
        <v>600.89</v>
      </c>
      <c r="H167" s="21">
        <f>ROUND(C167*E167,2)</f>
        <v>4202.04</v>
      </c>
      <c r="I167" s="21">
        <f>ROUND(C167*F167,2)</f>
        <v>424.81</v>
      </c>
      <c r="J167" s="22">
        <f>H167+I167</f>
        <v>4626.8500000000004</v>
      </c>
      <c r="K167" s="23"/>
    </row>
    <row r="168" spans="1:13" s="80" customFormat="1" x14ac:dyDescent="0.2">
      <c r="A168" s="36" t="s">
        <v>201</v>
      </c>
      <c r="B168" s="39" t="s">
        <v>69</v>
      </c>
      <c r="C168" s="30">
        <v>5.4</v>
      </c>
      <c r="D168" s="43" t="s">
        <v>25</v>
      </c>
      <c r="E168" s="21">
        <f>E163</f>
        <v>167.43</v>
      </c>
      <c r="F168" s="21">
        <f>F163</f>
        <v>17.669999999999998</v>
      </c>
      <c r="G168" s="32">
        <f>E168+F168</f>
        <v>185.1</v>
      </c>
      <c r="H168" s="21">
        <f>ROUND(C168*E168,2)</f>
        <v>904.12</v>
      </c>
      <c r="I168" s="21">
        <f>ROUND(C168*F168,2)</f>
        <v>95.42</v>
      </c>
      <c r="J168" s="22">
        <f>H168+I168</f>
        <v>999.54</v>
      </c>
      <c r="K168" s="23"/>
    </row>
    <row r="169" spans="1:13" s="80" customFormat="1" x14ac:dyDescent="0.2">
      <c r="A169" s="36"/>
      <c r="B169" s="37"/>
      <c r="C169" s="30"/>
      <c r="D169" s="43"/>
      <c r="E169" s="21"/>
      <c r="F169" s="21"/>
      <c r="G169" s="32"/>
      <c r="H169" s="21"/>
      <c r="I169" s="21"/>
      <c r="J169" s="22"/>
      <c r="K169" s="23">
        <f>SUM(J167:J168)</f>
        <v>5626.39</v>
      </c>
    </row>
    <row r="170" spans="1:13" s="80" customFormat="1" x14ac:dyDescent="0.2">
      <c r="A170" s="34">
        <v>16</v>
      </c>
      <c r="B170" s="35" t="s">
        <v>202</v>
      </c>
      <c r="C170" s="30"/>
      <c r="D170" s="43"/>
      <c r="E170" s="21"/>
      <c r="F170" s="21"/>
      <c r="G170" s="32"/>
      <c r="H170" s="21"/>
      <c r="I170" s="21"/>
      <c r="J170" s="22"/>
      <c r="K170" s="23"/>
    </row>
    <row r="171" spans="1:13" s="80" customFormat="1" x14ac:dyDescent="0.2">
      <c r="A171" s="34"/>
      <c r="B171" s="35"/>
      <c r="C171" s="30"/>
      <c r="D171" s="43"/>
      <c r="E171" s="21"/>
      <c r="F171" s="21"/>
      <c r="G171" s="32"/>
      <c r="H171" s="21"/>
      <c r="I171" s="21"/>
      <c r="J171" s="22"/>
      <c r="K171" s="23"/>
    </row>
    <row r="172" spans="1:13" s="80" customFormat="1" x14ac:dyDescent="0.2">
      <c r="A172" s="34">
        <v>16.100000000000001</v>
      </c>
      <c r="B172" s="35" t="s">
        <v>188</v>
      </c>
      <c r="C172" s="30"/>
      <c r="D172" s="43"/>
      <c r="E172" s="21"/>
      <c r="F172" s="21"/>
      <c r="G172" s="32"/>
      <c r="H172" s="21"/>
      <c r="I172" s="21"/>
      <c r="J172" s="22"/>
      <c r="K172" s="23"/>
    </row>
    <row r="173" spans="1:13" s="80" customFormat="1" x14ac:dyDescent="0.2">
      <c r="A173" s="36" t="s">
        <v>203</v>
      </c>
      <c r="B173" s="37" t="s">
        <v>190</v>
      </c>
      <c r="C173" s="30">
        <v>105.23</v>
      </c>
      <c r="D173" s="43" t="s">
        <v>25</v>
      </c>
      <c r="E173" s="21">
        <f>E153</f>
        <v>377.57</v>
      </c>
      <c r="F173" s="21">
        <f>F153</f>
        <v>30.14</v>
      </c>
      <c r="G173" s="32">
        <f>E173+F173</f>
        <v>407.71</v>
      </c>
      <c r="H173" s="21">
        <f>ROUND(C173*E173,2)</f>
        <v>39731.69</v>
      </c>
      <c r="I173" s="21">
        <f>ROUND(C173*F173,2)</f>
        <v>3171.63</v>
      </c>
      <c r="J173" s="22">
        <f>H173+I173</f>
        <v>42903.32</v>
      </c>
      <c r="K173" s="23"/>
    </row>
    <row r="174" spans="1:13" s="80" customFormat="1" x14ac:dyDescent="0.2">
      <c r="A174" s="36" t="s">
        <v>204</v>
      </c>
      <c r="B174" s="37" t="s">
        <v>67</v>
      </c>
      <c r="C174" s="30">
        <v>12.75</v>
      </c>
      <c r="D174" s="43" t="s">
        <v>25</v>
      </c>
      <c r="E174" s="21">
        <f>E167</f>
        <v>545.72</v>
      </c>
      <c r="F174" s="21">
        <f>F167</f>
        <v>55.17</v>
      </c>
      <c r="G174" s="32">
        <f>E174+F174</f>
        <v>600.89</v>
      </c>
      <c r="H174" s="21">
        <f>ROUND(C174*E174,2)</f>
        <v>6957.93</v>
      </c>
      <c r="I174" s="21">
        <f>ROUND(C174*F174,2)</f>
        <v>703.42</v>
      </c>
      <c r="J174" s="22">
        <f>H174+I174</f>
        <v>7661.35</v>
      </c>
      <c r="K174" s="23"/>
    </row>
    <row r="175" spans="1:13" s="80" customFormat="1" x14ac:dyDescent="0.2">
      <c r="A175" s="36" t="s">
        <v>205</v>
      </c>
      <c r="B175" s="37" t="s">
        <v>198</v>
      </c>
      <c r="C175" s="30">
        <v>7.96</v>
      </c>
      <c r="D175" s="43" t="s">
        <v>33</v>
      </c>
      <c r="E175" s="21">
        <f>E168</f>
        <v>167.43</v>
      </c>
      <c r="F175" s="21">
        <f>F168</f>
        <v>17.669999999999998</v>
      </c>
      <c r="G175" s="32">
        <f>E175+F175</f>
        <v>185.1</v>
      </c>
      <c r="H175" s="21">
        <f>ROUND(C175*E175,2)</f>
        <v>1332.74</v>
      </c>
      <c r="I175" s="21">
        <f>ROUND(C175*F175,2)</f>
        <v>140.65</v>
      </c>
      <c r="J175" s="22">
        <f>H175+I175</f>
        <v>1473.39</v>
      </c>
      <c r="K175" s="23"/>
    </row>
    <row r="176" spans="1:13" s="80" customFormat="1" x14ac:dyDescent="0.2">
      <c r="A176" s="36"/>
      <c r="B176" s="37"/>
      <c r="C176" s="91"/>
      <c r="D176" s="92"/>
      <c r="E176" s="93"/>
      <c r="F176" s="93"/>
      <c r="G176" s="32"/>
      <c r="H176" s="21"/>
      <c r="I176" s="21"/>
      <c r="J176" s="22"/>
      <c r="K176" s="94">
        <f>SUM(J173:J175)</f>
        <v>52038.06</v>
      </c>
    </row>
    <row r="177" spans="1:11" s="80" customFormat="1" x14ac:dyDescent="0.2">
      <c r="A177" s="34">
        <v>17</v>
      </c>
      <c r="B177" s="35" t="s">
        <v>206</v>
      </c>
      <c r="C177" s="30"/>
      <c r="D177" s="43"/>
      <c r="E177" s="21"/>
      <c r="F177" s="21"/>
      <c r="G177" s="32"/>
      <c r="H177" s="21"/>
      <c r="I177" s="21"/>
      <c r="J177" s="22"/>
      <c r="K177" s="23"/>
    </row>
    <row r="178" spans="1:11" s="80" customFormat="1" x14ac:dyDescent="0.2">
      <c r="A178" s="34">
        <v>17.100000000000001</v>
      </c>
      <c r="B178" s="35" t="s">
        <v>183</v>
      </c>
      <c r="C178" s="30"/>
      <c r="D178" s="43"/>
      <c r="E178" s="21"/>
      <c r="F178" s="21"/>
      <c r="G178" s="32"/>
      <c r="H178" s="21"/>
      <c r="I178" s="21"/>
      <c r="J178" s="22"/>
      <c r="K178" s="23"/>
    </row>
    <row r="179" spans="1:11" s="80" customFormat="1" x14ac:dyDescent="0.2">
      <c r="A179" s="36" t="s">
        <v>207</v>
      </c>
      <c r="B179" s="37" t="s">
        <v>208</v>
      </c>
      <c r="C179" s="30">
        <v>46.31</v>
      </c>
      <c r="D179" s="43" t="s">
        <v>109</v>
      </c>
      <c r="E179" s="21">
        <f>'[1]Analisis de Costos'!G459</f>
        <v>15826.88</v>
      </c>
      <c r="F179" s="21">
        <f>'[1]Analisis de Costos'!H459</f>
        <v>2118.6</v>
      </c>
      <c r="G179" s="32">
        <f>E179+F179</f>
        <v>17945.48</v>
      </c>
      <c r="H179" s="21">
        <f>ROUND(C179*E179,2)</f>
        <v>732942.81</v>
      </c>
      <c r="I179" s="21">
        <f>ROUND(C179*F179,2)</f>
        <v>98112.37</v>
      </c>
      <c r="J179" s="22">
        <f>H179+I179</f>
        <v>831055.18</v>
      </c>
      <c r="K179" s="23"/>
    </row>
    <row r="180" spans="1:11" s="80" customFormat="1" x14ac:dyDescent="0.2">
      <c r="A180" s="34">
        <v>17.2</v>
      </c>
      <c r="B180" s="35" t="s">
        <v>188</v>
      </c>
      <c r="C180" s="30"/>
      <c r="D180" s="43"/>
      <c r="E180" s="21"/>
      <c r="F180" s="21"/>
      <c r="G180" s="32"/>
      <c r="H180" s="21"/>
      <c r="I180" s="21"/>
      <c r="J180" s="22"/>
      <c r="K180" s="23"/>
    </row>
    <row r="181" spans="1:11" s="80" customFormat="1" x14ac:dyDescent="0.2">
      <c r="A181" s="36" t="s">
        <v>209</v>
      </c>
      <c r="B181" s="37" t="s">
        <v>190</v>
      </c>
      <c r="C181" s="30">
        <v>13.96</v>
      </c>
      <c r="D181" s="43" t="s">
        <v>25</v>
      </c>
      <c r="E181" s="21">
        <f t="shared" ref="E181:F183" si="22">E173</f>
        <v>377.57</v>
      </c>
      <c r="F181" s="21">
        <f t="shared" si="22"/>
        <v>30.14</v>
      </c>
      <c r="G181" s="32">
        <f>E181+F181</f>
        <v>407.71</v>
      </c>
      <c r="H181" s="21">
        <f>ROUND(C181*E181,2)</f>
        <v>5270.88</v>
      </c>
      <c r="I181" s="21">
        <f>ROUND(C181*F181,2)</f>
        <v>420.75</v>
      </c>
      <c r="J181" s="22">
        <f>H181+I181</f>
        <v>5691.63</v>
      </c>
      <c r="K181" s="23"/>
    </row>
    <row r="182" spans="1:11" s="80" customFormat="1" x14ac:dyDescent="0.2">
      <c r="A182" s="36" t="s">
        <v>210</v>
      </c>
      <c r="B182" s="37" t="s">
        <v>67</v>
      </c>
      <c r="C182" s="30">
        <v>3.36</v>
      </c>
      <c r="D182" s="43" t="s">
        <v>25</v>
      </c>
      <c r="E182" s="21">
        <f t="shared" si="22"/>
        <v>545.72</v>
      </c>
      <c r="F182" s="21">
        <f t="shared" si="22"/>
        <v>55.17</v>
      </c>
      <c r="G182" s="32">
        <f>E182+F182</f>
        <v>600.89</v>
      </c>
      <c r="H182" s="21">
        <f>ROUND(C182*E182,2)</f>
        <v>1833.62</v>
      </c>
      <c r="I182" s="21">
        <f>ROUND(C182*F182,2)</f>
        <v>185.37</v>
      </c>
      <c r="J182" s="22">
        <f>H182+I182</f>
        <v>2018.9899999999998</v>
      </c>
      <c r="K182" s="23"/>
    </row>
    <row r="183" spans="1:11" s="80" customFormat="1" x14ac:dyDescent="0.2">
      <c r="A183" s="36" t="s">
        <v>211</v>
      </c>
      <c r="B183" s="37" t="s">
        <v>198</v>
      </c>
      <c r="C183" s="30">
        <v>7.96</v>
      </c>
      <c r="D183" s="43" t="s">
        <v>33</v>
      </c>
      <c r="E183" s="21">
        <f t="shared" si="22"/>
        <v>167.43</v>
      </c>
      <c r="F183" s="21">
        <f t="shared" si="22"/>
        <v>17.669999999999998</v>
      </c>
      <c r="G183" s="32">
        <f>E183+F183</f>
        <v>185.1</v>
      </c>
      <c r="H183" s="21">
        <f>ROUND(C183*E183,2)</f>
        <v>1332.74</v>
      </c>
      <c r="I183" s="21">
        <f>ROUND(C183*F183,2)</f>
        <v>140.65</v>
      </c>
      <c r="J183" s="22">
        <f>H183+I183</f>
        <v>1473.39</v>
      </c>
      <c r="K183" s="23"/>
    </row>
    <row r="184" spans="1:11" s="80" customFormat="1" x14ac:dyDescent="0.2">
      <c r="A184" s="34">
        <v>17.3</v>
      </c>
      <c r="B184" s="35" t="s">
        <v>212</v>
      </c>
      <c r="C184" s="30"/>
      <c r="D184" s="43"/>
      <c r="E184" s="21"/>
      <c r="F184" s="21"/>
      <c r="G184" s="32"/>
      <c r="H184" s="21"/>
      <c r="I184" s="21"/>
      <c r="J184" s="22"/>
      <c r="K184" s="23"/>
    </row>
    <row r="185" spans="1:11" s="80" customFormat="1" x14ac:dyDescent="0.2">
      <c r="A185" s="36" t="s">
        <v>213</v>
      </c>
      <c r="B185" s="37" t="s">
        <v>214</v>
      </c>
      <c r="C185" s="30">
        <v>2</v>
      </c>
      <c r="D185" s="43" t="s">
        <v>49</v>
      </c>
      <c r="E185" s="21">
        <v>565000</v>
      </c>
      <c r="F185" s="21">
        <f>E185*0.18</f>
        <v>101700</v>
      </c>
      <c r="G185" s="32">
        <f>E185+F185</f>
        <v>666700</v>
      </c>
      <c r="H185" s="21">
        <f>ROUND(C185*E185,2)</f>
        <v>1130000</v>
      </c>
      <c r="I185" s="21">
        <f>ROUND(C185*F185,2)</f>
        <v>203400</v>
      </c>
      <c r="J185" s="22">
        <f>H185+I185</f>
        <v>1333400</v>
      </c>
      <c r="K185" s="23"/>
    </row>
    <row r="186" spans="1:11" s="80" customFormat="1" x14ac:dyDescent="0.2">
      <c r="A186" s="34" t="s">
        <v>215</v>
      </c>
      <c r="B186" s="35" t="s">
        <v>216</v>
      </c>
      <c r="C186" s="30"/>
      <c r="D186" s="43"/>
      <c r="E186" s="21"/>
      <c r="F186" s="21"/>
      <c r="G186" s="32"/>
      <c r="H186" s="21"/>
      <c r="I186" s="21"/>
      <c r="J186" s="22"/>
      <c r="K186" s="23"/>
    </row>
    <row r="187" spans="1:11" s="80" customFormat="1" x14ac:dyDescent="0.2">
      <c r="A187" s="36" t="s">
        <v>207</v>
      </c>
      <c r="B187" s="37" t="s">
        <v>217</v>
      </c>
      <c r="C187" s="30">
        <v>98.43</v>
      </c>
      <c r="D187" s="43" t="s">
        <v>33</v>
      </c>
      <c r="E187" s="21">
        <f>'[1]Analisis de Costos'!G471</f>
        <v>23102.10393242626</v>
      </c>
      <c r="F187" s="21">
        <f>'[1]Analisis de Costos'!H471</f>
        <v>3576.38</v>
      </c>
      <c r="G187" s="32">
        <f t="shared" ref="G187:G193" si="23">E187+F187</f>
        <v>26678.483932426261</v>
      </c>
      <c r="H187" s="21">
        <f t="shared" ref="H187:H193" si="24">ROUND(C187*E187,2)</f>
        <v>2273940.09</v>
      </c>
      <c r="I187" s="21">
        <f t="shared" ref="I187:I193" si="25">ROUND(C187*F187,2)</f>
        <v>352023.08</v>
      </c>
      <c r="J187" s="22">
        <f t="shared" ref="J187:J193" si="26">H187+I187</f>
        <v>2625963.17</v>
      </c>
      <c r="K187" s="23"/>
    </row>
    <row r="188" spans="1:11" s="80" customFormat="1" x14ac:dyDescent="0.2">
      <c r="A188" s="36" t="s">
        <v>218</v>
      </c>
      <c r="B188" s="37" t="s">
        <v>219</v>
      </c>
      <c r="C188" s="30">
        <v>1</v>
      </c>
      <c r="D188" s="43" t="s">
        <v>49</v>
      </c>
      <c r="E188" s="21">
        <f>'[1]Analisis de Costos'!G486</f>
        <v>53997.227450303995</v>
      </c>
      <c r="F188" s="21">
        <f>'[1]Analisis de Costos'!H486</f>
        <v>8761</v>
      </c>
      <c r="G188" s="32">
        <f t="shared" si="23"/>
        <v>62758.227450303995</v>
      </c>
      <c r="H188" s="21">
        <f t="shared" si="24"/>
        <v>53997.23</v>
      </c>
      <c r="I188" s="21">
        <f t="shared" si="25"/>
        <v>8761</v>
      </c>
      <c r="J188" s="22">
        <f t="shared" si="26"/>
        <v>62758.23</v>
      </c>
      <c r="K188" s="23"/>
    </row>
    <row r="189" spans="1:11" s="80" customFormat="1" x14ac:dyDescent="0.2">
      <c r="A189" s="36" t="s">
        <v>220</v>
      </c>
      <c r="B189" s="37" t="s">
        <v>221</v>
      </c>
      <c r="C189" s="30">
        <v>2</v>
      </c>
      <c r="D189" s="43" t="s">
        <v>49</v>
      </c>
      <c r="E189" s="21">
        <f>E188</f>
        <v>53997.227450303995</v>
      </c>
      <c r="F189" s="21">
        <f>F188</f>
        <v>8761</v>
      </c>
      <c r="G189" s="32">
        <f t="shared" si="23"/>
        <v>62758.227450303995</v>
      </c>
      <c r="H189" s="21">
        <f t="shared" si="24"/>
        <v>107994.45</v>
      </c>
      <c r="I189" s="21">
        <f t="shared" si="25"/>
        <v>17522</v>
      </c>
      <c r="J189" s="22">
        <f t="shared" si="26"/>
        <v>125516.45</v>
      </c>
      <c r="K189" s="23"/>
    </row>
    <row r="190" spans="1:11" s="80" customFormat="1" x14ac:dyDescent="0.2">
      <c r="A190" s="36" t="s">
        <v>222</v>
      </c>
      <c r="B190" s="37" t="s">
        <v>223</v>
      </c>
      <c r="C190" s="30">
        <v>1</v>
      </c>
      <c r="D190" s="43" t="s">
        <v>49</v>
      </c>
      <c r="E190" s="21">
        <f>'[1]Analisis de Costos'!G500</f>
        <v>51122.227450303995</v>
      </c>
      <c r="F190" s="21">
        <f>'[1]Analisis de Costos'!H500</f>
        <v>8536</v>
      </c>
      <c r="G190" s="32">
        <f t="shared" si="23"/>
        <v>59658.227450303995</v>
      </c>
      <c r="H190" s="21">
        <f t="shared" si="24"/>
        <v>51122.23</v>
      </c>
      <c r="I190" s="21">
        <f t="shared" si="25"/>
        <v>8536</v>
      </c>
      <c r="J190" s="22">
        <f t="shared" si="26"/>
        <v>59658.23</v>
      </c>
      <c r="K190" s="23"/>
    </row>
    <row r="191" spans="1:11" s="80" customFormat="1" x14ac:dyDescent="0.2">
      <c r="A191" s="36" t="s">
        <v>224</v>
      </c>
      <c r="B191" s="37" t="s">
        <v>225</v>
      </c>
      <c r="C191" s="30">
        <v>4</v>
      </c>
      <c r="D191" s="43" t="s">
        <v>49</v>
      </c>
      <c r="E191" s="21">
        <f>'[1]Analisis de Costos'!G515</f>
        <v>1808.26</v>
      </c>
      <c r="F191" s="21">
        <f>'[1]Analisis de Costos'!H515</f>
        <v>117.01</v>
      </c>
      <c r="G191" s="32">
        <f t="shared" si="23"/>
        <v>1925.27</v>
      </c>
      <c r="H191" s="21">
        <f t="shared" si="24"/>
        <v>7233.04</v>
      </c>
      <c r="I191" s="21">
        <f t="shared" si="25"/>
        <v>468.04</v>
      </c>
      <c r="J191" s="22">
        <f t="shared" si="26"/>
        <v>7701.08</v>
      </c>
      <c r="K191" s="23"/>
    </row>
    <row r="192" spans="1:11" s="80" customFormat="1" x14ac:dyDescent="0.2">
      <c r="A192" s="36" t="s">
        <v>226</v>
      </c>
      <c r="B192" s="37" t="s">
        <v>227</v>
      </c>
      <c r="C192" s="30">
        <v>2</v>
      </c>
      <c r="D192" s="43" t="s">
        <v>49</v>
      </c>
      <c r="E192" s="21">
        <f>'[1]Analisis de Costos'!G526</f>
        <v>386880.44</v>
      </c>
      <c r="F192" s="21">
        <f>'[1]Analisis de Costos'!H526</f>
        <v>60863.48</v>
      </c>
      <c r="G192" s="32">
        <f t="shared" si="23"/>
        <v>447743.92</v>
      </c>
      <c r="H192" s="21">
        <f t="shared" si="24"/>
        <v>773760.88</v>
      </c>
      <c r="I192" s="21">
        <f t="shared" si="25"/>
        <v>121726.96</v>
      </c>
      <c r="J192" s="22">
        <f t="shared" si="26"/>
        <v>895487.84</v>
      </c>
      <c r="K192" s="23"/>
    </row>
    <row r="193" spans="1:11" s="80" customFormat="1" x14ac:dyDescent="0.2">
      <c r="A193" s="36" t="s">
        <v>228</v>
      </c>
      <c r="B193" s="37" t="s">
        <v>229</v>
      </c>
      <c r="C193" s="30">
        <v>2</v>
      </c>
      <c r="D193" s="43" t="s">
        <v>49</v>
      </c>
      <c r="E193" s="21">
        <f>'[1]Analisis de Costos'!G541</f>
        <v>23081.319999999996</v>
      </c>
      <c r="F193" s="21">
        <f>'[1]Analisis de Costos'!H541</f>
        <v>3113.69</v>
      </c>
      <c r="G193" s="32">
        <f t="shared" si="23"/>
        <v>26195.009999999995</v>
      </c>
      <c r="H193" s="21">
        <f t="shared" si="24"/>
        <v>46162.64</v>
      </c>
      <c r="I193" s="21">
        <f t="shared" si="25"/>
        <v>6227.38</v>
      </c>
      <c r="J193" s="22">
        <f t="shared" si="26"/>
        <v>52390.02</v>
      </c>
      <c r="K193" s="23"/>
    </row>
    <row r="194" spans="1:11" s="80" customFormat="1" x14ac:dyDescent="0.2">
      <c r="A194" s="34" t="s">
        <v>230</v>
      </c>
      <c r="B194" s="35" t="s">
        <v>231</v>
      </c>
      <c r="C194" s="30"/>
      <c r="D194" s="43"/>
      <c r="E194" s="21"/>
      <c r="F194" s="21"/>
      <c r="G194" s="32"/>
      <c r="H194" s="21"/>
      <c r="I194" s="21"/>
      <c r="J194" s="22"/>
      <c r="K194" s="23"/>
    </row>
    <row r="195" spans="1:11" s="80" customFormat="1" x14ac:dyDescent="0.2">
      <c r="A195" s="36" t="s">
        <v>232</v>
      </c>
      <c r="B195" s="37" t="s">
        <v>233</v>
      </c>
      <c r="C195" s="30">
        <v>177.17</v>
      </c>
      <c r="D195" s="43" t="s">
        <v>109</v>
      </c>
      <c r="E195" s="21">
        <f>'[1]Analisis de Costos'!G558</f>
        <v>1876.5</v>
      </c>
      <c r="F195" s="21">
        <f>'[1]Analisis de Costos'!H558</f>
        <v>211.77</v>
      </c>
      <c r="G195" s="32">
        <f>E195+F195</f>
        <v>2088.27</v>
      </c>
      <c r="H195" s="21">
        <f>ROUND(C195*E195,2)</f>
        <v>332459.51</v>
      </c>
      <c r="I195" s="21">
        <f>ROUND(C195*F195,2)</f>
        <v>37519.29</v>
      </c>
      <c r="J195" s="22">
        <f>H195+I195</f>
        <v>369978.8</v>
      </c>
      <c r="K195" s="23"/>
    </row>
    <row r="196" spans="1:11" s="80" customFormat="1" x14ac:dyDescent="0.2">
      <c r="A196" s="36" t="s">
        <v>234</v>
      </c>
      <c r="B196" s="37" t="s">
        <v>235</v>
      </c>
      <c r="C196" s="30">
        <v>18.98</v>
      </c>
      <c r="D196" s="43" t="s">
        <v>109</v>
      </c>
      <c r="E196" s="21">
        <f>E46</f>
        <v>683.35666666666668</v>
      </c>
      <c r="F196" s="21">
        <f>F46</f>
        <v>15.409358333333333</v>
      </c>
      <c r="G196" s="32">
        <f>E196+F196</f>
        <v>698.76602500000001</v>
      </c>
      <c r="H196" s="21">
        <f>ROUND(C196*E196,2)</f>
        <v>12970.11</v>
      </c>
      <c r="I196" s="21">
        <f>ROUND(C196*F196,2)</f>
        <v>292.47000000000003</v>
      </c>
      <c r="J196" s="22">
        <f>H196+I196</f>
        <v>13262.58</v>
      </c>
      <c r="K196" s="23"/>
    </row>
    <row r="197" spans="1:11" s="80" customFormat="1" x14ac:dyDescent="0.2">
      <c r="A197" s="36" t="s">
        <v>236</v>
      </c>
      <c r="B197" s="37" t="s">
        <v>35</v>
      </c>
      <c r="C197" s="30">
        <v>189.83</v>
      </c>
      <c r="D197" s="43" t="s">
        <v>109</v>
      </c>
      <c r="E197" s="21">
        <f>E375</f>
        <v>295</v>
      </c>
      <c r="F197" s="21"/>
      <c r="G197" s="32">
        <f>E197+F197</f>
        <v>295</v>
      </c>
      <c r="H197" s="21">
        <f>ROUND(C197*E197,2)</f>
        <v>55999.85</v>
      </c>
      <c r="I197" s="21">
        <f>ROUND(C197*F197,2)</f>
        <v>0</v>
      </c>
      <c r="J197" s="22">
        <f>H197+I197</f>
        <v>55999.85</v>
      </c>
      <c r="K197" s="23"/>
    </row>
    <row r="198" spans="1:11" s="80" customFormat="1" x14ac:dyDescent="0.2">
      <c r="A198" s="36"/>
      <c r="B198" s="37"/>
      <c r="C198" s="30"/>
      <c r="D198" s="43"/>
      <c r="E198" s="21"/>
      <c r="F198" s="21"/>
      <c r="G198" s="32"/>
      <c r="H198" s="21"/>
      <c r="I198" s="21"/>
      <c r="J198" s="22"/>
      <c r="K198" s="23">
        <f>SUM(J179:J197)</f>
        <v>6442355.4399999995</v>
      </c>
    </row>
    <row r="199" spans="1:11" s="80" customFormat="1" x14ac:dyDescent="0.2">
      <c r="A199" s="34">
        <v>18</v>
      </c>
      <c r="B199" s="35" t="s">
        <v>237</v>
      </c>
      <c r="C199" s="30"/>
      <c r="D199" s="43"/>
      <c r="E199" s="21"/>
      <c r="F199" s="21"/>
      <c r="G199" s="32"/>
      <c r="H199" s="21"/>
      <c r="I199" s="21"/>
      <c r="J199" s="22"/>
      <c r="K199" s="23"/>
    </row>
    <row r="200" spans="1:11" s="80" customFormat="1" x14ac:dyDescent="0.2">
      <c r="A200" s="34">
        <v>18.100000000000001</v>
      </c>
      <c r="B200" s="25" t="s">
        <v>188</v>
      </c>
      <c r="C200" s="30"/>
      <c r="D200" s="43"/>
      <c r="E200" s="21"/>
      <c r="F200" s="21"/>
      <c r="G200" s="32"/>
      <c r="H200" s="21"/>
      <c r="I200" s="21"/>
      <c r="J200" s="22"/>
      <c r="K200" s="23"/>
    </row>
    <row r="201" spans="1:11" s="80" customFormat="1" x14ac:dyDescent="0.2">
      <c r="A201" s="36" t="s">
        <v>238</v>
      </c>
      <c r="B201" s="39" t="s">
        <v>67</v>
      </c>
      <c r="C201" s="30">
        <v>194.2</v>
      </c>
      <c r="D201" s="43" t="s">
        <v>25</v>
      </c>
      <c r="E201" s="21">
        <f>E182</f>
        <v>545.72</v>
      </c>
      <c r="F201" s="21">
        <f>F182</f>
        <v>55.17</v>
      </c>
      <c r="G201" s="32">
        <f>E201+F201</f>
        <v>600.89</v>
      </c>
      <c r="H201" s="21">
        <f>ROUND(C201*E201,2)</f>
        <v>105978.82</v>
      </c>
      <c r="I201" s="21">
        <f>ROUND(C201*F201,2)</f>
        <v>10714.01</v>
      </c>
      <c r="J201" s="22">
        <f>H201+I201</f>
        <v>116692.83</v>
      </c>
      <c r="K201" s="23"/>
    </row>
    <row r="202" spans="1:11" s="80" customFormat="1" x14ac:dyDescent="0.2">
      <c r="A202" s="36" t="s">
        <v>239</v>
      </c>
      <c r="B202" s="39" t="s">
        <v>69</v>
      </c>
      <c r="C202" s="30">
        <v>167.8</v>
      </c>
      <c r="D202" s="43" t="s">
        <v>33</v>
      </c>
      <c r="E202" s="21">
        <f>E183</f>
        <v>167.43</v>
      </c>
      <c r="F202" s="21">
        <f>F183</f>
        <v>17.669999999999998</v>
      </c>
      <c r="G202" s="32">
        <f>E202+F202</f>
        <v>185.1</v>
      </c>
      <c r="H202" s="21">
        <f>ROUND(C202*E202,2)</f>
        <v>28094.75</v>
      </c>
      <c r="I202" s="21">
        <f>ROUND(C202*F202,2)</f>
        <v>2965.03</v>
      </c>
      <c r="J202" s="22">
        <f>H202+I202</f>
        <v>31059.78</v>
      </c>
      <c r="K202" s="23"/>
    </row>
    <row r="203" spans="1:11" s="80" customFormat="1" x14ac:dyDescent="0.2">
      <c r="A203" s="34">
        <v>18.2</v>
      </c>
      <c r="B203" s="35" t="s">
        <v>140</v>
      </c>
      <c r="C203" s="30"/>
      <c r="D203" s="43"/>
      <c r="E203" s="21"/>
      <c r="F203" s="21"/>
      <c r="G203" s="32"/>
      <c r="H203" s="21"/>
      <c r="I203" s="21"/>
      <c r="J203" s="22"/>
      <c r="K203" s="23"/>
    </row>
    <row r="204" spans="1:11" s="80" customFormat="1" x14ac:dyDescent="0.2">
      <c r="A204" s="36" t="s">
        <v>240</v>
      </c>
      <c r="B204" s="37" t="s">
        <v>241</v>
      </c>
      <c r="C204" s="30">
        <v>96.5</v>
      </c>
      <c r="D204" s="43" t="s">
        <v>33</v>
      </c>
      <c r="E204" s="21">
        <f>'[1]Analisis de Costos'!G568</f>
        <v>8235.93</v>
      </c>
      <c r="F204" s="21">
        <f>'[1]Analisis de Costos'!H568</f>
        <v>1465.5200000000002</v>
      </c>
      <c r="G204" s="32">
        <f t="shared" ref="G204:G213" si="27">E204+F204</f>
        <v>9701.4500000000007</v>
      </c>
      <c r="H204" s="21">
        <f t="shared" ref="H204:H213" si="28">ROUND(C204*E204,2)</f>
        <v>794767.25</v>
      </c>
      <c r="I204" s="21">
        <f t="shared" ref="I204:I213" si="29">ROUND(C204*F204,2)</f>
        <v>141422.68</v>
      </c>
      <c r="J204" s="22">
        <f t="shared" ref="J204:J213" si="30">H204+I204</f>
        <v>936189.92999999993</v>
      </c>
      <c r="K204" s="23"/>
    </row>
    <row r="205" spans="1:11" s="80" customFormat="1" x14ac:dyDescent="0.2">
      <c r="A205" s="36" t="s">
        <v>242</v>
      </c>
      <c r="B205" s="37" t="s">
        <v>243</v>
      </c>
      <c r="C205" s="30">
        <v>67.099999999999994</v>
      </c>
      <c r="D205" s="43" t="s">
        <v>33</v>
      </c>
      <c r="E205" s="21">
        <f>'[1]Analisis de Costos'!G471</f>
        <v>23102.10393242626</v>
      </c>
      <c r="F205" s="21">
        <f>'[1]Analisis de Costos'!H471</f>
        <v>3576.38</v>
      </c>
      <c r="G205" s="32">
        <f t="shared" si="27"/>
        <v>26678.483932426261</v>
      </c>
      <c r="H205" s="21">
        <f t="shared" si="28"/>
        <v>1550151.17</v>
      </c>
      <c r="I205" s="21">
        <f t="shared" si="29"/>
        <v>239975.1</v>
      </c>
      <c r="J205" s="22">
        <f t="shared" si="30"/>
        <v>1790126.27</v>
      </c>
      <c r="K205" s="23"/>
    </row>
    <row r="206" spans="1:11" s="80" customFormat="1" x14ac:dyDescent="0.2">
      <c r="A206" s="36" t="s">
        <v>244</v>
      </c>
      <c r="B206" s="37" t="s">
        <v>245</v>
      </c>
      <c r="C206" s="30">
        <v>2</v>
      </c>
      <c r="D206" s="43" t="s">
        <v>49</v>
      </c>
      <c r="E206" s="21">
        <f>'[1]Analisis de Costos'!G486</f>
        <v>53997.227450303995</v>
      </c>
      <c r="F206" s="21">
        <f>'[1]Analisis de Costos'!H486</f>
        <v>8761</v>
      </c>
      <c r="G206" s="32">
        <f t="shared" si="27"/>
        <v>62758.227450303995</v>
      </c>
      <c r="H206" s="21">
        <f t="shared" si="28"/>
        <v>107994.45</v>
      </c>
      <c r="I206" s="21">
        <f t="shared" si="29"/>
        <v>17522</v>
      </c>
      <c r="J206" s="22">
        <f t="shared" si="30"/>
        <v>125516.45</v>
      </c>
      <c r="K206" s="23"/>
    </row>
    <row r="207" spans="1:11" s="80" customFormat="1" x14ac:dyDescent="0.2">
      <c r="A207" s="36" t="s">
        <v>246</v>
      </c>
      <c r="B207" s="37" t="s">
        <v>247</v>
      </c>
      <c r="C207" s="30">
        <v>1</v>
      </c>
      <c r="D207" s="43" t="s">
        <v>49</v>
      </c>
      <c r="E207" s="21">
        <f>'[1]Analisis de Costos'!G500</f>
        <v>51122.227450303995</v>
      </c>
      <c r="F207" s="21">
        <f>'[1]Analisis de Costos'!H500</f>
        <v>8536</v>
      </c>
      <c r="G207" s="32">
        <f t="shared" si="27"/>
        <v>59658.227450303995</v>
      </c>
      <c r="H207" s="21">
        <f t="shared" si="28"/>
        <v>51122.23</v>
      </c>
      <c r="I207" s="21">
        <f t="shared" si="29"/>
        <v>8536</v>
      </c>
      <c r="J207" s="22">
        <f t="shared" si="30"/>
        <v>59658.23</v>
      </c>
      <c r="K207" s="23"/>
    </row>
    <row r="208" spans="1:11" s="80" customFormat="1" x14ac:dyDescent="0.2">
      <c r="A208" s="36" t="s">
        <v>248</v>
      </c>
      <c r="B208" s="37" t="s">
        <v>249</v>
      </c>
      <c r="C208" s="30">
        <v>1</v>
      </c>
      <c r="D208" s="43" t="s">
        <v>49</v>
      </c>
      <c r="E208" s="21">
        <f>'[1]Analisis de Costos'!G582</f>
        <v>25588.261136640001</v>
      </c>
      <c r="F208" s="21">
        <f>'[1]Analisis de Costos'!H582</f>
        <v>3939.89</v>
      </c>
      <c r="G208" s="32">
        <f t="shared" si="27"/>
        <v>29528.151136640001</v>
      </c>
      <c r="H208" s="21">
        <f t="shared" si="28"/>
        <v>25588.26</v>
      </c>
      <c r="I208" s="21">
        <f t="shared" si="29"/>
        <v>3939.89</v>
      </c>
      <c r="J208" s="22">
        <f t="shared" si="30"/>
        <v>29528.149999999998</v>
      </c>
      <c r="K208" s="23"/>
    </row>
    <row r="209" spans="1:11" s="80" customFormat="1" x14ac:dyDescent="0.2">
      <c r="A209" s="36" t="s">
        <v>250</v>
      </c>
      <c r="B209" s="37" t="s">
        <v>251</v>
      </c>
      <c r="C209" s="30">
        <v>3</v>
      </c>
      <c r="D209" s="43" t="s">
        <v>49</v>
      </c>
      <c r="E209" s="21">
        <f>'[1]Analisis de Costos'!G515</f>
        <v>1808.26</v>
      </c>
      <c r="F209" s="21">
        <f>'[1]Analisis de Costos'!H515</f>
        <v>117.01</v>
      </c>
      <c r="G209" s="32">
        <f t="shared" si="27"/>
        <v>1925.27</v>
      </c>
      <c r="H209" s="21">
        <f t="shared" si="28"/>
        <v>5424.78</v>
      </c>
      <c r="I209" s="21">
        <f t="shared" si="29"/>
        <v>351.03</v>
      </c>
      <c r="J209" s="22">
        <f t="shared" si="30"/>
        <v>5775.8099999999995</v>
      </c>
      <c r="K209" s="23"/>
    </row>
    <row r="210" spans="1:11" s="80" customFormat="1" x14ac:dyDescent="0.2">
      <c r="A210" s="36" t="s">
        <v>252</v>
      </c>
      <c r="B210" s="37" t="s">
        <v>253</v>
      </c>
      <c r="C210" s="30">
        <v>2</v>
      </c>
      <c r="D210" s="43" t="s">
        <v>49</v>
      </c>
      <c r="E210" s="21">
        <f>'[1]Analisis de Costos'!G596</f>
        <v>14020.11</v>
      </c>
      <c r="F210" s="21">
        <f>'[1]Analisis de Costos'!H596</f>
        <v>2052.35</v>
      </c>
      <c r="G210" s="32">
        <f t="shared" si="27"/>
        <v>16072.460000000001</v>
      </c>
      <c r="H210" s="21">
        <f t="shared" si="28"/>
        <v>28040.22</v>
      </c>
      <c r="I210" s="21">
        <f t="shared" si="29"/>
        <v>4104.7</v>
      </c>
      <c r="J210" s="22">
        <f t="shared" si="30"/>
        <v>32144.920000000002</v>
      </c>
      <c r="K210" s="23"/>
    </row>
    <row r="211" spans="1:11" s="80" customFormat="1" x14ac:dyDescent="0.2">
      <c r="A211" s="36" t="s">
        <v>254</v>
      </c>
      <c r="B211" s="37" t="s">
        <v>255</v>
      </c>
      <c r="C211" s="30">
        <v>2</v>
      </c>
      <c r="D211" s="43" t="s">
        <v>49</v>
      </c>
      <c r="E211" s="21">
        <f>'[1]Analisis de Costos'!G611</f>
        <v>14746.230000000001</v>
      </c>
      <c r="F211" s="21">
        <f>'[1]Analisis de Costos'!H611</f>
        <v>2087.36</v>
      </c>
      <c r="G211" s="32">
        <f t="shared" si="27"/>
        <v>16833.59</v>
      </c>
      <c r="H211" s="21">
        <f t="shared" si="28"/>
        <v>29492.46</v>
      </c>
      <c r="I211" s="21">
        <f t="shared" si="29"/>
        <v>4174.72</v>
      </c>
      <c r="J211" s="22">
        <f t="shared" si="30"/>
        <v>33667.18</v>
      </c>
      <c r="K211" s="23"/>
    </row>
    <row r="212" spans="1:11" s="80" customFormat="1" x14ac:dyDescent="0.2">
      <c r="A212" s="36" t="s">
        <v>256</v>
      </c>
      <c r="B212" s="37" t="s">
        <v>257</v>
      </c>
      <c r="C212" s="30">
        <v>2</v>
      </c>
      <c r="D212" s="43" t="s">
        <v>49</v>
      </c>
      <c r="E212" s="21">
        <f>'[1]Analisis de Costos'!G626</f>
        <v>12761.44</v>
      </c>
      <c r="F212" s="21">
        <f>'[1]Analisis de Costos'!H626</f>
        <v>1562.63</v>
      </c>
      <c r="G212" s="32">
        <f t="shared" si="27"/>
        <v>14324.07</v>
      </c>
      <c r="H212" s="21">
        <f t="shared" si="28"/>
        <v>25522.880000000001</v>
      </c>
      <c r="I212" s="21">
        <f t="shared" si="29"/>
        <v>3125.26</v>
      </c>
      <c r="J212" s="22">
        <f t="shared" si="30"/>
        <v>28648.14</v>
      </c>
      <c r="K212" s="23"/>
    </row>
    <row r="213" spans="1:11" s="80" customFormat="1" x14ac:dyDescent="0.2">
      <c r="A213" s="36" t="s">
        <v>258</v>
      </c>
      <c r="B213" s="37" t="s">
        <v>259</v>
      </c>
      <c r="C213" s="30">
        <v>12</v>
      </c>
      <c r="D213" s="43" t="s">
        <v>260</v>
      </c>
      <c r="E213" s="21">
        <f>'[1]Analisis de Costos'!G667</f>
        <v>8420</v>
      </c>
      <c r="F213" s="21">
        <f>'[1]Analisis de Costos'!H667</f>
        <v>313.2</v>
      </c>
      <c r="G213" s="32">
        <f t="shared" si="27"/>
        <v>8733.2000000000007</v>
      </c>
      <c r="H213" s="21">
        <f t="shared" si="28"/>
        <v>101040</v>
      </c>
      <c r="I213" s="21">
        <f t="shared" si="29"/>
        <v>3758.4</v>
      </c>
      <c r="J213" s="22">
        <f t="shared" si="30"/>
        <v>104798.39999999999</v>
      </c>
      <c r="K213" s="23"/>
    </row>
    <row r="214" spans="1:11" s="80" customFormat="1" x14ac:dyDescent="0.2">
      <c r="A214" s="34">
        <v>18.3</v>
      </c>
      <c r="B214" s="35" t="s">
        <v>231</v>
      </c>
      <c r="C214" s="30"/>
      <c r="D214" s="43"/>
      <c r="E214" s="21"/>
      <c r="F214" s="21"/>
      <c r="G214" s="32"/>
      <c r="H214" s="21"/>
      <c r="I214" s="21"/>
      <c r="J214" s="22"/>
      <c r="K214" s="23"/>
    </row>
    <row r="215" spans="1:11" s="80" customFormat="1" x14ac:dyDescent="0.2">
      <c r="A215" s="36" t="s">
        <v>261</v>
      </c>
      <c r="B215" s="37" t="s">
        <v>262</v>
      </c>
      <c r="C215" s="30">
        <v>281.94</v>
      </c>
      <c r="D215" s="43" t="s">
        <v>109</v>
      </c>
      <c r="E215" s="21">
        <f>'[1]Analisis de Costos'!G167</f>
        <v>408.20285714285717</v>
      </c>
      <c r="F215" s="21">
        <f>'[1]Analisis de Costos'!H167</f>
        <v>53.39</v>
      </c>
      <c r="G215" s="32">
        <f>E215+F215</f>
        <v>461.59285714285716</v>
      </c>
      <c r="H215" s="21">
        <f>ROUND(C215*E215,2)</f>
        <v>115088.71</v>
      </c>
      <c r="I215" s="21">
        <f>ROUND(C215*F215,2)</f>
        <v>15052.78</v>
      </c>
      <c r="J215" s="22">
        <f>H215+I215</f>
        <v>130141.49</v>
      </c>
      <c r="K215" s="23"/>
    </row>
    <row r="216" spans="1:11" s="80" customFormat="1" x14ac:dyDescent="0.2">
      <c r="A216" s="36" t="s">
        <v>263</v>
      </c>
      <c r="B216" s="37" t="s">
        <v>235</v>
      </c>
      <c r="C216" s="30">
        <v>276.32</v>
      </c>
      <c r="D216" s="43" t="s">
        <v>109</v>
      </c>
      <c r="E216" s="21">
        <f>'[1]Analisis de Costos'!G177</f>
        <v>183.35666666666665</v>
      </c>
      <c r="F216" s="21">
        <f>'[1]Analisis de Costos'!H177</f>
        <v>15.409358333333333</v>
      </c>
      <c r="G216" s="32">
        <f>E216+F216</f>
        <v>198.76602499999998</v>
      </c>
      <c r="H216" s="21">
        <f>ROUND(C216*E216,2)</f>
        <v>50665.11</v>
      </c>
      <c r="I216" s="21">
        <f>ROUND(C216*F216,2)</f>
        <v>4257.91</v>
      </c>
      <c r="J216" s="22">
        <f>H216+I216</f>
        <v>54923.020000000004</v>
      </c>
      <c r="K216" s="23"/>
    </row>
    <row r="217" spans="1:11" s="80" customFormat="1" ht="24" x14ac:dyDescent="0.2">
      <c r="A217" s="36" t="s">
        <v>264</v>
      </c>
      <c r="B217" s="68" t="s">
        <v>35</v>
      </c>
      <c r="C217" s="30">
        <v>54.74</v>
      </c>
      <c r="D217" s="43" t="s">
        <v>109</v>
      </c>
      <c r="E217" s="21">
        <f>E375</f>
        <v>295</v>
      </c>
      <c r="F217" s="21">
        <f>F375</f>
        <v>53.1</v>
      </c>
      <c r="G217" s="32">
        <f>E217+F217</f>
        <v>348.1</v>
      </c>
      <c r="H217" s="21">
        <f>ROUND(C217*E217,2)</f>
        <v>16148.3</v>
      </c>
      <c r="I217" s="21">
        <f>ROUND(C217*F217,2)</f>
        <v>2906.69</v>
      </c>
      <c r="J217" s="22">
        <f>H217+I217</f>
        <v>19054.989999999998</v>
      </c>
      <c r="K217" s="23"/>
    </row>
    <row r="218" spans="1:11" s="80" customFormat="1" x14ac:dyDescent="0.2">
      <c r="A218" s="34" t="s">
        <v>265</v>
      </c>
      <c r="B218" s="76" t="s">
        <v>266</v>
      </c>
      <c r="C218" s="30"/>
      <c r="D218" s="43"/>
      <c r="E218" s="21"/>
      <c r="F218" s="21"/>
      <c r="G218" s="32"/>
      <c r="H218" s="21"/>
      <c r="I218" s="21"/>
      <c r="J218" s="22"/>
      <c r="K218" s="23">
        <f>SUM(J201:J217)</f>
        <v>3497925.5900000008</v>
      </c>
    </row>
    <row r="219" spans="1:11" s="80" customFormat="1" x14ac:dyDescent="0.2">
      <c r="A219" s="34" t="s">
        <v>267</v>
      </c>
      <c r="B219" s="89" t="s">
        <v>188</v>
      </c>
      <c r="C219" s="30"/>
      <c r="D219" s="43"/>
      <c r="E219" s="21"/>
      <c r="F219" s="21"/>
      <c r="G219" s="32"/>
      <c r="H219" s="21"/>
      <c r="I219" s="21"/>
      <c r="J219" s="22"/>
      <c r="K219" s="23"/>
    </row>
    <row r="220" spans="1:11" s="80" customFormat="1" x14ac:dyDescent="0.2">
      <c r="A220" s="36" t="s">
        <v>268</v>
      </c>
      <c r="B220" s="90" t="s">
        <v>67</v>
      </c>
      <c r="C220" s="30">
        <v>1</v>
      </c>
      <c r="D220" s="43" t="s">
        <v>25</v>
      </c>
      <c r="E220" s="21">
        <f>E201</f>
        <v>545.72</v>
      </c>
      <c r="F220" s="21">
        <f>F201</f>
        <v>55.17</v>
      </c>
      <c r="G220" s="32">
        <f>E220+F220</f>
        <v>600.89</v>
      </c>
      <c r="H220" s="21">
        <f>ROUND(C220*E220,2)</f>
        <v>545.72</v>
      </c>
      <c r="I220" s="21">
        <f>ROUND(C220*F220,2)</f>
        <v>55.17</v>
      </c>
      <c r="J220" s="22">
        <f>H220+I220</f>
        <v>600.89</v>
      </c>
      <c r="K220" s="23"/>
    </row>
    <row r="221" spans="1:11" s="80" customFormat="1" x14ac:dyDescent="0.2">
      <c r="A221" s="36" t="s">
        <v>269</v>
      </c>
      <c r="B221" s="90" t="s">
        <v>69</v>
      </c>
      <c r="C221" s="30">
        <v>9.6</v>
      </c>
      <c r="D221" s="43" t="s">
        <v>33</v>
      </c>
      <c r="E221" s="21">
        <f>E202</f>
        <v>167.43</v>
      </c>
      <c r="F221" s="21">
        <f>F202</f>
        <v>17.669999999999998</v>
      </c>
      <c r="G221" s="32">
        <f>E221+F221</f>
        <v>185.1</v>
      </c>
      <c r="H221" s="21">
        <f>ROUND(C221*E221,2)</f>
        <v>1607.33</v>
      </c>
      <c r="I221" s="21">
        <f>ROUND(C221*F221,2)</f>
        <v>169.63</v>
      </c>
      <c r="J221" s="22">
        <f>H221+I221</f>
        <v>1776.96</v>
      </c>
      <c r="K221" s="23"/>
    </row>
    <row r="222" spans="1:11" s="80" customFormat="1" x14ac:dyDescent="0.2">
      <c r="A222" s="34" t="s">
        <v>270</v>
      </c>
      <c r="B222" s="89" t="s">
        <v>271</v>
      </c>
      <c r="C222" s="30"/>
      <c r="D222" s="43"/>
      <c r="E222" s="21"/>
      <c r="F222" s="21"/>
      <c r="G222" s="32">
        <f>E222+F222</f>
        <v>0</v>
      </c>
      <c r="H222" s="21">
        <f>ROUND(C222*E222,2)</f>
        <v>0</v>
      </c>
      <c r="I222" s="21">
        <f>ROUND(C222*F222,2)</f>
        <v>0</v>
      </c>
      <c r="J222" s="22">
        <f>H222+I222</f>
        <v>0</v>
      </c>
      <c r="K222" s="23"/>
    </row>
    <row r="223" spans="1:11" s="80" customFormat="1" x14ac:dyDescent="0.2">
      <c r="A223" s="36" t="s">
        <v>272</v>
      </c>
      <c r="B223" s="90" t="s">
        <v>273</v>
      </c>
      <c r="C223" s="30">
        <v>4</v>
      </c>
      <c r="D223" s="43" t="s">
        <v>49</v>
      </c>
      <c r="E223" s="21">
        <f>'[1]Analisis de Costos'!G675</f>
        <v>3229.66</v>
      </c>
      <c r="F223" s="21">
        <f>'[1]Analisis de Costos'!H675</f>
        <v>455.33879999999994</v>
      </c>
      <c r="G223" s="32">
        <f>E223+F223</f>
        <v>3684.9987999999998</v>
      </c>
      <c r="H223" s="21">
        <f>ROUND(C223*E223,2)</f>
        <v>12918.64</v>
      </c>
      <c r="I223" s="21">
        <f>ROUND(C223*F223,2)</f>
        <v>1821.36</v>
      </c>
      <c r="J223" s="22">
        <f>H223+I223</f>
        <v>14740</v>
      </c>
      <c r="K223" s="23"/>
    </row>
    <row r="224" spans="1:11" s="80" customFormat="1" ht="36" x14ac:dyDescent="0.2">
      <c r="A224" s="36" t="s">
        <v>274</v>
      </c>
      <c r="B224" s="90" t="s">
        <v>275</v>
      </c>
      <c r="C224" s="30">
        <v>3.6</v>
      </c>
      <c r="D224" s="43" t="s">
        <v>33</v>
      </c>
      <c r="E224" s="21">
        <f>'[1]Analisis de Costos'!G667</f>
        <v>8420</v>
      </c>
      <c r="F224" s="21">
        <f>'[1]Analisis de Costos'!H667</f>
        <v>313.2</v>
      </c>
      <c r="G224" s="32">
        <f>E224+F224</f>
        <v>8733.2000000000007</v>
      </c>
      <c r="H224" s="21">
        <f>ROUND(C224*E224,2)</f>
        <v>30312</v>
      </c>
      <c r="I224" s="21">
        <f>ROUND(C224*F224,2)</f>
        <v>1127.52</v>
      </c>
      <c r="J224" s="22">
        <f>H224+I224</f>
        <v>31439.52</v>
      </c>
      <c r="K224" s="23"/>
    </row>
    <row r="225" spans="1:11" s="80" customFormat="1" x14ac:dyDescent="0.2">
      <c r="A225" s="36"/>
      <c r="B225" s="39"/>
      <c r="C225" s="30"/>
      <c r="D225" s="43"/>
      <c r="E225" s="21"/>
      <c r="F225" s="21"/>
      <c r="G225" s="32"/>
      <c r="H225" s="21"/>
      <c r="I225" s="21"/>
      <c r="J225" s="22"/>
      <c r="K225" s="23">
        <f>SUM(J220:J224)</f>
        <v>48557.369999999995</v>
      </c>
    </row>
    <row r="226" spans="1:11" s="80" customFormat="1" x14ac:dyDescent="0.2">
      <c r="A226" s="34">
        <v>20</v>
      </c>
      <c r="B226" s="35" t="s">
        <v>276</v>
      </c>
      <c r="C226" s="30"/>
      <c r="D226" s="43"/>
      <c r="E226" s="21"/>
      <c r="F226" s="21"/>
      <c r="G226" s="32"/>
      <c r="H226" s="21"/>
      <c r="I226" s="21"/>
      <c r="J226" s="22"/>
      <c r="K226" s="23"/>
    </row>
    <row r="227" spans="1:11" s="80" customFormat="1" x14ac:dyDescent="0.2">
      <c r="A227" s="34">
        <v>20.100000000000001</v>
      </c>
      <c r="B227" s="25" t="s">
        <v>188</v>
      </c>
      <c r="C227" s="30"/>
      <c r="D227" s="43"/>
      <c r="E227" s="21"/>
      <c r="F227" s="21"/>
      <c r="G227" s="32"/>
      <c r="H227" s="21"/>
      <c r="I227" s="21"/>
      <c r="J227" s="22"/>
      <c r="K227" s="23"/>
    </row>
    <row r="228" spans="1:11" s="80" customFormat="1" x14ac:dyDescent="0.2">
      <c r="A228" s="36" t="s">
        <v>277</v>
      </c>
      <c r="B228" s="39" t="s">
        <v>278</v>
      </c>
      <c r="C228" s="30">
        <v>194.21</v>
      </c>
      <c r="D228" s="43" t="s">
        <v>25</v>
      </c>
      <c r="E228" s="21">
        <f>E220</f>
        <v>545.72</v>
      </c>
      <c r="F228" s="21">
        <f>F220</f>
        <v>55.17</v>
      </c>
      <c r="G228" s="32">
        <f>E228+F228</f>
        <v>600.89</v>
      </c>
      <c r="H228" s="21">
        <f>ROUND(C228*E228,2)</f>
        <v>105984.28</v>
      </c>
      <c r="I228" s="21">
        <f>ROUND(C228*F228,2)</f>
        <v>10714.57</v>
      </c>
      <c r="J228" s="22">
        <f>H228+I228</f>
        <v>116698.85</v>
      </c>
      <c r="K228" s="23"/>
    </row>
    <row r="229" spans="1:11" s="80" customFormat="1" x14ac:dyDescent="0.2">
      <c r="A229" s="36">
        <v>20.2</v>
      </c>
      <c r="B229" s="37" t="s">
        <v>279</v>
      </c>
      <c r="C229" s="30">
        <v>202.6</v>
      </c>
      <c r="D229" s="43" t="s">
        <v>33</v>
      </c>
      <c r="E229" s="21">
        <f>'[1]Analisis de Costos'!G641/202</f>
        <v>1779.8652299602843</v>
      </c>
      <c r="F229" s="21">
        <f>'[1]Analisis de Costos'!H641/202</f>
        <v>248.37574139285115</v>
      </c>
      <c r="G229" s="32">
        <f>E229+F229</f>
        <v>2028.2409713531354</v>
      </c>
      <c r="H229" s="21">
        <f>ROUND(C229*E229,2)</f>
        <v>360600.7</v>
      </c>
      <c r="I229" s="21">
        <f>ROUND(C229*F229,2)</f>
        <v>50320.93</v>
      </c>
      <c r="J229" s="22">
        <f>H229+I229</f>
        <v>410921.63</v>
      </c>
      <c r="K229" s="23"/>
    </row>
    <row r="230" spans="1:11" s="80" customFormat="1" x14ac:dyDescent="0.2">
      <c r="A230" s="36">
        <v>20.3</v>
      </c>
      <c r="B230" s="37" t="s">
        <v>280</v>
      </c>
      <c r="C230" s="30">
        <v>14</v>
      </c>
      <c r="D230" s="43" t="s">
        <v>49</v>
      </c>
      <c r="E230" s="21">
        <f>E210</f>
        <v>14020.11</v>
      </c>
      <c r="F230" s="21">
        <f>'[1]Analisis de Costos'!H682</f>
        <v>35.308800000000005</v>
      </c>
      <c r="G230" s="32">
        <f>E230+F230</f>
        <v>14055.418800000001</v>
      </c>
      <c r="H230" s="21">
        <f>ROUND(C230*E230,2)</f>
        <v>196281.54</v>
      </c>
      <c r="I230" s="21">
        <f>ROUND(C230*F230,2)</f>
        <v>494.32</v>
      </c>
      <c r="J230" s="22">
        <f>H230+I230</f>
        <v>196775.86000000002</v>
      </c>
      <c r="K230" s="23"/>
    </row>
    <row r="231" spans="1:11" s="80" customFormat="1" x14ac:dyDescent="0.2">
      <c r="A231" s="36">
        <v>20.399999999999999</v>
      </c>
      <c r="B231" s="37" t="s">
        <v>281</v>
      </c>
      <c r="C231" s="30">
        <v>2</v>
      </c>
      <c r="D231" s="43" t="s">
        <v>49</v>
      </c>
      <c r="E231" s="21">
        <f>E211</f>
        <v>14746.230000000001</v>
      </c>
      <c r="F231" s="21">
        <f>'[1]Analisis de Costos'!H689</f>
        <v>55.17</v>
      </c>
      <c r="G231" s="32">
        <f>E231+F231</f>
        <v>14801.400000000001</v>
      </c>
      <c r="H231" s="21">
        <f>ROUND(C231*E231,2)</f>
        <v>29492.46</v>
      </c>
      <c r="I231" s="21">
        <f>ROUND(C231*F231,2)</f>
        <v>110.34</v>
      </c>
      <c r="J231" s="22">
        <f>H231+I231</f>
        <v>29602.799999999999</v>
      </c>
      <c r="K231" s="23"/>
    </row>
    <row r="232" spans="1:11" s="80" customFormat="1" x14ac:dyDescent="0.2">
      <c r="A232" s="36">
        <v>20.5</v>
      </c>
      <c r="B232" s="37" t="s">
        <v>282</v>
      </c>
      <c r="C232" s="30">
        <v>1</v>
      </c>
      <c r="D232" s="43" t="s">
        <v>49</v>
      </c>
      <c r="E232" s="21">
        <v>20000</v>
      </c>
      <c r="F232" s="21">
        <f>E232*0.18</f>
        <v>3600</v>
      </c>
      <c r="G232" s="32">
        <f>E232+F232</f>
        <v>23600</v>
      </c>
      <c r="H232" s="21">
        <f>ROUND(C232*E232,2)</f>
        <v>20000</v>
      </c>
      <c r="I232" s="21">
        <f>ROUND(C232*F232,2)</f>
        <v>3600</v>
      </c>
      <c r="J232" s="22">
        <f>H232+I232</f>
        <v>23600</v>
      </c>
      <c r="K232" s="23"/>
    </row>
    <row r="233" spans="1:11" s="80" customFormat="1" x14ac:dyDescent="0.2">
      <c r="A233" s="36"/>
      <c r="B233" s="37"/>
      <c r="C233" s="30"/>
      <c r="D233" s="43"/>
      <c r="E233" s="21"/>
      <c r="F233" s="21"/>
      <c r="G233" s="32"/>
      <c r="H233" s="21"/>
      <c r="I233" s="21"/>
      <c r="J233" s="22"/>
      <c r="K233" s="23">
        <f>SUM(J228:J232)</f>
        <v>777599.14</v>
      </c>
    </row>
    <row r="234" spans="1:11" s="80" customFormat="1" x14ac:dyDescent="0.2">
      <c r="A234" s="34">
        <v>21</v>
      </c>
      <c r="B234" s="35" t="s">
        <v>283</v>
      </c>
      <c r="C234" s="30"/>
      <c r="D234" s="43"/>
      <c r="E234" s="21"/>
      <c r="F234" s="21"/>
      <c r="G234" s="32"/>
      <c r="H234" s="21"/>
      <c r="I234" s="21"/>
      <c r="J234" s="22"/>
      <c r="K234" s="23"/>
    </row>
    <row r="235" spans="1:11" s="80" customFormat="1" x14ac:dyDescent="0.2">
      <c r="A235" s="36">
        <v>21.1</v>
      </c>
      <c r="B235" s="37" t="s">
        <v>284</v>
      </c>
      <c r="C235" s="30">
        <v>95.52</v>
      </c>
      <c r="D235" s="43" t="s">
        <v>25</v>
      </c>
      <c r="E235" s="21">
        <f>'[1]Analisis de Costos'!G696</f>
        <v>948.11800000000005</v>
      </c>
      <c r="F235" s="21">
        <f>'[1]Analisis de Costos'!H696</f>
        <v>170.08199999999999</v>
      </c>
      <c r="G235" s="32">
        <f>E235+F235</f>
        <v>1118.2</v>
      </c>
      <c r="H235" s="21">
        <f>ROUND(C235*E235,2)</f>
        <v>90564.23</v>
      </c>
      <c r="I235" s="21">
        <f>ROUND(C235*F235,2)</f>
        <v>16246.23</v>
      </c>
      <c r="J235" s="22">
        <f>H235+I235</f>
        <v>106810.45999999999</v>
      </c>
      <c r="K235" s="23"/>
    </row>
    <row r="236" spans="1:11" s="80" customFormat="1" x14ac:dyDescent="0.2">
      <c r="A236" s="36">
        <v>21.2</v>
      </c>
      <c r="B236" s="37" t="s">
        <v>69</v>
      </c>
      <c r="C236" s="30">
        <v>81.7</v>
      </c>
      <c r="D236" s="43" t="s">
        <v>33</v>
      </c>
      <c r="E236" s="21">
        <f>E221</f>
        <v>167.43</v>
      </c>
      <c r="F236" s="21">
        <f>F221</f>
        <v>17.669999999999998</v>
      </c>
      <c r="G236" s="32">
        <f>E236+F236</f>
        <v>185.1</v>
      </c>
      <c r="H236" s="21">
        <f>ROUND(C236*E236,2)</f>
        <v>13679.03</v>
      </c>
      <c r="I236" s="21">
        <f>ROUND(C236*F236,2)</f>
        <v>1443.64</v>
      </c>
      <c r="J236" s="22">
        <f>H236+I236</f>
        <v>15122.67</v>
      </c>
      <c r="K236" s="23"/>
    </row>
    <row r="237" spans="1:11" s="80" customFormat="1" x14ac:dyDescent="0.2">
      <c r="A237" s="36">
        <v>21.3</v>
      </c>
      <c r="B237" s="37" t="s">
        <v>285</v>
      </c>
      <c r="C237" s="30">
        <v>318.31</v>
      </c>
      <c r="D237" s="43" t="s">
        <v>25</v>
      </c>
      <c r="E237" s="21">
        <f>'[1]Analisis de Costos'!G706</f>
        <v>238.76</v>
      </c>
      <c r="F237" s="21">
        <f>'[1]Analisis de Costos'!H706</f>
        <v>29.14</v>
      </c>
      <c r="G237" s="32">
        <f>E237+F237</f>
        <v>267.89999999999998</v>
      </c>
      <c r="H237" s="21">
        <f>ROUND(C237*E237,2)</f>
        <v>75999.7</v>
      </c>
      <c r="I237" s="21">
        <f>ROUND(C237*F237,2)</f>
        <v>9275.5499999999993</v>
      </c>
      <c r="J237" s="22">
        <f>H237+I237</f>
        <v>85275.25</v>
      </c>
      <c r="K237" s="23"/>
    </row>
    <row r="238" spans="1:11" s="80" customFormat="1" x14ac:dyDescent="0.2">
      <c r="A238" s="36">
        <v>21.4</v>
      </c>
      <c r="B238" s="37" t="s">
        <v>286</v>
      </c>
      <c r="C238" s="30">
        <v>1</v>
      </c>
      <c r="D238" s="43" t="s">
        <v>49</v>
      </c>
      <c r="E238" s="21">
        <f>8000</f>
        <v>8000</v>
      </c>
      <c r="F238" s="21">
        <f>E238*0.18</f>
        <v>1440</v>
      </c>
      <c r="G238" s="32">
        <f>E238+F238</f>
        <v>9440</v>
      </c>
      <c r="H238" s="21">
        <f>ROUND(C238*E238,2)</f>
        <v>8000</v>
      </c>
      <c r="I238" s="21">
        <f>ROUND(C238*F238,2)</f>
        <v>1440</v>
      </c>
      <c r="J238" s="22">
        <f>H238+I238</f>
        <v>9440</v>
      </c>
      <c r="K238" s="23"/>
    </row>
    <row r="239" spans="1:11" s="80" customFormat="1" x14ac:dyDescent="0.2">
      <c r="A239" s="36"/>
      <c r="B239" s="37"/>
      <c r="C239" s="30"/>
      <c r="D239" s="43"/>
      <c r="E239" s="21"/>
      <c r="F239" s="21"/>
      <c r="G239" s="32"/>
      <c r="H239" s="21"/>
      <c r="I239" s="21"/>
      <c r="J239" s="22"/>
      <c r="K239" s="23">
        <f>SUM(J235:J238)</f>
        <v>216648.38</v>
      </c>
    </row>
    <row r="240" spans="1:11" s="80" customFormat="1" x14ac:dyDescent="0.2">
      <c r="A240" s="34" t="s">
        <v>287</v>
      </c>
      <c r="B240" s="35" t="s">
        <v>288</v>
      </c>
      <c r="C240" s="30"/>
      <c r="D240" s="43"/>
      <c r="E240" s="21"/>
      <c r="F240" s="21"/>
      <c r="G240" s="32"/>
      <c r="H240" s="21"/>
      <c r="I240" s="21"/>
      <c r="J240" s="22"/>
      <c r="K240" s="23"/>
    </row>
    <row r="241" spans="1:13" s="80" customFormat="1" x14ac:dyDescent="0.2">
      <c r="A241" s="36" t="s">
        <v>289</v>
      </c>
      <c r="B241" s="37" t="s">
        <v>290</v>
      </c>
      <c r="C241" s="30">
        <v>1072.5999999999999</v>
      </c>
      <c r="D241" s="43" t="s">
        <v>33</v>
      </c>
      <c r="E241" s="21">
        <f>'[1]Analisis de Costos'!G718</f>
        <v>407.57208237986271</v>
      </c>
      <c r="F241" s="21">
        <f>'[1]Analisis de Costos'!H718</f>
        <v>56.338672768878716</v>
      </c>
      <c r="G241" s="32">
        <f>E241+F241</f>
        <v>463.91075514874143</v>
      </c>
      <c r="H241" s="21">
        <f>ROUND(C241*E241,2)</f>
        <v>437161.82</v>
      </c>
      <c r="I241" s="21">
        <f>ROUND(C241*F241,2)</f>
        <v>60428.86</v>
      </c>
      <c r="J241" s="22">
        <f>H241+I241</f>
        <v>497590.68</v>
      </c>
      <c r="K241" s="23"/>
    </row>
    <row r="242" spans="1:13" s="80" customFormat="1" x14ac:dyDescent="0.2">
      <c r="A242" s="36"/>
      <c r="B242" s="40"/>
      <c r="C242" s="30"/>
      <c r="D242" s="43"/>
      <c r="E242" s="21"/>
      <c r="F242" s="21"/>
      <c r="G242" s="32"/>
      <c r="H242" s="21"/>
      <c r="I242" s="21"/>
      <c r="J242" s="22"/>
      <c r="K242" s="23">
        <f>SUM(J241)</f>
        <v>497590.68</v>
      </c>
    </row>
    <row r="243" spans="1:13" s="80" customFormat="1" x14ac:dyDescent="0.2">
      <c r="A243" s="34">
        <v>23</v>
      </c>
      <c r="B243" s="25" t="s">
        <v>291</v>
      </c>
      <c r="C243" s="30"/>
      <c r="D243" s="43"/>
      <c r="E243" s="21"/>
      <c r="F243" s="21"/>
      <c r="G243" s="32"/>
      <c r="H243" s="21"/>
      <c r="I243" s="21"/>
      <c r="J243" s="22"/>
      <c r="K243" s="23"/>
    </row>
    <row r="244" spans="1:13" s="80" customFormat="1" x14ac:dyDescent="0.2">
      <c r="A244" s="34">
        <v>23.1</v>
      </c>
      <c r="B244" s="35" t="s">
        <v>183</v>
      </c>
      <c r="C244" s="30"/>
      <c r="D244" s="43"/>
      <c r="E244" s="21"/>
      <c r="F244" s="21"/>
      <c r="G244" s="32"/>
      <c r="H244" s="21"/>
      <c r="I244" s="21"/>
      <c r="J244" s="22"/>
      <c r="K244" s="23"/>
    </row>
    <row r="245" spans="1:13" s="80" customFormat="1" x14ac:dyDescent="0.2">
      <c r="A245" s="36" t="s">
        <v>292</v>
      </c>
      <c r="B245" s="37" t="s">
        <v>293</v>
      </c>
      <c r="C245" s="30">
        <v>16.78</v>
      </c>
      <c r="D245" s="43" t="s">
        <v>109</v>
      </c>
      <c r="E245" s="21">
        <f>'[1]Analisis de Costos'!G728</f>
        <v>18194.600000000002</v>
      </c>
      <c r="F245" s="21">
        <f>'[1]Analisis de Costos'!H728</f>
        <v>2993.42</v>
      </c>
      <c r="G245" s="32">
        <f t="shared" ref="G245:G276" si="31">E245+F245</f>
        <v>21188.020000000004</v>
      </c>
      <c r="H245" s="21">
        <f t="shared" ref="H245:H276" si="32">ROUND(C245*E245,2)</f>
        <v>305305.39</v>
      </c>
      <c r="I245" s="21">
        <f t="shared" ref="I245:I276" si="33">ROUND(C245*F245,2)</f>
        <v>50229.59</v>
      </c>
      <c r="J245" s="22">
        <f t="shared" ref="J245:J276" si="34">H245+I245</f>
        <v>355534.98</v>
      </c>
      <c r="K245" s="23"/>
      <c r="M245" s="81"/>
    </row>
    <row r="246" spans="1:13" s="80" customFormat="1" x14ac:dyDescent="0.2">
      <c r="A246" s="34">
        <v>23.2</v>
      </c>
      <c r="B246" s="35" t="s">
        <v>294</v>
      </c>
      <c r="C246" s="30"/>
      <c r="D246" s="43"/>
      <c r="E246" s="21"/>
      <c r="F246" s="21"/>
      <c r="G246" s="32">
        <f t="shared" si="31"/>
        <v>0</v>
      </c>
      <c r="H246" s="21">
        <f t="shared" si="32"/>
        <v>0</v>
      </c>
      <c r="I246" s="21">
        <f t="shared" si="33"/>
        <v>0</v>
      </c>
      <c r="J246" s="22">
        <f t="shared" si="34"/>
        <v>0</v>
      </c>
      <c r="K246" s="23"/>
    </row>
    <row r="247" spans="1:13" s="80" customFormat="1" x14ac:dyDescent="0.2">
      <c r="A247" s="36" t="s">
        <v>295</v>
      </c>
      <c r="B247" s="37" t="s">
        <v>296</v>
      </c>
      <c r="C247" s="30">
        <v>15.84</v>
      </c>
      <c r="D247" s="43" t="s">
        <v>25</v>
      </c>
      <c r="E247" s="21">
        <f>'[1]Analisis de Costos'!G740</f>
        <v>942.14</v>
      </c>
      <c r="F247" s="21">
        <f>'[1]Analisis de Costos'!H740</f>
        <v>106.38</v>
      </c>
      <c r="G247" s="32">
        <f t="shared" si="31"/>
        <v>1048.52</v>
      </c>
      <c r="H247" s="21">
        <f t="shared" si="32"/>
        <v>14923.5</v>
      </c>
      <c r="I247" s="21">
        <f t="shared" si="33"/>
        <v>1685.06</v>
      </c>
      <c r="J247" s="22">
        <f t="shared" si="34"/>
        <v>16608.560000000001</v>
      </c>
      <c r="K247" s="23"/>
    </row>
    <row r="248" spans="1:13" s="80" customFormat="1" x14ac:dyDescent="0.2">
      <c r="A248" s="34">
        <v>23.3</v>
      </c>
      <c r="B248" s="35" t="s">
        <v>188</v>
      </c>
      <c r="C248" s="30"/>
      <c r="D248" s="43"/>
      <c r="E248" s="21"/>
      <c r="F248" s="21"/>
      <c r="G248" s="32">
        <f t="shared" si="31"/>
        <v>0</v>
      </c>
      <c r="H248" s="21">
        <f t="shared" si="32"/>
        <v>0</v>
      </c>
      <c r="I248" s="21">
        <f t="shared" si="33"/>
        <v>0</v>
      </c>
      <c r="J248" s="22">
        <f t="shared" si="34"/>
        <v>0</v>
      </c>
      <c r="K248" s="23"/>
    </row>
    <row r="249" spans="1:13" s="80" customFormat="1" x14ac:dyDescent="0.2">
      <c r="A249" s="36" t="s">
        <v>297</v>
      </c>
      <c r="B249" s="37" t="s">
        <v>298</v>
      </c>
      <c r="C249" s="30">
        <v>307.45</v>
      </c>
      <c r="D249" s="43" t="s">
        <v>25</v>
      </c>
      <c r="E249" s="21">
        <f>'[1]Analisis de Costos'!G754</f>
        <v>606.8599999999999</v>
      </c>
      <c r="F249" s="21">
        <f>'[1]Analisis de Costos'!H754</f>
        <v>48.480000000000004</v>
      </c>
      <c r="G249" s="32">
        <f t="shared" si="31"/>
        <v>655.33999999999992</v>
      </c>
      <c r="H249" s="21">
        <f t="shared" si="32"/>
        <v>186579.11</v>
      </c>
      <c r="I249" s="21">
        <f t="shared" si="33"/>
        <v>14905.18</v>
      </c>
      <c r="J249" s="22">
        <f t="shared" si="34"/>
        <v>201484.28999999998</v>
      </c>
      <c r="K249" s="23"/>
    </row>
    <row r="250" spans="1:13" s="80" customFormat="1" x14ac:dyDescent="0.2">
      <c r="A250" s="36" t="s">
        <v>299</v>
      </c>
      <c r="B250" s="37" t="s">
        <v>300</v>
      </c>
      <c r="C250" s="30">
        <v>114.64</v>
      </c>
      <c r="D250" s="43" t="s">
        <v>25</v>
      </c>
      <c r="E250" s="21">
        <f>'[1]Analisis de Costos'!G219</f>
        <v>545.72</v>
      </c>
      <c r="F250" s="21">
        <f>F228</f>
        <v>55.17</v>
      </c>
      <c r="G250" s="32">
        <f t="shared" si="31"/>
        <v>600.89</v>
      </c>
      <c r="H250" s="21">
        <f t="shared" si="32"/>
        <v>62561.34</v>
      </c>
      <c r="I250" s="21">
        <f t="shared" si="33"/>
        <v>6324.69</v>
      </c>
      <c r="J250" s="22">
        <f t="shared" si="34"/>
        <v>68886.03</v>
      </c>
      <c r="K250" s="23"/>
    </row>
    <row r="251" spans="1:13" s="80" customFormat="1" x14ac:dyDescent="0.2">
      <c r="A251" s="36" t="s">
        <v>301</v>
      </c>
      <c r="B251" s="37" t="s">
        <v>69</v>
      </c>
      <c r="C251" s="30">
        <v>159.91999999999999</v>
      </c>
      <c r="D251" s="43" t="s">
        <v>33</v>
      </c>
      <c r="E251" s="21">
        <f>E236</f>
        <v>167.43</v>
      </c>
      <c r="F251" s="21">
        <f>F236</f>
        <v>17.669999999999998</v>
      </c>
      <c r="G251" s="32">
        <f t="shared" si="31"/>
        <v>185.1</v>
      </c>
      <c r="H251" s="21">
        <f t="shared" si="32"/>
        <v>26775.41</v>
      </c>
      <c r="I251" s="21">
        <f t="shared" si="33"/>
        <v>2825.79</v>
      </c>
      <c r="J251" s="22">
        <f t="shared" si="34"/>
        <v>29601.200000000001</v>
      </c>
      <c r="K251" s="23"/>
    </row>
    <row r="252" spans="1:13" s="80" customFormat="1" x14ac:dyDescent="0.2">
      <c r="A252" s="36" t="s">
        <v>302</v>
      </c>
      <c r="B252" s="37" t="s">
        <v>190</v>
      </c>
      <c r="C252" s="30">
        <v>21.51</v>
      </c>
      <c r="D252" s="43" t="s">
        <v>25</v>
      </c>
      <c r="E252" s="21">
        <f>'[1]Analisis de Costos'!G435</f>
        <v>377.57</v>
      </c>
      <c r="F252" s="21">
        <f>'[1]Analisis de Costos'!H435</f>
        <v>30.14</v>
      </c>
      <c r="G252" s="32">
        <f t="shared" si="31"/>
        <v>407.71</v>
      </c>
      <c r="H252" s="21">
        <f t="shared" si="32"/>
        <v>8121.53</v>
      </c>
      <c r="I252" s="21">
        <f t="shared" si="33"/>
        <v>648.30999999999995</v>
      </c>
      <c r="J252" s="22">
        <f t="shared" si="34"/>
        <v>8769.84</v>
      </c>
      <c r="K252" s="23"/>
    </row>
    <row r="253" spans="1:13" s="80" customFormat="1" x14ac:dyDescent="0.2">
      <c r="A253" s="36" t="s">
        <v>303</v>
      </c>
      <c r="B253" s="37" t="s">
        <v>67</v>
      </c>
      <c r="C253" s="30">
        <v>5.45</v>
      </c>
      <c r="D253" s="43" t="s">
        <v>25</v>
      </c>
      <c r="E253" s="21">
        <f>E250</f>
        <v>545.72</v>
      </c>
      <c r="F253" s="21">
        <f>F250</f>
        <v>55.17</v>
      </c>
      <c r="G253" s="32">
        <f t="shared" si="31"/>
        <v>600.89</v>
      </c>
      <c r="H253" s="21">
        <f t="shared" si="32"/>
        <v>2974.17</v>
      </c>
      <c r="I253" s="21">
        <f t="shared" si="33"/>
        <v>300.68</v>
      </c>
      <c r="J253" s="22">
        <f t="shared" si="34"/>
        <v>3274.85</v>
      </c>
      <c r="K253" s="23"/>
    </row>
    <row r="254" spans="1:13" s="80" customFormat="1" x14ac:dyDescent="0.2">
      <c r="A254" s="36" t="s">
        <v>304</v>
      </c>
      <c r="B254" s="37" t="s">
        <v>305</v>
      </c>
      <c r="C254" s="30">
        <v>21.51</v>
      </c>
      <c r="D254" s="43" t="s">
        <v>25</v>
      </c>
      <c r="E254" s="21">
        <f>'[1]Analisis de Costos'!G765</f>
        <v>6303.0450000000001</v>
      </c>
      <c r="F254" s="21">
        <f>'[1]Analisis de Costos'!H765</f>
        <v>1103.6654999999998</v>
      </c>
      <c r="G254" s="32">
        <f t="shared" si="31"/>
        <v>7406.7105000000001</v>
      </c>
      <c r="H254" s="21">
        <f t="shared" si="32"/>
        <v>135578.5</v>
      </c>
      <c r="I254" s="21">
        <f t="shared" si="33"/>
        <v>23739.84</v>
      </c>
      <c r="J254" s="22">
        <f t="shared" si="34"/>
        <v>159318.34</v>
      </c>
      <c r="K254" s="23"/>
    </row>
    <row r="255" spans="1:13" s="80" customFormat="1" x14ac:dyDescent="0.2">
      <c r="A255" s="36" t="s">
        <v>306</v>
      </c>
      <c r="B255" s="37" t="s">
        <v>307</v>
      </c>
      <c r="C255" s="30">
        <v>110.62</v>
      </c>
      <c r="D255" s="43" t="s">
        <v>25</v>
      </c>
      <c r="E255" s="21">
        <f>'[1]Analisis de Costos'!G775</f>
        <v>1257.54</v>
      </c>
      <c r="F255" s="21">
        <f>'[1]Analisis de Costos'!H775</f>
        <v>166.75</v>
      </c>
      <c r="G255" s="32">
        <f t="shared" si="31"/>
        <v>1424.29</v>
      </c>
      <c r="H255" s="21">
        <f t="shared" si="32"/>
        <v>139109.07</v>
      </c>
      <c r="I255" s="21">
        <f t="shared" si="33"/>
        <v>18445.89</v>
      </c>
      <c r="J255" s="22">
        <f t="shared" si="34"/>
        <v>157554.96000000002</v>
      </c>
      <c r="K255" s="23"/>
    </row>
    <row r="256" spans="1:13" s="80" customFormat="1" x14ac:dyDescent="0.2">
      <c r="A256" s="36" t="s">
        <v>308</v>
      </c>
      <c r="B256" s="37" t="s">
        <v>285</v>
      </c>
      <c r="C256" s="30">
        <v>845.31</v>
      </c>
      <c r="D256" s="43" t="s">
        <v>25</v>
      </c>
      <c r="E256" s="21">
        <f>'[1]Analisis de Costos'!G706</f>
        <v>238.76</v>
      </c>
      <c r="F256" s="21">
        <f>'[1]Analisis de Costos'!H706</f>
        <v>29.14</v>
      </c>
      <c r="G256" s="32">
        <f t="shared" si="31"/>
        <v>267.89999999999998</v>
      </c>
      <c r="H256" s="21">
        <f t="shared" si="32"/>
        <v>201826.22</v>
      </c>
      <c r="I256" s="21">
        <f t="shared" si="33"/>
        <v>24632.33</v>
      </c>
      <c r="J256" s="22">
        <f t="shared" si="34"/>
        <v>226458.55</v>
      </c>
      <c r="K256" s="23"/>
    </row>
    <row r="257" spans="1:11" s="80" customFormat="1" x14ac:dyDescent="0.2">
      <c r="A257" s="36" t="s">
        <v>309</v>
      </c>
      <c r="B257" s="37" t="s">
        <v>190</v>
      </c>
      <c r="C257" s="30">
        <v>329.3</v>
      </c>
      <c r="D257" s="43" t="s">
        <v>25</v>
      </c>
      <c r="E257" s="21">
        <f>'[1]Analisis de Costos'!G435</f>
        <v>377.57</v>
      </c>
      <c r="F257" s="21">
        <f>'[1]Analisis de Costos'!H435</f>
        <v>30.14</v>
      </c>
      <c r="G257" s="32">
        <f t="shared" si="31"/>
        <v>407.71</v>
      </c>
      <c r="H257" s="21">
        <f t="shared" si="32"/>
        <v>124333.8</v>
      </c>
      <c r="I257" s="21">
        <f t="shared" si="33"/>
        <v>9925.1</v>
      </c>
      <c r="J257" s="22">
        <f t="shared" si="34"/>
        <v>134258.9</v>
      </c>
      <c r="K257" s="23"/>
    </row>
    <row r="258" spans="1:11" s="80" customFormat="1" x14ac:dyDescent="0.2">
      <c r="A258" s="36" t="s">
        <v>310</v>
      </c>
      <c r="B258" s="37" t="s">
        <v>311</v>
      </c>
      <c r="C258" s="30">
        <v>208.56</v>
      </c>
      <c r="D258" s="43" t="s">
        <v>25</v>
      </c>
      <c r="E258" s="21">
        <f>'[1]Analisis de Costos'!G790</f>
        <v>524.93000000000006</v>
      </c>
      <c r="F258" s="21">
        <f>'[1]Analisis de Costos'!H790</f>
        <v>31.580000000000002</v>
      </c>
      <c r="G258" s="32">
        <f t="shared" si="31"/>
        <v>556.5100000000001</v>
      </c>
      <c r="H258" s="21">
        <f t="shared" si="32"/>
        <v>109479.4</v>
      </c>
      <c r="I258" s="21">
        <f t="shared" si="33"/>
        <v>6586.32</v>
      </c>
      <c r="J258" s="22">
        <f t="shared" si="34"/>
        <v>116065.72</v>
      </c>
      <c r="K258" s="23"/>
    </row>
    <row r="259" spans="1:11" s="80" customFormat="1" x14ac:dyDescent="0.2">
      <c r="A259" s="36" t="s">
        <v>312</v>
      </c>
      <c r="B259" s="37" t="s">
        <v>313</v>
      </c>
      <c r="C259" s="30">
        <v>9.4600000000000009</v>
      </c>
      <c r="D259" s="43" t="s">
        <v>25</v>
      </c>
      <c r="E259" s="21">
        <f>+'[1]Analisis de Costos'!G801</f>
        <v>56.935962310242537</v>
      </c>
      <c r="F259" s="21">
        <f>+'[1]Analisis de Costos'!H801</f>
        <v>0</v>
      </c>
      <c r="G259" s="32">
        <f t="shared" si="31"/>
        <v>56.935962310242537</v>
      </c>
      <c r="H259" s="21">
        <f t="shared" si="32"/>
        <v>538.61</v>
      </c>
      <c r="I259" s="21">
        <f t="shared" si="33"/>
        <v>0</v>
      </c>
      <c r="J259" s="22">
        <f t="shared" si="34"/>
        <v>538.61</v>
      </c>
      <c r="K259" s="23"/>
    </row>
    <row r="260" spans="1:11" x14ac:dyDescent="0.2">
      <c r="A260" s="34">
        <v>23.4</v>
      </c>
      <c r="B260" s="35" t="s">
        <v>314</v>
      </c>
      <c r="C260" s="30"/>
      <c r="D260" s="43"/>
      <c r="E260" s="21"/>
      <c r="F260" s="21"/>
      <c r="G260" s="32">
        <f t="shared" si="31"/>
        <v>0</v>
      </c>
      <c r="H260" s="21">
        <f t="shared" si="32"/>
        <v>0</v>
      </c>
      <c r="I260" s="21">
        <f t="shared" si="33"/>
        <v>0</v>
      </c>
      <c r="J260" s="22">
        <f t="shared" si="34"/>
        <v>0</v>
      </c>
      <c r="K260" s="23"/>
    </row>
    <row r="261" spans="1:11" x14ac:dyDescent="0.2">
      <c r="A261" s="36" t="s">
        <v>315</v>
      </c>
      <c r="B261" s="37" t="s">
        <v>316</v>
      </c>
      <c r="C261" s="30">
        <v>0.75</v>
      </c>
      <c r="D261" s="43" t="s">
        <v>109</v>
      </c>
      <c r="E261" s="21">
        <f>'[1]Analisis de Costos'!G809</f>
        <v>32054.16</v>
      </c>
      <c r="F261" s="21">
        <f>'[1]Analisis de Costos'!H809</f>
        <v>3310.22</v>
      </c>
      <c r="G261" s="32">
        <f t="shared" si="31"/>
        <v>35364.379999999997</v>
      </c>
      <c r="H261" s="21">
        <f t="shared" si="32"/>
        <v>24040.62</v>
      </c>
      <c r="I261" s="21">
        <f t="shared" si="33"/>
        <v>2482.67</v>
      </c>
      <c r="J261" s="22">
        <f t="shared" si="34"/>
        <v>26523.29</v>
      </c>
      <c r="K261" s="23"/>
    </row>
    <row r="262" spans="1:11" x14ac:dyDescent="0.2">
      <c r="A262" s="36" t="s">
        <v>317</v>
      </c>
      <c r="B262" s="37" t="s">
        <v>318</v>
      </c>
      <c r="C262" s="30">
        <v>3.1</v>
      </c>
      <c r="D262" s="43" t="s">
        <v>49</v>
      </c>
      <c r="E262" s="21">
        <f>'[1]Analisis de Costos'!G821</f>
        <v>444.63</v>
      </c>
      <c r="F262" s="21">
        <f>'[1]Analisis de Costos'!H821</f>
        <v>11.06</v>
      </c>
      <c r="G262" s="32">
        <f t="shared" si="31"/>
        <v>455.69</v>
      </c>
      <c r="H262" s="21">
        <f t="shared" si="32"/>
        <v>1378.35</v>
      </c>
      <c r="I262" s="21">
        <f t="shared" si="33"/>
        <v>34.29</v>
      </c>
      <c r="J262" s="22">
        <f t="shared" si="34"/>
        <v>1412.6399999999999</v>
      </c>
      <c r="K262" s="23"/>
    </row>
    <row r="263" spans="1:11" x14ac:dyDescent="0.2">
      <c r="A263" s="36" t="s">
        <v>319</v>
      </c>
      <c r="B263" s="37" t="s">
        <v>320</v>
      </c>
      <c r="C263" s="30">
        <v>8.85</v>
      </c>
      <c r="D263" s="43" t="s">
        <v>25</v>
      </c>
      <c r="E263" s="21">
        <f>'[1]Analisis de Costos'!G219</f>
        <v>545.72</v>
      </c>
      <c r="F263" s="21">
        <f>'[1]Analisis de Costos'!H219</f>
        <v>55.17</v>
      </c>
      <c r="G263" s="32">
        <f t="shared" si="31"/>
        <v>600.89</v>
      </c>
      <c r="H263" s="21">
        <f t="shared" si="32"/>
        <v>4829.62</v>
      </c>
      <c r="I263" s="21">
        <f t="shared" si="33"/>
        <v>488.25</v>
      </c>
      <c r="J263" s="22">
        <f t="shared" si="34"/>
        <v>5317.87</v>
      </c>
      <c r="K263" s="23"/>
    </row>
    <row r="264" spans="1:11" x14ac:dyDescent="0.2">
      <c r="A264" s="36" t="s">
        <v>321</v>
      </c>
      <c r="B264" s="37" t="s">
        <v>190</v>
      </c>
      <c r="C264" s="30">
        <v>14.21</v>
      </c>
      <c r="D264" s="43" t="s">
        <v>25</v>
      </c>
      <c r="E264" s="21">
        <f>'[1]Analisis de Costos'!G435</f>
        <v>377.57</v>
      </c>
      <c r="F264" s="21">
        <f>'[1]Analisis de Costos'!H435</f>
        <v>30.14</v>
      </c>
      <c r="G264" s="32">
        <f t="shared" si="31"/>
        <v>407.71</v>
      </c>
      <c r="H264" s="21">
        <f t="shared" si="32"/>
        <v>5365.27</v>
      </c>
      <c r="I264" s="21">
        <f t="shared" si="33"/>
        <v>428.29</v>
      </c>
      <c r="J264" s="22">
        <f t="shared" si="34"/>
        <v>5793.56</v>
      </c>
      <c r="K264" s="23"/>
    </row>
    <row r="265" spans="1:11" x14ac:dyDescent="0.2">
      <c r="A265" s="36" t="s">
        <v>322</v>
      </c>
      <c r="B265" s="37" t="s">
        <v>69</v>
      </c>
      <c r="C265" s="30">
        <v>31.82</v>
      </c>
      <c r="D265" s="43" t="s">
        <v>33</v>
      </c>
      <c r="E265" s="21">
        <f>'[1]Analisis de Costos'!G230</f>
        <v>167.43</v>
      </c>
      <c r="F265" s="21">
        <f>F251</f>
        <v>17.669999999999998</v>
      </c>
      <c r="G265" s="32">
        <f t="shared" si="31"/>
        <v>185.1</v>
      </c>
      <c r="H265" s="21">
        <f t="shared" si="32"/>
        <v>5327.62</v>
      </c>
      <c r="I265" s="21">
        <f t="shared" si="33"/>
        <v>562.26</v>
      </c>
      <c r="J265" s="22">
        <f t="shared" si="34"/>
        <v>5889.88</v>
      </c>
      <c r="K265" s="23"/>
    </row>
    <row r="266" spans="1:11" x14ac:dyDescent="0.2">
      <c r="A266" s="36" t="s">
        <v>323</v>
      </c>
      <c r="B266" s="37" t="s">
        <v>324</v>
      </c>
      <c r="C266" s="30">
        <v>11.32</v>
      </c>
      <c r="D266" s="43" t="s">
        <v>33</v>
      </c>
      <c r="E266" s="21">
        <f>E229</f>
        <v>1779.8652299602843</v>
      </c>
      <c r="F266" s="21">
        <f>F229</f>
        <v>248.37574139285115</v>
      </c>
      <c r="G266" s="32">
        <f t="shared" si="31"/>
        <v>2028.2409713531354</v>
      </c>
      <c r="H266" s="21">
        <f t="shared" si="32"/>
        <v>20148.07</v>
      </c>
      <c r="I266" s="21">
        <f t="shared" si="33"/>
        <v>2811.61</v>
      </c>
      <c r="J266" s="22">
        <f t="shared" si="34"/>
        <v>22959.68</v>
      </c>
      <c r="K266" s="23"/>
    </row>
    <row r="267" spans="1:11" x14ac:dyDescent="0.2">
      <c r="A267" s="34">
        <v>23.5</v>
      </c>
      <c r="B267" s="35" t="s">
        <v>314</v>
      </c>
      <c r="C267" s="30"/>
      <c r="D267" s="43"/>
      <c r="E267" s="21"/>
      <c r="F267" s="21"/>
      <c r="G267" s="32">
        <f t="shared" si="31"/>
        <v>0</v>
      </c>
      <c r="H267" s="21">
        <f t="shared" si="32"/>
        <v>0</v>
      </c>
      <c r="I267" s="21">
        <f t="shared" si="33"/>
        <v>0</v>
      </c>
      <c r="J267" s="22">
        <f t="shared" si="34"/>
        <v>0</v>
      </c>
      <c r="K267" s="23"/>
    </row>
    <row r="268" spans="1:11" x14ac:dyDescent="0.2">
      <c r="A268" s="36" t="s">
        <v>325</v>
      </c>
      <c r="B268" s="37" t="s">
        <v>316</v>
      </c>
      <c r="C268" s="30">
        <v>0.28000000000000003</v>
      </c>
      <c r="D268" s="43" t="s">
        <v>109</v>
      </c>
      <c r="E268" s="21">
        <f t="shared" ref="E268:F273" si="35">E261</f>
        <v>32054.16</v>
      </c>
      <c r="F268" s="21">
        <f t="shared" si="35"/>
        <v>3310.22</v>
      </c>
      <c r="G268" s="32">
        <f t="shared" si="31"/>
        <v>35364.379999999997</v>
      </c>
      <c r="H268" s="21">
        <f t="shared" si="32"/>
        <v>8975.16</v>
      </c>
      <c r="I268" s="21">
        <f t="shared" si="33"/>
        <v>926.86</v>
      </c>
      <c r="J268" s="22">
        <f t="shared" si="34"/>
        <v>9902.02</v>
      </c>
      <c r="K268" s="23"/>
    </row>
    <row r="269" spans="1:11" x14ac:dyDescent="0.2">
      <c r="A269" s="36" t="s">
        <v>326</v>
      </c>
      <c r="B269" s="37" t="s">
        <v>318</v>
      </c>
      <c r="C269" s="30">
        <v>0.18</v>
      </c>
      <c r="D269" s="43" t="s">
        <v>49</v>
      </c>
      <c r="E269" s="21">
        <f t="shared" si="35"/>
        <v>444.63</v>
      </c>
      <c r="F269" s="21">
        <f t="shared" si="35"/>
        <v>11.06</v>
      </c>
      <c r="G269" s="32">
        <f t="shared" si="31"/>
        <v>455.69</v>
      </c>
      <c r="H269" s="21">
        <f t="shared" si="32"/>
        <v>80.03</v>
      </c>
      <c r="I269" s="21">
        <f t="shared" si="33"/>
        <v>1.99</v>
      </c>
      <c r="J269" s="22">
        <f t="shared" si="34"/>
        <v>82.02</v>
      </c>
      <c r="K269" s="23"/>
    </row>
    <row r="270" spans="1:11" x14ac:dyDescent="0.2">
      <c r="A270" s="36" t="s">
        <v>327</v>
      </c>
      <c r="B270" s="37" t="s">
        <v>320</v>
      </c>
      <c r="C270" s="30">
        <v>1.58</v>
      </c>
      <c r="D270" s="43" t="s">
        <v>49</v>
      </c>
      <c r="E270" s="21">
        <f t="shared" si="35"/>
        <v>545.72</v>
      </c>
      <c r="F270" s="21">
        <f t="shared" si="35"/>
        <v>55.17</v>
      </c>
      <c r="G270" s="32">
        <f t="shared" si="31"/>
        <v>600.89</v>
      </c>
      <c r="H270" s="21">
        <f t="shared" si="32"/>
        <v>862.24</v>
      </c>
      <c r="I270" s="21">
        <f t="shared" si="33"/>
        <v>87.17</v>
      </c>
      <c r="J270" s="22">
        <f t="shared" si="34"/>
        <v>949.41</v>
      </c>
      <c r="K270" s="23"/>
    </row>
    <row r="271" spans="1:11" x14ac:dyDescent="0.2">
      <c r="A271" s="36" t="s">
        <v>328</v>
      </c>
      <c r="B271" s="68" t="s">
        <v>190</v>
      </c>
      <c r="C271" s="30">
        <v>0.18</v>
      </c>
      <c r="D271" s="43" t="s">
        <v>25</v>
      </c>
      <c r="E271" s="21">
        <f t="shared" si="35"/>
        <v>377.57</v>
      </c>
      <c r="F271" s="21">
        <f t="shared" si="35"/>
        <v>30.14</v>
      </c>
      <c r="G271" s="32">
        <f t="shared" si="31"/>
        <v>407.71</v>
      </c>
      <c r="H271" s="21">
        <f t="shared" si="32"/>
        <v>67.959999999999994</v>
      </c>
      <c r="I271" s="21">
        <f t="shared" si="33"/>
        <v>5.43</v>
      </c>
      <c r="J271" s="22">
        <f t="shared" si="34"/>
        <v>73.389999999999986</v>
      </c>
      <c r="K271" s="23"/>
    </row>
    <row r="272" spans="1:11" x14ac:dyDescent="0.2">
      <c r="A272" s="36" t="s">
        <v>329</v>
      </c>
      <c r="B272" s="68" t="s">
        <v>69</v>
      </c>
      <c r="C272" s="30">
        <v>8.49</v>
      </c>
      <c r="D272" s="43" t="s">
        <v>33</v>
      </c>
      <c r="E272" s="21">
        <f t="shared" si="35"/>
        <v>167.43</v>
      </c>
      <c r="F272" s="21">
        <f t="shared" si="35"/>
        <v>17.669999999999998</v>
      </c>
      <c r="G272" s="32">
        <f t="shared" si="31"/>
        <v>185.1</v>
      </c>
      <c r="H272" s="21">
        <f t="shared" si="32"/>
        <v>1421.48</v>
      </c>
      <c r="I272" s="21">
        <f t="shared" si="33"/>
        <v>150.02000000000001</v>
      </c>
      <c r="J272" s="22">
        <f t="shared" si="34"/>
        <v>1571.5</v>
      </c>
      <c r="K272" s="23"/>
    </row>
    <row r="273" spans="1:13" x14ac:dyDescent="0.2">
      <c r="A273" s="36" t="s">
        <v>330</v>
      </c>
      <c r="B273" s="68" t="s">
        <v>324</v>
      </c>
      <c r="C273" s="30">
        <v>4.68</v>
      </c>
      <c r="D273" s="43" t="s">
        <v>33</v>
      </c>
      <c r="E273" s="21">
        <f t="shared" si="35"/>
        <v>1779.8652299602843</v>
      </c>
      <c r="F273" s="21">
        <f t="shared" si="35"/>
        <v>248.37574139285115</v>
      </c>
      <c r="G273" s="32">
        <f t="shared" si="31"/>
        <v>2028.2409713531354</v>
      </c>
      <c r="H273" s="21">
        <f t="shared" si="32"/>
        <v>8329.77</v>
      </c>
      <c r="I273" s="21">
        <f t="shared" si="33"/>
        <v>1162.4000000000001</v>
      </c>
      <c r="J273" s="22">
        <f t="shared" si="34"/>
        <v>9492.17</v>
      </c>
      <c r="K273" s="23"/>
    </row>
    <row r="274" spans="1:13" x14ac:dyDescent="0.2">
      <c r="A274" s="34">
        <v>23.6</v>
      </c>
      <c r="B274" s="76" t="s">
        <v>331</v>
      </c>
      <c r="C274" s="30"/>
      <c r="D274" s="43"/>
      <c r="E274" s="21"/>
      <c r="F274" s="21"/>
      <c r="G274" s="32">
        <f t="shared" si="31"/>
        <v>0</v>
      </c>
      <c r="H274" s="21">
        <f t="shared" si="32"/>
        <v>0</v>
      </c>
      <c r="I274" s="21">
        <f t="shared" si="33"/>
        <v>0</v>
      </c>
      <c r="J274" s="22">
        <f t="shared" si="34"/>
        <v>0</v>
      </c>
      <c r="K274" s="23"/>
    </row>
    <row r="275" spans="1:13" x14ac:dyDescent="0.2">
      <c r="A275" s="36" t="s">
        <v>332</v>
      </c>
      <c r="B275" s="68" t="s">
        <v>333</v>
      </c>
      <c r="C275" s="30">
        <v>1</v>
      </c>
      <c r="D275" s="43" t="s">
        <v>49</v>
      </c>
      <c r="E275" s="21">
        <f>'[1]Analisis de Costos'!G650</f>
        <v>33998.105084745766</v>
      </c>
      <c r="F275" s="21">
        <f>'[1]Analisis de Costos'!H650</f>
        <v>4607.6589152542374</v>
      </c>
      <c r="G275" s="32">
        <f t="shared" si="31"/>
        <v>38605.764000000003</v>
      </c>
      <c r="H275" s="21">
        <f t="shared" si="32"/>
        <v>33998.11</v>
      </c>
      <c r="I275" s="21">
        <f t="shared" si="33"/>
        <v>4607.66</v>
      </c>
      <c r="J275" s="22">
        <f t="shared" si="34"/>
        <v>38605.770000000004</v>
      </c>
      <c r="K275" s="23"/>
    </row>
    <row r="276" spans="1:13" x14ac:dyDescent="0.2">
      <c r="A276" s="36" t="s">
        <v>334</v>
      </c>
      <c r="B276" s="68" t="s">
        <v>335</v>
      </c>
      <c r="C276" s="30">
        <v>5</v>
      </c>
      <c r="D276" s="43" t="s">
        <v>49</v>
      </c>
      <c r="E276" s="21">
        <f>'[2]MATERIALES E INSUMOS'!$E$1314</f>
        <v>5800.85</v>
      </c>
      <c r="F276" s="21">
        <f>E276*0.18</f>
        <v>1044.153</v>
      </c>
      <c r="G276" s="32">
        <f t="shared" si="31"/>
        <v>6845.0030000000006</v>
      </c>
      <c r="H276" s="21">
        <f t="shared" si="32"/>
        <v>29004.25</v>
      </c>
      <c r="I276" s="21">
        <f t="shared" si="33"/>
        <v>5220.7700000000004</v>
      </c>
      <c r="J276" s="22">
        <f t="shared" si="34"/>
        <v>34225.020000000004</v>
      </c>
      <c r="K276" s="23"/>
    </row>
    <row r="277" spans="1:13" x14ac:dyDescent="0.2">
      <c r="A277" s="34">
        <v>23.7</v>
      </c>
      <c r="B277" s="76" t="s">
        <v>336</v>
      </c>
      <c r="C277" s="30"/>
      <c r="D277" s="43"/>
      <c r="E277" s="21"/>
      <c r="F277" s="21"/>
      <c r="G277" s="32">
        <f t="shared" ref="G277:G308" si="36">E277+F277</f>
        <v>0</v>
      </c>
      <c r="H277" s="21">
        <f t="shared" ref="H277:H308" si="37">ROUND(C277*E277,2)</f>
        <v>0</v>
      </c>
      <c r="I277" s="21">
        <f t="shared" ref="I277:I308" si="38">ROUND(C277*F277,2)</f>
        <v>0</v>
      </c>
      <c r="J277" s="22">
        <f t="shared" ref="J277:J308" si="39">H277+I277</f>
        <v>0</v>
      </c>
      <c r="K277" s="23"/>
    </row>
    <row r="278" spans="1:13" x14ac:dyDescent="0.2">
      <c r="A278" s="36" t="s">
        <v>337</v>
      </c>
      <c r="B278" s="68" t="s">
        <v>338</v>
      </c>
      <c r="C278" s="30">
        <v>81.78</v>
      </c>
      <c r="D278" s="43" t="s">
        <v>82</v>
      </c>
      <c r="E278" s="21">
        <v>550</v>
      </c>
      <c r="F278" s="21">
        <f>E278*0.18</f>
        <v>99</v>
      </c>
      <c r="G278" s="32">
        <f t="shared" si="36"/>
        <v>649</v>
      </c>
      <c r="H278" s="21">
        <f t="shared" si="37"/>
        <v>44979</v>
      </c>
      <c r="I278" s="21">
        <f t="shared" si="38"/>
        <v>8096.22</v>
      </c>
      <c r="J278" s="22">
        <f t="shared" si="39"/>
        <v>53075.22</v>
      </c>
      <c r="K278" s="23"/>
    </row>
    <row r="279" spans="1:13" x14ac:dyDescent="0.2">
      <c r="A279" s="34">
        <v>23.8</v>
      </c>
      <c r="B279" s="76" t="s">
        <v>339</v>
      </c>
      <c r="C279" s="30">
        <v>1</v>
      </c>
      <c r="D279" s="43" t="s">
        <v>49</v>
      </c>
      <c r="E279" s="21">
        <v>18000</v>
      </c>
      <c r="F279" s="21">
        <f>E279*0.18</f>
        <v>3240</v>
      </c>
      <c r="G279" s="32">
        <f t="shared" si="36"/>
        <v>21240</v>
      </c>
      <c r="H279" s="21">
        <f t="shared" si="37"/>
        <v>18000</v>
      </c>
      <c r="I279" s="21">
        <f t="shared" si="38"/>
        <v>3240</v>
      </c>
      <c r="J279" s="22">
        <f t="shared" si="39"/>
        <v>21240</v>
      </c>
      <c r="K279" s="23"/>
    </row>
    <row r="280" spans="1:13" x14ac:dyDescent="0.2">
      <c r="A280" s="34">
        <v>23.9</v>
      </c>
      <c r="B280" s="76" t="s">
        <v>340</v>
      </c>
      <c r="C280" s="30">
        <v>4</v>
      </c>
      <c r="D280" s="43" t="s">
        <v>49</v>
      </c>
      <c r="E280" s="21">
        <v>2950</v>
      </c>
      <c r="F280" s="21">
        <f>E280*0.18</f>
        <v>531</v>
      </c>
      <c r="G280" s="32">
        <f t="shared" si="36"/>
        <v>3481</v>
      </c>
      <c r="H280" s="21">
        <f t="shared" si="37"/>
        <v>11800</v>
      </c>
      <c r="I280" s="21">
        <f t="shared" si="38"/>
        <v>2124</v>
      </c>
      <c r="J280" s="22">
        <f t="shared" si="39"/>
        <v>13924</v>
      </c>
      <c r="K280" s="23"/>
    </row>
    <row r="281" spans="1:13" ht="24" x14ac:dyDescent="0.2">
      <c r="A281" s="34">
        <v>23.1</v>
      </c>
      <c r="B281" s="76" t="s">
        <v>341</v>
      </c>
      <c r="C281" s="30">
        <v>2</v>
      </c>
      <c r="D281" s="43" t="s">
        <v>49</v>
      </c>
      <c r="E281" s="21">
        <f>(220000+220000*0.07+220000*0.09)/1.18</f>
        <v>216271.18644067796</v>
      </c>
      <c r="F281" s="21">
        <f>E281*0.18</f>
        <v>38928.813559322029</v>
      </c>
      <c r="G281" s="32">
        <f t="shared" si="36"/>
        <v>255200</v>
      </c>
      <c r="H281" s="21">
        <f t="shared" si="37"/>
        <v>432542.37</v>
      </c>
      <c r="I281" s="21">
        <f t="shared" si="38"/>
        <v>77857.63</v>
      </c>
      <c r="J281" s="22">
        <f t="shared" si="39"/>
        <v>510400</v>
      </c>
      <c r="K281" s="23"/>
    </row>
    <row r="282" spans="1:13" ht="24" x14ac:dyDescent="0.2">
      <c r="A282" s="34">
        <v>23.11</v>
      </c>
      <c r="B282" s="76" t="s">
        <v>342</v>
      </c>
      <c r="C282" s="30">
        <v>2</v>
      </c>
      <c r="D282" s="43" t="s">
        <v>49</v>
      </c>
      <c r="E282" s="21">
        <f>(200000+200000*0.07+200000*0.09)/1.18</f>
        <v>196610.16949152545</v>
      </c>
      <c r="F282" s="21">
        <f>E282*0.18</f>
        <v>35389.830508474581</v>
      </c>
      <c r="G282" s="32">
        <f t="shared" si="36"/>
        <v>232000.00000000003</v>
      </c>
      <c r="H282" s="21">
        <f t="shared" si="37"/>
        <v>393220.34</v>
      </c>
      <c r="I282" s="21">
        <f t="shared" si="38"/>
        <v>70779.66</v>
      </c>
      <c r="J282" s="22">
        <f t="shared" si="39"/>
        <v>464000</v>
      </c>
      <c r="K282" s="23"/>
    </row>
    <row r="283" spans="1:13" x14ac:dyDescent="0.2">
      <c r="A283" s="34">
        <v>23.12</v>
      </c>
      <c r="B283" s="76" t="s">
        <v>343</v>
      </c>
      <c r="C283" s="30">
        <v>1</v>
      </c>
      <c r="D283" s="43" t="s">
        <v>49</v>
      </c>
      <c r="E283" s="21">
        <f>'[1]Analisis de Costos'!G831</f>
        <v>27192.5995</v>
      </c>
      <c r="F283" s="21">
        <f>'[1]Analisis de Costos'!H831</f>
        <v>2939.59051</v>
      </c>
      <c r="G283" s="32">
        <f t="shared" si="36"/>
        <v>30132.190009999998</v>
      </c>
      <c r="H283" s="21">
        <f t="shared" si="37"/>
        <v>27192.6</v>
      </c>
      <c r="I283" s="21">
        <f t="shared" si="38"/>
        <v>2939.59</v>
      </c>
      <c r="J283" s="22">
        <f t="shared" si="39"/>
        <v>30132.19</v>
      </c>
      <c r="K283" s="23"/>
    </row>
    <row r="284" spans="1:13" ht="24" x14ac:dyDescent="0.2">
      <c r="A284" s="34">
        <v>23.14</v>
      </c>
      <c r="B284" s="76" t="s">
        <v>344</v>
      </c>
      <c r="C284" s="30"/>
      <c r="D284" s="43"/>
      <c r="E284" s="21"/>
      <c r="F284" s="21"/>
      <c r="G284" s="32">
        <f t="shared" si="36"/>
        <v>0</v>
      </c>
      <c r="H284" s="21">
        <f t="shared" si="37"/>
        <v>0</v>
      </c>
      <c r="I284" s="21">
        <f t="shared" si="38"/>
        <v>0</v>
      </c>
      <c r="J284" s="22">
        <f t="shared" si="39"/>
        <v>0</v>
      </c>
      <c r="K284" s="23"/>
      <c r="M284" s="95"/>
    </row>
    <row r="285" spans="1:13" x14ac:dyDescent="0.2">
      <c r="A285" s="36" t="s">
        <v>345</v>
      </c>
      <c r="B285" s="37" t="s">
        <v>346</v>
      </c>
      <c r="C285" s="30">
        <v>1</v>
      </c>
      <c r="D285" s="43" t="s">
        <v>49</v>
      </c>
      <c r="E285" s="21">
        <f>'[2]MATERIALES E INSUMOS'!$E$484</f>
        <v>6949.15</v>
      </c>
      <c r="F285" s="21">
        <f t="shared" ref="F285:F300" si="40">E285*0.18</f>
        <v>1250.847</v>
      </c>
      <c r="G285" s="32">
        <f t="shared" si="36"/>
        <v>8199.9969999999994</v>
      </c>
      <c r="H285" s="21">
        <f t="shared" si="37"/>
        <v>6949.15</v>
      </c>
      <c r="I285" s="21">
        <f t="shared" si="38"/>
        <v>1250.8499999999999</v>
      </c>
      <c r="J285" s="22">
        <f t="shared" si="39"/>
        <v>8200</v>
      </c>
      <c r="K285" s="23"/>
    </row>
    <row r="286" spans="1:13" x14ac:dyDescent="0.2">
      <c r="A286" s="36" t="s">
        <v>347</v>
      </c>
      <c r="B286" s="37" t="s">
        <v>348</v>
      </c>
      <c r="C286" s="30">
        <v>36</v>
      </c>
      <c r="D286" s="43" t="s">
        <v>49</v>
      </c>
      <c r="E286" s="21">
        <v>250</v>
      </c>
      <c r="F286" s="21">
        <f t="shared" si="40"/>
        <v>45</v>
      </c>
      <c r="G286" s="32">
        <f t="shared" si="36"/>
        <v>295</v>
      </c>
      <c r="H286" s="21">
        <f t="shared" si="37"/>
        <v>9000</v>
      </c>
      <c r="I286" s="21">
        <f t="shared" si="38"/>
        <v>1620</v>
      </c>
      <c r="J286" s="22">
        <f t="shared" si="39"/>
        <v>10620</v>
      </c>
      <c r="K286" s="23"/>
    </row>
    <row r="287" spans="1:13" x14ac:dyDescent="0.2">
      <c r="A287" s="36" t="s">
        <v>349</v>
      </c>
      <c r="B287" s="37" t="s">
        <v>350</v>
      </c>
      <c r="C287" s="30">
        <v>6</v>
      </c>
      <c r="D287" s="43" t="s">
        <v>49</v>
      </c>
      <c r="E287" s="21">
        <v>2840</v>
      </c>
      <c r="F287" s="21">
        <f t="shared" si="40"/>
        <v>511.2</v>
      </c>
      <c r="G287" s="32">
        <f t="shared" si="36"/>
        <v>3351.2</v>
      </c>
      <c r="H287" s="21">
        <f t="shared" si="37"/>
        <v>17040</v>
      </c>
      <c r="I287" s="21">
        <f t="shared" si="38"/>
        <v>3067.2</v>
      </c>
      <c r="J287" s="22">
        <f t="shared" si="39"/>
        <v>20107.2</v>
      </c>
      <c r="K287" s="23"/>
    </row>
    <row r="288" spans="1:13" x14ac:dyDescent="0.2">
      <c r="A288" s="36" t="s">
        <v>351</v>
      </c>
      <c r="B288" s="37" t="s">
        <v>352</v>
      </c>
      <c r="C288" s="96">
        <v>1</v>
      </c>
      <c r="D288" s="43" t="s">
        <v>49</v>
      </c>
      <c r="E288" s="97">
        <v>3430</v>
      </c>
      <c r="F288" s="21">
        <f t="shared" si="40"/>
        <v>617.4</v>
      </c>
      <c r="G288" s="32">
        <f t="shared" si="36"/>
        <v>4047.4</v>
      </c>
      <c r="H288" s="21">
        <f t="shared" si="37"/>
        <v>3430</v>
      </c>
      <c r="I288" s="21">
        <f t="shared" si="38"/>
        <v>617.4</v>
      </c>
      <c r="J288" s="22">
        <f t="shared" si="39"/>
        <v>4047.4</v>
      </c>
      <c r="K288" s="23"/>
    </row>
    <row r="289" spans="1:11" x14ac:dyDescent="0.2">
      <c r="A289" s="36" t="s">
        <v>353</v>
      </c>
      <c r="B289" s="37" t="s">
        <v>354</v>
      </c>
      <c r="C289" s="96">
        <v>6</v>
      </c>
      <c r="D289" s="43" t="s">
        <v>49</v>
      </c>
      <c r="E289" s="97">
        <v>1138</v>
      </c>
      <c r="F289" s="21">
        <f t="shared" si="40"/>
        <v>204.84</v>
      </c>
      <c r="G289" s="32">
        <f t="shared" si="36"/>
        <v>1342.84</v>
      </c>
      <c r="H289" s="21">
        <f t="shared" si="37"/>
        <v>6828</v>
      </c>
      <c r="I289" s="21">
        <f t="shared" si="38"/>
        <v>1229.04</v>
      </c>
      <c r="J289" s="22">
        <f t="shared" si="39"/>
        <v>8057.04</v>
      </c>
      <c r="K289" s="23"/>
    </row>
    <row r="290" spans="1:11" x14ac:dyDescent="0.2">
      <c r="A290" s="36" t="s">
        <v>355</v>
      </c>
      <c r="B290" s="37" t="s">
        <v>356</v>
      </c>
      <c r="C290" s="30">
        <v>3</v>
      </c>
      <c r="D290" s="98" t="s">
        <v>49</v>
      </c>
      <c r="E290" s="21">
        <v>508</v>
      </c>
      <c r="F290" s="97">
        <f t="shared" si="40"/>
        <v>91.44</v>
      </c>
      <c r="G290" s="32">
        <f t="shared" si="36"/>
        <v>599.44000000000005</v>
      </c>
      <c r="H290" s="21">
        <f t="shared" si="37"/>
        <v>1524</v>
      </c>
      <c r="I290" s="21">
        <f t="shared" si="38"/>
        <v>274.32</v>
      </c>
      <c r="J290" s="22">
        <f t="shared" si="39"/>
        <v>1798.32</v>
      </c>
      <c r="K290" s="23"/>
    </row>
    <row r="291" spans="1:11" x14ac:dyDescent="0.2">
      <c r="A291" s="36" t="s">
        <v>357</v>
      </c>
      <c r="B291" s="37" t="s">
        <v>358</v>
      </c>
      <c r="C291" s="30">
        <v>8</v>
      </c>
      <c r="D291" s="98" t="s">
        <v>49</v>
      </c>
      <c r="E291" s="21">
        <v>3190</v>
      </c>
      <c r="F291" s="97">
        <f t="shared" si="40"/>
        <v>574.19999999999993</v>
      </c>
      <c r="G291" s="32">
        <f t="shared" si="36"/>
        <v>3764.2</v>
      </c>
      <c r="H291" s="21">
        <f t="shared" si="37"/>
        <v>25520</v>
      </c>
      <c r="I291" s="21">
        <f t="shared" si="38"/>
        <v>4593.6000000000004</v>
      </c>
      <c r="J291" s="22">
        <f t="shared" si="39"/>
        <v>30113.599999999999</v>
      </c>
      <c r="K291" s="23"/>
    </row>
    <row r="292" spans="1:11" x14ac:dyDescent="0.2">
      <c r="A292" s="36" t="s">
        <v>359</v>
      </c>
      <c r="B292" s="37" t="s">
        <v>360</v>
      </c>
      <c r="C292" s="30">
        <v>7</v>
      </c>
      <c r="D292" s="98" t="s">
        <v>49</v>
      </c>
      <c r="E292" s="21">
        <v>2340</v>
      </c>
      <c r="F292" s="97">
        <f t="shared" si="40"/>
        <v>421.2</v>
      </c>
      <c r="G292" s="32">
        <f t="shared" si="36"/>
        <v>2761.2</v>
      </c>
      <c r="H292" s="21">
        <f t="shared" si="37"/>
        <v>16380</v>
      </c>
      <c r="I292" s="21">
        <f t="shared" si="38"/>
        <v>2948.4</v>
      </c>
      <c r="J292" s="22">
        <f t="shared" si="39"/>
        <v>19328.400000000001</v>
      </c>
      <c r="K292" s="23"/>
    </row>
    <row r="293" spans="1:11" x14ac:dyDescent="0.2">
      <c r="A293" s="36" t="s">
        <v>361</v>
      </c>
      <c r="B293" s="37" t="s">
        <v>362</v>
      </c>
      <c r="C293" s="30">
        <v>5</v>
      </c>
      <c r="D293" s="98" t="s">
        <v>49</v>
      </c>
      <c r="E293" s="21">
        <v>2500</v>
      </c>
      <c r="F293" s="97">
        <f t="shared" si="40"/>
        <v>450</v>
      </c>
      <c r="G293" s="32">
        <f t="shared" si="36"/>
        <v>2950</v>
      </c>
      <c r="H293" s="21">
        <f t="shared" si="37"/>
        <v>12500</v>
      </c>
      <c r="I293" s="21">
        <f t="shared" si="38"/>
        <v>2250</v>
      </c>
      <c r="J293" s="22">
        <f t="shared" si="39"/>
        <v>14750</v>
      </c>
      <c r="K293" s="23"/>
    </row>
    <row r="294" spans="1:11" x14ac:dyDescent="0.2">
      <c r="A294" s="36" t="s">
        <v>363</v>
      </c>
      <c r="B294" s="37" t="s">
        <v>364</v>
      </c>
      <c r="C294" s="30">
        <v>40</v>
      </c>
      <c r="D294" s="98" t="s">
        <v>365</v>
      </c>
      <c r="E294" s="21">
        <v>40.729999999999997</v>
      </c>
      <c r="F294" s="97">
        <f t="shared" si="40"/>
        <v>7.3313999999999995</v>
      </c>
      <c r="G294" s="32">
        <f t="shared" si="36"/>
        <v>48.061399999999999</v>
      </c>
      <c r="H294" s="21">
        <f t="shared" si="37"/>
        <v>1629.2</v>
      </c>
      <c r="I294" s="21">
        <f t="shared" si="38"/>
        <v>293.26</v>
      </c>
      <c r="J294" s="22">
        <f t="shared" si="39"/>
        <v>1922.46</v>
      </c>
      <c r="K294" s="23"/>
    </row>
    <row r="295" spans="1:11" x14ac:dyDescent="0.2">
      <c r="A295" s="36" t="s">
        <v>366</v>
      </c>
      <c r="B295" s="37" t="s">
        <v>367</v>
      </c>
      <c r="C295" s="30">
        <v>16</v>
      </c>
      <c r="D295" s="43" t="s">
        <v>49</v>
      </c>
      <c r="E295" s="21">
        <v>650</v>
      </c>
      <c r="F295" s="21">
        <f t="shared" si="40"/>
        <v>117</v>
      </c>
      <c r="G295" s="32">
        <f t="shared" si="36"/>
        <v>767</v>
      </c>
      <c r="H295" s="21">
        <f t="shared" si="37"/>
        <v>10400</v>
      </c>
      <c r="I295" s="21">
        <f t="shared" si="38"/>
        <v>1872</v>
      </c>
      <c r="J295" s="22">
        <f t="shared" si="39"/>
        <v>12272</v>
      </c>
      <c r="K295" s="23"/>
    </row>
    <row r="296" spans="1:11" x14ac:dyDescent="0.2">
      <c r="A296" s="36" t="s">
        <v>368</v>
      </c>
      <c r="B296" s="37" t="s">
        <v>369</v>
      </c>
      <c r="C296" s="30">
        <v>1</v>
      </c>
      <c r="D296" s="98" t="s">
        <v>49</v>
      </c>
      <c r="E296" s="21">
        <v>53000</v>
      </c>
      <c r="F296" s="97">
        <f t="shared" si="40"/>
        <v>9540</v>
      </c>
      <c r="G296" s="32">
        <f t="shared" si="36"/>
        <v>62540</v>
      </c>
      <c r="H296" s="21">
        <f t="shared" si="37"/>
        <v>53000</v>
      </c>
      <c r="I296" s="21">
        <f t="shared" si="38"/>
        <v>9540</v>
      </c>
      <c r="J296" s="22">
        <f t="shared" si="39"/>
        <v>62540</v>
      </c>
      <c r="K296" s="23"/>
    </row>
    <row r="297" spans="1:11" x14ac:dyDescent="0.2">
      <c r="A297" s="36" t="s">
        <v>370</v>
      </c>
      <c r="B297" s="37" t="s">
        <v>371</v>
      </c>
      <c r="C297" s="30">
        <v>8</v>
      </c>
      <c r="D297" s="98" t="s">
        <v>49</v>
      </c>
      <c r="E297" s="21">
        <v>80</v>
      </c>
      <c r="F297" s="97">
        <f t="shared" si="40"/>
        <v>14.399999999999999</v>
      </c>
      <c r="G297" s="32">
        <f t="shared" si="36"/>
        <v>94.4</v>
      </c>
      <c r="H297" s="21">
        <f t="shared" si="37"/>
        <v>640</v>
      </c>
      <c r="I297" s="21">
        <f t="shared" si="38"/>
        <v>115.2</v>
      </c>
      <c r="J297" s="22">
        <f t="shared" si="39"/>
        <v>755.2</v>
      </c>
      <c r="K297" s="23"/>
    </row>
    <row r="298" spans="1:11" x14ac:dyDescent="0.2">
      <c r="A298" s="36" t="s">
        <v>372</v>
      </c>
      <c r="B298" s="37" t="s">
        <v>373</v>
      </c>
      <c r="C298" s="30">
        <v>2</v>
      </c>
      <c r="D298" s="98" t="s">
        <v>49</v>
      </c>
      <c r="E298" s="21">
        <v>3830</v>
      </c>
      <c r="F298" s="97">
        <f t="shared" si="40"/>
        <v>689.4</v>
      </c>
      <c r="G298" s="32">
        <f t="shared" si="36"/>
        <v>4519.3999999999996</v>
      </c>
      <c r="H298" s="21">
        <f t="shared" si="37"/>
        <v>7660</v>
      </c>
      <c r="I298" s="21">
        <f t="shared" si="38"/>
        <v>1378.8</v>
      </c>
      <c r="J298" s="22">
        <f t="shared" si="39"/>
        <v>9038.7999999999993</v>
      </c>
      <c r="K298" s="23"/>
    </row>
    <row r="299" spans="1:11" x14ac:dyDescent="0.2">
      <c r="A299" s="36" t="s">
        <v>374</v>
      </c>
      <c r="B299" s="37" t="s">
        <v>375</v>
      </c>
      <c r="C299" s="30">
        <v>5</v>
      </c>
      <c r="D299" s="98" t="s">
        <v>376</v>
      </c>
      <c r="E299" s="21">
        <v>2000</v>
      </c>
      <c r="F299" s="97">
        <f t="shared" si="40"/>
        <v>360</v>
      </c>
      <c r="G299" s="32">
        <f t="shared" si="36"/>
        <v>2360</v>
      </c>
      <c r="H299" s="21">
        <f t="shared" si="37"/>
        <v>10000</v>
      </c>
      <c r="I299" s="21">
        <f t="shared" si="38"/>
        <v>1800</v>
      </c>
      <c r="J299" s="22">
        <f t="shared" si="39"/>
        <v>11800</v>
      </c>
      <c r="K299" s="23"/>
    </row>
    <row r="300" spans="1:11" x14ac:dyDescent="0.2">
      <c r="A300" s="36" t="s">
        <v>377</v>
      </c>
      <c r="B300" s="37" t="s">
        <v>378</v>
      </c>
      <c r="C300" s="30">
        <v>4</v>
      </c>
      <c r="D300" s="98" t="s">
        <v>49</v>
      </c>
      <c r="E300" s="21">
        <v>875</v>
      </c>
      <c r="F300" s="97">
        <f t="shared" si="40"/>
        <v>157.5</v>
      </c>
      <c r="G300" s="32">
        <f t="shared" si="36"/>
        <v>1032.5</v>
      </c>
      <c r="H300" s="21">
        <f t="shared" si="37"/>
        <v>3500</v>
      </c>
      <c r="I300" s="21">
        <f t="shared" si="38"/>
        <v>630</v>
      </c>
      <c r="J300" s="22">
        <f t="shared" si="39"/>
        <v>4130</v>
      </c>
      <c r="K300" s="23"/>
    </row>
    <row r="301" spans="1:11" x14ac:dyDescent="0.2">
      <c r="A301" s="36" t="s">
        <v>379</v>
      </c>
      <c r="B301" s="37" t="s">
        <v>380</v>
      </c>
      <c r="C301" s="30">
        <v>1</v>
      </c>
      <c r="D301" s="98" t="s">
        <v>49</v>
      </c>
      <c r="E301" s="21">
        <v>40000</v>
      </c>
      <c r="F301" s="97">
        <v>0</v>
      </c>
      <c r="G301" s="32">
        <f t="shared" si="36"/>
        <v>40000</v>
      </c>
      <c r="H301" s="21">
        <f t="shared" si="37"/>
        <v>40000</v>
      </c>
      <c r="I301" s="21">
        <f t="shared" si="38"/>
        <v>0</v>
      </c>
      <c r="J301" s="22">
        <f t="shared" si="39"/>
        <v>40000</v>
      </c>
      <c r="K301" s="23"/>
    </row>
    <row r="302" spans="1:11" x14ac:dyDescent="0.2">
      <c r="A302" s="36" t="s">
        <v>381</v>
      </c>
      <c r="B302" s="37" t="s">
        <v>382</v>
      </c>
      <c r="C302" s="30">
        <v>1</v>
      </c>
      <c r="D302" s="98" t="s">
        <v>49</v>
      </c>
      <c r="E302" s="21">
        <v>65000</v>
      </c>
      <c r="F302" s="97">
        <f>E302*0.18</f>
        <v>11700</v>
      </c>
      <c r="G302" s="32">
        <f t="shared" si="36"/>
        <v>76700</v>
      </c>
      <c r="H302" s="21">
        <f t="shared" si="37"/>
        <v>65000</v>
      </c>
      <c r="I302" s="21">
        <f t="shared" si="38"/>
        <v>11700</v>
      </c>
      <c r="J302" s="22">
        <f t="shared" si="39"/>
        <v>76700</v>
      </c>
      <c r="K302" s="23"/>
    </row>
    <row r="303" spans="1:11" x14ac:dyDescent="0.2">
      <c r="A303" s="34">
        <v>23.15</v>
      </c>
      <c r="B303" s="35" t="s">
        <v>383</v>
      </c>
      <c r="C303" s="30"/>
      <c r="D303" s="98"/>
      <c r="E303" s="21"/>
      <c r="F303" s="97"/>
      <c r="G303" s="32">
        <f t="shared" si="36"/>
        <v>0</v>
      </c>
      <c r="H303" s="21">
        <f t="shared" si="37"/>
        <v>0</v>
      </c>
      <c r="I303" s="21">
        <f t="shared" si="38"/>
        <v>0</v>
      </c>
      <c r="J303" s="22">
        <f t="shared" si="39"/>
        <v>0</v>
      </c>
      <c r="K303" s="23"/>
    </row>
    <row r="304" spans="1:11" x14ac:dyDescent="0.2">
      <c r="A304" s="36" t="s">
        <v>384</v>
      </c>
      <c r="B304" s="37" t="s">
        <v>385</v>
      </c>
      <c r="C304" s="30">
        <v>12.2</v>
      </c>
      <c r="D304" s="98" t="s">
        <v>33</v>
      </c>
      <c r="E304" s="21">
        <f>'[1]Analisis de Costos'!G844</f>
        <v>1076.48</v>
      </c>
      <c r="F304" s="97">
        <f>'[1]Analisis de Costos'!H844</f>
        <v>83.990000000000009</v>
      </c>
      <c r="G304" s="32">
        <f t="shared" si="36"/>
        <v>1160.47</v>
      </c>
      <c r="H304" s="21">
        <f t="shared" si="37"/>
        <v>13133.06</v>
      </c>
      <c r="I304" s="21">
        <f t="shared" si="38"/>
        <v>1024.68</v>
      </c>
      <c r="J304" s="22">
        <f t="shared" si="39"/>
        <v>14157.74</v>
      </c>
      <c r="K304" s="23"/>
    </row>
    <row r="305" spans="1:11" x14ac:dyDescent="0.2">
      <c r="A305" s="36" t="s">
        <v>386</v>
      </c>
      <c r="B305" s="37" t="s">
        <v>387</v>
      </c>
      <c r="C305" s="30">
        <v>6</v>
      </c>
      <c r="D305" s="98" t="s">
        <v>49</v>
      </c>
      <c r="E305" s="21">
        <f>'[1]Analisis de Costos'!G858</f>
        <v>192.64</v>
      </c>
      <c r="F305" s="97">
        <f>'[1]Analisis de Costos'!H858</f>
        <v>30.11</v>
      </c>
      <c r="G305" s="32">
        <f t="shared" si="36"/>
        <v>222.75</v>
      </c>
      <c r="H305" s="21">
        <f t="shared" si="37"/>
        <v>1155.8399999999999</v>
      </c>
      <c r="I305" s="21">
        <f t="shared" si="38"/>
        <v>180.66</v>
      </c>
      <c r="J305" s="22">
        <f t="shared" si="39"/>
        <v>1336.5</v>
      </c>
      <c r="K305" s="23"/>
    </row>
    <row r="306" spans="1:11" x14ac:dyDescent="0.2">
      <c r="A306" s="36" t="s">
        <v>388</v>
      </c>
      <c r="B306" s="37" t="s">
        <v>389</v>
      </c>
      <c r="C306" s="30">
        <v>2</v>
      </c>
      <c r="D306" s="98" t="s">
        <v>49</v>
      </c>
      <c r="E306" s="21">
        <f>'[1]Analisis de Costos'!G869</f>
        <v>213.10000000000002</v>
      </c>
      <c r="F306" s="97">
        <f>'[1]Analisis de Costos'!H869</f>
        <v>33.799999999999997</v>
      </c>
      <c r="G306" s="32">
        <f t="shared" si="36"/>
        <v>246.90000000000003</v>
      </c>
      <c r="H306" s="21">
        <f t="shared" si="37"/>
        <v>426.2</v>
      </c>
      <c r="I306" s="21">
        <f t="shared" si="38"/>
        <v>67.599999999999994</v>
      </c>
      <c r="J306" s="22">
        <f t="shared" si="39"/>
        <v>493.79999999999995</v>
      </c>
      <c r="K306" s="23"/>
    </row>
    <row r="307" spans="1:11" x14ac:dyDescent="0.2">
      <c r="A307" s="36" t="s">
        <v>390</v>
      </c>
      <c r="B307" s="99" t="s">
        <v>391</v>
      </c>
      <c r="C307" s="96">
        <v>2</v>
      </c>
      <c r="D307" s="43" t="s">
        <v>49</v>
      </c>
      <c r="E307" s="21">
        <f>'[1]Analisis de Costos'!G880</f>
        <v>23606.45</v>
      </c>
      <c r="F307" s="97">
        <f>'[1]Analisis de Costos'!H880</f>
        <v>3583.16</v>
      </c>
      <c r="G307" s="32">
        <f t="shared" si="36"/>
        <v>27189.61</v>
      </c>
      <c r="H307" s="21">
        <f t="shared" si="37"/>
        <v>47212.9</v>
      </c>
      <c r="I307" s="21">
        <f t="shared" si="38"/>
        <v>7166.32</v>
      </c>
      <c r="J307" s="22">
        <f t="shared" si="39"/>
        <v>54379.22</v>
      </c>
      <c r="K307" s="23"/>
    </row>
    <row r="308" spans="1:11" x14ac:dyDescent="0.2">
      <c r="A308" s="34">
        <v>23.16</v>
      </c>
      <c r="B308" s="35" t="s">
        <v>392</v>
      </c>
      <c r="C308" s="96"/>
      <c r="D308" s="43"/>
      <c r="E308" s="21"/>
      <c r="F308" s="21"/>
      <c r="G308" s="32">
        <f t="shared" si="36"/>
        <v>0</v>
      </c>
      <c r="H308" s="21">
        <f t="shared" si="37"/>
        <v>0</v>
      </c>
      <c r="I308" s="21">
        <f t="shared" si="38"/>
        <v>0</v>
      </c>
      <c r="J308" s="22">
        <f t="shared" si="39"/>
        <v>0</v>
      </c>
      <c r="K308" s="23"/>
    </row>
    <row r="309" spans="1:11" x14ac:dyDescent="0.2">
      <c r="A309" s="36" t="s">
        <v>393</v>
      </c>
      <c r="B309" s="37" t="s">
        <v>394</v>
      </c>
      <c r="C309" s="96">
        <v>1</v>
      </c>
      <c r="D309" s="43" t="s">
        <v>49</v>
      </c>
      <c r="E309" s="21">
        <f>'[1]Analisis de Costos'!G895</f>
        <v>9424.19</v>
      </c>
      <c r="F309" s="21">
        <f>'[1]Analisis de Costos'!H895</f>
        <v>755.24</v>
      </c>
      <c r="G309" s="32">
        <f t="shared" ref="G309:G340" si="41">E309+F309</f>
        <v>10179.43</v>
      </c>
      <c r="H309" s="21">
        <f t="shared" ref="H309:H340" si="42">ROUND(C309*E309,2)</f>
        <v>9424.19</v>
      </c>
      <c r="I309" s="21">
        <f t="shared" ref="I309:I340" si="43">ROUND(C309*F309,2)</f>
        <v>755.24</v>
      </c>
      <c r="J309" s="22">
        <f t="shared" ref="J309:J340" si="44">H309+I309</f>
        <v>10179.43</v>
      </c>
      <c r="K309" s="23"/>
    </row>
    <row r="310" spans="1:11" x14ac:dyDescent="0.2">
      <c r="A310" s="36" t="s">
        <v>395</v>
      </c>
      <c r="B310" s="37" t="s">
        <v>396</v>
      </c>
      <c r="C310" s="96">
        <v>1</v>
      </c>
      <c r="D310" s="43" t="s">
        <v>49</v>
      </c>
      <c r="E310" s="21">
        <f>'[1]Analisis de Costos'!G917</f>
        <v>9757.5800000000017</v>
      </c>
      <c r="F310" s="21">
        <f>'[1]Analisis de Costos'!H917</f>
        <v>1118.79</v>
      </c>
      <c r="G310" s="32">
        <f t="shared" si="41"/>
        <v>10876.370000000003</v>
      </c>
      <c r="H310" s="21">
        <f t="shared" si="42"/>
        <v>9757.58</v>
      </c>
      <c r="I310" s="21">
        <f t="shared" si="43"/>
        <v>1118.79</v>
      </c>
      <c r="J310" s="22">
        <f t="shared" si="44"/>
        <v>10876.369999999999</v>
      </c>
      <c r="K310" s="23"/>
    </row>
    <row r="311" spans="1:11" x14ac:dyDescent="0.2">
      <c r="A311" s="36" t="s">
        <v>397</v>
      </c>
      <c r="B311" s="37" t="s">
        <v>398</v>
      </c>
      <c r="C311" s="30">
        <v>1</v>
      </c>
      <c r="D311" s="43" t="s">
        <v>49</v>
      </c>
      <c r="E311" s="21">
        <f>'[1]Analisis de Costos'!G937</f>
        <v>7772.2300000000005</v>
      </c>
      <c r="F311" s="21">
        <f>'[1]Analisis de Costos'!H937</f>
        <v>570.85</v>
      </c>
      <c r="G311" s="32">
        <f t="shared" si="41"/>
        <v>8343.08</v>
      </c>
      <c r="H311" s="21">
        <f t="shared" si="42"/>
        <v>7772.23</v>
      </c>
      <c r="I311" s="21">
        <f t="shared" si="43"/>
        <v>570.85</v>
      </c>
      <c r="J311" s="22">
        <f t="shared" si="44"/>
        <v>8343.08</v>
      </c>
      <c r="K311" s="23"/>
    </row>
    <row r="312" spans="1:11" x14ac:dyDescent="0.2">
      <c r="A312" s="36" t="s">
        <v>399</v>
      </c>
      <c r="B312" s="37" t="s">
        <v>400</v>
      </c>
      <c r="C312" s="30">
        <v>1</v>
      </c>
      <c r="D312" s="43" t="s">
        <v>49</v>
      </c>
      <c r="E312" s="21">
        <f>'[1]Analisis de Costos'!G953</f>
        <v>9610.4699999999993</v>
      </c>
      <c r="F312" s="21">
        <f>'[1]Analisis de Costos'!H953</f>
        <v>836.85</v>
      </c>
      <c r="G312" s="32">
        <f t="shared" si="41"/>
        <v>10447.32</v>
      </c>
      <c r="H312" s="21">
        <f t="shared" si="42"/>
        <v>9610.4699999999993</v>
      </c>
      <c r="I312" s="21">
        <f t="shared" si="43"/>
        <v>836.85</v>
      </c>
      <c r="J312" s="22">
        <f t="shared" si="44"/>
        <v>10447.32</v>
      </c>
      <c r="K312" s="23"/>
    </row>
    <row r="313" spans="1:11" x14ac:dyDescent="0.2">
      <c r="A313" s="36" t="s">
        <v>401</v>
      </c>
      <c r="B313" s="37" t="s">
        <v>402</v>
      </c>
      <c r="C313" s="30">
        <v>1</v>
      </c>
      <c r="D313" s="43" t="s">
        <v>49</v>
      </c>
      <c r="E313" s="21">
        <f>'[1]Analisis de Costos'!G967</f>
        <v>3356.6099999999997</v>
      </c>
      <c r="F313" s="21">
        <f>'[1]Analisis de Costos'!H967</f>
        <v>174.87</v>
      </c>
      <c r="G313" s="32">
        <f t="shared" si="41"/>
        <v>3531.4799999999996</v>
      </c>
      <c r="H313" s="21">
        <f t="shared" si="42"/>
        <v>3356.61</v>
      </c>
      <c r="I313" s="21">
        <f t="shared" si="43"/>
        <v>174.87</v>
      </c>
      <c r="J313" s="22">
        <f t="shared" si="44"/>
        <v>3531.48</v>
      </c>
      <c r="K313" s="23"/>
    </row>
    <row r="314" spans="1:11" x14ac:dyDescent="0.2">
      <c r="A314" s="36" t="s">
        <v>403</v>
      </c>
      <c r="B314" s="37" t="s">
        <v>404</v>
      </c>
      <c r="C314" s="30">
        <v>1</v>
      </c>
      <c r="D314" s="43" t="s">
        <v>49</v>
      </c>
      <c r="E314" s="21">
        <f>'[1]Analisis de Costos'!G980</f>
        <v>17264.34</v>
      </c>
      <c r="F314" s="21">
        <f>'[1]Analisis de Costos'!H980</f>
        <v>2166.4899999999998</v>
      </c>
      <c r="G314" s="32">
        <f t="shared" si="41"/>
        <v>19430.830000000002</v>
      </c>
      <c r="H314" s="21">
        <f t="shared" si="42"/>
        <v>17264.34</v>
      </c>
      <c r="I314" s="21">
        <f t="shared" si="43"/>
        <v>2166.4899999999998</v>
      </c>
      <c r="J314" s="22">
        <f t="shared" si="44"/>
        <v>19430.830000000002</v>
      </c>
      <c r="K314" s="23"/>
    </row>
    <row r="315" spans="1:11" x14ac:dyDescent="0.2">
      <c r="A315" s="36" t="s">
        <v>405</v>
      </c>
      <c r="B315" s="37" t="s">
        <v>406</v>
      </c>
      <c r="C315" s="30">
        <v>1</v>
      </c>
      <c r="D315" s="43" t="s">
        <v>49</v>
      </c>
      <c r="E315" s="21">
        <f>'[1]Analisis de Costos'!G1004</f>
        <v>10539.66</v>
      </c>
      <c r="F315" s="21">
        <f>'[1]Analisis de Costos'!H1004</f>
        <v>1575</v>
      </c>
      <c r="G315" s="32">
        <f t="shared" si="41"/>
        <v>12114.66</v>
      </c>
      <c r="H315" s="21">
        <f t="shared" si="42"/>
        <v>10539.66</v>
      </c>
      <c r="I315" s="21">
        <f t="shared" si="43"/>
        <v>1575</v>
      </c>
      <c r="J315" s="22">
        <f t="shared" si="44"/>
        <v>12114.66</v>
      </c>
      <c r="K315" s="23"/>
    </row>
    <row r="316" spans="1:11" x14ac:dyDescent="0.2">
      <c r="A316" s="36" t="s">
        <v>407</v>
      </c>
      <c r="B316" s="39" t="s">
        <v>408</v>
      </c>
      <c r="C316" s="30">
        <v>11.58</v>
      </c>
      <c r="D316" s="43" t="s">
        <v>33</v>
      </c>
      <c r="E316" s="21">
        <f>'[1]Analisis de Costos'!G1016</f>
        <v>652.17000000000007</v>
      </c>
      <c r="F316" s="21">
        <f>'[1]Analisis de Costos'!H1016</f>
        <v>49.180000000000007</v>
      </c>
      <c r="G316" s="32">
        <f t="shared" si="41"/>
        <v>701.35000000000014</v>
      </c>
      <c r="H316" s="21">
        <f t="shared" si="42"/>
        <v>7552.13</v>
      </c>
      <c r="I316" s="21">
        <f t="shared" si="43"/>
        <v>569.5</v>
      </c>
      <c r="J316" s="22">
        <f t="shared" si="44"/>
        <v>8121.63</v>
      </c>
      <c r="K316" s="23"/>
    </row>
    <row r="317" spans="1:11" x14ac:dyDescent="0.2">
      <c r="A317" s="36" t="s">
        <v>409</v>
      </c>
      <c r="B317" s="39" t="s">
        <v>410</v>
      </c>
      <c r="C317" s="30">
        <v>28.95</v>
      </c>
      <c r="D317" s="43" t="s">
        <v>33</v>
      </c>
      <c r="E317" s="21">
        <f>'[1]Analisis de Costos'!G1026</f>
        <v>851.07999999999993</v>
      </c>
      <c r="F317" s="21">
        <f>'[1]Analisis de Costos'!H1026</f>
        <v>67.84</v>
      </c>
      <c r="G317" s="32">
        <f t="shared" si="41"/>
        <v>918.92</v>
      </c>
      <c r="H317" s="21">
        <f t="shared" si="42"/>
        <v>24638.77</v>
      </c>
      <c r="I317" s="21">
        <f t="shared" si="43"/>
        <v>1963.97</v>
      </c>
      <c r="J317" s="22">
        <f t="shared" si="44"/>
        <v>26602.74</v>
      </c>
      <c r="K317" s="23"/>
    </row>
    <row r="318" spans="1:11" x14ac:dyDescent="0.2">
      <c r="A318" s="36" t="s">
        <v>411</v>
      </c>
      <c r="B318" s="39" t="s">
        <v>412</v>
      </c>
      <c r="C318" s="30">
        <v>144.75</v>
      </c>
      <c r="D318" s="43" t="s">
        <v>33</v>
      </c>
      <c r="E318" s="21">
        <f>'[1]Analisis de Costos'!G1037</f>
        <v>898.26</v>
      </c>
      <c r="F318" s="21">
        <f>'[1]Analisis de Costos'!H1037</f>
        <v>90.570000000000007</v>
      </c>
      <c r="G318" s="32">
        <f t="shared" si="41"/>
        <v>988.83</v>
      </c>
      <c r="H318" s="21">
        <f t="shared" si="42"/>
        <v>130023.14</v>
      </c>
      <c r="I318" s="21">
        <f t="shared" si="43"/>
        <v>13110.01</v>
      </c>
      <c r="J318" s="22">
        <f t="shared" si="44"/>
        <v>143133.15</v>
      </c>
      <c r="K318" s="23"/>
    </row>
    <row r="319" spans="1:11" x14ac:dyDescent="0.2">
      <c r="A319" s="36" t="s">
        <v>413</v>
      </c>
      <c r="B319" s="37" t="s">
        <v>414</v>
      </c>
      <c r="C319" s="30">
        <v>2</v>
      </c>
      <c r="D319" s="43" t="s">
        <v>49</v>
      </c>
      <c r="E319" s="21">
        <f>'[1]Analisis de Costos'!G1051</f>
        <v>6702.8499999999995</v>
      </c>
      <c r="F319" s="21">
        <f>'[1]Analisis de Costos'!H1051</f>
        <v>703.46</v>
      </c>
      <c r="G319" s="32">
        <f t="shared" si="41"/>
        <v>7406.3099999999995</v>
      </c>
      <c r="H319" s="21">
        <f t="shared" si="42"/>
        <v>13405.7</v>
      </c>
      <c r="I319" s="21">
        <f t="shared" si="43"/>
        <v>1406.92</v>
      </c>
      <c r="J319" s="22">
        <f t="shared" si="44"/>
        <v>14812.62</v>
      </c>
      <c r="K319" s="23"/>
    </row>
    <row r="320" spans="1:11" x14ac:dyDescent="0.2">
      <c r="A320" s="36" t="s">
        <v>415</v>
      </c>
      <c r="B320" s="39" t="s">
        <v>416</v>
      </c>
      <c r="C320" s="30">
        <v>1</v>
      </c>
      <c r="D320" s="43" t="s">
        <v>49</v>
      </c>
      <c r="E320" s="21">
        <f>'[1]Analisis de Costos'!G1065</f>
        <v>78465.84</v>
      </c>
      <c r="F320" s="21">
        <f>'[1]Analisis de Costos'!H1065</f>
        <v>7407.47</v>
      </c>
      <c r="G320" s="32">
        <f t="shared" si="41"/>
        <v>85873.31</v>
      </c>
      <c r="H320" s="21">
        <f t="shared" si="42"/>
        <v>78465.84</v>
      </c>
      <c r="I320" s="21">
        <f t="shared" si="43"/>
        <v>7407.47</v>
      </c>
      <c r="J320" s="22">
        <f t="shared" si="44"/>
        <v>85873.31</v>
      </c>
      <c r="K320" s="23"/>
    </row>
    <row r="321" spans="1:11" x14ac:dyDescent="0.2">
      <c r="A321" s="36" t="s">
        <v>417</v>
      </c>
      <c r="B321" s="39" t="s">
        <v>418</v>
      </c>
      <c r="C321" s="30">
        <v>1</v>
      </c>
      <c r="D321" s="43" t="s">
        <v>49</v>
      </c>
      <c r="E321" s="21">
        <f>'[1]Analisis de Costos'!G1078</f>
        <v>10646.91</v>
      </c>
      <c r="F321" s="21">
        <f>'[1]Analisis de Costos'!H1078</f>
        <v>905.23</v>
      </c>
      <c r="G321" s="32">
        <f t="shared" si="41"/>
        <v>11552.14</v>
      </c>
      <c r="H321" s="21">
        <f t="shared" si="42"/>
        <v>10646.91</v>
      </c>
      <c r="I321" s="21">
        <f t="shared" si="43"/>
        <v>905.23</v>
      </c>
      <c r="J321" s="22">
        <f t="shared" si="44"/>
        <v>11552.14</v>
      </c>
      <c r="K321" s="23"/>
    </row>
    <row r="322" spans="1:11" x14ac:dyDescent="0.2">
      <c r="A322" s="36" t="s">
        <v>419</v>
      </c>
      <c r="B322" s="37" t="s">
        <v>420</v>
      </c>
      <c r="C322" s="30">
        <v>1</v>
      </c>
      <c r="D322" s="43" t="s">
        <v>49</v>
      </c>
      <c r="E322" s="21">
        <f>'[1]Analisis de Costos'!G1092</f>
        <v>75950.459999999992</v>
      </c>
      <c r="F322" s="21">
        <f>'[1]Analisis de Costos'!H1092</f>
        <v>11715</v>
      </c>
      <c r="G322" s="32">
        <f t="shared" si="41"/>
        <v>87665.459999999992</v>
      </c>
      <c r="H322" s="21">
        <f t="shared" si="42"/>
        <v>75950.460000000006</v>
      </c>
      <c r="I322" s="21">
        <f t="shared" si="43"/>
        <v>11715</v>
      </c>
      <c r="J322" s="22">
        <f t="shared" si="44"/>
        <v>87665.46</v>
      </c>
      <c r="K322" s="23"/>
    </row>
    <row r="323" spans="1:11" x14ac:dyDescent="0.2">
      <c r="A323" s="34">
        <v>23.17</v>
      </c>
      <c r="B323" s="35" t="s">
        <v>421</v>
      </c>
      <c r="C323" s="30"/>
      <c r="D323" s="43"/>
      <c r="E323" s="21"/>
      <c r="F323" s="21"/>
      <c r="G323" s="32">
        <f t="shared" si="41"/>
        <v>0</v>
      </c>
      <c r="H323" s="21">
        <f t="shared" si="42"/>
        <v>0</v>
      </c>
      <c r="I323" s="21">
        <f t="shared" si="43"/>
        <v>0</v>
      </c>
      <c r="J323" s="22">
        <f t="shared" si="44"/>
        <v>0</v>
      </c>
      <c r="K323" s="23"/>
    </row>
    <row r="324" spans="1:11" x14ac:dyDescent="0.2">
      <c r="A324" s="36" t="s">
        <v>422</v>
      </c>
      <c r="B324" s="39" t="s">
        <v>423</v>
      </c>
      <c r="C324" s="30">
        <v>2</v>
      </c>
      <c r="D324" s="43" t="s">
        <v>49</v>
      </c>
      <c r="E324" s="21">
        <f>'[2]MATERIALES E INSUMOS'!$E$1158</f>
        <v>1838.14</v>
      </c>
      <c r="F324" s="21">
        <f>E324*0.18</f>
        <v>330.86520000000002</v>
      </c>
      <c r="G324" s="32">
        <f t="shared" si="41"/>
        <v>2169.0052000000001</v>
      </c>
      <c r="H324" s="21">
        <f t="shared" si="42"/>
        <v>3676.28</v>
      </c>
      <c r="I324" s="21">
        <f t="shared" si="43"/>
        <v>661.73</v>
      </c>
      <c r="J324" s="22">
        <f t="shared" si="44"/>
        <v>4338.01</v>
      </c>
      <c r="K324" s="23"/>
    </row>
    <row r="325" spans="1:11" x14ac:dyDescent="0.2">
      <c r="A325" s="36" t="s">
        <v>424</v>
      </c>
      <c r="B325" s="37" t="s">
        <v>425</v>
      </c>
      <c r="C325" s="30">
        <v>1</v>
      </c>
      <c r="D325" s="43" t="s">
        <v>49</v>
      </c>
      <c r="E325" s="21">
        <f>'[2]MATERIALES E INSUMOS'!$E$1154</f>
        <v>685.59</v>
      </c>
      <c r="F325" s="21">
        <f>E325*0.18</f>
        <v>123.4062</v>
      </c>
      <c r="G325" s="32">
        <f t="shared" si="41"/>
        <v>808.99620000000004</v>
      </c>
      <c r="H325" s="21">
        <f t="shared" si="42"/>
        <v>685.59</v>
      </c>
      <c r="I325" s="21">
        <f t="shared" si="43"/>
        <v>123.41</v>
      </c>
      <c r="J325" s="22">
        <f t="shared" si="44"/>
        <v>809</v>
      </c>
      <c r="K325" s="23"/>
    </row>
    <row r="326" spans="1:11" x14ac:dyDescent="0.2">
      <c r="A326" s="36" t="s">
        <v>426</v>
      </c>
      <c r="B326" s="37" t="s">
        <v>427</v>
      </c>
      <c r="C326" s="30">
        <v>12</v>
      </c>
      <c r="D326" s="43" t="s">
        <v>49</v>
      </c>
      <c r="E326" s="21">
        <f>'[1]Analisis de Costos'!G1106</f>
        <v>1135.9000000000001</v>
      </c>
      <c r="F326" s="21">
        <f>'[1]Analisis de Costos'!H1106</f>
        <v>114.62</v>
      </c>
      <c r="G326" s="32">
        <f t="shared" si="41"/>
        <v>1250.52</v>
      </c>
      <c r="H326" s="21">
        <f t="shared" si="42"/>
        <v>13630.8</v>
      </c>
      <c r="I326" s="21">
        <f t="shared" si="43"/>
        <v>1375.44</v>
      </c>
      <c r="J326" s="22">
        <f t="shared" si="44"/>
        <v>15006.24</v>
      </c>
      <c r="K326" s="23"/>
    </row>
    <row r="327" spans="1:11" x14ac:dyDescent="0.2">
      <c r="A327" s="36" t="s">
        <v>428</v>
      </c>
      <c r="B327" s="37" t="s">
        <v>429</v>
      </c>
      <c r="C327" s="30">
        <v>8</v>
      </c>
      <c r="D327" s="43" t="s">
        <v>49</v>
      </c>
      <c r="E327" s="21">
        <f>'[1]Analisis de Costos'!G1121</f>
        <v>1219.27</v>
      </c>
      <c r="F327" s="21">
        <f>'[1]Analisis de Costos'!H1121</f>
        <v>129.63000000000002</v>
      </c>
      <c r="G327" s="32">
        <f t="shared" si="41"/>
        <v>1348.9</v>
      </c>
      <c r="H327" s="21">
        <f t="shared" si="42"/>
        <v>9754.16</v>
      </c>
      <c r="I327" s="21">
        <f t="shared" si="43"/>
        <v>1037.04</v>
      </c>
      <c r="J327" s="22">
        <f t="shared" si="44"/>
        <v>10791.2</v>
      </c>
      <c r="K327" s="23"/>
    </row>
    <row r="328" spans="1:11" x14ac:dyDescent="0.2">
      <c r="A328" s="36" t="s">
        <v>430</v>
      </c>
      <c r="B328" s="39" t="s">
        <v>431</v>
      </c>
      <c r="C328" s="30">
        <v>9</v>
      </c>
      <c r="D328" s="43" t="s">
        <v>49</v>
      </c>
      <c r="E328" s="21">
        <f>'[1]Analisis de Costos'!G1137</f>
        <v>1427.0700000000002</v>
      </c>
      <c r="F328" s="21">
        <f>'[1]Analisis de Costos'!H1137</f>
        <v>167.14000000000001</v>
      </c>
      <c r="G328" s="32">
        <f t="shared" si="41"/>
        <v>1594.2100000000003</v>
      </c>
      <c r="H328" s="21">
        <f t="shared" si="42"/>
        <v>12843.63</v>
      </c>
      <c r="I328" s="21">
        <f t="shared" si="43"/>
        <v>1504.26</v>
      </c>
      <c r="J328" s="22">
        <f t="shared" si="44"/>
        <v>14347.89</v>
      </c>
      <c r="K328" s="23"/>
    </row>
    <row r="329" spans="1:11" x14ac:dyDescent="0.2">
      <c r="A329" s="36" t="s">
        <v>432</v>
      </c>
      <c r="B329" s="37" t="s">
        <v>433</v>
      </c>
      <c r="C329" s="30">
        <v>1</v>
      </c>
      <c r="D329" s="43" t="s">
        <v>49</v>
      </c>
      <c r="E329" s="21">
        <f>'[1]Analisis de Costos'!G1153</f>
        <v>3980.2000000000003</v>
      </c>
      <c r="F329" s="21">
        <f>'[1]Analisis de Costos'!H1153</f>
        <v>446.82000000000005</v>
      </c>
      <c r="G329" s="32">
        <f t="shared" si="41"/>
        <v>4427.0200000000004</v>
      </c>
      <c r="H329" s="21">
        <f t="shared" si="42"/>
        <v>3980.2</v>
      </c>
      <c r="I329" s="21">
        <f t="shared" si="43"/>
        <v>446.82</v>
      </c>
      <c r="J329" s="22">
        <f t="shared" si="44"/>
        <v>4427.0199999999995</v>
      </c>
      <c r="K329" s="23"/>
    </row>
    <row r="330" spans="1:11" x14ac:dyDescent="0.2">
      <c r="A330" s="36" t="s">
        <v>434</v>
      </c>
      <c r="B330" s="37" t="s">
        <v>435</v>
      </c>
      <c r="C330" s="30">
        <v>12</v>
      </c>
      <c r="D330" s="43" t="s">
        <v>49</v>
      </c>
      <c r="E330" s="21">
        <f>'[1]Analisis de Costos'!G1170</f>
        <v>5877.33</v>
      </c>
      <c r="F330" s="21">
        <f>'[1]Analisis de Costos'!H1170</f>
        <v>1058.1300000000001</v>
      </c>
      <c r="G330" s="32">
        <f t="shared" si="41"/>
        <v>6935.46</v>
      </c>
      <c r="H330" s="21">
        <f t="shared" si="42"/>
        <v>70527.960000000006</v>
      </c>
      <c r="I330" s="21">
        <f t="shared" si="43"/>
        <v>12697.56</v>
      </c>
      <c r="J330" s="22">
        <f t="shared" si="44"/>
        <v>83225.52</v>
      </c>
      <c r="K330" s="23"/>
    </row>
    <row r="331" spans="1:11" x14ac:dyDescent="0.2">
      <c r="A331" s="36" t="s">
        <v>436</v>
      </c>
      <c r="B331" s="37" t="s">
        <v>437</v>
      </c>
      <c r="C331" s="30">
        <v>1</v>
      </c>
      <c r="D331" s="43" t="s">
        <v>49</v>
      </c>
      <c r="E331" s="21">
        <f>SUM(H324:H330)*0.2</f>
        <v>23019.724000000002</v>
      </c>
      <c r="F331" s="21">
        <f>E331*0.18</f>
        <v>4143.5503200000003</v>
      </c>
      <c r="G331" s="32">
        <f t="shared" si="41"/>
        <v>27163.274320000004</v>
      </c>
      <c r="H331" s="21">
        <f t="shared" si="42"/>
        <v>23019.72</v>
      </c>
      <c r="I331" s="21">
        <f t="shared" si="43"/>
        <v>4143.55</v>
      </c>
      <c r="J331" s="22">
        <f t="shared" si="44"/>
        <v>27163.27</v>
      </c>
      <c r="K331" s="23"/>
    </row>
    <row r="332" spans="1:11" x14ac:dyDescent="0.2">
      <c r="A332" s="34">
        <v>23.18</v>
      </c>
      <c r="B332" s="35" t="s">
        <v>438</v>
      </c>
      <c r="C332" s="30"/>
      <c r="D332" s="43"/>
      <c r="E332" s="21"/>
      <c r="F332" s="21"/>
      <c r="G332" s="32">
        <f t="shared" si="41"/>
        <v>0</v>
      </c>
      <c r="H332" s="21">
        <f t="shared" si="42"/>
        <v>0</v>
      </c>
      <c r="I332" s="21">
        <f t="shared" si="43"/>
        <v>0</v>
      </c>
      <c r="J332" s="22">
        <f t="shared" si="44"/>
        <v>0</v>
      </c>
      <c r="K332" s="23"/>
    </row>
    <row r="333" spans="1:11" x14ac:dyDescent="0.2">
      <c r="A333" s="36" t="s">
        <v>439</v>
      </c>
      <c r="B333" s="37" t="s">
        <v>440</v>
      </c>
      <c r="C333" s="30">
        <v>5.81</v>
      </c>
      <c r="D333" s="43" t="s">
        <v>33</v>
      </c>
      <c r="E333" s="21">
        <v>4800</v>
      </c>
      <c r="F333" s="21">
        <f>E333*0.18</f>
        <v>864</v>
      </c>
      <c r="G333" s="32">
        <f t="shared" si="41"/>
        <v>5664</v>
      </c>
      <c r="H333" s="21">
        <f t="shared" si="42"/>
        <v>27888</v>
      </c>
      <c r="I333" s="21">
        <f t="shared" si="43"/>
        <v>5019.84</v>
      </c>
      <c r="J333" s="22">
        <f t="shared" si="44"/>
        <v>32907.839999999997</v>
      </c>
      <c r="K333" s="23"/>
    </row>
    <row r="334" spans="1:11" x14ac:dyDescent="0.2">
      <c r="A334" s="36" t="s">
        <v>441</v>
      </c>
      <c r="B334" s="37" t="s">
        <v>442</v>
      </c>
      <c r="C334" s="30">
        <v>5.81</v>
      </c>
      <c r="D334" s="43" t="s">
        <v>33</v>
      </c>
      <c r="E334" s="21">
        <v>4800</v>
      </c>
      <c r="F334" s="21">
        <f>E334*0.18</f>
        <v>864</v>
      </c>
      <c r="G334" s="32">
        <f t="shared" si="41"/>
        <v>5664</v>
      </c>
      <c r="H334" s="21">
        <f t="shared" si="42"/>
        <v>27888</v>
      </c>
      <c r="I334" s="21">
        <f t="shared" si="43"/>
        <v>5019.84</v>
      </c>
      <c r="J334" s="22">
        <f t="shared" si="44"/>
        <v>32907.839999999997</v>
      </c>
      <c r="K334" s="23"/>
    </row>
    <row r="335" spans="1:11" x14ac:dyDescent="0.2">
      <c r="A335" s="36" t="s">
        <v>443</v>
      </c>
      <c r="B335" s="37" t="s">
        <v>444</v>
      </c>
      <c r="C335" s="30">
        <v>4.3600000000000003</v>
      </c>
      <c r="D335" s="43" t="s">
        <v>25</v>
      </c>
      <c r="E335" s="21">
        <v>4200</v>
      </c>
      <c r="F335" s="21">
        <f>E335*0.18</f>
        <v>756</v>
      </c>
      <c r="G335" s="32">
        <f t="shared" si="41"/>
        <v>4956</v>
      </c>
      <c r="H335" s="21">
        <f t="shared" si="42"/>
        <v>18312</v>
      </c>
      <c r="I335" s="21">
        <f t="shared" si="43"/>
        <v>3296.16</v>
      </c>
      <c r="J335" s="22">
        <f t="shared" si="44"/>
        <v>21608.16</v>
      </c>
      <c r="K335" s="23"/>
    </row>
    <row r="336" spans="1:11" x14ac:dyDescent="0.2">
      <c r="A336" s="34">
        <v>23.19</v>
      </c>
      <c r="B336" s="35" t="s">
        <v>445</v>
      </c>
      <c r="C336" s="30"/>
      <c r="D336" s="43"/>
      <c r="E336" s="21"/>
      <c r="F336" s="21"/>
      <c r="G336" s="32">
        <f t="shared" si="41"/>
        <v>0</v>
      </c>
      <c r="H336" s="21">
        <f t="shared" si="42"/>
        <v>0</v>
      </c>
      <c r="I336" s="21">
        <f t="shared" si="43"/>
        <v>0</v>
      </c>
      <c r="J336" s="22">
        <f t="shared" si="44"/>
        <v>0</v>
      </c>
      <c r="K336" s="100"/>
    </row>
    <row r="337" spans="1:11" x14ac:dyDescent="0.2">
      <c r="A337" s="36" t="s">
        <v>446</v>
      </c>
      <c r="B337" s="37" t="s">
        <v>447</v>
      </c>
      <c r="C337" s="30">
        <v>1</v>
      </c>
      <c r="D337" s="43" t="s">
        <v>49</v>
      </c>
      <c r="E337" s="21">
        <f>1940.4*0.9*57</f>
        <v>99542.52</v>
      </c>
      <c r="F337" s="21">
        <f t="shared" ref="F337:F344" si="45">E337*0.18</f>
        <v>17917.653600000001</v>
      </c>
      <c r="G337" s="32">
        <f t="shared" si="41"/>
        <v>117460.17360000001</v>
      </c>
      <c r="H337" s="21">
        <f t="shared" si="42"/>
        <v>99542.52</v>
      </c>
      <c r="I337" s="21">
        <f t="shared" si="43"/>
        <v>17917.650000000001</v>
      </c>
      <c r="J337" s="22">
        <f t="shared" si="44"/>
        <v>117460.17000000001</v>
      </c>
      <c r="K337" s="100"/>
    </row>
    <row r="338" spans="1:11" x14ac:dyDescent="0.2">
      <c r="A338" s="36" t="s">
        <v>448</v>
      </c>
      <c r="B338" s="37" t="s">
        <v>449</v>
      </c>
      <c r="C338" s="30">
        <v>1</v>
      </c>
      <c r="D338" s="43" t="s">
        <v>49</v>
      </c>
      <c r="E338" s="21">
        <f>6147.75*0.9*57</f>
        <v>315379.57500000001</v>
      </c>
      <c r="F338" s="21">
        <f t="shared" si="45"/>
        <v>56768.323499999999</v>
      </c>
      <c r="G338" s="32">
        <f t="shared" si="41"/>
        <v>372147.89850000001</v>
      </c>
      <c r="H338" s="21">
        <f t="shared" si="42"/>
        <v>315379.58</v>
      </c>
      <c r="I338" s="21">
        <f t="shared" si="43"/>
        <v>56768.32</v>
      </c>
      <c r="J338" s="22">
        <f t="shared" si="44"/>
        <v>372147.9</v>
      </c>
      <c r="K338" s="100"/>
    </row>
    <row r="339" spans="1:11" x14ac:dyDescent="0.2">
      <c r="A339" s="36" t="s">
        <v>450</v>
      </c>
      <c r="B339" s="37" t="s">
        <v>451</v>
      </c>
      <c r="C339" s="30">
        <v>1</v>
      </c>
      <c r="D339" s="43" t="s">
        <v>49</v>
      </c>
      <c r="E339" s="21">
        <f>438.9*57</f>
        <v>25017.3</v>
      </c>
      <c r="F339" s="21">
        <f t="shared" si="45"/>
        <v>4503.1139999999996</v>
      </c>
      <c r="G339" s="32">
        <f t="shared" si="41"/>
        <v>29520.413999999997</v>
      </c>
      <c r="H339" s="21">
        <f t="shared" si="42"/>
        <v>25017.3</v>
      </c>
      <c r="I339" s="21">
        <f t="shared" si="43"/>
        <v>4503.1099999999997</v>
      </c>
      <c r="J339" s="22">
        <f t="shared" si="44"/>
        <v>29520.41</v>
      </c>
      <c r="K339" s="100"/>
    </row>
    <row r="340" spans="1:11" x14ac:dyDescent="0.2">
      <c r="A340" s="36" t="s">
        <v>452</v>
      </c>
      <c r="B340" s="37" t="s">
        <v>453</v>
      </c>
      <c r="C340" s="30">
        <v>2</v>
      </c>
      <c r="D340" s="98" t="s">
        <v>49</v>
      </c>
      <c r="E340" s="21">
        <f>745.45*57</f>
        <v>42490.65</v>
      </c>
      <c r="F340" s="97">
        <f t="shared" si="45"/>
        <v>7648.317</v>
      </c>
      <c r="G340" s="32">
        <f t="shared" si="41"/>
        <v>50138.967000000004</v>
      </c>
      <c r="H340" s="21">
        <f t="shared" si="42"/>
        <v>84981.3</v>
      </c>
      <c r="I340" s="21">
        <f t="shared" si="43"/>
        <v>15296.63</v>
      </c>
      <c r="J340" s="22">
        <f t="shared" si="44"/>
        <v>100277.93000000001</v>
      </c>
      <c r="K340" s="23"/>
    </row>
    <row r="341" spans="1:11" x14ac:dyDescent="0.2">
      <c r="A341" s="36" t="s">
        <v>454</v>
      </c>
      <c r="B341" s="37" t="s">
        <v>455</v>
      </c>
      <c r="C341" s="30">
        <v>2</v>
      </c>
      <c r="D341" s="43" t="s">
        <v>49</v>
      </c>
      <c r="E341" s="21">
        <f>2.35*57</f>
        <v>133.95000000000002</v>
      </c>
      <c r="F341" s="21">
        <f t="shared" si="45"/>
        <v>24.111000000000001</v>
      </c>
      <c r="G341" s="32">
        <f t="shared" ref="G341:G362" si="46">E341+F341</f>
        <v>158.06100000000001</v>
      </c>
      <c r="H341" s="21">
        <f t="shared" ref="H341:H362" si="47">ROUND(C341*E341,2)</f>
        <v>267.89999999999998</v>
      </c>
      <c r="I341" s="21">
        <f t="shared" ref="I341:I362" si="48">ROUND(C341*F341,2)</f>
        <v>48.22</v>
      </c>
      <c r="J341" s="22">
        <f t="shared" ref="J341:J362" si="49">H341+I341</f>
        <v>316.12</v>
      </c>
      <c r="K341" s="100"/>
    </row>
    <row r="342" spans="1:11" x14ac:dyDescent="0.2">
      <c r="A342" s="36" t="s">
        <v>456</v>
      </c>
      <c r="B342" s="37" t="s">
        <v>457</v>
      </c>
      <c r="C342" s="30">
        <v>12</v>
      </c>
      <c r="D342" s="43" t="s">
        <v>49</v>
      </c>
      <c r="E342" s="21">
        <f>65*1.7*57/1.18</f>
        <v>5337.7118644067796</v>
      </c>
      <c r="F342" s="21">
        <f t="shared" si="45"/>
        <v>960.78813559322032</v>
      </c>
      <c r="G342" s="32">
        <f t="shared" si="46"/>
        <v>6298.5</v>
      </c>
      <c r="H342" s="21">
        <f t="shared" si="47"/>
        <v>64052.54</v>
      </c>
      <c r="I342" s="21">
        <f t="shared" si="48"/>
        <v>11529.46</v>
      </c>
      <c r="J342" s="22">
        <f t="shared" si="49"/>
        <v>75582</v>
      </c>
      <c r="K342" s="100"/>
    </row>
    <row r="343" spans="1:11" x14ac:dyDescent="0.2">
      <c r="A343" s="36" t="s">
        <v>458</v>
      </c>
      <c r="B343" s="37" t="s">
        <v>459</v>
      </c>
      <c r="C343" s="30">
        <v>2</v>
      </c>
      <c r="D343" s="43" t="s">
        <v>49</v>
      </c>
      <c r="E343" s="21">
        <f>16.95*57</f>
        <v>966.15</v>
      </c>
      <c r="F343" s="21">
        <f t="shared" si="45"/>
        <v>173.90699999999998</v>
      </c>
      <c r="G343" s="32">
        <f t="shared" si="46"/>
        <v>1140.057</v>
      </c>
      <c r="H343" s="21">
        <f t="shared" si="47"/>
        <v>1932.3</v>
      </c>
      <c r="I343" s="21">
        <f t="shared" si="48"/>
        <v>347.81</v>
      </c>
      <c r="J343" s="22">
        <f t="shared" si="49"/>
        <v>2280.11</v>
      </c>
      <c r="K343" s="100"/>
    </row>
    <row r="344" spans="1:11" x14ac:dyDescent="0.2">
      <c r="A344" s="36" t="s">
        <v>460</v>
      </c>
      <c r="B344" s="37" t="s">
        <v>461</v>
      </c>
      <c r="C344" s="30">
        <v>1</v>
      </c>
      <c r="D344" s="43" t="s">
        <v>49</v>
      </c>
      <c r="E344" s="21">
        <f>152.41*57</f>
        <v>8687.369999999999</v>
      </c>
      <c r="F344" s="21">
        <f t="shared" si="45"/>
        <v>1563.7265999999997</v>
      </c>
      <c r="G344" s="32">
        <f t="shared" si="46"/>
        <v>10251.096599999999</v>
      </c>
      <c r="H344" s="21">
        <f t="shared" si="47"/>
        <v>8687.3700000000008</v>
      </c>
      <c r="I344" s="21">
        <f t="shared" si="48"/>
        <v>1563.73</v>
      </c>
      <c r="J344" s="22">
        <f t="shared" si="49"/>
        <v>10251.1</v>
      </c>
      <c r="K344" s="100"/>
    </row>
    <row r="345" spans="1:11" x14ac:dyDescent="0.2">
      <c r="A345" s="34">
        <v>23.2</v>
      </c>
      <c r="B345" s="35" t="s">
        <v>462</v>
      </c>
      <c r="C345" s="30"/>
      <c r="D345" s="43"/>
      <c r="E345" s="21"/>
      <c r="F345" s="21"/>
      <c r="G345" s="32">
        <f t="shared" si="46"/>
        <v>0</v>
      </c>
      <c r="H345" s="21">
        <f t="shared" si="47"/>
        <v>0</v>
      </c>
      <c r="I345" s="21">
        <f t="shared" si="48"/>
        <v>0</v>
      </c>
      <c r="J345" s="22">
        <f t="shared" si="49"/>
        <v>0</v>
      </c>
      <c r="K345" s="100"/>
    </row>
    <row r="346" spans="1:11" x14ac:dyDescent="0.2">
      <c r="A346" s="36" t="s">
        <v>463</v>
      </c>
      <c r="B346" s="37" t="s">
        <v>464</v>
      </c>
      <c r="C346" s="30">
        <v>3</v>
      </c>
      <c r="D346" s="43" t="s">
        <v>49</v>
      </c>
      <c r="E346" s="21">
        <v>2700</v>
      </c>
      <c r="F346" s="21">
        <f>E346*0.18</f>
        <v>486</v>
      </c>
      <c r="G346" s="32">
        <f t="shared" si="46"/>
        <v>3186</v>
      </c>
      <c r="H346" s="21">
        <f t="shared" si="47"/>
        <v>8100</v>
      </c>
      <c r="I346" s="21">
        <f t="shared" si="48"/>
        <v>1458</v>
      </c>
      <c r="J346" s="22">
        <f t="shared" si="49"/>
        <v>9558</v>
      </c>
      <c r="K346" s="100"/>
    </row>
    <row r="347" spans="1:11" x14ac:dyDescent="0.2">
      <c r="A347" s="36" t="s">
        <v>465</v>
      </c>
      <c r="B347" s="37" t="s">
        <v>466</v>
      </c>
      <c r="C347" s="30">
        <v>1</v>
      </c>
      <c r="D347" s="43" t="s">
        <v>49</v>
      </c>
      <c r="E347" s="21">
        <v>8500</v>
      </c>
      <c r="F347" s="21">
        <f>E347*0.18</f>
        <v>1530</v>
      </c>
      <c r="G347" s="32">
        <f t="shared" si="46"/>
        <v>10030</v>
      </c>
      <c r="H347" s="21">
        <f t="shared" si="47"/>
        <v>8500</v>
      </c>
      <c r="I347" s="21">
        <f t="shared" si="48"/>
        <v>1530</v>
      </c>
      <c r="J347" s="22">
        <f t="shared" si="49"/>
        <v>10030</v>
      </c>
      <c r="K347" s="100"/>
    </row>
    <row r="348" spans="1:11" x14ac:dyDescent="0.2">
      <c r="A348" s="36" t="s">
        <v>467</v>
      </c>
      <c r="B348" s="37" t="s">
        <v>468</v>
      </c>
      <c r="C348" s="30">
        <v>1</v>
      </c>
      <c r="D348" s="43" t="s">
        <v>49</v>
      </c>
      <c r="E348" s="21">
        <v>7000</v>
      </c>
      <c r="F348" s="21">
        <f>E348*0.18</f>
        <v>1260</v>
      </c>
      <c r="G348" s="32">
        <f t="shared" si="46"/>
        <v>8260</v>
      </c>
      <c r="H348" s="21">
        <f t="shared" si="47"/>
        <v>7000</v>
      </c>
      <c r="I348" s="21">
        <f t="shared" si="48"/>
        <v>1260</v>
      </c>
      <c r="J348" s="22">
        <f t="shared" si="49"/>
        <v>8260</v>
      </c>
      <c r="K348" s="100"/>
    </row>
    <row r="349" spans="1:11" x14ac:dyDescent="0.2">
      <c r="A349" s="34">
        <v>23.21</v>
      </c>
      <c r="B349" s="35" t="s">
        <v>469</v>
      </c>
      <c r="C349" s="30"/>
      <c r="D349" s="43"/>
      <c r="E349" s="21"/>
      <c r="F349" s="21"/>
      <c r="G349" s="32">
        <f t="shared" si="46"/>
        <v>0</v>
      </c>
      <c r="H349" s="21">
        <f t="shared" si="47"/>
        <v>0</v>
      </c>
      <c r="I349" s="21">
        <f t="shared" si="48"/>
        <v>0</v>
      </c>
      <c r="J349" s="22">
        <f t="shared" si="49"/>
        <v>0</v>
      </c>
      <c r="K349" s="100"/>
    </row>
    <row r="350" spans="1:11" x14ac:dyDescent="0.2">
      <c r="A350" s="36" t="s">
        <v>470</v>
      </c>
      <c r="B350" s="37" t="s">
        <v>471</v>
      </c>
      <c r="C350" s="30">
        <v>2</v>
      </c>
      <c r="D350" s="43" t="s">
        <v>49</v>
      </c>
      <c r="E350" s="21">
        <v>1000</v>
      </c>
      <c r="F350" s="21">
        <f t="shared" ref="F350:F362" si="50">E350*0.18</f>
        <v>180</v>
      </c>
      <c r="G350" s="32">
        <f t="shared" si="46"/>
        <v>1180</v>
      </c>
      <c r="H350" s="21">
        <f t="shared" si="47"/>
        <v>2000</v>
      </c>
      <c r="I350" s="21">
        <f t="shared" si="48"/>
        <v>360</v>
      </c>
      <c r="J350" s="22">
        <f t="shared" si="49"/>
        <v>2360</v>
      </c>
      <c r="K350" s="23"/>
    </row>
    <row r="351" spans="1:11" x14ac:dyDescent="0.2">
      <c r="A351" s="36" t="s">
        <v>472</v>
      </c>
      <c r="B351" s="37" t="s">
        <v>473</v>
      </c>
      <c r="C351" s="30">
        <v>4</v>
      </c>
      <c r="D351" s="43" t="s">
        <v>49</v>
      </c>
      <c r="E351" s="21">
        <v>320</v>
      </c>
      <c r="F351" s="21">
        <f t="shared" si="50"/>
        <v>57.599999999999994</v>
      </c>
      <c r="G351" s="32">
        <f t="shared" si="46"/>
        <v>377.6</v>
      </c>
      <c r="H351" s="21">
        <f t="shared" si="47"/>
        <v>1280</v>
      </c>
      <c r="I351" s="21">
        <f t="shared" si="48"/>
        <v>230.4</v>
      </c>
      <c r="J351" s="22">
        <f t="shared" si="49"/>
        <v>1510.4</v>
      </c>
      <c r="K351" s="23"/>
    </row>
    <row r="352" spans="1:11" x14ac:dyDescent="0.2">
      <c r="A352" s="36" t="s">
        <v>474</v>
      </c>
      <c r="B352" s="37" t="s">
        <v>475</v>
      </c>
      <c r="C352" s="30">
        <v>4</v>
      </c>
      <c r="D352" s="43" t="s">
        <v>49</v>
      </c>
      <c r="E352" s="21">
        <f>'[2]MATERIALES E INSUMOS'!$E$379</f>
        <v>291.04000000000002</v>
      </c>
      <c r="F352" s="21">
        <f t="shared" si="50"/>
        <v>52.3872</v>
      </c>
      <c r="G352" s="32">
        <f t="shared" si="46"/>
        <v>343.42720000000003</v>
      </c>
      <c r="H352" s="21">
        <f t="shared" si="47"/>
        <v>1164.1600000000001</v>
      </c>
      <c r="I352" s="21">
        <f t="shared" si="48"/>
        <v>209.55</v>
      </c>
      <c r="J352" s="22">
        <f t="shared" si="49"/>
        <v>1373.71</v>
      </c>
      <c r="K352" s="23"/>
    </row>
    <row r="353" spans="1:11" x14ac:dyDescent="0.2">
      <c r="A353" s="36" t="s">
        <v>476</v>
      </c>
      <c r="B353" s="37" t="s">
        <v>477</v>
      </c>
      <c r="C353" s="30">
        <v>2</v>
      </c>
      <c r="D353" s="43" t="s">
        <v>49</v>
      </c>
      <c r="E353" s="21">
        <v>700</v>
      </c>
      <c r="F353" s="21">
        <f t="shared" si="50"/>
        <v>126</v>
      </c>
      <c r="G353" s="32">
        <f t="shared" si="46"/>
        <v>826</v>
      </c>
      <c r="H353" s="21">
        <f t="shared" si="47"/>
        <v>1400</v>
      </c>
      <c r="I353" s="21">
        <f t="shared" si="48"/>
        <v>252</v>
      </c>
      <c r="J353" s="22">
        <f t="shared" si="49"/>
        <v>1652</v>
      </c>
      <c r="K353" s="23"/>
    </row>
    <row r="354" spans="1:11" x14ac:dyDescent="0.2">
      <c r="A354" s="36" t="s">
        <v>478</v>
      </c>
      <c r="B354" s="37" t="s">
        <v>479</v>
      </c>
      <c r="C354" s="30">
        <v>2</v>
      </c>
      <c r="D354" s="43" t="s">
        <v>49</v>
      </c>
      <c r="E354" s="21">
        <v>450</v>
      </c>
      <c r="F354" s="21">
        <f t="shared" si="50"/>
        <v>81</v>
      </c>
      <c r="G354" s="32">
        <f t="shared" si="46"/>
        <v>531</v>
      </c>
      <c r="H354" s="21">
        <f t="shared" si="47"/>
        <v>900</v>
      </c>
      <c r="I354" s="21">
        <f t="shared" si="48"/>
        <v>162</v>
      </c>
      <c r="J354" s="22">
        <f t="shared" si="49"/>
        <v>1062</v>
      </c>
      <c r="K354" s="23"/>
    </row>
    <row r="355" spans="1:11" x14ac:dyDescent="0.2">
      <c r="A355" s="36" t="s">
        <v>480</v>
      </c>
      <c r="B355" s="37" t="s">
        <v>481</v>
      </c>
      <c r="C355" s="30">
        <v>2</v>
      </c>
      <c r="D355" s="43" t="s">
        <v>49</v>
      </c>
      <c r="E355" s="21">
        <v>975</v>
      </c>
      <c r="F355" s="21">
        <f t="shared" si="50"/>
        <v>175.5</v>
      </c>
      <c r="G355" s="32">
        <f t="shared" si="46"/>
        <v>1150.5</v>
      </c>
      <c r="H355" s="21">
        <f t="shared" si="47"/>
        <v>1950</v>
      </c>
      <c r="I355" s="21">
        <f t="shared" si="48"/>
        <v>351</v>
      </c>
      <c r="J355" s="22">
        <f t="shared" si="49"/>
        <v>2301</v>
      </c>
      <c r="K355" s="23"/>
    </row>
    <row r="356" spans="1:11" x14ac:dyDescent="0.2">
      <c r="A356" s="36" t="s">
        <v>482</v>
      </c>
      <c r="B356" s="37" t="s">
        <v>483</v>
      </c>
      <c r="C356" s="30">
        <v>260</v>
      </c>
      <c r="D356" s="43" t="s">
        <v>376</v>
      </c>
      <c r="E356" s="21">
        <v>130</v>
      </c>
      <c r="F356" s="21">
        <f t="shared" si="50"/>
        <v>23.4</v>
      </c>
      <c r="G356" s="32">
        <f t="shared" si="46"/>
        <v>153.4</v>
      </c>
      <c r="H356" s="21">
        <f t="shared" si="47"/>
        <v>33800</v>
      </c>
      <c r="I356" s="21">
        <f t="shared" si="48"/>
        <v>6084</v>
      </c>
      <c r="J356" s="22">
        <f t="shared" si="49"/>
        <v>39884</v>
      </c>
      <c r="K356" s="23"/>
    </row>
    <row r="357" spans="1:11" x14ac:dyDescent="0.2">
      <c r="A357" s="36" t="s">
        <v>484</v>
      </c>
      <c r="B357" s="37" t="s">
        <v>485</v>
      </c>
      <c r="C357" s="30">
        <v>2</v>
      </c>
      <c r="D357" s="43" t="s">
        <v>49</v>
      </c>
      <c r="E357" s="21">
        <f>'[2]MATERIALES E INSUMOS'!$E$229</f>
        <v>258.47000000000003</v>
      </c>
      <c r="F357" s="21">
        <f t="shared" si="50"/>
        <v>46.524600000000007</v>
      </c>
      <c r="G357" s="32">
        <f t="shared" si="46"/>
        <v>304.99460000000005</v>
      </c>
      <c r="H357" s="21">
        <f t="shared" si="47"/>
        <v>516.94000000000005</v>
      </c>
      <c r="I357" s="21">
        <f t="shared" si="48"/>
        <v>93.05</v>
      </c>
      <c r="J357" s="22">
        <f t="shared" si="49"/>
        <v>609.99</v>
      </c>
      <c r="K357" s="23"/>
    </row>
    <row r="358" spans="1:11" x14ac:dyDescent="0.2">
      <c r="A358" s="36" t="s">
        <v>486</v>
      </c>
      <c r="B358" s="37" t="s">
        <v>487</v>
      </c>
      <c r="C358" s="30">
        <v>2</v>
      </c>
      <c r="D358" s="43" t="s">
        <v>49</v>
      </c>
      <c r="E358" s="21">
        <f>150</f>
        <v>150</v>
      </c>
      <c r="F358" s="21">
        <f t="shared" si="50"/>
        <v>27</v>
      </c>
      <c r="G358" s="32">
        <f t="shared" si="46"/>
        <v>177</v>
      </c>
      <c r="H358" s="21">
        <f t="shared" si="47"/>
        <v>300</v>
      </c>
      <c r="I358" s="21">
        <f t="shared" si="48"/>
        <v>54</v>
      </c>
      <c r="J358" s="22">
        <f t="shared" si="49"/>
        <v>354</v>
      </c>
      <c r="K358" s="23"/>
    </row>
    <row r="359" spans="1:11" x14ac:dyDescent="0.2">
      <c r="A359" s="36" t="s">
        <v>488</v>
      </c>
      <c r="B359" s="37" t="s">
        <v>489</v>
      </c>
      <c r="C359" s="30">
        <v>1</v>
      </c>
      <c r="D359" s="43" t="s">
        <v>490</v>
      </c>
      <c r="E359" s="21">
        <v>1000</v>
      </c>
      <c r="F359" s="21">
        <f t="shared" si="50"/>
        <v>180</v>
      </c>
      <c r="G359" s="32">
        <f t="shared" si="46"/>
        <v>1180</v>
      </c>
      <c r="H359" s="21">
        <f t="shared" si="47"/>
        <v>1000</v>
      </c>
      <c r="I359" s="21">
        <f t="shared" si="48"/>
        <v>180</v>
      </c>
      <c r="J359" s="22">
        <f t="shared" si="49"/>
        <v>1180</v>
      </c>
      <c r="K359" s="23"/>
    </row>
    <row r="360" spans="1:11" x14ac:dyDescent="0.2">
      <c r="A360" s="36" t="s">
        <v>491</v>
      </c>
      <c r="B360" s="37" t="s">
        <v>492</v>
      </c>
      <c r="C360" s="30">
        <v>2</v>
      </c>
      <c r="D360" s="43" t="s">
        <v>49</v>
      </c>
      <c r="E360" s="21">
        <v>850</v>
      </c>
      <c r="F360" s="21">
        <f t="shared" si="50"/>
        <v>153</v>
      </c>
      <c r="G360" s="32">
        <f t="shared" si="46"/>
        <v>1003</v>
      </c>
      <c r="H360" s="21">
        <f t="shared" si="47"/>
        <v>1700</v>
      </c>
      <c r="I360" s="21">
        <f t="shared" si="48"/>
        <v>306</v>
      </c>
      <c r="J360" s="22">
        <f t="shared" si="49"/>
        <v>2006</v>
      </c>
      <c r="K360" s="23"/>
    </row>
    <row r="361" spans="1:11" x14ac:dyDescent="0.2">
      <c r="A361" s="36" t="s">
        <v>493</v>
      </c>
      <c r="B361" s="37" t="s">
        <v>494</v>
      </c>
      <c r="C361" s="30">
        <v>2</v>
      </c>
      <c r="D361" s="43" t="s">
        <v>49</v>
      </c>
      <c r="E361" s="21">
        <v>1300</v>
      </c>
      <c r="F361" s="21">
        <f t="shared" si="50"/>
        <v>234</v>
      </c>
      <c r="G361" s="32">
        <f t="shared" si="46"/>
        <v>1534</v>
      </c>
      <c r="H361" s="21">
        <f t="shared" si="47"/>
        <v>2600</v>
      </c>
      <c r="I361" s="21">
        <f t="shared" si="48"/>
        <v>468</v>
      </c>
      <c r="J361" s="22">
        <f t="shared" si="49"/>
        <v>3068</v>
      </c>
      <c r="K361" s="23"/>
    </row>
    <row r="362" spans="1:11" x14ac:dyDescent="0.2">
      <c r="A362" s="36" t="s">
        <v>495</v>
      </c>
      <c r="B362" s="37" t="s">
        <v>496</v>
      </c>
      <c r="C362" s="30">
        <v>2</v>
      </c>
      <c r="D362" s="43" t="s">
        <v>49</v>
      </c>
      <c r="E362" s="21">
        <v>1450</v>
      </c>
      <c r="F362" s="21">
        <f t="shared" si="50"/>
        <v>261</v>
      </c>
      <c r="G362" s="32">
        <f t="shared" si="46"/>
        <v>1711</v>
      </c>
      <c r="H362" s="21">
        <f t="shared" si="47"/>
        <v>2900</v>
      </c>
      <c r="I362" s="21">
        <f t="shared" si="48"/>
        <v>522</v>
      </c>
      <c r="J362" s="22">
        <f t="shared" si="49"/>
        <v>3422</v>
      </c>
      <c r="K362" s="23"/>
    </row>
    <row r="363" spans="1:11" x14ac:dyDescent="0.2">
      <c r="A363" s="36"/>
      <c r="B363" s="37"/>
      <c r="C363" s="30"/>
      <c r="D363" s="43"/>
      <c r="E363" s="21"/>
      <c r="F363" s="21"/>
      <c r="G363" s="32"/>
      <c r="H363" s="21"/>
      <c r="I363" s="21"/>
      <c r="J363" s="22"/>
      <c r="K363" s="23">
        <f>SUM(J245:J362)</f>
        <v>4637155.1900000013</v>
      </c>
    </row>
    <row r="364" spans="1:11" x14ac:dyDescent="0.2">
      <c r="A364" s="34" t="s">
        <v>497</v>
      </c>
      <c r="B364" s="25" t="s">
        <v>498</v>
      </c>
      <c r="C364" s="30">
        <v>1</v>
      </c>
      <c r="D364" s="43" t="s">
        <v>499</v>
      </c>
      <c r="E364" s="21">
        <v>250000</v>
      </c>
      <c r="F364" s="21">
        <f>E364*0.18</f>
        <v>45000</v>
      </c>
      <c r="G364" s="32">
        <f>E364+F364</f>
        <v>295000</v>
      </c>
      <c r="H364" s="21">
        <f>ROUND(C364*E364,2)</f>
        <v>250000</v>
      </c>
      <c r="I364" s="21">
        <f>ROUND(C364*F364,2)</f>
        <v>45000</v>
      </c>
      <c r="J364" s="22">
        <f>H364+I364</f>
        <v>295000</v>
      </c>
      <c r="K364" s="23"/>
    </row>
    <row r="365" spans="1:11" x14ac:dyDescent="0.2">
      <c r="A365" s="34" t="s">
        <v>500</v>
      </c>
      <c r="B365" s="25" t="s">
        <v>501</v>
      </c>
      <c r="C365" s="30">
        <v>1</v>
      </c>
      <c r="D365" s="43" t="s">
        <v>49</v>
      </c>
      <c r="E365" s="21">
        <f>'[1]Analisis de Costos'!G1188</f>
        <v>74684.570000000007</v>
      </c>
      <c r="F365" s="21">
        <f>'[1]Analisis de Costos'!H1188</f>
        <v>13443.23</v>
      </c>
      <c r="G365" s="32">
        <f>E365+F365</f>
        <v>88127.8</v>
      </c>
      <c r="H365" s="21">
        <f>ROUND(C365*E365,2)</f>
        <v>74684.570000000007</v>
      </c>
      <c r="I365" s="21">
        <f>ROUND(C365*F365,2)</f>
        <v>13443.23</v>
      </c>
      <c r="J365" s="22">
        <f>H365+I365</f>
        <v>88127.8</v>
      </c>
      <c r="K365" s="23"/>
    </row>
    <row r="366" spans="1:11" x14ac:dyDescent="0.2">
      <c r="A366" s="34" t="s">
        <v>502</v>
      </c>
      <c r="B366" s="25" t="s">
        <v>503</v>
      </c>
      <c r="C366" s="30"/>
      <c r="D366" s="101" t="s">
        <v>25</v>
      </c>
      <c r="E366" s="21">
        <f>'[1]Analisis de Costos'!G1197</f>
        <v>241.7</v>
      </c>
      <c r="F366" s="21">
        <f>'[1]Analisis de Costos'!H1197</f>
        <v>30.92</v>
      </c>
      <c r="G366" s="32">
        <f>E366+F366</f>
        <v>272.62</v>
      </c>
      <c r="H366" s="21">
        <f>ROUND(C366*E366,2)</f>
        <v>0</v>
      </c>
      <c r="I366" s="21">
        <f>ROUND(C366*F366,2)</f>
        <v>0</v>
      </c>
      <c r="J366" s="22">
        <f>H366+I366</f>
        <v>0</v>
      </c>
      <c r="K366" s="23"/>
    </row>
    <row r="367" spans="1:11" x14ac:dyDescent="0.2">
      <c r="A367" s="34"/>
      <c r="B367" s="25"/>
      <c r="C367" s="30"/>
      <c r="D367" s="101"/>
      <c r="E367" s="21"/>
      <c r="F367" s="21"/>
      <c r="G367" s="32"/>
      <c r="H367" s="21"/>
      <c r="I367" s="21"/>
      <c r="J367" s="22"/>
      <c r="K367" s="23">
        <f>SUM(J364:J366)</f>
        <v>383127.8</v>
      </c>
    </row>
    <row r="368" spans="1:11" x14ac:dyDescent="0.2">
      <c r="A368" s="48"/>
      <c r="B368" s="49" t="s">
        <v>504</v>
      </c>
      <c r="C368" s="50"/>
      <c r="D368" s="51"/>
      <c r="E368" s="52"/>
      <c r="F368" s="52"/>
      <c r="G368" s="53"/>
      <c r="H368" s="54">
        <f>SUM(H36:H366)</f>
        <v>69853073.699999988</v>
      </c>
      <c r="I368" s="54">
        <f>SUM(I36:I366)</f>
        <v>11995784.769999998</v>
      </c>
      <c r="J368" s="55"/>
      <c r="K368" s="55">
        <f>SUM(K32:K367)</f>
        <v>81848858.469999999</v>
      </c>
    </row>
    <row r="369" spans="1:11" x14ac:dyDescent="0.2">
      <c r="A369" s="36"/>
      <c r="B369" s="40"/>
      <c r="C369" s="102"/>
      <c r="D369" s="42"/>
      <c r="E369" s="21"/>
      <c r="F369" s="21"/>
      <c r="G369" s="44"/>
      <c r="H369" s="103"/>
      <c r="I369" s="21"/>
      <c r="J369" s="22"/>
      <c r="K369" s="23"/>
    </row>
    <row r="370" spans="1:11" x14ac:dyDescent="0.2">
      <c r="A370" s="24" t="s">
        <v>505</v>
      </c>
      <c r="B370" s="25" t="s">
        <v>506</v>
      </c>
      <c r="C370" s="102"/>
      <c r="D370" s="31"/>
      <c r="E370" s="104"/>
      <c r="F370" s="104"/>
      <c r="G370" s="105"/>
      <c r="H370" s="21"/>
      <c r="I370" s="21"/>
      <c r="J370" s="22"/>
      <c r="K370" s="23"/>
    </row>
    <row r="371" spans="1:11" x14ac:dyDescent="0.2">
      <c r="A371" s="24"/>
      <c r="B371" s="25"/>
      <c r="C371" s="102"/>
      <c r="D371" s="31"/>
      <c r="E371" s="21"/>
      <c r="F371" s="21"/>
      <c r="G371" s="32"/>
      <c r="H371" s="21"/>
      <c r="I371" s="21"/>
      <c r="J371" s="22"/>
      <c r="K371" s="23"/>
    </row>
    <row r="372" spans="1:11" x14ac:dyDescent="0.2">
      <c r="A372" s="34">
        <v>1</v>
      </c>
      <c r="B372" s="25" t="s">
        <v>507</v>
      </c>
      <c r="C372" s="102"/>
      <c r="D372" s="31"/>
      <c r="E372" s="21"/>
      <c r="F372" s="21"/>
      <c r="G372" s="32"/>
      <c r="H372" s="21"/>
      <c r="I372" s="21"/>
      <c r="J372" s="22"/>
      <c r="K372" s="23"/>
    </row>
    <row r="373" spans="1:11" x14ac:dyDescent="0.2">
      <c r="A373" s="36">
        <v>1.1000000000000001</v>
      </c>
      <c r="B373" s="37" t="s">
        <v>508</v>
      </c>
      <c r="C373" s="30">
        <v>176.4</v>
      </c>
      <c r="D373" s="31" t="s">
        <v>109</v>
      </c>
      <c r="E373" s="21">
        <f>E46</f>
        <v>683.35666666666668</v>
      </c>
      <c r="F373" s="21">
        <f>F46</f>
        <v>15.409358333333333</v>
      </c>
      <c r="G373" s="32">
        <f>E373+F373</f>
        <v>698.76602500000001</v>
      </c>
      <c r="H373" s="21">
        <f>ROUND(C373*E373,2)</f>
        <v>120544.12</v>
      </c>
      <c r="I373" s="21">
        <f>ROUND(C373*F373,2)</f>
        <v>2718.21</v>
      </c>
      <c r="J373" s="22">
        <f>H373+I373</f>
        <v>123262.33</v>
      </c>
      <c r="K373" s="23"/>
    </row>
    <row r="374" spans="1:11" x14ac:dyDescent="0.2">
      <c r="A374" s="36">
        <v>1.2</v>
      </c>
      <c r="B374" s="37" t="s">
        <v>509</v>
      </c>
      <c r="C374" s="30">
        <v>276.49</v>
      </c>
      <c r="D374" s="31" t="s">
        <v>109</v>
      </c>
      <c r="E374" s="21">
        <f>E373</f>
        <v>683.35666666666668</v>
      </c>
      <c r="F374" s="21">
        <f>F373</f>
        <v>15.409358333333333</v>
      </c>
      <c r="G374" s="32">
        <f>E374+F374</f>
        <v>698.76602500000001</v>
      </c>
      <c r="H374" s="21">
        <f>ROUND(C374*E374,2)</f>
        <v>188941.28</v>
      </c>
      <c r="I374" s="21">
        <f>ROUND(C374*F374,2)</f>
        <v>4260.53</v>
      </c>
      <c r="J374" s="22">
        <f>H374+I374</f>
        <v>193201.81</v>
      </c>
      <c r="K374" s="23"/>
    </row>
    <row r="375" spans="1:11" x14ac:dyDescent="0.2">
      <c r="A375" s="36">
        <v>1.3</v>
      </c>
      <c r="B375" s="37" t="s">
        <v>35</v>
      </c>
      <c r="C375" s="30">
        <v>458.61</v>
      </c>
      <c r="D375" s="31" t="s">
        <v>109</v>
      </c>
      <c r="E375" s="21">
        <f>E24</f>
        <v>295</v>
      </c>
      <c r="F375" s="21">
        <f>F24</f>
        <v>53.1</v>
      </c>
      <c r="G375" s="32">
        <f>E375+F375</f>
        <v>348.1</v>
      </c>
      <c r="H375" s="21">
        <f>ROUND(C375*E375,2)</f>
        <v>135289.95000000001</v>
      </c>
      <c r="I375" s="21">
        <f>ROUND(C375*F375,2)</f>
        <v>24352.19</v>
      </c>
      <c r="J375" s="22">
        <f>H375+I375</f>
        <v>159642.14000000001</v>
      </c>
      <c r="K375" s="23"/>
    </row>
    <row r="376" spans="1:11" x14ac:dyDescent="0.2">
      <c r="A376" s="36"/>
      <c r="B376" s="37"/>
      <c r="C376" s="30"/>
      <c r="D376" s="31"/>
      <c r="E376" s="21"/>
      <c r="F376" s="21"/>
      <c r="G376" s="32"/>
      <c r="H376" s="21"/>
      <c r="I376" s="21"/>
      <c r="J376" s="22"/>
      <c r="K376" s="23">
        <f>SUM(J373:J375)</f>
        <v>476106.28</v>
      </c>
    </row>
    <row r="377" spans="1:11" x14ac:dyDescent="0.2">
      <c r="A377" s="34">
        <v>2</v>
      </c>
      <c r="B377" s="25" t="s">
        <v>510</v>
      </c>
      <c r="C377" s="30"/>
      <c r="D377" s="31"/>
      <c r="E377" s="21"/>
      <c r="F377" s="21"/>
      <c r="G377" s="32"/>
      <c r="H377" s="21"/>
      <c r="I377" s="21"/>
      <c r="J377" s="22"/>
      <c r="K377" s="23"/>
    </row>
    <row r="378" spans="1:11" x14ac:dyDescent="0.2">
      <c r="A378" s="36">
        <v>2.1</v>
      </c>
      <c r="B378" s="39" t="s">
        <v>511</v>
      </c>
      <c r="C378" s="30">
        <v>0.74</v>
      </c>
      <c r="D378" s="31" t="s">
        <v>109</v>
      </c>
      <c r="E378" s="21">
        <f>'[1]Analisis de Costos'!G1207</f>
        <v>27109.309999999998</v>
      </c>
      <c r="F378" s="21">
        <f>'[1]Analisis de Costos'!H1207</f>
        <v>4577.42</v>
      </c>
      <c r="G378" s="32">
        <f>E378+F378</f>
        <v>31686.729999999996</v>
      </c>
      <c r="H378" s="21">
        <f>ROUND(C378*E378,2)</f>
        <v>20060.89</v>
      </c>
      <c r="I378" s="21">
        <f>ROUND(C378*F378,2)</f>
        <v>3387.29</v>
      </c>
      <c r="J378" s="22">
        <f>H378+I378</f>
        <v>23448.18</v>
      </c>
      <c r="K378" s="23"/>
    </row>
    <row r="379" spans="1:11" x14ac:dyDescent="0.2">
      <c r="A379" s="36">
        <v>2.2000000000000002</v>
      </c>
      <c r="B379" s="39" t="s">
        <v>512</v>
      </c>
      <c r="C379" s="30">
        <v>3.5</v>
      </c>
      <c r="D379" s="31" t="s">
        <v>109</v>
      </c>
      <c r="E379" s="21">
        <f>'[1]Analisis de Costos'!G1219</f>
        <v>27459.309999999998</v>
      </c>
      <c r="F379" s="21">
        <f>'[1]Analisis de Costos'!H1219</f>
        <v>4577.42</v>
      </c>
      <c r="G379" s="32">
        <f>E379+F379</f>
        <v>32036.729999999996</v>
      </c>
      <c r="H379" s="21">
        <f>ROUND(C379*E379,2)</f>
        <v>96107.59</v>
      </c>
      <c r="I379" s="21">
        <f>ROUND(C379*F379,2)</f>
        <v>16020.97</v>
      </c>
      <c r="J379" s="22">
        <f>H379+I379</f>
        <v>112128.56</v>
      </c>
      <c r="K379" s="23"/>
    </row>
    <row r="380" spans="1:11" x14ac:dyDescent="0.2">
      <c r="A380" s="36">
        <v>2.2999999999999998</v>
      </c>
      <c r="B380" s="39" t="s">
        <v>513</v>
      </c>
      <c r="C380" s="30">
        <v>60.77</v>
      </c>
      <c r="D380" s="31" t="s">
        <v>109</v>
      </c>
      <c r="E380" s="21">
        <f>'[1]Analisis de Costos'!G1231</f>
        <v>22757.81</v>
      </c>
      <c r="F380" s="21">
        <f>'[1]Analisis de Costos'!H1231</f>
        <v>3734.42</v>
      </c>
      <c r="G380" s="32">
        <f>E380+F380</f>
        <v>26492.230000000003</v>
      </c>
      <c r="H380" s="21">
        <f>ROUND(C380*E380,2)</f>
        <v>1382992.11</v>
      </c>
      <c r="I380" s="21">
        <f>ROUND(C380*F380,2)</f>
        <v>226940.7</v>
      </c>
      <c r="J380" s="22">
        <f>H380+I380</f>
        <v>1609932.81</v>
      </c>
      <c r="K380" s="23"/>
    </row>
    <row r="381" spans="1:11" x14ac:dyDescent="0.2">
      <c r="A381" s="36"/>
      <c r="B381" s="39"/>
      <c r="C381" s="30"/>
      <c r="D381" s="31"/>
      <c r="E381" s="21"/>
      <c r="F381" s="21"/>
      <c r="G381" s="32"/>
      <c r="H381" s="21"/>
      <c r="I381" s="21"/>
      <c r="J381" s="22"/>
      <c r="K381" s="23">
        <f>SUM(J378:J380)</f>
        <v>1745509.55</v>
      </c>
    </row>
    <row r="382" spans="1:11" x14ac:dyDescent="0.2">
      <c r="A382" s="34">
        <v>3</v>
      </c>
      <c r="B382" s="25" t="s">
        <v>514</v>
      </c>
      <c r="C382" s="30"/>
      <c r="D382" s="31"/>
      <c r="E382" s="21"/>
      <c r="F382" s="21"/>
      <c r="G382" s="32"/>
      <c r="H382" s="21"/>
      <c r="I382" s="21"/>
      <c r="J382" s="22"/>
      <c r="K382" s="23"/>
    </row>
    <row r="383" spans="1:11" x14ac:dyDescent="0.2">
      <c r="A383" s="36">
        <v>3.1</v>
      </c>
      <c r="B383" s="39" t="s">
        <v>515</v>
      </c>
      <c r="C383" s="30">
        <v>42.15</v>
      </c>
      <c r="D383" s="31" t="s">
        <v>33</v>
      </c>
      <c r="E383" s="21">
        <f>'[1]Analisis de Costos'!G1243</f>
        <v>4028.03</v>
      </c>
      <c r="F383" s="21">
        <f>'[1]Analisis de Costos'!H1243</f>
        <v>713.18999999999994</v>
      </c>
      <c r="G383" s="32">
        <f t="shared" ref="G383:G404" si="51">E383+F383</f>
        <v>4741.22</v>
      </c>
      <c r="H383" s="21">
        <f t="shared" ref="H383:H404" si="52">ROUND(C383*E383,2)</f>
        <v>169781.46</v>
      </c>
      <c r="I383" s="21">
        <f t="shared" ref="I383:I404" si="53">ROUND(C383*F383,2)</f>
        <v>30060.959999999999</v>
      </c>
      <c r="J383" s="22">
        <f t="shared" ref="J383:J404" si="54">H383+I383</f>
        <v>199842.41999999998</v>
      </c>
      <c r="K383" s="100"/>
    </row>
    <row r="384" spans="1:11" x14ac:dyDescent="0.2">
      <c r="A384" s="36">
        <v>3.2</v>
      </c>
      <c r="B384" s="39" t="s">
        <v>516</v>
      </c>
      <c r="C384" s="30">
        <v>9</v>
      </c>
      <c r="D384" s="31" t="s">
        <v>33</v>
      </c>
      <c r="E384" s="21">
        <f>'[1]Analisis de Costos'!G471</f>
        <v>23102.10393242626</v>
      </c>
      <c r="F384" s="21">
        <f>'[1]Analisis de Costos'!H471</f>
        <v>3576.38</v>
      </c>
      <c r="G384" s="32">
        <f t="shared" si="51"/>
        <v>26678.483932426261</v>
      </c>
      <c r="H384" s="21">
        <f t="shared" si="52"/>
        <v>207918.94</v>
      </c>
      <c r="I384" s="21">
        <f t="shared" si="53"/>
        <v>32187.42</v>
      </c>
      <c r="J384" s="22">
        <f t="shared" si="54"/>
        <v>240106.36</v>
      </c>
      <c r="K384" s="100"/>
    </row>
    <row r="385" spans="1:11" x14ac:dyDescent="0.2">
      <c r="A385" s="36">
        <v>3.3</v>
      </c>
      <c r="B385" s="39" t="s">
        <v>517</v>
      </c>
      <c r="C385" s="30">
        <v>39.799999999999997</v>
      </c>
      <c r="D385" s="31" t="s">
        <v>33</v>
      </c>
      <c r="E385" s="21">
        <f>E384</f>
        <v>23102.10393242626</v>
      </c>
      <c r="F385" s="21">
        <f>F384</f>
        <v>3576.38</v>
      </c>
      <c r="G385" s="32">
        <f t="shared" si="51"/>
        <v>26678.483932426261</v>
      </c>
      <c r="H385" s="21">
        <f t="shared" si="52"/>
        <v>919463.74</v>
      </c>
      <c r="I385" s="21">
        <f t="shared" si="53"/>
        <v>142339.92000000001</v>
      </c>
      <c r="J385" s="22">
        <f t="shared" si="54"/>
        <v>1061803.6599999999</v>
      </c>
      <c r="K385" s="100"/>
    </row>
    <row r="386" spans="1:11" x14ac:dyDescent="0.2">
      <c r="A386" s="36">
        <v>3.4</v>
      </c>
      <c r="B386" s="39" t="s">
        <v>518</v>
      </c>
      <c r="C386" s="30">
        <v>7.4</v>
      </c>
      <c r="D386" s="31" t="s">
        <v>33</v>
      </c>
      <c r="E386" s="21">
        <f>'[1]Analisis de Costos'!G1257</f>
        <v>24376.381159917113</v>
      </c>
      <c r="F386" s="21">
        <f>'[1]Analisis de Costos'!H1257</f>
        <v>3596.9500000000003</v>
      </c>
      <c r="G386" s="32">
        <f t="shared" si="51"/>
        <v>27973.331159917114</v>
      </c>
      <c r="H386" s="21">
        <f t="shared" si="52"/>
        <v>180385.22</v>
      </c>
      <c r="I386" s="21">
        <f t="shared" si="53"/>
        <v>26617.43</v>
      </c>
      <c r="J386" s="22">
        <f t="shared" si="54"/>
        <v>207002.65</v>
      </c>
      <c r="K386" s="100"/>
    </row>
    <row r="387" spans="1:11" x14ac:dyDescent="0.2">
      <c r="A387" s="36">
        <v>3.5</v>
      </c>
      <c r="B387" s="39" t="s">
        <v>519</v>
      </c>
      <c r="C387" s="30">
        <v>34.4</v>
      </c>
      <c r="D387" s="31" t="s">
        <v>33</v>
      </c>
      <c r="E387" s="21">
        <f>E386</f>
        <v>24376.381159917113</v>
      </c>
      <c r="F387" s="21">
        <f>F386</f>
        <v>3596.9500000000003</v>
      </c>
      <c r="G387" s="32">
        <f t="shared" si="51"/>
        <v>27973.331159917114</v>
      </c>
      <c r="H387" s="21">
        <f t="shared" si="52"/>
        <v>838547.51</v>
      </c>
      <c r="I387" s="21">
        <f t="shared" si="53"/>
        <v>123735.08</v>
      </c>
      <c r="J387" s="22">
        <f t="shared" si="54"/>
        <v>962282.59</v>
      </c>
      <c r="K387" s="100"/>
    </row>
    <row r="388" spans="1:11" x14ac:dyDescent="0.2">
      <c r="A388" s="36">
        <v>3.6</v>
      </c>
      <c r="B388" s="37" t="s">
        <v>219</v>
      </c>
      <c r="C388" s="30">
        <v>2</v>
      </c>
      <c r="D388" s="98" t="s">
        <v>49</v>
      </c>
      <c r="E388" s="21">
        <f>'[1]Analisis de Costos'!G486</f>
        <v>53997.227450303995</v>
      </c>
      <c r="F388" s="97">
        <f>'[1]Analisis de Costos'!H486</f>
        <v>8761</v>
      </c>
      <c r="G388" s="32">
        <f t="shared" si="51"/>
        <v>62758.227450303995</v>
      </c>
      <c r="H388" s="21">
        <f t="shared" si="52"/>
        <v>107994.45</v>
      </c>
      <c r="I388" s="21">
        <f t="shared" si="53"/>
        <v>17522</v>
      </c>
      <c r="J388" s="22">
        <f t="shared" si="54"/>
        <v>125516.45</v>
      </c>
      <c r="K388" s="23"/>
    </row>
    <row r="389" spans="1:11" x14ac:dyDescent="0.2">
      <c r="A389" s="36">
        <v>3.7</v>
      </c>
      <c r="B389" s="39" t="s">
        <v>520</v>
      </c>
      <c r="C389" s="30">
        <v>3</v>
      </c>
      <c r="D389" s="31" t="s">
        <v>49</v>
      </c>
      <c r="E389" s="21">
        <f>'[1]Analisis de Costos'!G1272</f>
        <v>51643.044470182402</v>
      </c>
      <c r="F389" s="21">
        <f>'[1]Analisis de Costos'!H1272</f>
        <v>8420.9500000000007</v>
      </c>
      <c r="G389" s="32">
        <f t="shared" si="51"/>
        <v>60063.994470182399</v>
      </c>
      <c r="H389" s="21">
        <f t="shared" si="52"/>
        <v>154929.13</v>
      </c>
      <c r="I389" s="21">
        <f t="shared" si="53"/>
        <v>25262.85</v>
      </c>
      <c r="J389" s="22">
        <f t="shared" si="54"/>
        <v>180191.98</v>
      </c>
      <c r="K389" s="100"/>
    </row>
    <row r="390" spans="1:11" x14ac:dyDescent="0.2">
      <c r="A390" s="36">
        <v>3.8</v>
      </c>
      <c r="B390" s="39" t="s">
        <v>247</v>
      </c>
      <c r="C390" s="30">
        <v>2</v>
      </c>
      <c r="D390" s="31" t="s">
        <v>49</v>
      </c>
      <c r="E390" s="21">
        <f>'[1]Analisis de Costos'!G500</f>
        <v>51122.227450303995</v>
      </c>
      <c r="F390" s="21">
        <f>'[1]Analisis de Costos'!H500</f>
        <v>8536</v>
      </c>
      <c r="G390" s="32">
        <f t="shared" si="51"/>
        <v>59658.227450303995</v>
      </c>
      <c r="H390" s="21">
        <f t="shared" si="52"/>
        <v>102244.45</v>
      </c>
      <c r="I390" s="21">
        <f t="shared" si="53"/>
        <v>17072</v>
      </c>
      <c r="J390" s="22">
        <f t="shared" si="54"/>
        <v>119316.45</v>
      </c>
      <c r="K390" s="100"/>
    </row>
    <row r="391" spans="1:11" x14ac:dyDescent="0.2">
      <c r="A391" s="36">
        <v>3.9</v>
      </c>
      <c r="B391" s="39" t="s">
        <v>521</v>
      </c>
      <c r="C391" s="30">
        <v>1</v>
      </c>
      <c r="D391" s="31" t="s">
        <v>49</v>
      </c>
      <c r="E391" s="21">
        <f>'[1]Analisis de Costos'!G1287</f>
        <v>51643.044470182402</v>
      </c>
      <c r="F391" s="21">
        <f>'[1]Analisis de Costos'!H1287</f>
        <v>8420.9500000000007</v>
      </c>
      <c r="G391" s="32">
        <f t="shared" si="51"/>
        <v>60063.994470182399</v>
      </c>
      <c r="H391" s="21">
        <f t="shared" si="52"/>
        <v>51643.040000000001</v>
      </c>
      <c r="I391" s="21">
        <f t="shared" si="53"/>
        <v>8420.9500000000007</v>
      </c>
      <c r="J391" s="22">
        <f t="shared" si="54"/>
        <v>60063.990000000005</v>
      </c>
      <c r="K391" s="100"/>
    </row>
    <row r="392" spans="1:11" x14ac:dyDescent="0.2">
      <c r="A392" s="36">
        <v>3.1</v>
      </c>
      <c r="B392" s="39" t="s">
        <v>522</v>
      </c>
      <c r="C392" s="30">
        <v>1</v>
      </c>
      <c r="D392" s="31" t="s">
        <v>49</v>
      </c>
      <c r="E392" s="21">
        <f>'[1]Analisis de Costos'!G1302</f>
        <v>23072.227450303999</v>
      </c>
      <c r="F392" s="21">
        <f>'[1]Analisis de Costos'!H1302</f>
        <v>3278.2</v>
      </c>
      <c r="G392" s="32">
        <f t="shared" si="51"/>
        <v>26350.427450304</v>
      </c>
      <c r="H392" s="21">
        <f t="shared" si="52"/>
        <v>23072.23</v>
      </c>
      <c r="I392" s="21">
        <f t="shared" si="53"/>
        <v>3278.2</v>
      </c>
      <c r="J392" s="22">
        <f t="shared" si="54"/>
        <v>26350.43</v>
      </c>
      <c r="K392" s="100"/>
    </row>
    <row r="393" spans="1:11" x14ac:dyDescent="0.2">
      <c r="A393" s="36">
        <v>3.11</v>
      </c>
      <c r="B393" s="39" t="s">
        <v>523</v>
      </c>
      <c r="C393" s="30">
        <v>2</v>
      </c>
      <c r="D393" s="31" t="s">
        <v>49</v>
      </c>
      <c r="E393" s="21">
        <f>'[1]Analisis de Costos'!G1317</f>
        <v>20743.044470182398</v>
      </c>
      <c r="F393" s="21">
        <f>'[1]Analisis de Costos'!H1317</f>
        <v>1548</v>
      </c>
      <c r="G393" s="32">
        <f t="shared" si="51"/>
        <v>22291.044470182398</v>
      </c>
      <c r="H393" s="21">
        <f t="shared" si="52"/>
        <v>41486.089999999997</v>
      </c>
      <c r="I393" s="21">
        <f t="shared" si="53"/>
        <v>3096</v>
      </c>
      <c r="J393" s="22">
        <f t="shared" si="54"/>
        <v>44582.09</v>
      </c>
      <c r="K393" s="23"/>
    </row>
    <row r="394" spans="1:11" x14ac:dyDescent="0.2">
      <c r="A394" s="36">
        <v>3.12</v>
      </c>
      <c r="B394" s="39" t="s">
        <v>524</v>
      </c>
      <c r="C394" s="30">
        <v>1</v>
      </c>
      <c r="D394" s="31" t="s">
        <v>49</v>
      </c>
      <c r="E394" s="21">
        <f>'[1]Analisis de Costos'!G582</f>
        <v>25588.261136640001</v>
      </c>
      <c r="F394" s="21">
        <f>'[1]Analisis de Costos'!H582</f>
        <v>3939.89</v>
      </c>
      <c r="G394" s="32">
        <f t="shared" si="51"/>
        <v>29528.151136640001</v>
      </c>
      <c r="H394" s="21">
        <f t="shared" si="52"/>
        <v>25588.26</v>
      </c>
      <c r="I394" s="21">
        <f t="shared" si="53"/>
        <v>3939.89</v>
      </c>
      <c r="J394" s="22">
        <f t="shared" si="54"/>
        <v>29528.149999999998</v>
      </c>
      <c r="K394" s="23"/>
    </row>
    <row r="395" spans="1:11" x14ac:dyDescent="0.2">
      <c r="A395" s="36">
        <v>3.13</v>
      </c>
      <c r="B395" s="39" t="s">
        <v>525</v>
      </c>
      <c r="C395" s="30">
        <v>1</v>
      </c>
      <c r="D395" s="31" t="s">
        <v>49</v>
      </c>
      <c r="E395" s="21">
        <f>'[1]Analisis de Costos'!G1332</f>
        <v>13457.975557759999</v>
      </c>
      <c r="F395" s="21">
        <f>'[1]Analisis de Costos'!H1332</f>
        <v>450</v>
      </c>
      <c r="G395" s="32">
        <f t="shared" si="51"/>
        <v>13907.975557759999</v>
      </c>
      <c r="H395" s="21">
        <f t="shared" si="52"/>
        <v>13457.98</v>
      </c>
      <c r="I395" s="21">
        <f t="shared" si="53"/>
        <v>450</v>
      </c>
      <c r="J395" s="22">
        <f t="shared" si="54"/>
        <v>13907.98</v>
      </c>
      <c r="K395" s="23"/>
    </row>
    <row r="396" spans="1:11" x14ac:dyDescent="0.2">
      <c r="A396" s="36">
        <v>3.14</v>
      </c>
      <c r="B396" s="39" t="s">
        <v>526</v>
      </c>
      <c r="C396" s="30">
        <v>4</v>
      </c>
      <c r="D396" s="31" t="s">
        <v>49</v>
      </c>
      <c r="E396" s="21">
        <f>'[1]Analisis de Costos'!G1346</f>
        <v>35863.75294117647</v>
      </c>
      <c r="F396" s="21">
        <f>'[1]Analisis de Costos'!H1346</f>
        <v>6756.5605882352938</v>
      </c>
      <c r="G396" s="32">
        <f t="shared" si="51"/>
        <v>42620.313529411767</v>
      </c>
      <c r="H396" s="21">
        <f t="shared" si="52"/>
        <v>143455.01</v>
      </c>
      <c r="I396" s="21">
        <f t="shared" si="53"/>
        <v>27026.240000000002</v>
      </c>
      <c r="J396" s="22">
        <f t="shared" si="54"/>
        <v>170481.25</v>
      </c>
      <c r="K396" s="23"/>
    </row>
    <row r="397" spans="1:11" x14ac:dyDescent="0.2">
      <c r="A397" s="36">
        <v>3.15</v>
      </c>
      <c r="B397" s="39" t="s">
        <v>527</v>
      </c>
      <c r="C397" s="30">
        <v>4</v>
      </c>
      <c r="D397" s="31" t="s">
        <v>49</v>
      </c>
      <c r="E397" s="21">
        <f>'[1]Analisis de Costos'!G1357</f>
        <v>35863.75294117647</v>
      </c>
      <c r="F397" s="21">
        <f>'[1]Analisis de Costos'!H1357</f>
        <v>6756.5605882352938</v>
      </c>
      <c r="G397" s="32">
        <f t="shared" si="51"/>
        <v>42620.313529411767</v>
      </c>
      <c r="H397" s="21">
        <f t="shared" si="52"/>
        <v>143455.01</v>
      </c>
      <c r="I397" s="21">
        <f t="shared" si="53"/>
        <v>27026.240000000002</v>
      </c>
      <c r="J397" s="22">
        <f t="shared" si="54"/>
        <v>170481.25</v>
      </c>
      <c r="K397" s="23"/>
    </row>
    <row r="398" spans="1:11" x14ac:dyDescent="0.2">
      <c r="A398" s="36">
        <v>3.16</v>
      </c>
      <c r="B398" s="39" t="s">
        <v>528</v>
      </c>
      <c r="C398" s="30">
        <v>2</v>
      </c>
      <c r="D398" s="31" t="s">
        <v>49</v>
      </c>
      <c r="E398" s="21">
        <f>'[1]Analisis de Costos'!G526</f>
        <v>386880.44</v>
      </c>
      <c r="F398" s="21">
        <f>'[1]Analisis de Costos'!H526</f>
        <v>60863.48</v>
      </c>
      <c r="G398" s="32">
        <f t="shared" si="51"/>
        <v>447743.92</v>
      </c>
      <c r="H398" s="21">
        <f t="shared" si="52"/>
        <v>773760.88</v>
      </c>
      <c r="I398" s="21">
        <f t="shared" si="53"/>
        <v>121726.96</v>
      </c>
      <c r="J398" s="22">
        <f t="shared" si="54"/>
        <v>895487.84</v>
      </c>
      <c r="K398" s="23"/>
    </row>
    <row r="399" spans="1:11" x14ac:dyDescent="0.2">
      <c r="A399" s="36">
        <v>3.17</v>
      </c>
      <c r="B399" s="39" t="s">
        <v>529</v>
      </c>
      <c r="C399" s="30">
        <v>2</v>
      </c>
      <c r="D399" s="31" t="s">
        <v>49</v>
      </c>
      <c r="E399" s="21">
        <f>'[1]Analisis de Costos'!G1368</f>
        <v>151164.21</v>
      </c>
      <c r="F399" s="21">
        <f>'[1]Analisis de Costos'!H1368</f>
        <v>24813</v>
      </c>
      <c r="G399" s="32">
        <f t="shared" si="51"/>
        <v>175977.21</v>
      </c>
      <c r="H399" s="21">
        <f t="shared" si="52"/>
        <v>302328.42</v>
      </c>
      <c r="I399" s="21">
        <f t="shared" si="53"/>
        <v>49626</v>
      </c>
      <c r="J399" s="22">
        <f t="shared" si="54"/>
        <v>351954.42</v>
      </c>
      <c r="K399" s="23"/>
    </row>
    <row r="400" spans="1:11" x14ac:dyDescent="0.2">
      <c r="A400" s="36">
        <v>3.18</v>
      </c>
      <c r="B400" s="39" t="s">
        <v>530</v>
      </c>
      <c r="C400" s="30">
        <v>2</v>
      </c>
      <c r="D400" s="31" t="s">
        <v>49</v>
      </c>
      <c r="E400" s="21">
        <f>'[1]Analisis de Costos'!G1383</f>
        <v>33897.019999999997</v>
      </c>
      <c r="F400" s="21">
        <f>'[1]Analisis de Costos'!H1383</f>
        <v>3617.26</v>
      </c>
      <c r="G400" s="32">
        <f t="shared" si="51"/>
        <v>37514.28</v>
      </c>
      <c r="H400" s="21">
        <f t="shared" si="52"/>
        <v>67794.039999999994</v>
      </c>
      <c r="I400" s="21">
        <f t="shared" si="53"/>
        <v>7234.52</v>
      </c>
      <c r="J400" s="22">
        <f t="shared" si="54"/>
        <v>75028.56</v>
      </c>
      <c r="K400" s="23"/>
    </row>
    <row r="401" spans="1:11" x14ac:dyDescent="0.2">
      <c r="A401" s="36">
        <v>3.19</v>
      </c>
      <c r="B401" s="39" t="s">
        <v>531</v>
      </c>
      <c r="C401" s="30">
        <v>2</v>
      </c>
      <c r="D401" s="31" t="s">
        <v>49</v>
      </c>
      <c r="E401" s="21">
        <f>'[1]Analisis de Costos'!G1398</f>
        <v>25852.77</v>
      </c>
      <c r="F401" s="21">
        <f>'[1]Analisis de Costos'!H1398</f>
        <v>3044.08</v>
      </c>
      <c r="G401" s="32">
        <f t="shared" si="51"/>
        <v>28896.85</v>
      </c>
      <c r="H401" s="21">
        <f t="shared" si="52"/>
        <v>51705.54</v>
      </c>
      <c r="I401" s="21">
        <f t="shared" si="53"/>
        <v>6088.16</v>
      </c>
      <c r="J401" s="22">
        <f t="shared" si="54"/>
        <v>57793.7</v>
      </c>
      <c r="K401" s="23"/>
    </row>
    <row r="402" spans="1:11" x14ac:dyDescent="0.2">
      <c r="A402" s="36">
        <v>3.2</v>
      </c>
      <c r="B402" s="37" t="s">
        <v>532</v>
      </c>
      <c r="C402" s="30">
        <v>1</v>
      </c>
      <c r="D402" s="31" t="s">
        <v>49</v>
      </c>
      <c r="E402" s="21">
        <f>'[1]Analisis de Costos'!G1413</f>
        <v>25852.77</v>
      </c>
      <c r="F402" s="21">
        <f>'[1]Analisis de Costos'!H1413</f>
        <v>3044.08</v>
      </c>
      <c r="G402" s="32">
        <f t="shared" si="51"/>
        <v>28896.85</v>
      </c>
      <c r="H402" s="21">
        <f t="shared" si="52"/>
        <v>25852.77</v>
      </c>
      <c r="I402" s="21">
        <f t="shared" si="53"/>
        <v>3044.08</v>
      </c>
      <c r="J402" s="22">
        <f t="shared" si="54"/>
        <v>28896.85</v>
      </c>
      <c r="K402" s="23"/>
    </row>
    <row r="403" spans="1:11" x14ac:dyDescent="0.2">
      <c r="A403" s="36">
        <v>3.21</v>
      </c>
      <c r="B403" s="39" t="s">
        <v>533</v>
      </c>
      <c r="C403" s="30">
        <v>1</v>
      </c>
      <c r="D403" s="31" t="s">
        <v>49</v>
      </c>
      <c r="E403" s="21">
        <v>7800</v>
      </c>
      <c r="F403" s="21">
        <f>E403*0.18</f>
        <v>1404</v>
      </c>
      <c r="G403" s="32">
        <f t="shared" si="51"/>
        <v>9204</v>
      </c>
      <c r="H403" s="21">
        <f t="shared" si="52"/>
        <v>7800</v>
      </c>
      <c r="I403" s="21">
        <f t="shared" si="53"/>
        <v>1404</v>
      </c>
      <c r="J403" s="22">
        <f t="shared" si="54"/>
        <v>9204</v>
      </c>
      <c r="K403" s="23"/>
    </row>
    <row r="404" spans="1:11" x14ac:dyDescent="0.2">
      <c r="A404" s="36">
        <v>3.22</v>
      </c>
      <c r="B404" s="37" t="s">
        <v>534</v>
      </c>
      <c r="C404" s="30">
        <v>1</v>
      </c>
      <c r="D404" s="31" t="s">
        <v>49</v>
      </c>
      <c r="E404" s="21">
        <f>0.05*SUM(H383:H403)</f>
        <v>217633.20849999995</v>
      </c>
      <c r="F404" s="21"/>
      <c r="G404" s="32">
        <f t="shared" si="51"/>
        <v>217633.20849999995</v>
      </c>
      <c r="H404" s="21">
        <f t="shared" si="52"/>
        <v>217633.21</v>
      </c>
      <c r="I404" s="21">
        <f t="shared" si="53"/>
        <v>0</v>
      </c>
      <c r="J404" s="22">
        <f t="shared" si="54"/>
        <v>217633.21</v>
      </c>
      <c r="K404" s="23"/>
    </row>
    <row r="405" spans="1:11" x14ac:dyDescent="0.2">
      <c r="A405" s="24"/>
      <c r="B405" s="37"/>
      <c r="C405" s="30"/>
      <c r="D405" s="31"/>
      <c r="E405" s="21"/>
      <c r="F405" s="21"/>
      <c r="G405" s="32"/>
      <c r="H405" s="21"/>
      <c r="I405" s="21"/>
      <c r="J405" s="22"/>
      <c r="K405" s="23">
        <f>SUM(J383:J404)</f>
        <v>5247456.2799999993</v>
      </c>
    </row>
    <row r="406" spans="1:11" x14ac:dyDescent="0.2">
      <c r="A406" s="34">
        <v>4</v>
      </c>
      <c r="B406" s="25" t="s">
        <v>535</v>
      </c>
      <c r="C406" s="30"/>
      <c r="D406" s="31"/>
      <c r="E406" s="21"/>
      <c r="F406" s="21"/>
      <c r="G406" s="32"/>
      <c r="H406" s="21"/>
      <c r="I406" s="21"/>
      <c r="J406" s="22"/>
      <c r="K406" s="23"/>
    </row>
    <row r="407" spans="1:11" x14ac:dyDescent="0.2">
      <c r="A407" s="36">
        <v>4.0999999999999996</v>
      </c>
      <c r="B407" s="39" t="s">
        <v>536</v>
      </c>
      <c r="C407" s="30">
        <v>133.26</v>
      </c>
      <c r="D407" s="31" t="s">
        <v>109</v>
      </c>
      <c r="E407" s="21">
        <f>E45</f>
        <v>408.20285714285717</v>
      </c>
      <c r="F407" s="21">
        <f>F45</f>
        <v>53.39</v>
      </c>
      <c r="G407" s="32">
        <f>E407+F407</f>
        <v>461.59285714285716</v>
      </c>
      <c r="H407" s="21">
        <f>ROUND(C407*E407,2)</f>
        <v>54397.11</v>
      </c>
      <c r="I407" s="21">
        <f>ROUND(C407*F407,2)</f>
        <v>7114.75</v>
      </c>
      <c r="J407" s="22">
        <f>H407+I407</f>
        <v>61511.86</v>
      </c>
      <c r="K407" s="23"/>
    </row>
    <row r="408" spans="1:11" x14ac:dyDescent="0.2">
      <c r="A408" s="36">
        <v>4.2</v>
      </c>
      <c r="B408" s="39" t="s">
        <v>235</v>
      </c>
      <c r="C408" s="30">
        <v>105.77</v>
      </c>
      <c r="D408" s="31" t="s">
        <v>109</v>
      </c>
      <c r="E408" s="21">
        <f>E46</f>
        <v>683.35666666666668</v>
      </c>
      <c r="F408" s="21">
        <f>F46</f>
        <v>15.409358333333333</v>
      </c>
      <c r="G408" s="32">
        <f>E408+F408</f>
        <v>698.76602500000001</v>
      </c>
      <c r="H408" s="21">
        <f>ROUND(C408*E408,2)</f>
        <v>72278.63</v>
      </c>
      <c r="I408" s="21">
        <f>ROUND(C408*F408,2)</f>
        <v>1629.85</v>
      </c>
      <c r="J408" s="22">
        <f>H408+I408</f>
        <v>73908.48000000001</v>
      </c>
      <c r="K408" s="23"/>
    </row>
    <row r="409" spans="1:11" x14ac:dyDescent="0.2">
      <c r="A409" s="36">
        <v>4.3</v>
      </c>
      <c r="B409" s="39" t="s">
        <v>35</v>
      </c>
      <c r="C409" s="30">
        <v>25.86</v>
      </c>
      <c r="D409" s="31" t="s">
        <v>109</v>
      </c>
      <c r="E409" s="21">
        <f>E375</f>
        <v>295</v>
      </c>
      <c r="F409" s="21">
        <f>F375</f>
        <v>53.1</v>
      </c>
      <c r="G409" s="32">
        <f>E409+F409</f>
        <v>348.1</v>
      </c>
      <c r="H409" s="21">
        <f>ROUND(C409*E409,2)</f>
        <v>7628.7</v>
      </c>
      <c r="I409" s="21">
        <f>ROUND(C409*F409,2)</f>
        <v>1373.17</v>
      </c>
      <c r="J409" s="22">
        <f>H409+I409</f>
        <v>9001.869999999999</v>
      </c>
      <c r="K409" s="23"/>
    </row>
    <row r="410" spans="1:11" x14ac:dyDescent="0.2">
      <c r="A410" s="24"/>
      <c r="B410" s="106"/>
      <c r="C410" s="30"/>
      <c r="D410" s="31"/>
      <c r="E410" s="21"/>
      <c r="F410" s="21"/>
      <c r="G410" s="32"/>
      <c r="H410" s="21"/>
      <c r="I410" s="21"/>
      <c r="J410" s="22"/>
      <c r="K410" s="23">
        <f>SUM(J407:J409)</f>
        <v>144422.21000000002</v>
      </c>
    </row>
    <row r="411" spans="1:11" x14ac:dyDescent="0.2">
      <c r="A411" s="34">
        <v>5</v>
      </c>
      <c r="B411" s="25" t="s">
        <v>537</v>
      </c>
      <c r="C411" s="30"/>
      <c r="D411" s="31"/>
      <c r="E411" s="21"/>
      <c r="F411" s="21"/>
      <c r="G411" s="32"/>
      <c r="H411" s="21"/>
      <c r="I411" s="21"/>
      <c r="J411" s="22"/>
      <c r="K411" s="23"/>
    </row>
    <row r="412" spans="1:11" x14ac:dyDescent="0.2">
      <c r="A412" s="36">
        <v>5.0999999999999996</v>
      </c>
      <c r="B412" s="39" t="s">
        <v>538</v>
      </c>
      <c r="C412" s="30">
        <v>1</v>
      </c>
      <c r="D412" s="31" t="s">
        <v>49</v>
      </c>
      <c r="E412" s="21">
        <f>'[1]Analisis de Costos'!G1428</f>
        <v>95900</v>
      </c>
      <c r="F412" s="21">
        <f>'[1]Analisis de Costos'!H1428</f>
        <v>10458</v>
      </c>
      <c r="G412" s="32">
        <f>E412+F412</f>
        <v>106358</v>
      </c>
      <c r="H412" s="21">
        <f>ROUND(C412*E412,2)</f>
        <v>95900</v>
      </c>
      <c r="I412" s="21">
        <f>ROUND(C412*F412,2)</f>
        <v>10458</v>
      </c>
      <c r="J412" s="22">
        <f>H412+I412</f>
        <v>106358</v>
      </c>
      <c r="K412" s="23"/>
    </row>
    <row r="413" spans="1:11" x14ac:dyDescent="0.2">
      <c r="A413" s="36">
        <v>5.2</v>
      </c>
      <c r="B413" s="39" t="s">
        <v>539</v>
      </c>
      <c r="C413" s="30">
        <v>1</v>
      </c>
      <c r="D413" s="31" t="s">
        <v>49</v>
      </c>
      <c r="E413" s="21">
        <f>'[1]Analisis de Costos'!G1438</f>
        <v>184800</v>
      </c>
      <c r="F413" s="21">
        <f>'[1]Analisis de Costos'!H1438</f>
        <v>19656</v>
      </c>
      <c r="G413" s="32">
        <f>E413+F413</f>
        <v>204456</v>
      </c>
      <c r="H413" s="21">
        <f>ROUND(C413*E413,2)</f>
        <v>184800</v>
      </c>
      <c r="I413" s="21">
        <f>ROUND(C413*F413,2)</f>
        <v>19656</v>
      </c>
      <c r="J413" s="22">
        <f>H413+I413</f>
        <v>204456</v>
      </c>
      <c r="K413" s="23"/>
    </row>
    <row r="414" spans="1:11" x14ac:dyDescent="0.2">
      <c r="A414" s="24"/>
      <c r="B414" s="106"/>
      <c r="C414" s="30"/>
      <c r="D414" s="31"/>
      <c r="E414" s="21"/>
      <c r="F414" s="21"/>
      <c r="G414" s="32"/>
      <c r="H414" s="21"/>
      <c r="I414" s="21"/>
      <c r="J414" s="22"/>
      <c r="K414" s="23">
        <f>SUM(J412:J413)</f>
        <v>310814</v>
      </c>
    </row>
    <row r="415" spans="1:11" x14ac:dyDescent="0.2">
      <c r="A415" s="36">
        <v>6</v>
      </c>
      <c r="B415" s="39" t="s">
        <v>540</v>
      </c>
      <c r="C415" s="30">
        <v>80.739999999999995</v>
      </c>
      <c r="D415" s="31" t="s">
        <v>25</v>
      </c>
      <c r="E415" s="21">
        <f>E235</f>
        <v>948.11800000000005</v>
      </c>
      <c r="F415" s="21">
        <f>F235</f>
        <v>170.08199999999999</v>
      </c>
      <c r="G415" s="32">
        <f>E415+F415</f>
        <v>1118.2</v>
      </c>
      <c r="H415" s="21">
        <f>ROUND(C415*E415,2)</f>
        <v>76551.05</v>
      </c>
      <c r="I415" s="21">
        <f>ROUND(C415*F415,2)</f>
        <v>13732.42</v>
      </c>
      <c r="J415" s="22">
        <f>H415+I415</f>
        <v>90283.47</v>
      </c>
      <c r="K415" s="23"/>
    </row>
    <row r="416" spans="1:11" x14ac:dyDescent="0.2">
      <c r="A416" s="24"/>
      <c r="B416" s="106"/>
      <c r="C416" s="30"/>
      <c r="D416" s="31"/>
      <c r="E416" s="21"/>
      <c r="F416" s="21"/>
      <c r="G416" s="32"/>
      <c r="H416" s="21"/>
      <c r="I416" s="21"/>
      <c r="J416" s="22"/>
      <c r="K416" s="23">
        <f>SUM(J415)</f>
        <v>90283.47</v>
      </c>
    </row>
    <row r="417" spans="1:11" x14ac:dyDescent="0.2">
      <c r="A417" s="34">
        <v>7</v>
      </c>
      <c r="B417" s="25" t="s">
        <v>541</v>
      </c>
      <c r="C417" s="30"/>
      <c r="D417" s="31"/>
      <c r="E417" s="21"/>
      <c r="F417" s="21"/>
      <c r="G417" s="32"/>
      <c r="H417" s="21"/>
      <c r="I417" s="21"/>
      <c r="J417" s="22"/>
      <c r="K417" s="23"/>
    </row>
    <row r="418" spans="1:11" x14ac:dyDescent="0.2">
      <c r="A418" s="34">
        <v>7.1</v>
      </c>
      <c r="B418" s="25" t="s">
        <v>542</v>
      </c>
      <c r="C418" s="30"/>
      <c r="D418" s="31"/>
      <c r="E418" s="21"/>
      <c r="F418" s="21"/>
      <c r="G418" s="32"/>
      <c r="H418" s="21"/>
      <c r="I418" s="21"/>
      <c r="J418" s="22"/>
      <c r="K418" s="23"/>
    </row>
    <row r="419" spans="1:11" x14ac:dyDescent="0.2">
      <c r="A419" s="36" t="s">
        <v>105</v>
      </c>
      <c r="B419" s="39" t="s">
        <v>262</v>
      </c>
      <c r="C419" s="30">
        <v>65.72</v>
      </c>
      <c r="D419" s="31" t="s">
        <v>109</v>
      </c>
      <c r="E419" s="21">
        <f>E407</f>
        <v>408.20285714285717</v>
      </c>
      <c r="F419" s="21">
        <f>F407</f>
        <v>53.39</v>
      </c>
      <c r="G419" s="32">
        <f>E419+F419</f>
        <v>461.59285714285716</v>
      </c>
      <c r="H419" s="21">
        <f>ROUND(C419*E419,2)</f>
        <v>26827.09</v>
      </c>
      <c r="I419" s="21">
        <f>ROUND(C419*F419,2)</f>
        <v>3508.79</v>
      </c>
      <c r="J419" s="22">
        <f>H419+I419</f>
        <v>30335.88</v>
      </c>
      <c r="K419" s="23"/>
    </row>
    <row r="420" spans="1:11" x14ac:dyDescent="0.2">
      <c r="A420" s="36" t="s">
        <v>106</v>
      </c>
      <c r="B420" s="39" t="s">
        <v>35</v>
      </c>
      <c r="C420" s="30">
        <v>78.86</v>
      </c>
      <c r="D420" s="31" t="s">
        <v>109</v>
      </c>
      <c r="E420" s="21">
        <f>E409</f>
        <v>295</v>
      </c>
      <c r="F420" s="21">
        <f>F409</f>
        <v>53.1</v>
      </c>
      <c r="G420" s="32">
        <f>E420+F420</f>
        <v>348.1</v>
      </c>
      <c r="H420" s="21">
        <f>ROUND(C420*E420,2)</f>
        <v>23263.7</v>
      </c>
      <c r="I420" s="21">
        <f>ROUND(C420*F420,2)</f>
        <v>4187.47</v>
      </c>
      <c r="J420" s="22">
        <f>H420+I420</f>
        <v>27451.170000000002</v>
      </c>
      <c r="K420" s="23"/>
    </row>
    <row r="421" spans="1:11" x14ac:dyDescent="0.2">
      <c r="A421" s="36" t="s">
        <v>543</v>
      </c>
      <c r="B421" s="39" t="s">
        <v>544</v>
      </c>
      <c r="C421" s="30">
        <v>186</v>
      </c>
      <c r="D421" s="31" t="s">
        <v>25</v>
      </c>
      <c r="E421" s="21">
        <v>850</v>
      </c>
      <c r="F421" s="21"/>
      <c r="G421" s="32">
        <f>E421+F421</f>
        <v>850</v>
      </c>
      <c r="H421" s="21">
        <f>ROUND(C421*E421,2)</f>
        <v>158100</v>
      </c>
      <c r="I421" s="21">
        <f>ROUND(C421*F421,2)</f>
        <v>0</v>
      </c>
      <c r="J421" s="22">
        <f>H421+I421</f>
        <v>158100</v>
      </c>
      <c r="K421" s="23"/>
    </row>
    <row r="422" spans="1:11" x14ac:dyDescent="0.2">
      <c r="A422" s="56"/>
      <c r="B422" s="107"/>
      <c r="C422" s="58"/>
      <c r="D422" s="59"/>
      <c r="E422" s="60"/>
      <c r="F422" s="60"/>
      <c r="G422" s="32"/>
      <c r="H422" s="21"/>
      <c r="I422" s="21"/>
      <c r="J422" s="22"/>
      <c r="K422" s="23">
        <f>SUM(J419:J421)</f>
        <v>215887.05</v>
      </c>
    </row>
    <row r="423" spans="1:11" x14ac:dyDescent="0.2">
      <c r="A423" s="34">
        <v>8</v>
      </c>
      <c r="B423" s="25" t="s">
        <v>545</v>
      </c>
      <c r="C423" s="30">
        <v>430</v>
      </c>
      <c r="D423" s="31" t="s">
        <v>25</v>
      </c>
      <c r="E423" s="21">
        <f>176/1.18</f>
        <v>149.15254237288136</v>
      </c>
      <c r="F423" s="21">
        <f>E423*0.18</f>
        <v>26.847457627118644</v>
      </c>
      <c r="G423" s="32">
        <f>E423+F423</f>
        <v>176</v>
      </c>
      <c r="H423" s="21">
        <f>ROUND(C423*E423,2)</f>
        <v>64135.59</v>
      </c>
      <c r="I423" s="21">
        <f>ROUND(C423*F423,2)</f>
        <v>11544.41</v>
      </c>
      <c r="J423" s="22">
        <f>H423+I423</f>
        <v>75680</v>
      </c>
      <c r="K423" s="23"/>
    </row>
    <row r="424" spans="1:11" x14ac:dyDescent="0.2">
      <c r="A424" s="34">
        <v>9</v>
      </c>
      <c r="B424" s="25" t="s">
        <v>546</v>
      </c>
      <c r="C424" s="30">
        <v>1</v>
      </c>
      <c r="D424" s="31" t="s">
        <v>49</v>
      </c>
      <c r="E424" s="21">
        <f>E238</f>
        <v>8000</v>
      </c>
      <c r="F424" s="21">
        <f>F238</f>
        <v>1440</v>
      </c>
      <c r="G424" s="32">
        <f>E424+F424</f>
        <v>9440</v>
      </c>
      <c r="H424" s="21">
        <f>ROUND(C424*E424,2)</f>
        <v>8000</v>
      </c>
      <c r="I424" s="21">
        <f>ROUND(C424*F424,2)</f>
        <v>1440</v>
      </c>
      <c r="J424" s="22">
        <f>H424+I424</f>
        <v>9440</v>
      </c>
      <c r="K424" s="23"/>
    </row>
    <row r="425" spans="1:11" x14ac:dyDescent="0.2">
      <c r="A425" s="34">
        <v>10</v>
      </c>
      <c r="B425" s="25" t="s">
        <v>547</v>
      </c>
      <c r="C425" s="30">
        <v>1</v>
      </c>
      <c r="D425" s="31" t="s">
        <v>49</v>
      </c>
      <c r="E425" s="21">
        <v>35000</v>
      </c>
      <c r="F425" s="21">
        <v>0</v>
      </c>
      <c r="G425" s="32">
        <f>E425+F425</f>
        <v>35000</v>
      </c>
      <c r="H425" s="21">
        <f>ROUND(C425*E425,2)</f>
        <v>35000</v>
      </c>
      <c r="I425" s="21">
        <f>ROUND(C425*F425,2)</f>
        <v>0</v>
      </c>
      <c r="J425" s="22">
        <f>H425+I425</f>
        <v>35000</v>
      </c>
      <c r="K425" s="23"/>
    </row>
    <row r="426" spans="1:11" x14ac:dyDescent="0.2">
      <c r="A426" s="34"/>
      <c r="B426" s="25"/>
      <c r="C426" s="30"/>
      <c r="D426" s="31"/>
      <c r="E426" s="21"/>
      <c r="F426" s="21"/>
      <c r="G426" s="32"/>
      <c r="H426" s="21"/>
      <c r="I426" s="21"/>
      <c r="J426" s="22"/>
      <c r="K426" s="23">
        <f>SUM(J423:J425)</f>
        <v>120120</v>
      </c>
    </row>
    <row r="427" spans="1:11" x14ac:dyDescent="0.2">
      <c r="A427" s="48"/>
      <c r="B427" s="49" t="s">
        <v>548</v>
      </c>
      <c r="C427" s="50"/>
      <c r="D427" s="51"/>
      <c r="E427" s="52"/>
      <c r="F427" s="52"/>
      <c r="G427" s="53"/>
      <c r="H427" s="54">
        <f>SUM(H373:H425)</f>
        <v>7321115.1900000004</v>
      </c>
      <c r="I427" s="54">
        <f>SUM(I373:I425)</f>
        <v>1029483.65</v>
      </c>
      <c r="J427" s="55"/>
      <c r="K427" s="55">
        <f>SUM(K372:K426)</f>
        <v>8350598.8399999989</v>
      </c>
    </row>
    <row r="428" spans="1:11" x14ac:dyDescent="0.2">
      <c r="A428" s="36"/>
      <c r="B428" s="39"/>
      <c r="C428" s="30"/>
      <c r="D428" s="31"/>
      <c r="E428" s="21"/>
      <c r="F428" s="21"/>
      <c r="G428" s="32"/>
      <c r="H428" s="21"/>
      <c r="I428" s="21"/>
      <c r="J428" s="22"/>
      <c r="K428" s="23"/>
    </row>
    <row r="429" spans="1:11" x14ac:dyDescent="0.2">
      <c r="A429" s="24" t="s">
        <v>549</v>
      </c>
      <c r="B429" s="25" t="s">
        <v>550</v>
      </c>
      <c r="C429" s="30"/>
      <c r="D429" s="31"/>
      <c r="E429" s="21"/>
      <c r="F429" s="21"/>
      <c r="G429" s="32"/>
      <c r="H429" s="21"/>
      <c r="I429" s="21"/>
      <c r="J429" s="22"/>
      <c r="K429" s="23"/>
    </row>
    <row r="430" spans="1:11" x14ac:dyDescent="0.2">
      <c r="A430" s="36">
        <v>1</v>
      </c>
      <c r="B430" s="39" t="s">
        <v>551</v>
      </c>
      <c r="C430" s="30">
        <v>1</v>
      </c>
      <c r="D430" s="31" t="s">
        <v>49</v>
      </c>
      <c r="E430" s="21">
        <f>'[2]MATERIALES E INSUMOS'!$E$1119</f>
        <v>102.9</v>
      </c>
      <c r="F430" s="21">
        <f t="shared" ref="F430:F443" si="55">E430*0.18</f>
        <v>18.522000000000002</v>
      </c>
      <c r="G430" s="32">
        <f t="shared" ref="G430:G457" si="56">E430+F430</f>
        <v>121.42200000000001</v>
      </c>
      <c r="H430" s="21">
        <f t="shared" ref="H430:H457" si="57">ROUND(C430*E430,2)</f>
        <v>102.9</v>
      </c>
      <c r="I430" s="21">
        <f t="shared" ref="I430:I457" si="58">ROUND(C430*F430,2)</f>
        <v>18.52</v>
      </c>
      <c r="J430" s="22">
        <f t="shared" ref="J430:J457" si="59">H430+I430</f>
        <v>121.42</v>
      </c>
      <c r="K430" s="23"/>
    </row>
    <row r="431" spans="1:11" x14ac:dyDescent="0.2">
      <c r="A431" s="36">
        <f t="shared" ref="A431:A443" si="60">A430+1</f>
        <v>2</v>
      </c>
      <c r="B431" s="39" t="s">
        <v>552</v>
      </c>
      <c r="C431" s="30">
        <v>1</v>
      </c>
      <c r="D431" s="31" t="s">
        <v>49</v>
      </c>
      <c r="E431" s="21">
        <f>'[2]MATERIALES E INSUMOS'!$E$1144</f>
        <v>61.86</v>
      </c>
      <c r="F431" s="21">
        <f t="shared" si="55"/>
        <v>11.1348</v>
      </c>
      <c r="G431" s="32">
        <f t="shared" si="56"/>
        <v>72.994799999999998</v>
      </c>
      <c r="H431" s="21">
        <f t="shared" si="57"/>
        <v>61.86</v>
      </c>
      <c r="I431" s="21">
        <f t="shared" si="58"/>
        <v>11.13</v>
      </c>
      <c r="J431" s="22">
        <f t="shared" si="59"/>
        <v>72.989999999999995</v>
      </c>
      <c r="K431" s="23"/>
    </row>
    <row r="432" spans="1:11" x14ac:dyDescent="0.2">
      <c r="A432" s="36">
        <f t="shared" si="60"/>
        <v>3</v>
      </c>
      <c r="B432" s="39" t="s">
        <v>553</v>
      </c>
      <c r="C432" s="30">
        <v>2</v>
      </c>
      <c r="D432" s="31" t="s">
        <v>49</v>
      </c>
      <c r="E432" s="21">
        <f>'[2]MATERIALES E INSUMOS'!$E$1123</f>
        <v>498.51</v>
      </c>
      <c r="F432" s="21">
        <f t="shared" si="55"/>
        <v>89.731799999999993</v>
      </c>
      <c r="G432" s="32">
        <f t="shared" si="56"/>
        <v>588.24180000000001</v>
      </c>
      <c r="H432" s="21">
        <f t="shared" si="57"/>
        <v>997.02</v>
      </c>
      <c r="I432" s="21">
        <f t="shared" si="58"/>
        <v>179.46</v>
      </c>
      <c r="J432" s="22">
        <f t="shared" si="59"/>
        <v>1176.48</v>
      </c>
      <c r="K432" s="23"/>
    </row>
    <row r="433" spans="1:11" x14ac:dyDescent="0.2">
      <c r="A433" s="36">
        <f t="shared" si="60"/>
        <v>4</v>
      </c>
      <c r="B433" s="39" t="s">
        <v>554</v>
      </c>
      <c r="C433" s="30">
        <v>1</v>
      </c>
      <c r="D433" s="31" t="s">
        <v>49</v>
      </c>
      <c r="E433" s="21">
        <f>'[2]MATERIALES E INSUMOS'!$E$1149</f>
        <v>148.31</v>
      </c>
      <c r="F433" s="21">
        <f t="shared" si="55"/>
        <v>26.695799999999998</v>
      </c>
      <c r="G433" s="32">
        <f t="shared" si="56"/>
        <v>175.00579999999999</v>
      </c>
      <c r="H433" s="21">
        <f t="shared" si="57"/>
        <v>148.31</v>
      </c>
      <c r="I433" s="21">
        <f t="shared" si="58"/>
        <v>26.7</v>
      </c>
      <c r="J433" s="22">
        <f t="shared" si="59"/>
        <v>175.01</v>
      </c>
      <c r="K433" s="23"/>
    </row>
    <row r="434" spans="1:11" x14ac:dyDescent="0.2">
      <c r="A434" s="36">
        <f t="shared" si="60"/>
        <v>5</v>
      </c>
      <c r="B434" s="39" t="s">
        <v>555</v>
      </c>
      <c r="C434" s="30">
        <v>250</v>
      </c>
      <c r="D434" s="31" t="s">
        <v>33</v>
      </c>
      <c r="E434" s="21">
        <f>('[2]MATERIALES E INSUMOS'!$E$719)/5.78</f>
        <v>32.989619377162633</v>
      </c>
      <c r="F434" s="21">
        <f t="shared" si="55"/>
        <v>5.9381314878892741</v>
      </c>
      <c r="G434" s="32">
        <f t="shared" si="56"/>
        <v>38.927750865051905</v>
      </c>
      <c r="H434" s="21">
        <f t="shared" si="57"/>
        <v>8247.4</v>
      </c>
      <c r="I434" s="21">
        <f t="shared" si="58"/>
        <v>1484.53</v>
      </c>
      <c r="J434" s="22">
        <f t="shared" si="59"/>
        <v>9731.93</v>
      </c>
      <c r="K434" s="23"/>
    </row>
    <row r="435" spans="1:11" x14ac:dyDescent="0.2">
      <c r="A435" s="36">
        <f t="shared" si="60"/>
        <v>6</v>
      </c>
      <c r="B435" s="39" t="s">
        <v>556</v>
      </c>
      <c r="C435" s="30">
        <v>40</v>
      </c>
      <c r="D435" s="31" t="s">
        <v>376</v>
      </c>
      <c r="E435" s="21">
        <f>'[2]MATERIALES E INSUMOS'!$E$1116</f>
        <v>29.87</v>
      </c>
      <c r="F435" s="21">
        <f t="shared" si="55"/>
        <v>5.3765999999999998</v>
      </c>
      <c r="G435" s="32">
        <f t="shared" si="56"/>
        <v>35.246600000000001</v>
      </c>
      <c r="H435" s="21">
        <f t="shared" si="57"/>
        <v>1194.8</v>
      </c>
      <c r="I435" s="21">
        <f t="shared" si="58"/>
        <v>215.06</v>
      </c>
      <c r="J435" s="22">
        <f t="shared" si="59"/>
        <v>1409.86</v>
      </c>
      <c r="K435" s="23"/>
    </row>
    <row r="436" spans="1:11" x14ac:dyDescent="0.2">
      <c r="A436" s="36">
        <f t="shared" si="60"/>
        <v>7</v>
      </c>
      <c r="B436" s="37" t="s">
        <v>557</v>
      </c>
      <c r="C436" s="30">
        <v>4</v>
      </c>
      <c r="D436" s="98" t="s">
        <v>49</v>
      </c>
      <c r="E436" s="21">
        <f>'[2]MATERIALES E INSUMOS'!$E$1134</f>
        <v>12.7</v>
      </c>
      <c r="F436" s="97">
        <f t="shared" si="55"/>
        <v>2.2859999999999996</v>
      </c>
      <c r="G436" s="32">
        <f t="shared" si="56"/>
        <v>14.985999999999999</v>
      </c>
      <c r="H436" s="21">
        <f t="shared" si="57"/>
        <v>50.8</v>
      </c>
      <c r="I436" s="21">
        <f t="shared" si="58"/>
        <v>9.14</v>
      </c>
      <c r="J436" s="22">
        <f t="shared" si="59"/>
        <v>59.94</v>
      </c>
      <c r="K436" s="23"/>
    </row>
    <row r="437" spans="1:11" x14ac:dyDescent="0.2">
      <c r="A437" s="36">
        <f t="shared" si="60"/>
        <v>8</v>
      </c>
      <c r="B437" s="39" t="s">
        <v>558</v>
      </c>
      <c r="C437" s="30">
        <v>4</v>
      </c>
      <c r="D437" s="31" t="s">
        <v>49</v>
      </c>
      <c r="E437" s="21">
        <f>'[2]MATERIALES E INSUMOS'!$E$1146</f>
        <v>40.68</v>
      </c>
      <c r="F437" s="21">
        <f t="shared" si="55"/>
        <v>7.3224</v>
      </c>
      <c r="G437" s="32">
        <f t="shared" si="56"/>
        <v>48.002400000000002</v>
      </c>
      <c r="H437" s="21">
        <f t="shared" si="57"/>
        <v>162.72</v>
      </c>
      <c r="I437" s="21">
        <f t="shared" si="58"/>
        <v>29.29</v>
      </c>
      <c r="J437" s="22">
        <f t="shared" si="59"/>
        <v>192.01</v>
      </c>
      <c r="K437" s="23"/>
    </row>
    <row r="438" spans="1:11" x14ac:dyDescent="0.2">
      <c r="A438" s="36">
        <f t="shared" si="60"/>
        <v>9</v>
      </c>
      <c r="B438" s="39" t="s">
        <v>559</v>
      </c>
      <c r="C438" s="30">
        <v>1000</v>
      </c>
      <c r="D438" s="31" t="s">
        <v>376</v>
      </c>
      <c r="E438" s="21">
        <f>'[2]MATERIALES E INSUMOS'!$E$1044</f>
        <v>64.319999999999993</v>
      </c>
      <c r="F438" s="21">
        <f t="shared" si="55"/>
        <v>11.577599999999999</v>
      </c>
      <c r="G438" s="32">
        <f t="shared" si="56"/>
        <v>75.897599999999997</v>
      </c>
      <c r="H438" s="21">
        <f t="shared" si="57"/>
        <v>64320</v>
      </c>
      <c r="I438" s="21">
        <f t="shared" si="58"/>
        <v>11577.6</v>
      </c>
      <c r="J438" s="22">
        <f t="shared" si="59"/>
        <v>75897.600000000006</v>
      </c>
      <c r="K438" s="23"/>
    </row>
    <row r="439" spans="1:11" x14ac:dyDescent="0.2">
      <c r="A439" s="36">
        <f t="shared" si="60"/>
        <v>10</v>
      </c>
      <c r="B439" s="39" t="s">
        <v>560</v>
      </c>
      <c r="C439" s="30">
        <v>3000</v>
      </c>
      <c r="D439" s="31" t="s">
        <v>376</v>
      </c>
      <c r="E439" s="21">
        <f>'[2]MATERIALES E INSUMOS'!$E$1046</f>
        <v>25.17</v>
      </c>
      <c r="F439" s="21">
        <f t="shared" si="55"/>
        <v>4.5305999999999997</v>
      </c>
      <c r="G439" s="32">
        <f t="shared" si="56"/>
        <v>29.700600000000001</v>
      </c>
      <c r="H439" s="21">
        <f t="shared" si="57"/>
        <v>75510</v>
      </c>
      <c r="I439" s="21">
        <f t="shared" si="58"/>
        <v>13591.8</v>
      </c>
      <c r="J439" s="22">
        <f t="shared" si="59"/>
        <v>89101.8</v>
      </c>
      <c r="K439" s="23"/>
    </row>
    <row r="440" spans="1:11" x14ac:dyDescent="0.2">
      <c r="A440" s="36">
        <f t="shared" si="60"/>
        <v>11</v>
      </c>
      <c r="B440" s="39" t="s">
        <v>561</v>
      </c>
      <c r="C440" s="30">
        <v>500</v>
      </c>
      <c r="D440" s="31" t="s">
        <v>376</v>
      </c>
      <c r="E440" s="21">
        <f>'[2]MATERIALES E INSUMOS'!$E$1048</f>
        <v>9.42</v>
      </c>
      <c r="F440" s="21">
        <f t="shared" si="55"/>
        <v>1.6956</v>
      </c>
      <c r="G440" s="32">
        <f t="shared" si="56"/>
        <v>11.115600000000001</v>
      </c>
      <c r="H440" s="21">
        <f t="shared" si="57"/>
        <v>4710</v>
      </c>
      <c r="I440" s="21">
        <f t="shared" si="58"/>
        <v>847.8</v>
      </c>
      <c r="J440" s="22">
        <f t="shared" si="59"/>
        <v>5557.8</v>
      </c>
      <c r="K440" s="23"/>
    </row>
    <row r="441" spans="1:11" x14ac:dyDescent="0.2">
      <c r="A441" s="36">
        <f t="shared" si="60"/>
        <v>12</v>
      </c>
      <c r="B441" s="39" t="s">
        <v>562</v>
      </c>
      <c r="C441" s="30">
        <v>11</v>
      </c>
      <c r="D441" s="31" t="s">
        <v>49</v>
      </c>
      <c r="E441" s="21">
        <v>11000</v>
      </c>
      <c r="F441" s="21">
        <f t="shared" si="55"/>
        <v>1980</v>
      </c>
      <c r="G441" s="32">
        <f t="shared" si="56"/>
        <v>12980</v>
      </c>
      <c r="H441" s="21">
        <f t="shared" si="57"/>
        <v>121000</v>
      </c>
      <c r="I441" s="21">
        <f t="shared" si="58"/>
        <v>21780</v>
      </c>
      <c r="J441" s="22">
        <f t="shared" si="59"/>
        <v>142780</v>
      </c>
      <c r="K441" s="23"/>
    </row>
    <row r="442" spans="1:11" x14ac:dyDescent="0.2">
      <c r="A442" s="36">
        <f t="shared" si="60"/>
        <v>13</v>
      </c>
      <c r="B442" s="39" t="s">
        <v>563</v>
      </c>
      <c r="C442" s="30">
        <v>6</v>
      </c>
      <c r="D442" s="31" t="s">
        <v>49</v>
      </c>
      <c r="E442" s="21">
        <v>8000</v>
      </c>
      <c r="F442" s="21">
        <f t="shared" si="55"/>
        <v>1440</v>
      </c>
      <c r="G442" s="32">
        <f t="shared" si="56"/>
        <v>9440</v>
      </c>
      <c r="H442" s="21">
        <f t="shared" si="57"/>
        <v>48000</v>
      </c>
      <c r="I442" s="21">
        <f t="shared" si="58"/>
        <v>8640</v>
      </c>
      <c r="J442" s="22">
        <f t="shared" si="59"/>
        <v>56640</v>
      </c>
      <c r="K442" s="23"/>
    </row>
    <row r="443" spans="1:11" x14ac:dyDescent="0.2">
      <c r="A443" s="36">
        <f t="shared" si="60"/>
        <v>14</v>
      </c>
      <c r="B443" s="39" t="s">
        <v>564</v>
      </c>
      <c r="C443" s="30">
        <v>1</v>
      </c>
      <c r="D443" s="31" t="s">
        <v>49</v>
      </c>
      <c r="E443" s="21">
        <v>35000</v>
      </c>
      <c r="F443" s="21">
        <f t="shared" si="55"/>
        <v>6300</v>
      </c>
      <c r="G443" s="32">
        <f t="shared" si="56"/>
        <v>41300</v>
      </c>
      <c r="H443" s="21">
        <f t="shared" si="57"/>
        <v>35000</v>
      </c>
      <c r="I443" s="21">
        <f t="shared" si="58"/>
        <v>6300</v>
      </c>
      <c r="J443" s="22">
        <f t="shared" si="59"/>
        <v>41300</v>
      </c>
      <c r="K443" s="23"/>
    </row>
    <row r="444" spans="1:11" x14ac:dyDescent="0.2">
      <c r="A444" s="36">
        <v>15</v>
      </c>
      <c r="B444" s="39" t="s">
        <v>565</v>
      </c>
      <c r="C444" s="30">
        <v>10</v>
      </c>
      <c r="D444" s="31" t="s">
        <v>49</v>
      </c>
      <c r="E444" s="21">
        <f>'[1]Analisis de Costos'!G1448</f>
        <v>14196.919999999998</v>
      </c>
      <c r="F444" s="21">
        <f>'[1]Analisis de Costos'!H1448</f>
        <v>2253.0299999999997</v>
      </c>
      <c r="G444" s="32">
        <f t="shared" si="56"/>
        <v>16449.949999999997</v>
      </c>
      <c r="H444" s="21">
        <f t="shared" si="57"/>
        <v>141969.20000000001</v>
      </c>
      <c r="I444" s="21">
        <f t="shared" si="58"/>
        <v>22530.3</v>
      </c>
      <c r="J444" s="22">
        <f t="shared" si="59"/>
        <v>164499.5</v>
      </c>
      <c r="K444" s="23"/>
    </row>
    <row r="445" spans="1:11" x14ac:dyDescent="0.2">
      <c r="A445" s="36">
        <v>16</v>
      </c>
      <c r="B445" s="39" t="s">
        <v>566</v>
      </c>
      <c r="C445" s="30">
        <v>1</v>
      </c>
      <c r="D445" s="31" t="s">
        <v>49</v>
      </c>
      <c r="E445" s="21">
        <f>'[1]Analisis de Costos'!G1817</f>
        <v>5504.9539999999997</v>
      </c>
      <c r="F445" s="21">
        <f t="shared" ref="F445:F457" si="61">E445*0.18</f>
        <v>990.89171999999996</v>
      </c>
      <c r="G445" s="32">
        <f t="shared" si="56"/>
        <v>6495.8457199999993</v>
      </c>
      <c r="H445" s="21">
        <f t="shared" si="57"/>
        <v>5504.95</v>
      </c>
      <c r="I445" s="21">
        <f t="shared" si="58"/>
        <v>990.89</v>
      </c>
      <c r="J445" s="22">
        <f t="shared" si="59"/>
        <v>6495.84</v>
      </c>
      <c r="K445" s="23"/>
    </row>
    <row r="446" spans="1:11" x14ac:dyDescent="0.2">
      <c r="A446" s="36">
        <v>17</v>
      </c>
      <c r="B446" s="39" t="s">
        <v>567</v>
      </c>
      <c r="C446" s="30">
        <v>21</v>
      </c>
      <c r="D446" s="31" t="s">
        <v>49</v>
      </c>
      <c r="E446" s="21">
        <v>4200</v>
      </c>
      <c r="F446" s="21">
        <f t="shared" si="61"/>
        <v>756</v>
      </c>
      <c r="G446" s="32">
        <f t="shared" si="56"/>
        <v>4956</v>
      </c>
      <c r="H446" s="21">
        <f t="shared" si="57"/>
        <v>88200</v>
      </c>
      <c r="I446" s="21">
        <f t="shared" si="58"/>
        <v>15876</v>
      </c>
      <c r="J446" s="22">
        <f t="shared" si="59"/>
        <v>104076</v>
      </c>
      <c r="K446" s="23"/>
    </row>
    <row r="447" spans="1:11" x14ac:dyDescent="0.2">
      <c r="A447" s="36">
        <v>18</v>
      </c>
      <c r="B447" s="39" t="s">
        <v>568</v>
      </c>
      <c r="C447" s="30">
        <v>1</v>
      </c>
      <c r="D447" s="31" t="s">
        <v>49</v>
      </c>
      <c r="E447" s="21">
        <v>10000</v>
      </c>
      <c r="F447" s="21">
        <f t="shared" si="61"/>
        <v>1800</v>
      </c>
      <c r="G447" s="32">
        <f t="shared" si="56"/>
        <v>11800</v>
      </c>
      <c r="H447" s="21">
        <f t="shared" si="57"/>
        <v>10000</v>
      </c>
      <c r="I447" s="21">
        <f t="shared" si="58"/>
        <v>1800</v>
      </c>
      <c r="J447" s="22">
        <f t="shared" si="59"/>
        <v>11800</v>
      </c>
      <c r="K447" s="23"/>
    </row>
    <row r="448" spans="1:11" x14ac:dyDescent="0.2">
      <c r="A448" s="36">
        <v>19</v>
      </c>
      <c r="B448" s="39" t="s">
        <v>569</v>
      </c>
      <c r="C448" s="30">
        <v>21</v>
      </c>
      <c r="D448" s="31" t="s">
        <v>49</v>
      </c>
      <c r="E448" s="21">
        <f>[3]Sheet1!H773</f>
        <v>2145.4500000000003</v>
      </c>
      <c r="F448" s="21">
        <f t="shared" si="61"/>
        <v>386.18100000000004</v>
      </c>
      <c r="G448" s="32">
        <f t="shared" si="56"/>
        <v>2531.6310000000003</v>
      </c>
      <c r="H448" s="21">
        <f t="shared" si="57"/>
        <v>45054.45</v>
      </c>
      <c r="I448" s="21">
        <f t="shared" si="58"/>
        <v>8109.8</v>
      </c>
      <c r="J448" s="22">
        <f t="shared" si="59"/>
        <v>53164.25</v>
      </c>
      <c r="K448" s="23"/>
    </row>
    <row r="449" spans="1:13" x14ac:dyDescent="0.2">
      <c r="A449" s="36">
        <v>20</v>
      </c>
      <c r="B449" s="39" t="s">
        <v>570</v>
      </c>
      <c r="C449" s="30">
        <v>5</v>
      </c>
      <c r="D449" s="31" t="s">
        <v>49</v>
      </c>
      <c r="E449" s="21">
        <f>[3]Sheet1!H756</f>
        <v>2020.64</v>
      </c>
      <c r="F449" s="21">
        <f t="shared" si="61"/>
        <v>363.71519999999998</v>
      </c>
      <c r="G449" s="32">
        <f t="shared" si="56"/>
        <v>2384.3552</v>
      </c>
      <c r="H449" s="21">
        <f t="shared" si="57"/>
        <v>10103.200000000001</v>
      </c>
      <c r="I449" s="21">
        <f t="shared" si="58"/>
        <v>1818.58</v>
      </c>
      <c r="J449" s="22">
        <f t="shared" si="59"/>
        <v>11921.78</v>
      </c>
      <c r="K449" s="23"/>
    </row>
    <row r="450" spans="1:13" x14ac:dyDescent="0.2">
      <c r="A450" s="36">
        <v>21</v>
      </c>
      <c r="B450" s="39" t="s">
        <v>571</v>
      </c>
      <c r="C450" s="30">
        <v>22</v>
      </c>
      <c r="D450" s="31" t="s">
        <v>49</v>
      </c>
      <c r="E450" s="21">
        <f>[3]Sheet1!H739</f>
        <v>1726.2700000000002</v>
      </c>
      <c r="F450" s="21">
        <f t="shared" si="61"/>
        <v>310.72860000000003</v>
      </c>
      <c r="G450" s="32">
        <f t="shared" si="56"/>
        <v>2036.9986000000004</v>
      </c>
      <c r="H450" s="21">
        <f t="shared" si="57"/>
        <v>37977.94</v>
      </c>
      <c r="I450" s="21">
        <f t="shared" si="58"/>
        <v>6836.03</v>
      </c>
      <c r="J450" s="22">
        <f t="shared" si="59"/>
        <v>44813.97</v>
      </c>
      <c r="K450" s="23"/>
    </row>
    <row r="451" spans="1:13" x14ac:dyDescent="0.2">
      <c r="A451" s="36">
        <v>22</v>
      </c>
      <c r="B451" s="39" t="s">
        <v>572</v>
      </c>
      <c r="C451" s="30">
        <v>6</v>
      </c>
      <c r="D451" s="31" t="s">
        <v>49</v>
      </c>
      <c r="E451" s="21">
        <f>'[1]Analisis de Costos'!G1551</f>
        <v>594.36860068259386</v>
      </c>
      <c r="F451" s="21">
        <f t="shared" si="61"/>
        <v>106.98634812286689</v>
      </c>
      <c r="G451" s="32">
        <f t="shared" si="56"/>
        <v>701.35494880546071</v>
      </c>
      <c r="H451" s="21">
        <f t="shared" si="57"/>
        <v>3566.21</v>
      </c>
      <c r="I451" s="21">
        <f t="shared" si="58"/>
        <v>641.91999999999996</v>
      </c>
      <c r="J451" s="22">
        <f t="shared" si="59"/>
        <v>4208.13</v>
      </c>
      <c r="K451" s="23"/>
    </row>
    <row r="452" spans="1:13" x14ac:dyDescent="0.2">
      <c r="A452" s="36">
        <v>23</v>
      </c>
      <c r="B452" s="39" t="s">
        <v>573</v>
      </c>
      <c r="C452" s="30">
        <v>7</v>
      </c>
      <c r="D452" s="31" t="s">
        <v>49</v>
      </c>
      <c r="E452" s="21">
        <f>[3]Sheet1!H722</f>
        <v>1608.2199999999998</v>
      </c>
      <c r="F452" s="21">
        <f t="shared" si="61"/>
        <v>289.47959999999995</v>
      </c>
      <c r="G452" s="32">
        <f t="shared" si="56"/>
        <v>1897.6995999999997</v>
      </c>
      <c r="H452" s="21">
        <f t="shared" si="57"/>
        <v>11257.54</v>
      </c>
      <c r="I452" s="21">
        <f t="shared" si="58"/>
        <v>2026.36</v>
      </c>
      <c r="J452" s="22">
        <f t="shared" si="59"/>
        <v>13283.900000000001</v>
      </c>
      <c r="K452" s="23"/>
    </row>
    <row r="453" spans="1:13" x14ac:dyDescent="0.2">
      <c r="A453" s="36">
        <v>24</v>
      </c>
      <c r="B453" s="39" t="s">
        <v>574</v>
      </c>
      <c r="C453" s="30">
        <v>11</v>
      </c>
      <c r="D453" s="31" t="s">
        <v>49</v>
      </c>
      <c r="E453" s="21">
        <f>13500</f>
        <v>13500</v>
      </c>
      <c r="F453" s="21">
        <f t="shared" si="61"/>
        <v>2430</v>
      </c>
      <c r="G453" s="32">
        <f t="shared" si="56"/>
        <v>15930</v>
      </c>
      <c r="H453" s="21">
        <f t="shared" si="57"/>
        <v>148500</v>
      </c>
      <c r="I453" s="21">
        <f t="shared" si="58"/>
        <v>26730</v>
      </c>
      <c r="J453" s="22">
        <f t="shared" si="59"/>
        <v>175230</v>
      </c>
      <c r="K453" s="23"/>
    </row>
    <row r="454" spans="1:13" x14ac:dyDescent="0.2">
      <c r="A454" s="36">
        <v>25</v>
      </c>
      <c r="B454" s="39" t="s">
        <v>575</v>
      </c>
      <c r="C454" s="30">
        <v>11</v>
      </c>
      <c r="D454" s="31" t="s">
        <v>49</v>
      </c>
      <c r="E454" s="21">
        <v>1500</v>
      </c>
      <c r="F454" s="21">
        <f t="shared" si="61"/>
        <v>270</v>
      </c>
      <c r="G454" s="32">
        <f t="shared" si="56"/>
        <v>1770</v>
      </c>
      <c r="H454" s="21">
        <f t="shared" si="57"/>
        <v>16500</v>
      </c>
      <c r="I454" s="21">
        <f t="shared" si="58"/>
        <v>2970</v>
      </c>
      <c r="J454" s="22">
        <f t="shared" si="59"/>
        <v>19470</v>
      </c>
      <c r="K454" s="23"/>
    </row>
    <row r="455" spans="1:13" x14ac:dyDescent="0.2">
      <c r="A455" s="36">
        <f>A454+1</f>
        <v>26</v>
      </c>
      <c r="B455" s="39" t="s">
        <v>576</v>
      </c>
      <c r="C455" s="30">
        <v>11</v>
      </c>
      <c r="D455" s="31" t="s">
        <v>49</v>
      </c>
      <c r="E455" s="21">
        <v>1500</v>
      </c>
      <c r="F455" s="21">
        <f t="shared" si="61"/>
        <v>270</v>
      </c>
      <c r="G455" s="32">
        <f t="shared" si="56"/>
        <v>1770</v>
      </c>
      <c r="H455" s="21">
        <f t="shared" si="57"/>
        <v>16500</v>
      </c>
      <c r="I455" s="21">
        <f t="shared" si="58"/>
        <v>2970</v>
      </c>
      <c r="J455" s="22">
        <f t="shared" si="59"/>
        <v>19470</v>
      </c>
      <c r="K455" s="23"/>
    </row>
    <row r="456" spans="1:13" x14ac:dyDescent="0.2">
      <c r="A456" s="36">
        <v>27</v>
      </c>
      <c r="B456" s="39" t="s">
        <v>577</v>
      </c>
      <c r="C456" s="30">
        <v>87.5</v>
      </c>
      <c r="D456" s="31" t="s">
        <v>109</v>
      </c>
      <c r="E456" s="21">
        <f>E466*0.55</f>
        <v>315.17391304347831</v>
      </c>
      <c r="F456" s="21">
        <f t="shared" si="61"/>
        <v>56.731304347826097</v>
      </c>
      <c r="G456" s="32">
        <f t="shared" si="56"/>
        <v>371.9052173913044</v>
      </c>
      <c r="H456" s="21">
        <f t="shared" si="57"/>
        <v>27577.72</v>
      </c>
      <c r="I456" s="21">
        <f t="shared" si="58"/>
        <v>4963.99</v>
      </c>
      <c r="J456" s="22">
        <f t="shared" si="59"/>
        <v>32541.71</v>
      </c>
      <c r="K456" s="23"/>
    </row>
    <row r="457" spans="1:13" x14ac:dyDescent="0.2">
      <c r="A457" s="36">
        <f>A456+1</f>
        <v>28</v>
      </c>
      <c r="B457" s="39" t="s">
        <v>578</v>
      </c>
      <c r="C457" s="30">
        <v>0.2</v>
      </c>
      <c r="D457" s="31" t="s">
        <v>49</v>
      </c>
      <c r="E457" s="21">
        <f>SUM(H430:H456)</f>
        <v>922217.01999999979</v>
      </c>
      <c r="F457" s="21">
        <f t="shared" si="61"/>
        <v>165999.06359999996</v>
      </c>
      <c r="G457" s="32">
        <f t="shared" si="56"/>
        <v>1088216.0835999998</v>
      </c>
      <c r="H457" s="21">
        <f t="shared" si="57"/>
        <v>184443.4</v>
      </c>
      <c r="I457" s="21">
        <f t="shared" si="58"/>
        <v>33199.81</v>
      </c>
      <c r="J457" s="22">
        <f t="shared" si="59"/>
        <v>217643.21</v>
      </c>
      <c r="K457" s="23"/>
    </row>
    <row r="458" spans="1:13" x14ac:dyDescent="0.2">
      <c r="A458" s="48"/>
      <c r="B458" s="49" t="s">
        <v>579</v>
      </c>
      <c r="C458" s="50"/>
      <c r="D458" s="51"/>
      <c r="E458" s="52"/>
      <c r="F458" s="52"/>
      <c r="G458" s="53"/>
      <c r="H458" s="54">
        <f>SUM(H428:H457)</f>
        <v>1106660.4199999997</v>
      </c>
      <c r="I458" s="54">
        <f>SUM(I428:I457)</f>
        <v>196174.71</v>
      </c>
      <c r="J458" s="55"/>
      <c r="K458" s="55">
        <f>SUM(J430:J457)</f>
        <v>1302835.1299999999</v>
      </c>
    </row>
    <row r="459" spans="1:13" x14ac:dyDescent="0.2">
      <c r="A459" s="36"/>
      <c r="B459" s="39"/>
      <c r="C459" s="30"/>
      <c r="D459" s="31"/>
      <c r="E459" s="21"/>
      <c r="F459" s="21"/>
      <c r="G459" s="32"/>
      <c r="H459" s="21"/>
      <c r="I459" s="21"/>
      <c r="J459" s="22"/>
      <c r="K459" s="23"/>
    </row>
    <row r="460" spans="1:13" x14ac:dyDescent="0.2">
      <c r="A460" s="24" t="s">
        <v>580</v>
      </c>
      <c r="B460" s="25" t="s">
        <v>581</v>
      </c>
      <c r="C460" s="30"/>
      <c r="D460" s="31"/>
      <c r="E460" s="21"/>
      <c r="F460" s="21"/>
      <c r="G460" s="32"/>
      <c r="H460" s="21"/>
      <c r="I460" s="21"/>
      <c r="J460" s="22"/>
      <c r="K460" s="23"/>
    </row>
    <row r="461" spans="1:13" x14ac:dyDescent="0.2">
      <c r="A461" s="36"/>
      <c r="B461" s="40"/>
      <c r="C461" s="30"/>
      <c r="D461" s="31"/>
      <c r="E461" s="21"/>
      <c r="F461" s="21"/>
      <c r="G461" s="32"/>
      <c r="H461" s="21"/>
      <c r="I461" s="21"/>
      <c r="J461" s="22"/>
      <c r="K461" s="23"/>
    </row>
    <row r="462" spans="1:13" x14ac:dyDescent="0.2">
      <c r="A462" s="34">
        <v>1</v>
      </c>
      <c r="B462" s="25" t="s">
        <v>582</v>
      </c>
      <c r="C462" s="108"/>
      <c r="D462" s="40"/>
      <c r="E462" s="109"/>
      <c r="F462" s="109"/>
      <c r="G462" s="110"/>
      <c r="H462" s="109"/>
      <c r="I462" s="21"/>
      <c r="J462" s="22"/>
      <c r="K462" s="23"/>
    </row>
    <row r="463" spans="1:13" x14ac:dyDescent="0.2">
      <c r="A463" s="36">
        <v>1.1000000000000001</v>
      </c>
      <c r="B463" s="39" t="s">
        <v>583</v>
      </c>
      <c r="C463" s="30">
        <v>1</v>
      </c>
      <c r="D463" s="31" t="s">
        <v>49</v>
      </c>
      <c r="E463" s="21">
        <v>2000</v>
      </c>
      <c r="F463" s="21">
        <f>E463*0.1*0.18</f>
        <v>36</v>
      </c>
      <c r="G463" s="32">
        <f>E463+F463</f>
        <v>2036</v>
      </c>
      <c r="H463" s="21">
        <f>ROUND(C463*E463,2)</f>
        <v>2000</v>
      </c>
      <c r="I463" s="21">
        <f>ROUND(C463*F463,2)</f>
        <v>36</v>
      </c>
      <c r="J463" s="22">
        <f>H463+I463</f>
        <v>2036</v>
      </c>
      <c r="K463" s="23"/>
      <c r="M463" s="111"/>
    </row>
    <row r="464" spans="1:13" x14ac:dyDescent="0.2">
      <c r="A464" s="36"/>
      <c r="B464" s="31"/>
      <c r="C464" s="30"/>
      <c r="D464" s="31"/>
      <c r="E464" s="21"/>
      <c r="F464" s="21"/>
      <c r="G464" s="32"/>
      <c r="H464" s="21"/>
      <c r="I464" s="21"/>
      <c r="J464" s="22"/>
      <c r="K464" s="23">
        <f>SUM(J463)</f>
        <v>2036</v>
      </c>
    </row>
    <row r="465" spans="1:11" x14ac:dyDescent="0.2">
      <c r="A465" s="34" t="s">
        <v>584</v>
      </c>
      <c r="B465" s="25" t="s">
        <v>542</v>
      </c>
      <c r="C465" s="108"/>
      <c r="D465" s="40"/>
      <c r="E465" s="109"/>
      <c r="F465" s="109"/>
      <c r="G465" s="32"/>
      <c r="H465" s="21"/>
      <c r="I465" s="21"/>
      <c r="J465" s="22"/>
      <c r="K465" s="23"/>
    </row>
    <row r="466" spans="1:11" x14ac:dyDescent="0.2">
      <c r="A466" s="36" t="s">
        <v>585</v>
      </c>
      <c r="B466" s="39" t="s">
        <v>586</v>
      </c>
      <c r="C466" s="30"/>
      <c r="D466" s="31" t="s">
        <v>49</v>
      </c>
      <c r="E466" s="21">
        <f>'[1]Analisis de Costos'!G1462</f>
        <v>573.04347826086962</v>
      </c>
      <c r="F466" s="21">
        <f>'[1]Analisis de Costos'!H1462</f>
        <v>0</v>
      </c>
      <c r="G466" s="32">
        <f>E466+F466</f>
        <v>573.04347826086962</v>
      </c>
      <c r="H466" s="21">
        <f>ROUND(C466*E466,2)</f>
        <v>0</v>
      </c>
      <c r="I466" s="21">
        <f>ROUND(C466*F466,2)</f>
        <v>0</v>
      </c>
      <c r="J466" s="22">
        <f>H466+I466</f>
        <v>0</v>
      </c>
      <c r="K466" s="23"/>
    </row>
    <row r="467" spans="1:11" x14ac:dyDescent="0.2">
      <c r="A467" s="36" t="s">
        <v>587</v>
      </c>
      <c r="B467" s="39" t="s">
        <v>588</v>
      </c>
      <c r="C467" s="30"/>
      <c r="D467" s="31" t="s">
        <v>49</v>
      </c>
      <c r="E467" s="21">
        <f>E216</f>
        <v>183.35666666666665</v>
      </c>
      <c r="F467" s="21">
        <f>F216</f>
        <v>15.409358333333333</v>
      </c>
      <c r="G467" s="32">
        <f>E467+F467</f>
        <v>198.76602499999998</v>
      </c>
      <c r="H467" s="21">
        <f>ROUND(C467*E467,2)</f>
        <v>0</v>
      </c>
      <c r="I467" s="21">
        <f>ROUND(C467*F467,2)</f>
        <v>0</v>
      </c>
      <c r="J467" s="22">
        <f>H467+I467</f>
        <v>0</v>
      </c>
      <c r="K467" s="23"/>
    </row>
    <row r="468" spans="1:11" x14ac:dyDescent="0.2">
      <c r="A468" s="36"/>
      <c r="B468" s="31"/>
      <c r="C468" s="30"/>
      <c r="D468" s="31"/>
      <c r="E468" s="21"/>
      <c r="F468" s="21"/>
      <c r="G468" s="32"/>
      <c r="H468" s="21"/>
      <c r="I468" s="21"/>
      <c r="J468" s="22"/>
      <c r="K468" s="23">
        <f>SUM(J466:J467)</f>
        <v>0</v>
      </c>
    </row>
    <row r="469" spans="1:11" x14ac:dyDescent="0.2">
      <c r="A469" s="34">
        <v>3</v>
      </c>
      <c r="B469" s="25" t="s">
        <v>589</v>
      </c>
      <c r="C469" s="30"/>
      <c r="D469" s="31"/>
      <c r="E469" s="21"/>
      <c r="F469" s="21"/>
      <c r="G469" s="32"/>
      <c r="H469" s="21"/>
      <c r="I469" s="21"/>
      <c r="J469" s="22"/>
      <c r="K469" s="23"/>
    </row>
    <row r="470" spans="1:11" x14ac:dyDescent="0.2">
      <c r="A470" s="36">
        <v>3.1</v>
      </c>
      <c r="B470" s="39" t="s">
        <v>590</v>
      </c>
      <c r="C470" s="30">
        <v>0.47</v>
      </c>
      <c r="D470" s="31" t="s">
        <v>109</v>
      </c>
      <c r="E470" s="21">
        <f>'[1]Analisis de Costos'!G1468</f>
        <v>9434.43</v>
      </c>
      <c r="F470" s="21">
        <f>'[1]Analisis de Costos'!H1468</f>
        <v>1525.6000000000001</v>
      </c>
      <c r="G470" s="32">
        <f>E470+F470</f>
        <v>10960.03</v>
      </c>
      <c r="H470" s="21">
        <f>ROUND(C470*E470,2)</f>
        <v>4434.18</v>
      </c>
      <c r="I470" s="21">
        <f>ROUND(C470*F470,2)</f>
        <v>717.03</v>
      </c>
      <c r="J470" s="22">
        <f>H470+I470</f>
        <v>5151.21</v>
      </c>
      <c r="K470" s="23"/>
    </row>
    <row r="471" spans="1:11" x14ac:dyDescent="0.2">
      <c r="A471" s="36">
        <v>3.2</v>
      </c>
      <c r="B471" s="39" t="s">
        <v>591</v>
      </c>
      <c r="C471" s="30">
        <v>0.14000000000000001</v>
      </c>
      <c r="D471" s="31" t="s">
        <v>109</v>
      </c>
      <c r="E471" s="21">
        <f>'[1]Analisis de Costos'!G1479</f>
        <v>30286.47</v>
      </c>
      <c r="F471" s="21">
        <f>'[1]Analisis de Costos'!H1479</f>
        <v>3544.5299999999997</v>
      </c>
      <c r="G471" s="32">
        <f>E471+F471</f>
        <v>33831</v>
      </c>
      <c r="H471" s="21">
        <f>ROUND(C471*E471,2)</f>
        <v>4240.1099999999997</v>
      </c>
      <c r="I471" s="21">
        <f>ROUND(C471*F471,2)</f>
        <v>496.23</v>
      </c>
      <c r="J471" s="22">
        <f>H471+I471</f>
        <v>4736.34</v>
      </c>
      <c r="K471" s="23"/>
    </row>
    <row r="472" spans="1:11" x14ac:dyDescent="0.2">
      <c r="A472" s="36">
        <v>3.3</v>
      </c>
      <c r="B472" s="39" t="s">
        <v>592</v>
      </c>
      <c r="C472" s="30">
        <v>0.53</v>
      </c>
      <c r="D472" s="31" t="s">
        <v>109</v>
      </c>
      <c r="E472" s="21">
        <f>'[1]Analisis de Costos'!G1491</f>
        <v>12438.269999999999</v>
      </c>
      <c r="F472" s="21">
        <f>'[1]Analisis de Costos'!H1491</f>
        <v>1649.1100000000001</v>
      </c>
      <c r="G472" s="32">
        <f>E472+F472</f>
        <v>14087.38</v>
      </c>
      <c r="H472" s="21">
        <f>ROUND(C472*E472,2)</f>
        <v>6592.28</v>
      </c>
      <c r="I472" s="21">
        <f>ROUND(C472*F472,2)</f>
        <v>874.03</v>
      </c>
      <c r="J472" s="22">
        <f>H472+I472</f>
        <v>7466.3099999999995</v>
      </c>
      <c r="K472" s="23"/>
    </row>
    <row r="473" spans="1:11" x14ac:dyDescent="0.2">
      <c r="A473" s="36"/>
      <c r="B473" s="39"/>
      <c r="C473" s="30"/>
      <c r="D473" s="31"/>
      <c r="E473" s="21"/>
      <c r="F473" s="21"/>
      <c r="G473" s="32"/>
      <c r="H473" s="21"/>
      <c r="I473" s="21"/>
      <c r="J473" s="22"/>
      <c r="K473" s="23">
        <f>SUM(J470:J472)</f>
        <v>17353.86</v>
      </c>
    </row>
    <row r="474" spans="1:11" x14ac:dyDescent="0.2">
      <c r="A474" s="34">
        <v>4</v>
      </c>
      <c r="B474" s="25" t="s">
        <v>593</v>
      </c>
      <c r="C474" s="30"/>
      <c r="D474" s="31"/>
      <c r="E474" s="21"/>
      <c r="F474" s="21"/>
      <c r="G474" s="32"/>
      <c r="H474" s="21"/>
      <c r="I474" s="21"/>
      <c r="J474" s="22"/>
      <c r="K474" s="23"/>
    </row>
    <row r="475" spans="1:11" x14ac:dyDescent="0.2">
      <c r="A475" s="36">
        <v>4.0999999999999996</v>
      </c>
      <c r="B475" s="39" t="s">
        <v>594</v>
      </c>
      <c r="C475" s="30">
        <v>4</v>
      </c>
      <c r="D475" s="31" t="s">
        <v>25</v>
      </c>
      <c r="E475" s="21">
        <f>'[1]Analisis de Costos'!G1503</f>
        <v>1307.8200000000002</v>
      </c>
      <c r="F475" s="21">
        <f>'[1]Analisis de Costos'!H1503</f>
        <v>182.13</v>
      </c>
      <c r="G475" s="32">
        <f>E475+F475</f>
        <v>1489.9500000000003</v>
      </c>
      <c r="H475" s="21">
        <f>ROUND(C475*E475,2)</f>
        <v>5231.28</v>
      </c>
      <c r="I475" s="21">
        <f>ROUND(C475*F475,2)</f>
        <v>728.52</v>
      </c>
      <c r="J475" s="22">
        <f>H475+I475</f>
        <v>5959.7999999999993</v>
      </c>
      <c r="K475" s="23"/>
    </row>
    <row r="476" spans="1:11" x14ac:dyDescent="0.2">
      <c r="A476" s="36">
        <v>4.2</v>
      </c>
      <c r="B476" s="39" t="s">
        <v>595</v>
      </c>
      <c r="C476" s="30">
        <v>21.6</v>
      </c>
      <c r="D476" s="31" t="s">
        <v>25</v>
      </c>
      <c r="E476" s="21">
        <f>'[1]Analisis de Costos'!G1514</f>
        <v>1053.6299999999999</v>
      </c>
      <c r="F476" s="21">
        <f>'[1]Analisis de Costos'!H1514</f>
        <v>132.97000000000003</v>
      </c>
      <c r="G476" s="32">
        <f>E476+F476</f>
        <v>1186.5999999999999</v>
      </c>
      <c r="H476" s="21">
        <f>ROUND(C476*E476,2)</f>
        <v>22758.41</v>
      </c>
      <c r="I476" s="21">
        <f>ROUND(C476*F476,2)</f>
        <v>2872.15</v>
      </c>
      <c r="J476" s="22">
        <f>H476+I476</f>
        <v>25630.560000000001</v>
      </c>
      <c r="K476" s="23"/>
    </row>
    <row r="477" spans="1:11" x14ac:dyDescent="0.2">
      <c r="A477" s="36"/>
      <c r="B477" s="39"/>
      <c r="C477" s="30"/>
      <c r="D477" s="31"/>
      <c r="E477" s="21"/>
      <c r="F477" s="21"/>
      <c r="G477" s="32"/>
      <c r="H477" s="21"/>
      <c r="I477" s="21"/>
      <c r="J477" s="22"/>
      <c r="K477" s="23">
        <f>SUM(J475:J476)</f>
        <v>31590.36</v>
      </c>
    </row>
    <row r="478" spans="1:11" x14ac:dyDescent="0.2">
      <c r="A478" s="34">
        <v>5</v>
      </c>
      <c r="B478" s="25" t="s">
        <v>596</v>
      </c>
      <c r="C478" s="30"/>
      <c r="D478" s="31"/>
      <c r="E478" s="21"/>
      <c r="F478" s="21"/>
      <c r="G478" s="32"/>
      <c r="H478" s="21"/>
      <c r="I478" s="21"/>
      <c r="J478" s="22"/>
      <c r="K478" s="23"/>
    </row>
    <row r="479" spans="1:11" x14ac:dyDescent="0.2">
      <c r="A479" s="36">
        <f t="shared" ref="A479:A487" si="62">A478+0.1</f>
        <v>5.0999999999999996</v>
      </c>
      <c r="B479" s="39" t="s">
        <v>190</v>
      </c>
      <c r="C479" s="30">
        <v>20.85</v>
      </c>
      <c r="D479" s="31" t="s">
        <v>25</v>
      </c>
      <c r="E479" s="21">
        <f>E153</f>
        <v>377.57</v>
      </c>
      <c r="F479" s="21">
        <f>F153</f>
        <v>30.14</v>
      </c>
      <c r="G479" s="32">
        <f t="shared" ref="G479:G487" si="63">E479+F479</f>
        <v>407.71</v>
      </c>
      <c r="H479" s="21">
        <f t="shared" ref="H479:H487" si="64">ROUND(C479*E479,2)</f>
        <v>7872.33</v>
      </c>
      <c r="I479" s="21">
        <f t="shared" ref="I479:I487" si="65">ROUND(C479*F479,2)</f>
        <v>628.41999999999996</v>
      </c>
      <c r="J479" s="22">
        <f t="shared" ref="J479:J487" si="66">H479+I479</f>
        <v>8500.75</v>
      </c>
      <c r="K479" s="23"/>
    </row>
    <row r="480" spans="1:11" x14ac:dyDescent="0.2">
      <c r="A480" s="36">
        <f t="shared" si="62"/>
        <v>5.1999999999999993</v>
      </c>
      <c r="B480" s="39" t="s">
        <v>298</v>
      </c>
      <c r="C480" s="30">
        <v>21.61</v>
      </c>
      <c r="D480" s="31" t="s">
        <v>25</v>
      </c>
      <c r="E480" s="21">
        <f>E249</f>
        <v>606.8599999999999</v>
      </c>
      <c r="F480" s="21">
        <f>F249</f>
        <v>48.480000000000004</v>
      </c>
      <c r="G480" s="32">
        <f t="shared" si="63"/>
        <v>655.33999999999992</v>
      </c>
      <c r="H480" s="21">
        <f t="shared" si="64"/>
        <v>13114.24</v>
      </c>
      <c r="I480" s="21">
        <f t="shared" si="65"/>
        <v>1047.6500000000001</v>
      </c>
      <c r="J480" s="22">
        <f t="shared" si="66"/>
        <v>14161.89</v>
      </c>
      <c r="K480" s="23"/>
    </row>
    <row r="481" spans="1:11" x14ac:dyDescent="0.2">
      <c r="A481" s="36">
        <f t="shared" si="62"/>
        <v>5.2999999999999989</v>
      </c>
      <c r="B481" s="39" t="s">
        <v>597</v>
      </c>
      <c r="C481" s="30">
        <v>4.84</v>
      </c>
      <c r="D481" s="31" t="s">
        <v>25</v>
      </c>
      <c r="E481" s="21">
        <f>E258</f>
        <v>524.93000000000006</v>
      </c>
      <c r="F481" s="21">
        <f>F258</f>
        <v>31.580000000000002</v>
      </c>
      <c r="G481" s="32">
        <f t="shared" si="63"/>
        <v>556.5100000000001</v>
      </c>
      <c r="H481" s="21">
        <f t="shared" si="64"/>
        <v>2540.66</v>
      </c>
      <c r="I481" s="21">
        <f t="shared" si="65"/>
        <v>152.85</v>
      </c>
      <c r="J481" s="22">
        <f t="shared" si="66"/>
        <v>2693.5099999999998</v>
      </c>
      <c r="K481" s="23"/>
    </row>
    <row r="482" spans="1:11" x14ac:dyDescent="0.2">
      <c r="A482" s="36">
        <f t="shared" si="62"/>
        <v>5.3999999999999986</v>
      </c>
      <c r="B482" s="39" t="s">
        <v>598</v>
      </c>
      <c r="C482" s="30">
        <v>8.41</v>
      </c>
      <c r="D482" s="31" t="s">
        <v>25</v>
      </c>
      <c r="E482" s="21">
        <f>E182</f>
        <v>545.72</v>
      </c>
      <c r="F482" s="21">
        <f>F182</f>
        <v>55.17</v>
      </c>
      <c r="G482" s="32">
        <f t="shared" si="63"/>
        <v>600.89</v>
      </c>
      <c r="H482" s="21">
        <f t="shared" si="64"/>
        <v>4589.51</v>
      </c>
      <c r="I482" s="21">
        <f t="shared" si="65"/>
        <v>463.98</v>
      </c>
      <c r="J482" s="22">
        <f t="shared" si="66"/>
        <v>5053.49</v>
      </c>
      <c r="K482" s="23"/>
    </row>
    <row r="483" spans="1:11" x14ac:dyDescent="0.2">
      <c r="A483" s="36">
        <f t="shared" si="62"/>
        <v>5.4999999999999982</v>
      </c>
      <c r="B483" s="37" t="s">
        <v>285</v>
      </c>
      <c r="C483" s="30">
        <v>49.33</v>
      </c>
      <c r="D483" s="31" t="s">
        <v>25</v>
      </c>
      <c r="E483" s="21">
        <f>E237</f>
        <v>238.76</v>
      </c>
      <c r="F483" s="21">
        <f>F237</f>
        <v>29.14</v>
      </c>
      <c r="G483" s="32">
        <f t="shared" si="63"/>
        <v>267.89999999999998</v>
      </c>
      <c r="H483" s="21">
        <f t="shared" si="64"/>
        <v>11778.03</v>
      </c>
      <c r="I483" s="21">
        <f t="shared" si="65"/>
        <v>1437.48</v>
      </c>
      <c r="J483" s="22">
        <f t="shared" si="66"/>
        <v>13215.51</v>
      </c>
      <c r="K483" s="23"/>
    </row>
    <row r="484" spans="1:11" x14ac:dyDescent="0.2">
      <c r="A484" s="36">
        <f t="shared" si="62"/>
        <v>5.5999999999999979</v>
      </c>
      <c r="B484" s="39" t="s">
        <v>599</v>
      </c>
      <c r="C484" s="30">
        <v>4.97</v>
      </c>
      <c r="D484" s="31" t="s">
        <v>25</v>
      </c>
      <c r="E484" s="21">
        <f>'[1]Analisis de Costos'!G1528</f>
        <v>921.19</v>
      </c>
      <c r="F484" s="21">
        <f>'[1]Analisis de Costos'!H1528</f>
        <v>95.789999999999992</v>
      </c>
      <c r="G484" s="32">
        <f t="shared" si="63"/>
        <v>1016.98</v>
      </c>
      <c r="H484" s="21">
        <f t="shared" si="64"/>
        <v>4578.3100000000004</v>
      </c>
      <c r="I484" s="21">
        <f t="shared" si="65"/>
        <v>476.08</v>
      </c>
      <c r="J484" s="22">
        <f t="shared" si="66"/>
        <v>5054.3900000000003</v>
      </c>
      <c r="K484" s="23"/>
    </row>
    <row r="485" spans="1:11" x14ac:dyDescent="0.2">
      <c r="A485" s="36">
        <f t="shared" si="62"/>
        <v>5.6999999999999975</v>
      </c>
      <c r="B485" s="39" t="s">
        <v>69</v>
      </c>
      <c r="C485" s="30">
        <v>38.1</v>
      </c>
      <c r="D485" s="31" t="s">
        <v>33</v>
      </c>
      <c r="E485" s="65">
        <f>E272</f>
        <v>167.43</v>
      </c>
      <c r="F485" s="65">
        <f>F272</f>
        <v>17.669999999999998</v>
      </c>
      <c r="G485" s="32">
        <f t="shared" si="63"/>
        <v>185.1</v>
      </c>
      <c r="H485" s="21">
        <f t="shared" si="64"/>
        <v>6379.08</v>
      </c>
      <c r="I485" s="21">
        <f t="shared" si="65"/>
        <v>673.23</v>
      </c>
      <c r="J485" s="22">
        <f t="shared" si="66"/>
        <v>7052.3099999999995</v>
      </c>
      <c r="K485" s="23"/>
    </row>
    <row r="486" spans="1:11" x14ac:dyDescent="0.2">
      <c r="A486" s="36">
        <f t="shared" si="62"/>
        <v>5.7999999999999972</v>
      </c>
      <c r="B486" s="39" t="s">
        <v>313</v>
      </c>
      <c r="C486" s="30">
        <v>11.6</v>
      </c>
      <c r="D486" s="31" t="s">
        <v>33</v>
      </c>
      <c r="E486" s="21">
        <f>E259</f>
        <v>56.935962310242537</v>
      </c>
      <c r="F486" s="21">
        <f>F259</f>
        <v>0</v>
      </c>
      <c r="G486" s="32">
        <f t="shared" si="63"/>
        <v>56.935962310242537</v>
      </c>
      <c r="H486" s="21">
        <f t="shared" si="64"/>
        <v>660.46</v>
      </c>
      <c r="I486" s="21">
        <f t="shared" si="65"/>
        <v>0</v>
      </c>
      <c r="J486" s="22">
        <f t="shared" si="66"/>
        <v>660.46</v>
      </c>
      <c r="K486" s="23"/>
    </row>
    <row r="487" spans="1:11" x14ac:dyDescent="0.2">
      <c r="A487" s="36">
        <f t="shared" si="62"/>
        <v>5.8999999999999968</v>
      </c>
      <c r="B487" s="39" t="s">
        <v>600</v>
      </c>
      <c r="C487" s="30">
        <v>11.6</v>
      </c>
      <c r="D487" s="31" t="s">
        <v>33</v>
      </c>
      <c r="E487" s="21">
        <f>'[1]Analisis de Costos'!G1541</f>
        <v>145.23999999999998</v>
      </c>
      <c r="F487" s="21">
        <f>'[1]Analisis de Costos'!H1541</f>
        <v>9.3699999999999992</v>
      </c>
      <c r="G487" s="32">
        <f t="shared" si="63"/>
        <v>154.60999999999999</v>
      </c>
      <c r="H487" s="21">
        <f t="shared" si="64"/>
        <v>1684.78</v>
      </c>
      <c r="I487" s="21">
        <f t="shared" si="65"/>
        <v>108.69</v>
      </c>
      <c r="J487" s="22">
        <f t="shared" si="66"/>
        <v>1793.47</v>
      </c>
      <c r="K487" s="23"/>
    </row>
    <row r="488" spans="1:11" x14ac:dyDescent="0.2">
      <c r="A488" s="36"/>
      <c r="B488" s="40"/>
      <c r="C488" s="30"/>
      <c r="D488" s="31"/>
      <c r="E488" s="21"/>
      <c r="F488" s="21"/>
      <c r="G488" s="32"/>
      <c r="H488" s="21"/>
      <c r="I488" s="21"/>
      <c r="J488" s="22"/>
      <c r="K488" s="23">
        <f>SUM(J479:J487)</f>
        <v>58185.78</v>
      </c>
    </row>
    <row r="489" spans="1:11" x14ac:dyDescent="0.2">
      <c r="A489" s="34">
        <v>6</v>
      </c>
      <c r="B489" s="25" t="s">
        <v>601</v>
      </c>
      <c r="C489" s="30"/>
      <c r="D489" s="31"/>
      <c r="E489" s="21"/>
      <c r="F489" s="21"/>
      <c r="G489" s="32"/>
      <c r="H489" s="21"/>
      <c r="I489" s="21"/>
      <c r="J489" s="22"/>
      <c r="K489" s="23"/>
    </row>
    <row r="490" spans="1:11" x14ac:dyDescent="0.2">
      <c r="A490" s="36">
        <f>A489+0.1</f>
        <v>6.1</v>
      </c>
      <c r="B490" s="39" t="s">
        <v>602</v>
      </c>
      <c r="C490" s="30">
        <v>1</v>
      </c>
      <c r="D490" s="31" t="s">
        <v>49</v>
      </c>
      <c r="E490" s="21">
        <f>E276</f>
        <v>5800.85</v>
      </c>
      <c r="F490" s="21">
        <f>F276</f>
        <v>1044.153</v>
      </c>
      <c r="G490" s="32">
        <f>E490+F490</f>
        <v>6845.0030000000006</v>
      </c>
      <c r="H490" s="21">
        <f>ROUND(C490*E490,2)</f>
        <v>5800.85</v>
      </c>
      <c r="I490" s="21">
        <f>ROUND(C490*F490,2)</f>
        <v>1044.1500000000001</v>
      </c>
      <c r="J490" s="22">
        <f>H490+I490</f>
        <v>6845</v>
      </c>
      <c r="K490" s="23"/>
    </row>
    <row r="491" spans="1:11" x14ac:dyDescent="0.2">
      <c r="A491" s="36"/>
      <c r="B491" s="39"/>
      <c r="C491" s="30"/>
      <c r="D491" s="31"/>
      <c r="E491" s="21"/>
      <c r="F491" s="21"/>
      <c r="G491" s="32"/>
      <c r="H491" s="21"/>
      <c r="I491" s="21"/>
      <c r="J491" s="22"/>
      <c r="K491" s="23">
        <f>SUM(J490)</f>
        <v>6845</v>
      </c>
    </row>
    <row r="492" spans="1:11" x14ac:dyDescent="0.2">
      <c r="A492" s="36">
        <v>7</v>
      </c>
      <c r="B492" s="112" t="s">
        <v>603</v>
      </c>
      <c r="C492" s="30">
        <v>7.44</v>
      </c>
      <c r="D492" s="31" t="s">
        <v>25</v>
      </c>
      <c r="E492" s="21">
        <f>E235</f>
        <v>948.11800000000005</v>
      </c>
      <c r="F492" s="21">
        <f>F235</f>
        <v>170.08199999999999</v>
      </c>
      <c r="G492" s="32">
        <f>E492+F492</f>
        <v>1118.2</v>
      </c>
      <c r="H492" s="21">
        <f>ROUND(C492*E492,2)</f>
        <v>7054</v>
      </c>
      <c r="I492" s="21">
        <f>ROUND(C492*F492,2)</f>
        <v>1265.4100000000001</v>
      </c>
      <c r="J492" s="22">
        <f>H492+I492</f>
        <v>8319.41</v>
      </c>
      <c r="K492" s="23"/>
    </row>
    <row r="493" spans="1:11" x14ac:dyDescent="0.2">
      <c r="A493" s="36"/>
      <c r="B493" s="40"/>
      <c r="C493" s="30"/>
      <c r="D493" s="31"/>
      <c r="E493" s="21"/>
      <c r="F493" s="21"/>
      <c r="G493" s="32"/>
      <c r="H493" s="21"/>
      <c r="I493" s="21"/>
      <c r="J493" s="22"/>
      <c r="K493" s="23">
        <f>SUM(J492)</f>
        <v>8319.41</v>
      </c>
    </row>
    <row r="494" spans="1:11" x14ac:dyDescent="0.2">
      <c r="A494" s="34">
        <v>8</v>
      </c>
      <c r="B494" s="25" t="s">
        <v>604</v>
      </c>
      <c r="C494" s="30"/>
      <c r="D494" s="31"/>
      <c r="E494" s="21"/>
      <c r="F494" s="21"/>
      <c r="G494" s="32"/>
      <c r="H494" s="21"/>
      <c r="I494" s="21"/>
      <c r="J494" s="22"/>
      <c r="K494" s="23"/>
    </row>
    <row r="495" spans="1:11" x14ac:dyDescent="0.2">
      <c r="A495" s="36">
        <f>A494+0.1</f>
        <v>8.1</v>
      </c>
      <c r="B495" s="39" t="s">
        <v>605</v>
      </c>
      <c r="C495" s="30">
        <v>1</v>
      </c>
      <c r="D495" s="31" t="s">
        <v>490</v>
      </c>
      <c r="E495" s="21">
        <f>1150/1.18</f>
        <v>974.57627118644075</v>
      </c>
      <c r="F495" s="21">
        <f>E495*0.18</f>
        <v>175.42372881355934</v>
      </c>
      <c r="G495" s="32">
        <f>E495+F495</f>
        <v>1150</v>
      </c>
      <c r="H495" s="21">
        <f>ROUND(C495*E495,2)</f>
        <v>974.58</v>
      </c>
      <c r="I495" s="21">
        <f>ROUND(C495*F495,2)</f>
        <v>175.42</v>
      </c>
      <c r="J495" s="22">
        <f>H495+I495</f>
        <v>1150</v>
      </c>
      <c r="K495" s="23"/>
    </row>
    <row r="496" spans="1:11" x14ac:dyDescent="0.2">
      <c r="A496" s="36">
        <f>A495+0.1</f>
        <v>8.1999999999999993</v>
      </c>
      <c r="B496" s="113" t="s">
        <v>606</v>
      </c>
      <c r="C496" s="30">
        <v>3</v>
      </c>
      <c r="D496" s="31" t="s">
        <v>49</v>
      </c>
      <c r="E496" s="21">
        <f>'[1]Analisis de Costos'!G1551</f>
        <v>594.36860068259386</v>
      </c>
      <c r="F496" s="21">
        <f>'[1]Analisis de Costos'!H1551</f>
        <v>256.04778156996588</v>
      </c>
      <c r="G496" s="32">
        <f>E496+F496</f>
        <v>850.41638225255974</v>
      </c>
      <c r="H496" s="21">
        <f>ROUND(C496*E496,2)</f>
        <v>1783.11</v>
      </c>
      <c r="I496" s="21">
        <f>ROUND(C496*F496,2)</f>
        <v>768.14</v>
      </c>
      <c r="J496" s="22">
        <f>H496+I496</f>
        <v>2551.25</v>
      </c>
      <c r="K496" s="23"/>
    </row>
    <row r="497" spans="1:11" x14ac:dyDescent="0.2">
      <c r="A497" s="36">
        <f>A496+0.1</f>
        <v>8.2999999999999989</v>
      </c>
      <c r="B497" s="39" t="s">
        <v>607</v>
      </c>
      <c r="C497" s="30">
        <v>3</v>
      </c>
      <c r="D497" s="31" t="s">
        <v>49</v>
      </c>
      <c r="E497" s="21">
        <f>'[1]Analisis de Costos'!G1121</f>
        <v>1219.27</v>
      </c>
      <c r="F497" s="21">
        <f>'[1]Analisis de Costos'!H1121</f>
        <v>129.63000000000002</v>
      </c>
      <c r="G497" s="32">
        <f>E497+F497</f>
        <v>1348.9</v>
      </c>
      <c r="H497" s="21">
        <f>ROUND(C497*E497,2)</f>
        <v>3657.81</v>
      </c>
      <c r="I497" s="21">
        <f>ROUND(C497*F497,2)</f>
        <v>388.89</v>
      </c>
      <c r="J497" s="22">
        <f>H497+I497</f>
        <v>4046.7</v>
      </c>
      <c r="K497" s="23"/>
    </row>
    <row r="498" spans="1:11" x14ac:dyDescent="0.2">
      <c r="A498" s="36">
        <f>A497+0.1</f>
        <v>8.3999999999999986</v>
      </c>
      <c r="B498" s="39" t="s">
        <v>608</v>
      </c>
      <c r="C498" s="30">
        <v>2</v>
      </c>
      <c r="D498" s="31" t="s">
        <v>49</v>
      </c>
      <c r="E498" s="21">
        <f>'[1]Analisis de Costos'!G1153</f>
        <v>3980.2000000000003</v>
      </c>
      <c r="F498" s="21">
        <f>'[1]Analisis de Costos'!H1153</f>
        <v>446.82000000000005</v>
      </c>
      <c r="G498" s="32">
        <f>E498+F498</f>
        <v>4427.0200000000004</v>
      </c>
      <c r="H498" s="21">
        <f>ROUND(C498*E498,2)</f>
        <v>7960.4</v>
      </c>
      <c r="I498" s="21">
        <f>ROUND(C498*F498,2)</f>
        <v>893.64</v>
      </c>
      <c r="J498" s="22">
        <f>H498+I498</f>
        <v>8854.0399999999991</v>
      </c>
      <c r="K498" s="23"/>
    </row>
    <row r="499" spans="1:11" x14ac:dyDescent="0.2">
      <c r="A499" s="36"/>
      <c r="B499" s="39"/>
      <c r="C499" s="30"/>
      <c r="D499" s="31"/>
      <c r="E499" s="21"/>
      <c r="F499" s="21"/>
      <c r="G499" s="32"/>
      <c r="H499" s="21"/>
      <c r="I499" s="21"/>
      <c r="J499" s="22"/>
      <c r="K499" s="23">
        <f>SUM(J495:J498)</f>
        <v>16601.989999999998</v>
      </c>
    </row>
    <row r="500" spans="1:11" x14ac:dyDescent="0.2">
      <c r="A500" s="34">
        <v>9</v>
      </c>
      <c r="B500" s="25" t="s">
        <v>609</v>
      </c>
      <c r="C500" s="30">
        <v>1</v>
      </c>
      <c r="D500" s="31" t="s">
        <v>49</v>
      </c>
      <c r="E500" s="21">
        <f>E238</f>
        <v>8000</v>
      </c>
      <c r="F500" s="21">
        <f>F238</f>
        <v>1440</v>
      </c>
      <c r="G500" s="32">
        <f>E500+F500</f>
        <v>9440</v>
      </c>
      <c r="H500" s="21">
        <f>ROUND(C500*E500,2)</f>
        <v>8000</v>
      </c>
      <c r="I500" s="21">
        <f>ROUND(C500*F500,2)</f>
        <v>1440</v>
      </c>
      <c r="J500" s="22">
        <f>H500+I500</f>
        <v>9440</v>
      </c>
      <c r="K500" s="23"/>
    </row>
    <row r="501" spans="1:11" x14ac:dyDescent="0.2">
      <c r="A501" s="36"/>
      <c r="B501" s="39"/>
      <c r="C501" s="30"/>
      <c r="D501" s="31"/>
      <c r="E501" s="21"/>
      <c r="F501" s="21"/>
      <c r="G501" s="32"/>
      <c r="H501" s="21"/>
      <c r="I501" s="21"/>
      <c r="J501" s="22"/>
      <c r="K501" s="23">
        <f>SUM(J500)</f>
        <v>9440</v>
      </c>
    </row>
    <row r="502" spans="1:11" x14ac:dyDescent="0.2">
      <c r="A502" s="34">
        <v>10</v>
      </c>
      <c r="B502" s="114" t="s">
        <v>610</v>
      </c>
      <c r="C502" s="30"/>
      <c r="D502" s="31"/>
      <c r="E502" s="21"/>
      <c r="F502" s="21"/>
      <c r="G502" s="32"/>
      <c r="H502" s="21"/>
      <c r="I502" s="21"/>
      <c r="J502" s="22"/>
      <c r="K502" s="23"/>
    </row>
    <row r="503" spans="1:11" x14ac:dyDescent="0.2">
      <c r="A503" s="36">
        <f t="shared" ref="A503:A509" si="67">A502+0.1</f>
        <v>10.1</v>
      </c>
      <c r="B503" s="115" t="s">
        <v>611</v>
      </c>
      <c r="C503" s="30">
        <v>2</v>
      </c>
      <c r="D503" s="31" t="s">
        <v>49</v>
      </c>
      <c r="E503" s="21">
        <v>384000</v>
      </c>
      <c r="F503" s="21">
        <f t="shared" ref="F503:F508" si="68">E503*0.18</f>
        <v>69120</v>
      </c>
      <c r="G503" s="32">
        <f t="shared" ref="G503:G509" si="69">E503+F503</f>
        <v>453120</v>
      </c>
      <c r="H503" s="21">
        <f t="shared" ref="H503:H509" si="70">ROUND(C503*E503,2)</f>
        <v>768000</v>
      </c>
      <c r="I503" s="21">
        <f t="shared" ref="I503:I509" si="71">ROUND(C503*F503,2)</f>
        <v>138240</v>
      </c>
      <c r="J503" s="22">
        <f t="shared" ref="J503:J509" si="72">H503+I503</f>
        <v>906240</v>
      </c>
      <c r="K503" s="23"/>
    </row>
    <row r="504" spans="1:11" x14ac:dyDescent="0.2">
      <c r="A504" s="36">
        <f t="shared" si="67"/>
        <v>10.199999999999999</v>
      </c>
      <c r="B504" s="115" t="s">
        <v>612</v>
      </c>
      <c r="C504" s="30">
        <v>1</v>
      </c>
      <c r="D504" s="31" t="s">
        <v>49</v>
      </c>
      <c r="E504" s="21">
        <v>26000</v>
      </c>
      <c r="F504" s="21">
        <f t="shared" si="68"/>
        <v>4680</v>
      </c>
      <c r="G504" s="32">
        <f t="shared" si="69"/>
        <v>30680</v>
      </c>
      <c r="H504" s="21">
        <f t="shared" si="70"/>
        <v>26000</v>
      </c>
      <c r="I504" s="21">
        <f t="shared" si="71"/>
        <v>4680</v>
      </c>
      <c r="J504" s="22">
        <f t="shared" si="72"/>
        <v>30680</v>
      </c>
      <c r="K504" s="23"/>
    </row>
    <row r="505" spans="1:11" x14ac:dyDescent="0.2">
      <c r="A505" s="36">
        <f t="shared" si="67"/>
        <v>10.299999999999999</v>
      </c>
      <c r="B505" s="115" t="s">
        <v>613</v>
      </c>
      <c r="C505" s="30">
        <v>1</v>
      </c>
      <c r="D505" s="31" t="s">
        <v>49</v>
      </c>
      <c r="E505" s="21">
        <v>6500</v>
      </c>
      <c r="F505" s="21">
        <f t="shared" si="68"/>
        <v>1170</v>
      </c>
      <c r="G505" s="32">
        <f t="shared" si="69"/>
        <v>7670</v>
      </c>
      <c r="H505" s="21">
        <f t="shared" si="70"/>
        <v>6500</v>
      </c>
      <c r="I505" s="21">
        <f t="shared" si="71"/>
        <v>1170</v>
      </c>
      <c r="J505" s="22">
        <f t="shared" si="72"/>
        <v>7670</v>
      </c>
      <c r="K505" s="23"/>
    </row>
    <row r="506" spans="1:11" x14ac:dyDescent="0.2">
      <c r="A506" s="69">
        <f t="shared" si="67"/>
        <v>10.399999999999999</v>
      </c>
      <c r="B506" s="116" t="s">
        <v>614</v>
      </c>
      <c r="C506" s="71">
        <v>1</v>
      </c>
      <c r="D506" s="117" t="s">
        <v>49</v>
      </c>
      <c r="E506" s="73">
        <v>281253</v>
      </c>
      <c r="F506" s="73">
        <f t="shared" si="68"/>
        <v>50625.54</v>
      </c>
      <c r="G506" s="32">
        <f t="shared" si="69"/>
        <v>331878.53999999998</v>
      </c>
      <c r="H506" s="73">
        <f t="shared" si="70"/>
        <v>281253</v>
      </c>
      <c r="I506" s="73">
        <f t="shared" si="71"/>
        <v>50625.54</v>
      </c>
      <c r="J506" s="22">
        <f t="shared" si="72"/>
        <v>331878.53999999998</v>
      </c>
      <c r="K506" s="74"/>
    </row>
    <row r="507" spans="1:11" x14ac:dyDescent="0.2">
      <c r="A507" s="36">
        <f t="shared" si="67"/>
        <v>10.499999999999998</v>
      </c>
      <c r="B507" s="118" t="s">
        <v>615</v>
      </c>
      <c r="C507" s="30">
        <v>1</v>
      </c>
      <c r="D507" s="31" t="s">
        <v>490</v>
      </c>
      <c r="E507" s="21">
        <v>50000</v>
      </c>
      <c r="F507" s="21">
        <f t="shared" si="68"/>
        <v>9000</v>
      </c>
      <c r="G507" s="32">
        <f t="shared" si="69"/>
        <v>59000</v>
      </c>
      <c r="H507" s="21">
        <f t="shared" si="70"/>
        <v>50000</v>
      </c>
      <c r="I507" s="21">
        <f t="shared" si="71"/>
        <v>9000</v>
      </c>
      <c r="J507" s="22">
        <f t="shared" si="72"/>
        <v>59000</v>
      </c>
      <c r="K507" s="23"/>
    </row>
    <row r="508" spans="1:11" x14ac:dyDescent="0.2">
      <c r="A508" s="36">
        <f t="shared" si="67"/>
        <v>10.599999999999998</v>
      </c>
      <c r="B508" s="118" t="s">
        <v>616</v>
      </c>
      <c r="C508" s="30">
        <v>1</v>
      </c>
      <c r="D508" s="31" t="s">
        <v>49</v>
      </c>
      <c r="E508" s="21">
        <v>22000</v>
      </c>
      <c r="F508" s="21">
        <f t="shared" si="68"/>
        <v>3960</v>
      </c>
      <c r="G508" s="32">
        <f t="shared" si="69"/>
        <v>25960</v>
      </c>
      <c r="H508" s="21">
        <f t="shared" si="70"/>
        <v>22000</v>
      </c>
      <c r="I508" s="21">
        <f t="shared" si="71"/>
        <v>3960</v>
      </c>
      <c r="J508" s="22">
        <f t="shared" si="72"/>
        <v>25960</v>
      </c>
      <c r="K508" s="23"/>
    </row>
    <row r="509" spans="1:11" x14ac:dyDescent="0.2">
      <c r="A509" s="36">
        <f t="shared" si="67"/>
        <v>10.699999999999998</v>
      </c>
      <c r="B509" s="118" t="s">
        <v>617</v>
      </c>
      <c r="C509" s="30">
        <v>1</v>
      </c>
      <c r="D509" s="31" t="s">
        <v>49</v>
      </c>
      <c r="E509" s="21">
        <f>0.1*SUM(H503:H508)</f>
        <v>115375.3</v>
      </c>
      <c r="F509" s="21"/>
      <c r="G509" s="32">
        <f t="shared" si="69"/>
        <v>115375.3</v>
      </c>
      <c r="H509" s="21">
        <f t="shared" si="70"/>
        <v>115375.3</v>
      </c>
      <c r="I509" s="21">
        <f t="shared" si="71"/>
        <v>0</v>
      </c>
      <c r="J509" s="22">
        <f t="shared" si="72"/>
        <v>115375.3</v>
      </c>
      <c r="K509" s="23"/>
    </row>
    <row r="510" spans="1:11" x14ac:dyDescent="0.2">
      <c r="A510" s="36"/>
      <c r="B510" s="118"/>
      <c r="C510" s="30"/>
      <c r="D510" s="31"/>
      <c r="E510" s="21"/>
      <c r="F510" s="21"/>
      <c r="G510" s="32"/>
      <c r="H510" s="21"/>
      <c r="I510" s="21"/>
      <c r="J510" s="22"/>
      <c r="K510" s="23">
        <f>SUM(J503:J509)</f>
        <v>1476803.84</v>
      </c>
    </row>
    <row r="511" spans="1:11" x14ac:dyDescent="0.2">
      <c r="A511" s="36">
        <v>11</v>
      </c>
      <c r="B511" s="118" t="s">
        <v>618</v>
      </c>
      <c r="C511" s="30">
        <v>1</v>
      </c>
      <c r="D511" s="31" t="s">
        <v>49</v>
      </c>
      <c r="E511" s="21">
        <v>15000</v>
      </c>
      <c r="F511" s="21">
        <v>0</v>
      </c>
      <c r="G511" s="32">
        <f>E511+F511</f>
        <v>15000</v>
      </c>
      <c r="H511" s="21">
        <f>ROUND(C511*E511,2)</f>
        <v>15000</v>
      </c>
      <c r="I511" s="21">
        <f>ROUND(C511*F511,2)</f>
        <v>0</v>
      </c>
      <c r="J511" s="22">
        <f>H511+I511</f>
        <v>15000</v>
      </c>
      <c r="K511" s="23"/>
    </row>
    <row r="512" spans="1:11" x14ac:dyDescent="0.2">
      <c r="A512" s="36"/>
      <c r="B512" s="118"/>
      <c r="C512" s="30"/>
      <c r="D512" s="31"/>
      <c r="E512" s="21"/>
      <c r="F512" s="21"/>
      <c r="G512" s="32"/>
      <c r="H512" s="21"/>
      <c r="I512" s="21"/>
      <c r="J512" s="22"/>
      <c r="K512" s="23">
        <f>SUM(J511)</f>
        <v>15000</v>
      </c>
    </row>
    <row r="513" spans="1:13" x14ac:dyDescent="0.2">
      <c r="A513" s="48"/>
      <c r="B513" s="49" t="s">
        <v>619</v>
      </c>
      <c r="C513" s="50"/>
      <c r="D513" s="51"/>
      <c r="E513" s="52"/>
      <c r="F513" s="52"/>
      <c r="G513" s="53"/>
      <c r="H513" s="54">
        <f>SUM(H459:H511)</f>
        <v>1417812.7100000002</v>
      </c>
      <c r="I513" s="54">
        <f>SUM(I459:I511)</f>
        <v>224363.53</v>
      </c>
      <c r="J513" s="55"/>
      <c r="K513" s="55">
        <f>SUM(K462:K512)</f>
        <v>1642176.24</v>
      </c>
    </row>
    <row r="514" spans="1:13" x14ac:dyDescent="0.2">
      <c r="A514" s="119"/>
      <c r="B514" s="39"/>
      <c r="C514" s="41"/>
      <c r="D514" s="120"/>
      <c r="E514" s="121"/>
      <c r="F514" s="121"/>
      <c r="G514" s="122"/>
      <c r="H514" s="121"/>
      <c r="I514" s="21"/>
      <c r="J514" s="22"/>
      <c r="K514" s="23"/>
    </row>
    <row r="515" spans="1:13" x14ac:dyDescent="0.2">
      <c r="A515" s="24" t="s">
        <v>620</v>
      </c>
      <c r="B515" s="25" t="s">
        <v>621</v>
      </c>
      <c r="C515" s="30"/>
      <c r="D515" s="31"/>
      <c r="E515" s="21"/>
      <c r="F515" s="21"/>
      <c r="G515" s="32"/>
      <c r="H515" s="21"/>
      <c r="I515" s="21"/>
      <c r="J515" s="22"/>
      <c r="K515" s="23"/>
    </row>
    <row r="516" spans="1:13" x14ac:dyDescent="0.2">
      <c r="A516" s="36"/>
      <c r="B516" s="40"/>
      <c r="C516" s="30"/>
      <c r="D516" s="31"/>
      <c r="E516" s="21"/>
      <c r="F516" s="21"/>
      <c r="G516" s="32"/>
      <c r="H516" s="21"/>
      <c r="I516" s="21"/>
      <c r="J516" s="22"/>
      <c r="K516" s="23"/>
    </row>
    <row r="517" spans="1:13" x14ac:dyDescent="0.2">
      <c r="A517" s="34">
        <v>1</v>
      </c>
      <c r="B517" s="25" t="s">
        <v>582</v>
      </c>
      <c r="C517" s="108"/>
      <c r="D517" s="40"/>
      <c r="E517" s="109"/>
      <c r="F517" s="109"/>
      <c r="G517" s="110"/>
      <c r="H517" s="109"/>
      <c r="I517" s="21"/>
      <c r="J517" s="22"/>
      <c r="K517" s="23"/>
    </row>
    <row r="518" spans="1:13" x14ac:dyDescent="0.2">
      <c r="A518" s="36">
        <v>1.1000000000000001</v>
      </c>
      <c r="B518" s="39" t="s">
        <v>583</v>
      </c>
      <c r="C518" s="30">
        <v>1</v>
      </c>
      <c r="D518" s="31" t="s">
        <v>49</v>
      </c>
      <c r="E518" s="21">
        <v>2000</v>
      </c>
      <c r="F518" s="21">
        <f>E518*0.1*0.18</f>
        <v>36</v>
      </c>
      <c r="G518" s="32">
        <f>E518+F518</f>
        <v>2036</v>
      </c>
      <c r="H518" s="21">
        <f>ROUND(C518*E518,2)</f>
        <v>2000</v>
      </c>
      <c r="I518" s="21">
        <f>ROUND(C518*F518,2)</f>
        <v>36</v>
      </c>
      <c r="J518" s="22">
        <f>H518+I518</f>
        <v>2036</v>
      </c>
      <c r="K518" s="23"/>
      <c r="M518" s="111"/>
    </row>
    <row r="519" spans="1:13" x14ac:dyDescent="0.2">
      <c r="A519" s="36"/>
      <c r="B519" s="31"/>
      <c r="C519" s="30"/>
      <c r="D519" s="31"/>
      <c r="E519" s="21"/>
      <c r="F519" s="21"/>
      <c r="G519" s="32"/>
      <c r="H519" s="21"/>
      <c r="I519" s="21"/>
      <c r="J519" s="22"/>
      <c r="K519" s="23">
        <f>SUM(J518)</f>
        <v>2036</v>
      </c>
    </row>
    <row r="520" spans="1:13" x14ac:dyDescent="0.2">
      <c r="A520" s="34">
        <v>1</v>
      </c>
      <c r="B520" s="25" t="s">
        <v>542</v>
      </c>
      <c r="C520" s="108"/>
      <c r="D520" s="40"/>
      <c r="E520" s="109"/>
      <c r="F520" s="109"/>
      <c r="G520" s="32"/>
      <c r="H520" s="109"/>
      <c r="I520" s="21"/>
      <c r="J520" s="22"/>
      <c r="K520" s="23"/>
    </row>
    <row r="521" spans="1:13" x14ac:dyDescent="0.2">
      <c r="A521" s="36" t="s">
        <v>622</v>
      </c>
      <c r="B521" s="39" t="s">
        <v>586</v>
      </c>
      <c r="C521" s="30">
        <v>6.7799999999999994</v>
      </c>
      <c r="D521" s="31" t="s">
        <v>109</v>
      </c>
      <c r="E521" s="21">
        <f>'[1]Analisis de Costos'!G1462</f>
        <v>573.04347826086962</v>
      </c>
      <c r="F521" s="21">
        <f>'[1]Analisis de Costos'!H1462</f>
        <v>0</v>
      </c>
      <c r="G521" s="32">
        <f>E521+F521</f>
        <v>573.04347826086962</v>
      </c>
      <c r="H521" s="21">
        <f>ROUND(C521*E521,2)</f>
        <v>3885.23</v>
      </c>
      <c r="I521" s="21">
        <f>ROUND(C521*F521,2)</f>
        <v>0</v>
      </c>
      <c r="J521" s="22">
        <f>H521+I521</f>
        <v>3885.23</v>
      </c>
      <c r="K521" s="23"/>
    </row>
    <row r="522" spans="1:13" x14ac:dyDescent="0.2">
      <c r="A522" s="36" t="s">
        <v>623</v>
      </c>
      <c r="B522" s="39" t="s">
        <v>588</v>
      </c>
      <c r="C522" s="30">
        <v>3.7724499999999992</v>
      </c>
      <c r="D522" s="31" t="s">
        <v>109</v>
      </c>
      <c r="E522" s="21">
        <f>'[1]Analisis de Costos'!G22+E21</f>
        <v>751.19967750000001</v>
      </c>
      <c r="F522" s="21">
        <f>'[1]Analisis de Costos'!H22</f>
        <v>20.954183333333336</v>
      </c>
      <c r="G522" s="32">
        <f>E522+F522</f>
        <v>772.1538608333334</v>
      </c>
      <c r="H522" s="21">
        <f>ROUND(C522*E522,2)</f>
        <v>2833.86</v>
      </c>
      <c r="I522" s="21">
        <f>ROUND(C522*F522,2)</f>
        <v>79.05</v>
      </c>
      <c r="J522" s="22">
        <f>H522+I522</f>
        <v>2912.9100000000003</v>
      </c>
      <c r="K522" s="23"/>
    </row>
    <row r="523" spans="1:13" x14ac:dyDescent="0.2">
      <c r="A523" s="36"/>
      <c r="B523" s="31"/>
      <c r="C523" s="30"/>
      <c r="D523" s="31"/>
      <c r="E523" s="21"/>
      <c r="F523" s="21"/>
      <c r="G523" s="32"/>
      <c r="H523" s="21"/>
      <c r="I523" s="21"/>
      <c r="J523" s="22"/>
      <c r="K523" s="23">
        <f>SUM(J521:J522)</f>
        <v>6798.14</v>
      </c>
    </row>
    <row r="524" spans="1:13" x14ac:dyDescent="0.2">
      <c r="A524" s="34">
        <v>3</v>
      </c>
      <c r="B524" s="25" t="s">
        <v>624</v>
      </c>
      <c r="C524" s="30"/>
      <c r="D524" s="31"/>
      <c r="E524" s="21"/>
      <c r="F524" s="21"/>
      <c r="G524" s="32"/>
      <c r="H524" s="21"/>
      <c r="I524" s="21"/>
      <c r="J524" s="22"/>
      <c r="K524" s="23"/>
    </row>
    <row r="525" spans="1:13" x14ac:dyDescent="0.2">
      <c r="A525" s="36" t="s">
        <v>64</v>
      </c>
      <c r="B525" s="39" t="s">
        <v>625</v>
      </c>
      <c r="C525" s="30">
        <v>1.3499999999999999</v>
      </c>
      <c r="D525" s="31" t="s">
        <v>109</v>
      </c>
      <c r="E525" s="21">
        <f>'[1]Analisis de Costos'!G1558</f>
        <v>9054.8799999999992</v>
      </c>
      <c r="F525" s="21">
        <f>'[1]Analisis de Costos'!H1558</f>
        <v>1500.44</v>
      </c>
      <c r="G525" s="32">
        <f>E525+F525</f>
        <v>10555.32</v>
      </c>
      <c r="H525" s="21">
        <f>ROUND(C525*E525,2)</f>
        <v>12224.09</v>
      </c>
      <c r="I525" s="21">
        <f>ROUND(C525*F525,2)</f>
        <v>2025.59</v>
      </c>
      <c r="J525" s="22">
        <f>H525+I525</f>
        <v>14249.68</v>
      </c>
      <c r="K525" s="23"/>
    </row>
    <row r="526" spans="1:13" x14ac:dyDescent="0.2">
      <c r="A526" s="36" t="s">
        <v>626</v>
      </c>
      <c r="B526" s="39" t="s">
        <v>627</v>
      </c>
      <c r="C526" s="30">
        <v>0.3</v>
      </c>
      <c r="D526" s="31" t="s">
        <v>109</v>
      </c>
      <c r="E526" s="21">
        <f>'[1]Analisis de Costos'!G1570</f>
        <v>7468.1726400000007</v>
      </c>
      <c r="F526" s="21">
        <f>'[1]Analisis de Costos'!H1570</f>
        <v>1335.912315</v>
      </c>
      <c r="G526" s="32">
        <f>E526+F526</f>
        <v>8804.0849550000003</v>
      </c>
      <c r="H526" s="21">
        <f>ROUND(C526*E526,2)</f>
        <v>2240.4499999999998</v>
      </c>
      <c r="I526" s="21">
        <f>ROUND(C526*F526,2)</f>
        <v>400.77</v>
      </c>
      <c r="J526" s="22">
        <f>H526+I526</f>
        <v>2641.22</v>
      </c>
      <c r="K526" s="23"/>
    </row>
    <row r="527" spans="1:13" x14ac:dyDescent="0.2">
      <c r="A527" s="36" t="s">
        <v>628</v>
      </c>
      <c r="B527" s="39" t="s">
        <v>591</v>
      </c>
      <c r="C527" s="30">
        <v>1.5959999999999999</v>
      </c>
      <c r="D527" s="31" t="s">
        <v>109</v>
      </c>
      <c r="E527" s="21">
        <f>'[1]Analisis de Costos'!G1479</f>
        <v>30286.47</v>
      </c>
      <c r="F527" s="21">
        <f>'[1]Analisis de Costos'!H1479</f>
        <v>3544.5299999999997</v>
      </c>
      <c r="G527" s="32">
        <f>E527+F527</f>
        <v>33831</v>
      </c>
      <c r="H527" s="21">
        <f>ROUND(C527*E527,2)</f>
        <v>48337.21</v>
      </c>
      <c r="I527" s="21">
        <f>ROUND(C527*F527,2)</f>
        <v>5657.07</v>
      </c>
      <c r="J527" s="22">
        <f>H527+I527</f>
        <v>53994.28</v>
      </c>
      <c r="K527" s="23"/>
    </row>
    <row r="528" spans="1:13" x14ac:dyDescent="0.2">
      <c r="A528" s="36" t="s">
        <v>629</v>
      </c>
      <c r="B528" s="39" t="s">
        <v>592</v>
      </c>
      <c r="C528" s="30">
        <v>2.706</v>
      </c>
      <c r="D528" s="31" t="s">
        <v>109</v>
      </c>
      <c r="E528" s="21">
        <f>'[1]Analisis de Costos'!G1491</f>
        <v>12438.269999999999</v>
      </c>
      <c r="F528" s="21">
        <f>'[1]Analisis de Costos'!H1491</f>
        <v>1649.1100000000001</v>
      </c>
      <c r="G528" s="32">
        <f>E528+F528</f>
        <v>14087.38</v>
      </c>
      <c r="H528" s="21">
        <f>ROUND(C528*E528,2)</f>
        <v>33657.96</v>
      </c>
      <c r="I528" s="21">
        <f>ROUND(C528*F528,2)</f>
        <v>4462.49</v>
      </c>
      <c r="J528" s="22">
        <f>H528+I528</f>
        <v>38120.449999999997</v>
      </c>
      <c r="K528" s="23"/>
    </row>
    <row r="529" spans="1:11" x14ac:dyDescent="0.2">
      <c r="A529" s="36"/>
      <c r="B529" s="39"/>
      <c r="C529" s="30"/>
      <c r="D529" s="31"/>
      <c r="E529" s="21"/>
      <c r="F529" s="21"/>
      <c r="G529" s="32"/>
      <c r="H529" s="21"/>
      <c r="I529" s="21"/>
      <c r="J529" s="22"/>
      <c r="K529" s="23">
        <f>SUM(J525:J528)</f>
        <v>109005.62999999999</v>
      </c>
    </row>
    <row r="530" spans="1:11" x14ac:dyDescent="0.2">
      <c r="A530" s="34">
        <v>4</v>
      </c>
      <c r="B530" s="25" t="s">
        <v>593</v>
      </c>
      <c r="C530" s="30"/>
      <c r="D530" s="31"/>
      <c r="E530" s="21"/>
      <c r="F530" s="21"/>
      <c r="G530" s="32"/>
      <c r="H530" s="21"/>
      <c r="I530" s="21"/>
      <c r="J530" s="22"/>
      <c r="K530" s="23"/>
    </row>
    <row r="531" spans="1:11" x14ac:dyDescent="0.2">
      <c r="A531" s="36" t="s">
        <v>72</v>
      </c>
      <c r="B531" s="39" t="s">
        <v>595</v>
      </c>
      <c r="C531" s="30">
        <v>30.509999999999998</v>
      </c>
      <c r="D531" s="31" t="s">
        <v>25</v>
      </c>
      <c r="E531" s="21">
        <f>E476</f>
        <v>1053.6299999999999</v>
      </c>
      <c r="F531" s="21">
        <f>F476</f>
        <v>132.97000000000003</v>
      </c>
      <c r="G531" s="32">
        <f>E531+F531</f>
        <v>1186.5999999999999</v>
      </c>
      <c r="H531" s="21">
        <f>ROUND(C531*E531,2)</f>
        <v>32146.25</v>
      </c>
      <c r="I531" s="21">
        <f>ROUND(C531*F531,2)</f>
        <v>4056.91</v>
      </c>
      <c r="J531" s="22">
        <f>H531+I531</f>
        <v>36203.160000000003</v>
      </c>
      <c r="K531" s="23"/>
    </row>
    <row r="532" spans="1:11" x14ac:dyDescent="0.2">
      <c r="A532" s="36" t="s">
        <v>78</v>
      </c>
      <c r="B532" s="39" t="s">
        <v>594</v>
      </c>
      <c r="C532" s="30">
        <v>4.5</v>
      </c>
      <c r="D532" s="31" t="s">
        <v>25</v>
      </c>
      <c r="E532" s="21">
        <f>E475</f>
        <v>1307.8200000000002</v>
      </c>
      <c r="F532" s="21">
        <f>F475</f>
        <v>182.13</v>
      </c>
      <c r="G532" s="32">
        <f>E532+F532</f>
        <v>1489.9500000000003</v>
      </c>
      <c r="H532" s="21">
        <f>ROUND(C532*E532,2)</f>
        <v>5885.19</v>
      </c>
      <c r="I532" s="21">
        <f>ROUND(C532*F532,2)</f>
        <v>819.59</v>
      </c>
      <c r="J532" s="22">
        <f>H532+I532</f>
        <v>6704.78</v>
      </c>
      <c r="K532" s="23"/>
    </row>
    <row r="533" spans="1:11" x14ac:dyDescent="0.2">
      <c r="A533" s="36"/>
      <c r="B533" s="40"/>
      <c r="C533" s="30"/>
      <c r="D533" s="31"/>
      <c r="E533" s="21"/>
      <c r="F533" s="21"/>
      <c r="G533" s="32"/>
      <c r="H533" s="21"/>
      <c r="I533" s="21"/>
      <c r="J533" s="22"/>
      <c r="K533" s="23">
        <f>SUM(J531:J532)</f>
        <v>42907.94</v>
      </c>
    </row>
    <row r="534" spans="1:11" x14ac:dyDescent="0.2">
      <c r="A534" s="34">
        <v>5</v>
      </c>
      <c r="B534" s="25" t="s">
        <v>596</v>
      </c>
      <c r="C534" s="30"/>
      <c r="D534" s="31"/>
      <c r="E534" s="21"/>
      <c r="F534" s="21"/>
      <c r="G534" s="32"/>
      <c r="H534" s="21"/>
      <c r="I534" s="21"/>
      <c r="J534" s="22"/>
      <c r="K534" s="23"/>
    </row>
    <row r="535" spans="1:11" x14ac:dyDescent="0.2">
      <c r="A535" s="36">
        <f t="shared" ref="A535:A543" si="73">A534+0.1</f>
        <v>5.0999999999999996</v>
      </c>
      <c r="B535" s="39" t="s">
        <v>190</v>
      </c>
      <c r="C535" s="30">
        <v>30.509999999999998</v>
      </c>
      <c r="D535" s="31" t="s">
        <v>25</v>
      </c>
      <c r="E535" s="21">
        <f t="shared" ref="E535:F543" si="74">E479</f>
        <v>377.57</v>
      </c>
      <c r="F535" s="21">
        <f t="shared" si="74"/>
        <v>30.14</v>
      </c>
      <c r="G535" s="32">
        <f t="shared" ref="G535:G543" si="75">E535+F535</f>
        <v>407.71</v>
      </c>
      <c r="H535" s="21">
        <f t="shared" ref="H535:H543" si="76">ROUND(C535*E535,2)</f>
        <v>11519.66</v>
      </c>
      <c r="I535" s="21">
        <f t="shared" ref="I535:I543" si="77">ROUND(C535*F535,2)</f>
        <v>919.57</v>
      </c>
      <c r="J535" s="22">
        <f t="shared" ref="J535:J543" si="78">H535+I535</f>
        <v>12439.23</v>
      </c>
      <c r="K535" s="23"/>
    </row>
    <row r="536" spans="1:11" x14ac:dyDescent="0.2">
      <c r="A536" s="36">
        <f t="shared" si="73"/>
        <v>5.1999999999999993</v>
      </c>
      <c r="B536" s="37" t="s">
        <v>298</v>
      </c>
      <c r="C536" s="30">
        <v>30.509999999999998</v>
      </c>
      <c r="D536" s="31" t="s">
        <v>25</v>
      </c>
      <c r="E536" s="21">
        <f t="shared" si="74"/>
        <v>606.8599999999999</v>
      </c>
      <c r="F536" s="21">
        <f t="shared" si="74"/>
        <v>48.480000000000004</v>
      </c>
      <c r="G536" s="32">
        <f t="shared" si="75"/>
        <v>655.33999999999992</v>
      </c>
      <c r="H536" s="21">
        <f t="shared" si="76"/>
        <v>18515.3</v>
      </c>
      <c r="I536" s="21">
        <f t="shared" si="77"/>
        <v>1479.12</v>
      </c>
      <c r="J536" s="22">
        <f t="shared" si="78"/>
        <v>19994.419999999998</v>
      </c>
      <c r="K536" s="23"/>
    </row>
    <row r="537" spans="1:11" x14ac:dyDescent="0.2">
      <c r="A537" s="36">
        <f t="shared" si="73"/>
        <v>5.2999999999999989</v>
      </c>
      <c r="B537" s="39" t="s">
        <v>597</v>
      </c>
      <c r="C537" s="30">
        <v>18.04</v>
      </c>
      <c r="D537" s="31" t="s">
        <v>25</v>
      </c>
      <c r="E537" s="21">
        <f t="shared" si="74"/>
        <v>524.93000000000006</v>
      </c>
      <c r="F537" s="21">
        <f t="shared" si="74"/>
        <v>31.580000000000002</v>
      </c>
      <c r="G537" s="32">
        <f t="shared" si="75"/>
        <v>556.5100000000001</v>
      </c>
      <c r="H537" s="21">
        <f t="shared" si="76"/>
        <v>9469.74</v>
      </c>
      <c r="I537" s="21">
        <f t="shared" si="77"/>
        <v>569.70000000000005</v>
      </c>
      <c r="J537" s="22">
        <f t="shared" si="78"/>
        <v>10039.44</v>
      </c>
      <c r="K537" s="23"/>
    </row>
    <row r="538" spans="1:11" x14ac:dyDescent="0.2">
      <c r="A538" s="36">
        <f t="shared" si="73"/>
        <v>5.3999999999999986</v>
      </c>
      <c r="B538" s="39" t="s">
        <v>598</v>
      </c>
      <c r="C538" s="30">
        <v>18.04</v>
      </c>
      <c r="D538" s="31" t="s">
        <v>25</v>
      </c>
      <c r="E538" s="21">
        <f t="shared" si="74"/>
        <v>545.72</v>
      </c>
      <c r="F538" s="21">
        <f t="shared" si="74"/>
        <v>55.17</v>
      </c>
      <c r="G538" s="32">
        <f t="shared" si="75"/>
        <v>600.89</v>
      </c>
      <c r="H538" s="21">
        <f t="shared" si="76"/>
        <v>9844.7900000000009</v>
      </c>
      <c r="I538" s="21">
        <f t="shared" si="77"/>
        <v>995.27</v>
      </c>
      <c r="J538" s="22">
        <f t="shared" si="78"/>
        <v>10840.060000000001</v>
      </c>
      <c r="K538" s="23"/>
    </row>
    <row r="539" spans="1:11" x14ac:dyDescent="0.2">
      <c r="A539" s="36">
        <f t="shared" si="73"/>
        <v>5.4999999999999982</v>
      </c>
      <c r="B539" s="37" t="s">
        <v>285</v>
      </c>
      <c r="C539" s="30">
        <v>79.06</v>
      </c>
      <c r="D539" s="31" t="s">
        <v>25</v>
      </c>
      <c r="E539" s="21">
        <f t="shared" si="74"/>
        <v>238.76</v>
      </c>
      <c r="F539" s="21">
        <f t="shared" si="74"/>
        <v>29.14</v>
      </c>
      <c r="G539" s="32">
        <f t="shared" si="75"/>
        <v>267.89999999999998</v>
      </c>
      <c r="H539" s="21">
        <f t="shared" si="76"/>
        <v>18876.37</v>
      </c>
      <c r="I539" s="21">
        <f t="shared" si="77"/>
        <v>2303.81</v>
      </c>
      <c r="J539" s="22">
        <f t="shared" si="78"/>
        <v>21180.18</v>
      </c>
      <c r="K539" s="23"/>
    </row>
    <row r="540" spans="1:11" x14ac:dyDescent="0.2">
      <c r="A540" s="36">
        <f t="shared" si="73"/>
        <v>5.5999999999999979</v>
      </c>
      <c r="B540" s="39" t="s">
        <v>599</v>
      </c>
      <c r="C540" s="30">
        <v>18.04</v>
      </c>
      <c r="D540" s="31" t="s">
        <v>25</v>
      </c>
      <c r="E540" s="21">
        <f t="shared" si="74"/>
        <v>921.19</v>
      </c>
      <c r="F540" s="21">
        <f t="shared" si="74"/>
        <v>95.789999999999992</v>
      </c>
      <c r="G540" s="32">
        <f t="shared" si="75"/>
        <v>1016.98</v>
      </c>
      <c r="H540" s="21">
        <f t="shared" si="76"/>
        <v>16618.27</v>
      </c>
      <c r="I540" s="21">
        <f t="shared" si="77"/>
        <v>1728.05</v>
      </c>
      <c r="J540" s="22">
        <f t="shared" si="78"/>
        <v>18346.32</v>
      </c>
      <c r="K540" s="23"/>
    </row>
    <row r="541" spans="1:11" x14ac:dyDescent="0.2">
      <c r="A541" s="36">
        <f t="shared" si="73"/>
        <v>5.6999999999999975</v>
      </c>
      <c r="B541" s="37" t="s">
        <v>69</v>
      </c>
      <c r="C541" s="30">
        <v>38.1</v>
      </c>
      <c r="D541" s="98" t="s">
        <v>33</v>
      </c>
      <c r="E541" s="21">
        <f t="shared" si="74"/>
        <v>167.43</v>
      </c>
      <c r="F541" s="97">
        <f t="shared" si="74"/>
        <v>17.669999999999998</v>
      </c>
      <c r="G541" s="32">
        <f t="shared" si="75"/>
        <v>185.1</v>
      </c>
      <c r="H541" s="103">
        <f t="shared" si="76"/>
        <v>6379.08</v>
      </c>
      <c r="I541" s="97">
        <f t="shared" si="77"/>
        <v>673.23</v>
      </c>
      <c r="J541" s="22">
        <f t="shared" si="78"/>
        <v>7052.3099999999995</v>
      </c>
      <c r="K541" s="23"/>
    </row>
    <row r="542" spans="1:11" x14ac:dyDescent="0.2">
      <c r="A542" s="36">
        <f t="shared" si="73"/>
        <v>5.7999999999999972</v>
      </c>
      <c r="B542" s="39" t="s">
        <v>313</v>
      </c>
      <c r="C542" s="30">
        <v>17</v>
      </c>
      <c r="D542" s="123" t="s">
        <v>33</v>
      </c>
      <c r="E542" s="21">
        <f t="shared" si="74"/>
        <v>56.935962310242537</v>
      </c>
      <c r="F542" s="21">
        <f t="shared" si="74"/>
        <v>0</v>
      </c>
      <c r="G542" s="32">
        <f t="shared" si="75"/>
        <v>56.935962310242537</v>
      </c>
      <c r="H542" s="97">
        <f t="shared" si="76"/>
        <v>967.91</v>
      </c>
      <c r="I542" s="21">
        <f t="shared" si="77"/>
        <v>0</v>
      </c>
      <c r="J542" s="22">
        <f t="shared" si="78"/>
        <v>967.91</v>
      </c>
      <c r="K542" s="23"/>
    </row>
    <row r="543" spans="1:11" x14ac:dyDescent="0.2">
      <c r="A543" s="36">
        <f t="shared" si="73"/>
        <v>5.8999999999999968</v>
      </c>
      <c r="B543" s="39" t="s">
        <v>600</v>
      </c>
      <c r="C543" s="30">
        <v>17</v>
      </c>
      <c r="D543" s="123" t="s">
        <v>33</v>
      </c>
      <c r="E543" s="21">
        <f t="shared" si="74"/>
        <v>145.23999999999998</v>
      </c>
      <c r="F543" s="21">
        <f t="shared" si="74"/>
        <v>9.3699999999999992</v>
      </c>
      <c r="G543" s="32">
        <f t="shared" si="75"/>
        <v>154.60999999999999</v>
      </c>
      <c r="H543" s="97">
        <f t="shared" si="76"/>
        <v>2469.08</v>
      </c>
      <c r="I543" s="21">
        <f t="shared" si="77"/>
        <v>159.29</v>
      </c>
      <c r="J543" s="22">
        <f t="shared" si="78"/>
        <v>2628.37</v>
      </c>
      <c r="K543" s="23"/>
    </row>
    <row r="544" spans="1:11" x14ac:dyDescent="0.2">
      <c r="A544" s="36"/>
      <c r="B544" s="40"/>
      <c r="C544" s="30"/>
      <c r="D544" s="31"/>
      <c r="E544" s="21"/>
      <c r="F544" s="21"/>
      <c r="G544" s="32"/>
      <c r="H544" s="21"/>
      <c r="I544" s="21"/>
      <c r="J544" s="22"/>
      <c r="K544" s="23">
        <f>SUM(J535:J543)</f>
        <v>103488.23999999999</v>
      </c>
    </row>
    <row r="545" spans="1:11" x14ac:dyDescent="0.2">
      <c r="A545" s="34">
        <v>6</v>
      </c>
      <c r="B545" s="25" t="s">
        <v>601</v>
      </c>
      <c r="C545" s="30"/>
      <c r="D545" s="31"/>
      <c r="E545" s="21"/>
      <c r="F545" s="21"/>
      <c r="G545" s="32"/>
      <c r="H545" s="21"/>
      <c r="I545" s="21"/>
      <c r="J545" s="22"/>
      <c r="K545" s="23"/>
    </row>
    <row r="546" spans="1:11" x14ac:dyDescent="0.2">
      <c r="A546" s="36">
        <f>A545+0.1</f>
        <v>6.1</v>
      </c>
      <c r="B546" s="39" t="s">
        <v>602</v>
      </c>
      <c r="C546" s="30">
        <v>1</v>
      </c>
      <c r="D546" s="31" t="s">
        <v>49</v>
      </c>
      <c r="E546" s="21">
        <f>E490</f>
        <v>5800.85</v>
      </c>
      <c r="F546" s="21">
        <f>F490</f>
        <v>1044.153</v>
      </c>
      <c r="G546" s="32">
        <f>E546+F546</f>
        <v>6845.0030000000006</v>
      </c>
      <c r="H546" s="21">
        <f>ROUND(C546*E546,2)</f>
        <v>5800.85</v>
      </c>
      <c r="I546" s="21">
        <f>ROUND(C546*F546,2)</f>
        <v>1044.1500000000001</v>
      </c>
      <c r="J546" s="22">
        <f>H546+I546</f>
        <v>6845</v>
      </c>
      <c r="K546" s="23"/>
    </row>
    <row r="547" spans="1:11" x14ac:dyDescent="0.2">
      <c r="A547" s="36"/>
      <c r="B547" s="39"/>
      <c r="C547" s="30"/>
      <c r="D547" s="31"/>
      <c r="E547" s="21"/>
      <c r="F547" s="21"/>
      <c r="G547" s="32"/>
      <c r="H547" s="21"/>
      <c r="I547" s="21"/>
      <c r="J547" s="22"/>
      <c r="K547" s="23">
        <f>SUM(J546)</f>
        <v>6845</v>
      </c>
    </row>
    <row r="548" spans="1:11" x14ac:dyDescent="0.2">
      <c r="A548" s="36">
        <v>7</v>
      </c>
      <c r="B548" s="112" t="s">
        <v>603</v>
      </c>
      <c r="C548" s="30">
        <v>13.600000000000001</v>
      </c>
      <c r="D548" s="31" t="s">
        <v>25</v>
      </c>
      <c r="E548" s="21">
        <f>E492</f>
        <v>948.11800000000005</v>
      </c>
      <c r="F548" s="21">
        <f>F492</f>
        <v>170.08199999999999</v>
      </c>
      <c r="G548" s="32">
        <f>E548+F548</f>
        <v>1118.2</v>
      </c>
      <c r="H548" s="21">
        <f>ROUND(C548*E548,2)</f>
        <v>12894.4</v>
      </c>
      <c r="I548" s="21">
        <f>ROUND(C548*F548,2)</f>
        <v>2313.12</v>
      </c>
      <c r="J548" s="22">
        <f>H548+I548</f>
        <v>15207.52</v>
      </c>
      <c r="K548" s="23"/>
    </row>
    <row r="549" spans="1:11" x14ac:dyDescent="0.2">
      <c r="A549" s="36"/>
      <c r="B549" s="40"/>
      <c r="C549" s="30"/>
      <c r="D549" s="31"/>
      <c r="E549" s="21"/>
      <c r="F549" s="21"/>
      <c r="G549" s="32"/>
      <c r="H549" s="21"/>
      <c r="I549" s="21"/>
      <c r="J549" s="22"/>
      <c r="K549" s="23">
        <f>SUM(J548)</f>
        <v>15207.52</v>
      </c>
    </row>
    <row r="550" spans="1:11" x14ac:dyDescent="0.2">
      <c r="A550" s="34">
        <v>8</v>
      </c>
      <c r="B550" s="25" t="s">
        <v>604</v>
      </c>
      <c r="C550" s="30"/>
      <c r="D550" s="31"/>
      <c r="E550" s="21"/>
      <c r="F550" s="21"/>
      <c r="G550" s="32"/>
      <c r="H550" s="21"/>
      <c r="I550" s="21"/>
      <c r="J550" s="22"/>
      <c r="K550" s="23"/>
    </row>
    <row r="551" spans="1:11" x14ac:dyDescent="0.2">
      <c r="A551" s="36">
        <f>A550+0.1</f>
        <v>8.1</v>
      </c>
      <c r="B551" s="39" t="s">
        <v>605</v>
      </c>
      <c r="C551" s="30">
        <v>1</v>
      </c>
      <c r="D551" s="31" t="s">
        <v>490</v>
      </c>
      <c r="E551" s="21">
        <f t="shared" ref="E551:F554" si="79">E495</f>
        <v>974.57627118644075</v>
      </c>
      <c r="F551" s="21">
        <f t="shared" si="79"/>
        <v>175.42372881355934</v>
      </c>
      <c r="G551" s="32">
        <f>E551+F551</f>
        <v>1150</v>
      </c>
      <c r="H551" s="21">
        <f>ROUND(C551*E551,2)</f>
        <v>974.58</v>
      </c>
      <c r="I551" s="21">
        <f>ROUND(C551*F551,2)</f>
        <v>175.42</v>
      </c>
      <c r="J551" s="22">
        <f>H551+I551</f>
        <v>1150</v>
      </c>
      <c r="K551" s="23"/>
    </row>
    <row r="552" spans="1:11" x14ac:dyDescent="0.2">
      <c r="A552" s="36">
        <f>A551+0.1</f>
        <v>8.1999999999999993</v>
      </c>
      <c r="B552" s="113" t="s">
        <v>606</v>
      </c>
      <c r="C552" s="30">
        <v>1</v>
      </c>
      <c r="D552" s="31" t="s">
        <v>49</v>
      </c>
      <c r="E552" s="21">
        <f t="shared" si="79"/>
        <v>594.36860068259386</v>
      </c>
      <c r="F552" s="21">
        <f t="shared" si="79"/>
        <v>256.04778156996588</v>
      </c>
      <c r="G552" s="32">
        <f>E552+F552</f>
        <v>850.41638225255974</v>
      </c>
      <c r="H552" s="21">
        <f>ROUND(C552*E552,2)</f>
        <v>594.37</v>
      </c>
      <c r="I552" s="21">
        <f>ROUND(C552*F552,2)</f>
        <v>256.05</v>
      </c>
      <c r="J552" s="22">
        <f>H552+I552</f>
        <v>850.42000000000007</v>
      </c>
      <c r="K552" s="23"/>
    </row>
    <row r="553" spans="1:11" x14ac:dyDescent="0.2">
      <c r="A553" s="36">
        <f>A552+0.1</f>
        <v>8.2999999999999989</v>
      </c>
      <c r="B553" s="39" t="s">
        <v>607</v>
      </c>
      <c r="C553" s="30">
        <v>1</v>
      </c>
      <c r="D553" s="31" t="s">
        <v>49</v>
      </c>
      <c r="E553" s="21">
        <f t="shared" si="79"/>
        <v>1219.27</v>
      </c>
      <c r="F553" s="21">
        <f t="shared" si="79"/>
        <v>129.63000000000002</v>
      </c>
      <c r="G553" s="32">
        <f>E553+F553</f>
        <v>1348.9</v>
      </c>
      <c r="H553" s="21">
        <f>ROUND(C553*E553,2)</f>
        <v>1219.27</v>
      </c>
      <c r="I553" s="21">
        <f>ROUND(C553*F553,2)</f>
        <v>129.63</v>
      </c>
      <c r="J553" s="22">
        <f>H553+I553</f>
        <v>1348.9</v>
      </c>
      <c r="K553" s="23"/>
    </row>
    <row r="554" spans="1:11" x14ac:dyDescent="0.2">
      <c r="A554" s="36">
        <f>A553+0.1</f>
        <v>8.3999999999999986</v>
      </c>
      <c r="B554" s="39" t="s">
        <v>608</v>
      </c>
      <c r="C554" s="30">
        <v>1</v>
      </c>
      <c r="D554" s="31" t="s">
        <v>49</v>
      </c>
      <c r="E554" s="21">
        <f t="shared" si="79"/>
        <v>3980.2000000000003</v>
      </c>
      <c r="F554" s="21">
        <f t="shared" si="79"/>
        <v>446.82000000000005</v>
      </c>
      <c r="G554" s="32">
        <f>E554+F554</f>
        <v>4427.0200000000004</v>
      </c>
      <c r="H554" s="21">
        <f>ROUND(C554*E554,2)</f>
        <v>3980.2</v>
      </c>
      <c r="I554" s="21">
        <f>ROUND(C554*F554,2)</f>
        <v>446.82</v>
      </c>
      <c r="J554" s="22">
        <f>H554+I554</f>
        <v>4427.0199999999995</v>
      </c>
      <c r="K554" s="23"/>
    </row>
    <row r="555" spans="1:11" x14ac:dyDescent="0.2">
      <c r="A555" s="36"/>
      <c r="B555" s="39"/>
      <c r="C555" s="30"/>
      <c r="D555" s="31"/>
      <c r="E555" s="21"/>
      <c r="F555" s="21"/>
      <c r="G555" s="32"/>
      <c r="H555" s="21"/>
      <c r="I555" s="21"/>
      <c r="J555" s="22"/>
      <c r="K555" s="23">
        <f>SUM(J551:J554)</f>
        <v>7776.34</v>
      </c>
    </row>
    <row r="556" spans="1:11" x14ac:dyDescent="0.2">
      <c r="A556" s="34" t="s">
        <v>127</v>
      </c>
      <c r="B556" s="118" t="s">
        <v>618</v>
      </c>
      <c r="C556" s="30">
        <v>1</v>
      </c>
      <c r="D556" s="31" t="s">
        <v>49</v>
      </c>
      <c r="E556" s="21">
        <v>10000</v>
      </c>
      <c r="F556" s="21">
        <v>0</v>
      </c>
      <c r="G556" s="32">
        <f>E556+F556</f>
        <v>10000</v>
      </c>
      <c r="H556" s="21">
        <f>ROUND(C556*E556,2)</f>
        <v>10000</v>
      </c>
      <c r="I556" s="21">
        <f>ROUND(C556*F556,2)</f>
        <v>0</v>
      </c>
      <c r="J556" s="22">
        <f>H556+I556</f>
        <v>10000</v>
      </c>
      <c r="K556" s="23"/>
    </row>
    <row r="557" spans="1:11" x14ac:dyDescent="0.2">
      <c r="A557" s="34"/>
      <c r="B557" s="118"/>
      <c r="C557" s="30"/>
      <c r="D557" s="31"/>
      <c r="E557" s="21"/>
      <c r="F557" s="21"/>
      <c r="G557" s="32"/>
      <c r="H557" s="21"/>
      <c r="I557" s="21"/>
      <c r="J557" s="22"/>
      <c r="K557" s="23">
        <f>SUM(J556)</f>
        <v>10000</v>
      </c>
    </row>
    <row r="558" spans="1:11" x14ac:dyDescent="0.2">
      <c r="A558" s="48"/>
      <c r="B558" s="49" t="s">
        <v>630</v>
      </c>
      <c r="C558" s="50"/>
      <c r="D558" s="51"/>
      <c r="E558" s="52"/>
      <c r="F558" s="52"/>
      <c r="G558" s="53"/>
      <c r="H558" s="54">
        <f>SUM(H514:H556)</f>
        <v>273334.10999999993</v>
      </c>
      <c r="I558" s="54">
        <f>SUM(I514:I556)</f>
        <v>30730.699999999997</v>
      </c>
      <c r="J558" s="55"/>
      <c r="K558" s="55">
        <f>SUM(K517:K557)</f>
        <v>304064.81</v>
      </c>
    </row>
    <row r="559" spans="1:11" x14ac:dyDescent="0.2">
      <c r="A559" s="36"/>
      <c r="B559" s="40"/>
      <c r="C559" s="30"/>
      <c r="D559" s="31"/>
      <c r="E559" s="21"/>
      <c r="F559" s="21"/>
      <c r="G559" s="32"/>
      <c r="H559" s="109"/>
      <c r="I559" s="21"/>
      <c r="J559" s="22"/>
      <c r="K559" s="23"/>
    </row>
    <row r="560" spans="1:11" x14ac:dyDescent="0.2">
      <c r="A560" s="124" t="s">
        <v>631</v>
      </c>
      <c r="B560" s="35" t="s">
        <v>632</v>
      </c>
      <c r="C560" s="41"/>
      <c r="D560" s="31"/>
      <c r="E560" s="125"/>
      <c r="F560" s="125"/>
      <c r="G560" s="126"/>
      <c r="H560" s="127"/>
      <c r="I560" s="21"/>
      <c r="J560" s="22"/>
      <c r="K560" s="23"/>
    </row>
    <row r="561" spans="1:11" x14ac:dyDescent="0.2">
      <c r="A561" s="128"/>
      <c r="B561" s="35"/>
      <c r="C561" s="41"/>
      <c r="D561" s="31"/>
      <c r="E561" s="125"/>
      <c r="F561" s="125"/>
      <c r="G561" s="126"/>
      <c r="H561" s="127"/>
      <c r="I561" s="21"/>
      <c r="J561" s="22"/>
      <c r="K561" s="23"/>
    </row>
    <row r="562" spans="1:11" x14ac:dyDescent="0.2">
      <c r="A562" s="129">
        <v>1</v>
      </c>
      <c r="B562" s="25" t="s">
        <v>633</v>
      </c>
      <c r="C562" s="30">
        <v>1</v>
      </c>
      <c r="D562" s="31" t="s">
        <v>49</v>
      </c>
      <c r="E562" s="21">
        <v>3000</v>
      </c>
      <c r="F562" s="21">
        <f>E562*0.1*0.18</f>
        <v>54</v>
      </c>
      <c r="G562" s="32">
        <f>E562+F562</f>
        <v>3054</v>
      </c>
      <c r="H562" s="21">
        <f>ROUND(C562*E562,2)</f>
        <v>3000</v>
      </c>
      <c r="I562" s="21">
        <f>ROUND(C562*F562,2)</f>
        <v>54</v>
      </c>
      <c r="J562" s="22">
        <f>H562+I562</f>
        <v>3054</v>
      </c>
      <c r="K562" s="23"/>
    </row>
    <row r="563" spans="1:11" x14ac:dyDescent="0.2">
      <c r="A563" s="130"/>
      <c r="B563" s="131"/>
      <c r="C563" s="30"/>
      <c r="D563" s="120"/>
      <c r="E563" s="132"/>
      <c r="F563" s="132"/>
      <c r="G563" s="32"/>
      <c r="H563" s="21"/>
      <c r="I563" s="21"/>
      <c r="J563" s="22"/>
      <c r="K563" s="23">
        <f>SUM(J562)</f>
        <v>3054</v>
      </c>
    </row>
    <row r="564" spans="1:11" x14ac:dyDescent="0.2">
      <c r="A564" s="129">
        <v>2</v>
      </c>
      <c r="B564" s="133" t="s">
        <v>542</v>
      </c>
      <c r="C564" s="30"/>
      <c r="D564" s="120"/>
      <c r="E564" s="132"/>
      <c r="F564" s="132"/>
      <c r="G564" s="32"/>
      <c r="H564" s="21"/>
      <c r="I564" s="21"/>
      <c r="J564" s="22"/>
      <c r="K564" s="23"/>
    </row>
    <row r="565" spans="1:11" x14ac:dyDescent="0.2">
      <c r="A565" s="134">
        <v>2.1</v>
      </c>
      <c r="B565" s="131" t="s">
        <v>634</v>
      </c>
      <c r="C565" s="30">
        <v>14.68</v>
      </c>
      <c r="D565" s="31" t="s">
        <v>109</v>
      </c>
      <c r="E565" s="132">
        <f>E521</f>
        <v>573.04347826086962</v>
      </c>
      <c r="F565" s="132">
        <f>F521</f>
        <v>0</v>
      </c>
      <c r="G565" s="32">
        <f>E565+F565</f>
        <v>573.04347826086962</v>
      </c>
      <c r="H565" s="21">
        <f>ROUND(C565*E565,2)</f>
        <v>8412.2800000000007</v>
      </c>
      <c r="I565" s="21">
        <f>ROUND(C565*F565,2)</f>
        <v>0</v>
      </c>
      <c r="J565" s="22">
        <f>H565+I565</f>
        <v>8412.2800000000007</v>
      </c>
      <c r="K565" s="23"/>
    </row>
    <row r="566" spans="1:11" x14ac:dyDescent="0.2">
      <c r="A566" s="134">
        <v>2.2000000000000002</v>
      </c>
      <c r="B566" s="131" t="s">
        <v>635</v>
      </c>
      <c r="C566" s="30">
        <v>9.66</v>
      </c>
      <c r="D566" s="31" t="s">
        <v>109</v>
      </c>
      <c r="E566" s="132">
        <f>E522</f>
        <v>751.19967750000001</v>
      </c>
      <c r="F566" s="132">
        <f>F522</f>
        <v>20.954183333333336</v>
      </c>
      <c r="G566" s="32">
        <f>E566+F566</f>
        <v>772.1538608333334</v>
      </c>
      <c r="H566" s="21">
        <f>ROUND(C566*E566,2)</f>
        <v>7256.59</v>
      </c>
      <c r="I566" s="21">
        <f>ROUND(C566*F566,2)</f>
        <v>202.42</v>
      </c>
      <c r="J566" s="22">
        <f>H566+I566</f>
        <v>7459.01</v>
      </c>
      <c r="K566" s="23"/>
    </row>
    <row r="567" spans="1:11" x14ac:dyDescent="0.2">
      <c r="A567" s="134">
        <v>2.2999999999999998</v>
      </c>
      <c r="B567" s="131" t="s">
        <v>636</v>
      </c>
      <c r="C567" s="30">
        <v>5.8</v>
      </c>
      <c r="D567" s="31" t="s">
        <v>109</v>
      </c>
      <c r="E567" s="132">
        <f>E420</f>
        <v>295</v>
      </c>
      <c r="F567" s="132">
        <f>F420</f>
        <v>53.1</v>
      </c>
      <c r="G567" s="32">
        <f>E567+F567</f>
        <v>348.1</v>
      </c>
      <c r="H567" s="21">
        <f>ROUND(C567*E567,2)</f>
        <v>1711</v>
      </c>
      <c r="I567" s="21">
        <f>ROUND(C567*F567,2)</f>
        <v>307.98</v>
      </c>
      <c r="J567" s="22">
        <f>H567+I567</f>
        <v>2018.98</v>
      </c>
      <c r="K567" s="23"/>
    </row>
    <row r="568" spans="1:11" x14ac:dyDescent="0.2">
      <c r="A568" s="134"/>
      <c r="B568" s="131"/>
      <c r="C568" s="30"/>
      <c r="D568" s="31"/>
      <c r="E568" s="132"/>
      <c r="F568" s="132"/>
      <c r="G568" s="32"/>
      <c r="H568" s="21"/>
      <c r="I568" s="21"/>
      <c r="J568" s="22"/>
      <c r="K568" s="23">
        <f>SUM(J565:J567)</f>
        <v>17890.27</v>
      </c>
    </row>
    <row r="569" spans="1:11" x14ac:dyDescent="0.2">
      <c r="A569" s="129">
        <v>3</v>
      </c>
      <c r="B569" s="133" t="s">
        <v>637</v>
      </c>
      <c r="C569" s="30"/>
      <c r="D569" s="120"/>
      <c r="E569" s="132"/>
      <c r="F569" s="132"/>
      <c r="G569" s="32"/>
      <c r="H569" s="21"/>
      <c r="I569" s="21"/>
      <c r="J569" s="22"/>
      <c r="K569" s="23"/>
    </row>
    <row r="570" spans="1:11" x14ac:dyDescent="0.2">
      <c r="A570" s="134">
        <v>3.1</v>
      </c>
      <c r="B570" s="131" t="s">
        <v>638</v>
      </c>
      <c r="C570" s="30">
        <v>4.26</v>
      </c>
      <c r="D570" s="31" t="s">
        <v>109</v>
      </c>
      <c r="E570" s="103">
        <f>'[1]Analisis de Costos'!G1577</f>
        <v>9532.17</v>
      </c>
      <c r="F570" s="103">
        <f>'[1]Analisis de Costos'!H1577</f>
        <v>1586.3500000000001</v>
      </c>
      <c r="G570" s="32">
        <f t="shared" ref="G570:G576" si="80">E570+F570</f>
        <v>11118.52</v>
      </c>
      <c r="H570" s="21">
        <f t="shared" ref="H570:H576" si="81">ROUND(C570*E570,2)</f>
        <v>40607.040000000001</v>
      </c>
      <c r="I570" s="21">
        <f t="shared" ref="I570:I576" si="82">ROUND(C570*F570,2)</f>
        <v>6757.85</v>
      </c>
      <c r="J570" s="22">
        <f t="shared" ref="J570:J576" si="83">H570+I570</f>
        <v>47364.89</v>
      </c>
      <c r="K570" s="23"/>
    </row>
    <row r="571" spans="1:11" x14ac:dyDescent="0.2">
      <c r="A571" s="134">
        <f t="shared" ref="A571:A576" si="84">+A570+0.1</f>
        <v>3.2</v>
      </c>
      <c r="B571" s="131" t="s">
        <v>639</v>
      </c>
      <c r="C571" s="30">
        <v>1.1399999999999999</v>
      </c>
      <c r="D571" s="31" t="s">
        <v>109</v>
      </c>
      <c r="E571" s="103">
        <f>[3]Sheet1!H1344</f>
        <v>10555.33</v>
      </c>
      <c r="F571" s="103">
        <f>'[1]Analisis de Costos'!G1588</f>
        <v>25858.09</v>
      </c>
      <c r="G571" s="32">
        <f t="shared" si="80"/>
        <v>36413.42</v>
      </c>
      <c r="H571" s="21">
        <v>3224.0499999999997</v>
      </c>
      <c r="I571" s="21">
        <f t="shared" si="82"/>
        <v>29478.22</v>
      </c>
      <c r="J571" s="22">
        <f t="shared" si="83"/>
        <v>32702.27</v>
      </c>
      <c r="K571" s="23"/>
    </row>
    <row r="572" spans="1:11" x14ac:dyDescent="0.2">
      <c r="A572" s="134">
        <f t="shared" si="84"/>
        <v>3.3000000000000003</v>
      </c>
      <c r="B572" s="131" t="s">
        <v>640</v>
      </c>
      <c r="C572" s="30">
        <v>0.6</v>
      </c>
      <c r="D572" s="31" t="s">
        <v>109</v>
      </c>
      <c r="E572" s="103">
        <f>'[1]Analisis de Costos'!G1600</f>
        <v>25064.54</v>
      </c>
      <c r="F572" s="103">
        <f>'[1]Analisis de Costos'!H1600</f>
        <v>2703.2</v>
      </c>
      <c r="G572" s="32">
        <f t="shared" si="80"/>
        <v>27767.74</v>
      </c>
      <c r="H572" s="21">
        <f t="shared" si="81"/>
        <v>15038.72</v>
      </c>
      <c r="I572" s="21">
        <f t="shared" si="82"/>
        <v>1621.92</v>
      </c>
      <c r="J572" s="22">
        <f t="shared" si="83"/>
        <v>16660.64</v>
      </c>
      <c r="K572" s="23"/>
    </row>
    <row r="573" spans="1:11" x14ac:dyDescent="0.2">
      <c r="A573" s="134">
        <f t="shared" si="84"/>
        <v>3.4000000000000004</v>
      </c>
      <c r="B573" s="131" t="s">
        <v>641</v>
      </c>
      <c r="C573" s="30">
        <v>0.55000000000000004</v>
      </c>
      <c r="D573" s="31" t="s">
        <v>109</v>
      </c>
      <c r="E573" s="103">
        <f>'[1]Analisis de Costos'!G1612</f>
        <v>27280.859999999997</v>
      </c>
      <c r="F573" s="103">
        <f>'[1]Analisis de Costos'!H1612</f>
        <v>2697.84</v>
      </c>
      <c r="G573" s="32">
        <f t="shared" si="80"/>
        <v>29978.699999999997</v>
      </c>
      <c r="H573" s="21">
        <f t="shared" si="81"/>
        <v>15004.47</v>
      </c>
      <c r="I573" s="21">
        <f t="shared" si="82"/>
        <v>1483.81</v>
      </c>
      <c r="J573" s="22">
        <f t="shared" si="83"/>
        <v>16488.28</v>
      </c>
      <c r="K573" s="23"/>
    </row>
    <row r="574" spans="1:11" x14ac:dyDescent="0.2">
      <c r="A574" s="134">
        <f t="shared" si="84"/>
        <v>3.5000000000000004</v>
      </c>
      <c r="B574" s="131" t="s">
        <v>642</v>
      </c>
      <c r="C574" s="30">
        <v>0.27</v>
      </c>
      <c r="D574" s="31" t="s">
        <v>109</v>
      </c>
      <c r="E574" s="103">
        <f>'[1]Analisis de Costos'!G1624</f>
        <v>30234.09</v>
      </c>
      <c r="F574" s="103">
        <f>'[1]Analisis de Costos'!H1624</f>
        <v>3229.41</v>
      </c>
      <c r="G574" s="32">
        <f t="shared" si="80"/>
        <v>33463.5</v>
      </c>
      <c r="H574" s="21">
        <f t="shared" si="81"/>
        <v>8163.2</v>
      </c>
      <c r="I574" s="21">
        <f t="shared" si="82"/>
        <v>871.94</v>
      </c>
      <c r="J574" s="22">
        <f t="shared" si="83"/>
        <v>9035.14</v>
      </c>
      <c r="K574" s="23"/>
    </row>
    <row r="575" spans="1:11" x14ac:dyDescent="0.2">
      <c r="A575" s="134">
        <f t="shared" si="84"/>
        <v>3.6000000000000005</v>
      </c>
      <c r="B575" s="131" t="s">
        <v>643</v>
      </c>
      <c r="C575" s="30">
        <v>4.4000000000000004</v>
      </c>
      <c r="D575" s="31" t="s">
        <v>109</v>
      </c>
      <c r="E575" s="103">
        <f>'[1]Analisis de Costos'!G1636</f>
        <v>15374.35</v>
      </c>
      <c r="F575" s="103">
        <f>'[1]Analisis de Costos'!H1636</f>
        <v>2128.6600000000003</v>
      </c>
      <c r="G575" s="32">
        <f t="shared" si="80"/>
        <v>17503.010000000002</v>
      </c>
      <c r="H575" s="21">
        <f t="shared" si="81"/>
        <v>67647.14</v>
      </c>
      <c r="I575" s="21">
        <f t="shared" si="82"/>
        <v>9366.1</v>
      </c>
      <c r="J575" s="22">
        <f t="shared" si="83"/>
        <v>77013.240000000005</v>
      </c>
      <c r="K575" s="23"/>
    </row>
    <row r="576" spans="1:11" x14ac:dyDescent="0.2">
      <c r="A576" s="134">
        <f t="shared" si="84"/>
        <v>3.7000000000000006</v>
      </c>
      <c r="B576" s="131" t="s">
        <v>644</v>
      </c>
      <c r="C576" s="30">
        <v>2.92</v>
      </c>
      <c r="D576" s="31" t="s">
        <v>109</v>
      </c>
      <c r="E576" s="103">
        <f>'[1]Analisis de Costos'!G1648</f>
        <v>9437.01</v>
      </c>
      <c r="F576" s="103">
        <f>'[1]Analisis de Costos'!H1648</f>
        <v>1467.95</v>
      </c>
      <c r="G576" s="32">
        <f t="shared" si="80"/>
        <v>10904.960000000001</v>
      </c>
      <c r="H576" s="21">
        <f t="shared" si="81"/>
        <v>27556.07</v>
      </c>
      <c r="I576" s="21">
        <f t="shared" si="82"/>
        <v>4286.41</v>
      </c>
      <c r="J576" s="22">
        <f t="shared" si="83"/>
        <v>31842.48</v>
      </c>
      <c r="K576" s="23"/>
    </row>
    <row r="577" spans="1:11" x14ac:dyDescent="0.2">
      <c r="A577" s="135"/>
      <c r="B577" s="131"/>
      <c r="C577" s="30"/>
      <c r="D577" s="120"/>
      <c r="E577" s="132"/>
      <c r="F577" s="132"/>
      <c r="G577" s="32"/>
      <c r="H577" s="21"/>
      <c r="I577" s="21"/>
      <c r="J577" s="22"/>
      <c r="K577" s="23">
        <f>SUM(J570:J576)</f>
        <v>231106.94000000003</v>
      </c>
    </row>
    <row r="578" spans="1:11" x14ac:dyDescent="0.2">
      <c r="A578" s="129">
        <v>4</v>
      </c>
      <c r="B578" s="133" t="s">
        <v>645</v>
      </c>
      <c r="C578" s="30"/>
      <c r="D578" s="120"/>
      <c r="E578" s="132"/>
      <c r="F578" s="132"/>
      <c r="G578" s="32"/>
      <c r="H578" s="21"/>
      <c r="I578" s="21"/>
      <c r="J578" s="22"/>
      <c r="K578" s="23"/>
    </row>
    <row r="579" spans="1:11" x14ac:dyDescent="0.2">
      <c r="A579" s="134">
        <v>4.0999999999999996</v>
      </c>
      <c r="B579" s="131" t="s">
        <v>646</v>
      </c>
      <c r="C579" s="30">
        <v>11.36</v>
      </c>
      <c r="D579" s="43" t="s">
        <v>25</v>
      </c>
      <c r="E579" s="103">
        <f>'[1]Analisis de Costos'!G1662</f>
        <v>1342.47</v>
      </c>
      <c r="F579" s="103">
        <f>'[1]Analisis de Costos'!H1662</f>
        <v>177.35999999999999</v>
      </c>
      <c r="G579" s="32">
        <f>E579+F579</f>
        <v>1519.83</v>
      </c>
      <c r="H579" s="21">
        <f>ROUND(C579*E579,2)</f>
        <v>15250.46</v>
      </c>
      <c r="I579" s="21">
        <f>ROUND(C579*F579,2)</f>
        <v>2014.81</v>
      </c>
      <c r="J579" s="22">
        <f>H579+I579</f>
        <v>17265.27</v>
      </c>
      <c r="K579" s="23"/>
    </row>
    <row r="580" spans="1:11" x14ac:dyDescent="0.2">
      <c r="A580" s="134">
        <v>4.2</v>
      </c>
      <c r="B580" s="131" t="s">
        <v>647</v>
      </c>
      <c r="C580" s="30">
        <v>65.680000000000007</v>
      </c>
      <c r="D580" s="43" t="s">
        <v>25</v>
      </c>
      <c r="E580" s="103">
        <f>E579</f>
        <v>1342.47</v>
      </c>
      <c r="F580" s="103">
        <f>F579</f>
        <v>177.35999999999999</v>
      </c>
      <c r="G580" s="32">
        <f>E580+F580</f>
        <v>1519.83</v>
      </c>
      <c r="H580" s="21">
        <f>ROUND(C580*E580,2)</f>
        <v>88173.43</v>
      </c>
      <c r="I580" s="21">
        <f>ROUND(C580*F580,2)</f>
        <v>11649</v>
      </c>
      <c r="J580" s="22">
        <f>H580+I580</f>
        <v>99822.43</v>
      </c>
      <c r="K580" s="23"/>
    </row>
    <row r="581" spans="1:11" x14ac:dyDescent="0.2">
      <c r="A581" s="134">
        <v>4.3</v>
      </c>
      <c r="B581" s="131" t="s">
        <v>648</v>
      </c>
      <c r="C581" s="30">
        <v>2.8</v>
      </c>
      <c r="D581" s="43" t="s">
        <v>25</v>
      </c>
      <c r="E581" s="103">
        <f>'[1]Analisis de Costos'!G1676</f>
        <v>1053.6299999999999</v>
      </c>
      <c r="F581" s="103">
        <f>'[1]Analisis de Costos'!H1676</f>
        <v>132.97000000000003</v>
      </c>
      <c r="G581" s="32">
        <f>E581+F581</f>
        <v>1186.5999999999999</v>
      </c>
      <c r="H581" s="21">
        <f>ROUND(C581*E581,2)</f>
        <v>2950.16</v>
      </c>
      <c r="I581" s="21">
        <f>ROUND(C581*F581,2)</f>
        <v>372.32</v>
      </c>
      <c r="J581" s="22">
        <f>H581+I581</f>
        <v>3322.48</v>
      </c>
      <c r="K581" s="23"/>
    </row>
    <row r="582" spans="1:11" x14ac:dyDescent="0.2">
      <c r="A582" s="136"/>
      <c r="B582" s="131"/>
      <c r="C582" s="30"/>
      <c r="D582" s="120"/>
      <c r="E582" s="132"/>
      <c r="F582" s="132"/>
      <c r="G582" s="32"/>
      <c r="H582" s="21"/>
      <c r="I582" s="21"/>
      <c r="J582" s="22"/>
      <c r="K582" s="23">
        <f>SUM(J579:J581)</f>
        <v>120410.18</v>
      </c>
    </row>
    <row r="583" spans="1:11" x14ac:dyDescent="0.2">
      <c r="A583" s="137">
        <v>5</v>
      </c>
      <c r="B583" s="133" t="s">
        <v>649</v>
      </c>
      <c r="C583" s="30"/>
      <c r="D583" s="120"/>
      <c r="E583" s="132"/>
      <c r="F583" s="132"/>
      <c r="G583" s="32"/>
      <c r="H583" s="21"/>
      <c r="I583" s="21"/>
      <c r="J583" s="22"/>
      <c r="K583" s="23"/>
    </row>
    <row r="584" spans="1:11" x14ac:dyDescent="0.2">
      <c r="A584" s="138">
        <v>5.0999999999999996</v>
      </c>
      <c r="B584" s="131" t="s">
        <v>650</v>
      </c>
      <c r="C584" s="30">
        <v>29.2</v>
      </c>
      <c r="D584" s="43" t="s">
        <v>25</v>
      </c>
      <c r="E584" s="103">
        <f>E258</f>
        <v>524.93000000000006</v>
      </c>
      <c r="F584" s="103">
        <f>F258</f>
        <v>31.580000000000002</v>
      </c>
      <c r="G584" s="32">
        <f t="shared" ref="G584:G594" si="85">E584+F584</f>
        <v>556.5100000000001</v>
      </c>
      <c r="H584" s="21">
        <f t="shared" ref="H584:H594" si="86">ROUND(C584*E584,2)</f>
        <v>15327.96</v>
      </c>
      <c r="I584" s="21">
        <f t="shared" ref="I584:I594" si="87">ROUND(C584*F584,2)</f>
        <v>922.14</v>
      </c>
      <c r="J584" s="22">
        <f t="shared" ref="J584:J594" si="88">H584+I584</f>
        <v>16250.099999999999</v>
      </c>
      <c r="K584" s="23"/>
    </row>
    <row r="585" spans="1:11" x14ac:dyDescent="0.2">
      <c r="A585" s="138">
        <f t="shared" ref="A585:A592" si="89">+A584+0.1</f>
        <v>5.1999999999999993</v>
      </c>
      <c r="B585" s="131" t="s">
        <v>651</v>
      </c>
      <c r="C585" s="30">
        <v>78.23</v>
      </c>
      <c r="D585" s="43" t="s">
        <v>25</v>
      </c>
      <c r="E585" s="103">
        <f>E153</f>
        <v>377.57</v>
      </c>
      <c r="F585" s="103">
        <f>F153</f>
        <v>30.14</v>
      </c>
      <c r="G585" s="32">
        <f t="shared" si="85"/>
        <v>407.71</v>
      </c>
      <c r="H585" s="21">
        <f t="shared" si="86"/>
        <v>29537.3</v>
      </c>
      <c r="I585" s="21">
        <f t="shared" si="87"/>
        <v>2357.85</v>
      </c>
      <c r="J585" s="22">
        <f t="shared" si="88"/>
        <v>31895.149999999998</v>
      </c>
      <c r="K585" s="23"/>
    </row>
    <row r="586" spans="1:11" x14ac:dyDescent="0.2">
      <c r="A586" s="138">
        <f t="shared" si="89"/>
        <v>5.2999999999999989</v>
      </c>
      <c r="B586" s="131" t="s">
        <v>652</v>
      </c>
      <c r="C586" s="30">
        <v>84.74</v>
      </c>
      <c r="D586" s="43" t="s">
        <v>25</v>
      </c>
      <c r="E586" s="103">
        <f>E249</f>
        <v>606.8599999999999</v>
      </c>
      <c r="F586" s="103">
        <f>F249</f>
        <v>48.480000000000004</v>
      </c>
      <c r="G586" s="32">
        <f t="shared" si="85"/>
        <v>655.33999999999992</v>
      </c>
      <c r="H586" s="21">
        <f t="shared" si="86"/>
        <v>51425.32</v>
      </c>
      <c r="I586" s="21">
        <f t="shared" si="87"/>
        <v>4108.2</v>
      </c>
      <c r="J586" s="22">
        <f t="shared" si="88"/>
        <v>55533.52</v>
      </c>
      <c r="K586" s="23"/>
    </row>
    <row r="587" spans="1:11" x14ac:dyDescent="0.2">
      <c r="A587" s="138">
        <f t="shared" si="89"/>
        <v>5.3999999999999986</v>
      </c>
      <c r="B587" s="131" t="s">
        <v>653</v>
      </c>
      <c r="C587" s="30">
        <v>130.4</v>
      </c>
      <c r="D587" s="43" t="s">
        <v>33</v>
      </c>
      <c r="E587" s="103">
        <f>E56</f>
        <v>167.43</v>
      </c>
      <c r="F587" s="103">
        <f>F56</f>
        <v>17.669999999999998</v>
      </c>
      <c r="G587" s="32">
        <f t="shared" si="85"/>
        <v>185.1</v>
      </c>
      <c r="H587" s="21">
        <f t="shared" si="86"/>
        <v>21832.87</v>
      </c>
      <c r="I587" s="21">
        <f t="shared" si="87"/>
        <v>2304.17</v>
      </c>
      <c r="J587" s="22">
        <f t="shared" si="88"/>
        <v>24137.040000000001</v>
      </c>
      <c r="K587" s="23"/>
    </row>
    <row r="588" spans="1:11" x14ac:dyDescent="0.2">
      <c r="A588" s="138">
        <f t="shared" si="89"/>
        <v>5.4999999999999982</v>
      </c>
      <c r="B588" s="131" t="s">
        <v>654</v>
      </c>
      <c r="C588" s="30">
        <v>24.1</v>
      </c>
      <c r="D588" s="139" t="s">
        <v>33</v>
      </c>
      <c r="E588" s="103">
        <f>E486</f>
        <v>56.935962310242537</v>
      </c>
      <c r="F588" s="103">
        <f>F486</f>
        <v>0</v>
      </c>
      <c r="G588" s="32">
        <f t="shared" si="85"/>
        <v>56.935962310242537</v>
      </c>
      <c r="H588" s="21">
        <f t="shared" si="86"/>
        <v>1372.16</v>
      </c>
      <c r="I588" s="21">
        <f t="shared" si="87"/>
        <v>0</v>
      </c>
      <c r="J588" s="22">
        <f t="shared" si="88"/>
        <v>1372.16</v>
      </c>
      <c r="K588" s="23"/>
    </row>
    <row r="589" spans="1:11" x14ac:dyDescent="0.2">
      <c r="A589" s="138">
        <f t="shared" si="89"/>
        <v>5.5999999999999979</v>
      </c>
      <c r="B589" s="131" t="s">
        <v>655</v>
      </c>
      <c r="C589" s="30">
        <v>36.03</v>
      </c>
      <c r="D589" s="43" t="s">
        <v>25</v>
      </c>
      <c r="E589" s="103">
        <f>E538</f>
        <v>545.72</v>
      </c>
      <c r="F589" s="103">
        <f>F538</f>
        <v>55.17</v>
      </c>
      <c r="G589" s="32">
        <f t="shared" si="85"/>
        <v>600.89</v>
      </c>
      <c r="H589" s="21">
        <f t="shared" si="86"/>
        <v>19662.29</v>
      </c>
      <c r="I589" s="21">
        <f t="shared" si="87"/>
        <v>1987.78</v>
      </c>
      <c r="J589" s="22">
        <f t="shared" si="88"/>
        <v>21650.07</v>
      </c>
      <c r="K589" s="23"/>
    </row>
    <row r="590" spans="1:11" x14ac:dyDescent="0.2">
      <c r="A590" s="138">
        <f t="shared" si="89"/>
        <v>5.6999999999999975</v>
      </c>
      <c r="B590" s="99" t="s">
        <v>656</v>
      </c>
      <c r="C590" s="30">
        <v>227.83</v>
      </c>
      <c r="D590" s="43" t="s">
        <v>25</v>
      </c>
      <c r="E590" s="103">
        <f>'[1]Analisis de Costos'!G1690</f>
        <v>163.30000000000001</v>
      </c>
      <c r="F590" s="103">
        <f>'[1]Analisis de Costos'!H1690</f>
        <v>19.7</v>
      </c>
      <c r="G590" s="32">
        <f t="shared" si="85"/>
        <v>183</v>
      </c>
      <c r="H590" s="21">
        <f t="shared" si="86"/>
        <v>37204.639999999999</v>
      </c>
      <c r="I590" s="21">
        <f t="shared" si="87"/>
        <v>4488.25</v>
      </c>
      <c r="J590" s="22">
        <f t="shared" si="88"/>
        <v>41692.89</v>
      </c>
      <c r="K590" s="23"/>
    </row>
    <row r="591" spans="1:11" x14ac:dyDescent="0.2">
      <c r="A591" s="138">
        <f t="shared" si="89"/>
        <v>5.7999999999999972</v>
      </c>
      <c r="B591" s="99" t="s">
        <v>657</v>
      </c>
      <c r="C591" s="30">
        <v>227.83</v>
      </c>
      <c r="D591" s="43" t="s">
        <v>25</v>
      </c>
      <c r="E591" s="103">
        <f>'[1]Analisis de Costos'!G1700</f>
        <v>211.36</v>
      </c>
      <c r="F591" s="103">
        <f>'[1]Analisis de Costos'!H1700</f>
        <v>19.7</v>
      </c>
      <c r="G591" s="32">
        <f t="shared" si="85"/>
        <v>231.06</v>
      </c>
      <c r="H591" s="21">
        <f t="shared" si="86"/>
        <v>48154.15</v>
      </c>
      <c r="I591" s="21">
        <f t="shared" si="87"/>
        <v>4488.25</v>
      </c>
      <c r="J591" s="22">
        <f t="shared" si="88"/>
        <v>52642.400000000001</v>
      </c>
      <c r="K591" s="23"/>
    </row>
    <row r="592" spans="1:11" x14ac:dyDescent="0.2">
      <c r="A592" s="138">
        <f t="shared" si="89"/>
        <v>5.8999999999999968</v>
      </c>
      <c r="B592" s="37" t="s">
        <v>658</v>
      </c>
      <c r="C592" s="30">
        <v>17.28</v>
      </c>
      <c r="D592" s="98" t="s">
        <v>25</v>
      </c>
      <c r="E592" s="21">
        <f>'[1]Analisis de Costos'!G1710</f>
        <v>1249.79</v>
      </c>
      <c r="F592" s="97">
        <f>'[1]Analisis de Costos'!H1710</f>
        <v>136.17999999999998</v>
      </c>
      <c r="G592" s="32">
        <f t="shared" si="85"/>
        <v>1385.97</v>
      </c>
      <c r="H592" s="21">
        <f t="shared" si="86"/>
        <v>21596.37</v>
      </c>
      <c r="I592" s="21">
        <f t="shared" si="87"/>
        <v>2353.19</v>
      </c>
      <c r="J592" s="22">
        <f t="shared" si="88"/>
        <v>23949.559999999998</v>
      </c>
      <c r="K592" s="23"/>
    </row>
    <row r="593" spans="1:11" x14ac:dyDescent="0.2">
      <c r="A593" s="138">
        <v>5.0999999999999996</v>
      </c>
      <c r="B593" s="131" t="s">
        <v>659</v>
      </c>
      <c r="C593" s="30">
        <v>3.6</v>
      </c>
      <c r="D593" s="43" t="s">
        <v>25</v>
      </c>
      <c r="E593" s="65">
        <f>'[1]Analisis de Costos'!G1723</f>
        <v>1136.6299999999999</v>
      </c>
      <c r="F593" s="65">
        <f>'[1]Analisis de Costos'!H1723</f>
        <v>107.21</v>
      </c>
      <c r="G593" s="32">
        <f t="shared" si="85"/>
        <v>1243.8399999999999</v>
      </c>
      <c r="H593" s="21">
        <f t="shared" si="86"/>
        <v>4091.87</v>
      </c>
      <c r="I593" s="21">
        <f t="shared" si="87"/>
        <v>385.96</v>
      </c>
      <c r="J593" s="22">
        <f t="shared" si="88"/>
        <v>4477.83</v>
      </c>
      <c r="K593" s="23"/>
    </row>
    <row r="594" spans="1:11" x14ac:dyDescent="0.2">
      <c r="A594" s="138">
        <v>5.1100000000000003</v>
      </c>
      <c r="B594" s="131" t="s">
        <v>660</v>
      </c>
      <c r="C594" s="30">
        <v>19.28</v>
      </c>
      <c r="D594" s="43" t="s">
        <v>25</v>
      </c>
      <c r="E594" s="103">
        <f>E235</f>
        <v>948.11800000000005</v>
      </c>
      <c r="F594" s="103">
        <f>F235</f>
        <v>170.08199999999999</v>
      </c>
      <c r="G594" s="32">
        <f t="shared" si="85"/>
        <v>1118.2</v>
      </c>
      <c r="H594" s="21">
        <f t="shared" si="86"/>
        <v>18279.72</v>
      </c>
      <c r="I594" s="21">
        <f t="shared" si="87"/>
        <v>3279.18</v>
      </c>
      <c r="J594" s="22">
        <f t="shared" si="88"/>
        <v>21558.9</v>
      </c>
      <c r="K594" s="23"/>
    </row>
    <row r="595" spans="1:11" x14ac:dyDescent="0.2">
      <c r="A595" s="136"/>
      <c r="B595" s="131"/>
      <c r="C595" s="30"/>
      <c r="D595" s="120"/>
      <c r="E595" s="132"/>
      <c r="F595" s="132"/>
      <c r="G595" s="32"/>
      <c r="H595" s="21"/>
      <c r="I595" s="21"/>
      <c r="J595" s="22"/>
      <c r="K595" s="23">
        <f>SUM(J584:J594)</f>
        <v>295159.62000000005</v>
      </c>
    </row>
    <row r="596" spans="1:11" x14ac:dyDescent="0.2">
      <c r="A596" s="129">
        <v>6</v>
      </c>
      <c r="B596" s="140" t="s">
        <v>661</v>
      </c>
      <c r="C596" s="30"/>
      <c r="D596" s="120"/>
      <c r="E596" s="132"/>
      <c r="F596" s="132"/>
      <c r="G596" s="32"/>
      <c r="H596" s="21"/>
      <c r="I596" s="21"/>
      <c r="J596" s="22"/>
      <c r="K596" s="23"/>
    </row>
    <row r="597" spans="1:11" x14ac:dyDescent="0.2">
      <c r="A597" s="138">
        <v>6.1</v>
      </c>
      <c r="B597" s="131" t="s">
        <v>662</v>
      </c>
      <c r="C597" s="30">
        <v>1</v>
      </c>
      <c r="D597" s="31" t="s">
        <v>49</v>
      </c>
      <c r="E597" s="103">
        <f>E311</f>
        <v>7772.2300000000005</v>
      </c>
      <c r="F597" s="103">
        <f>F311</f>
        <v>570.85</v>
      </c>
      <c r="G597" s="32">
        <f t="shared" ref="G597:G611" si="90">E597+F597</f>
        <v>8343.08</v>
      </c>
      <c r="H597" s="21">
        <f t="shared" ref="H597:H611" si="91">ROUND(C597*E597,2)</f>
        <v>7772.23</v>
      </c>
      <c r="I597" s="21">
        <f t="shared" ref="I597:I611" si="92">ROUND(C597*F597,2)</f>
        <v>570.85</v>
      </c>
      <c r="J597" s="22">
        <f t="shared" ref="J597:J611" si="93">H597+I597</f>
        <v>8343.08</v>
      </c>
      <c r="K597" s="23"/>
    </row>
    <row r="598" spans="1:11" x14ac:dyDescent="0.2">
      <c r="A598" s="138">
        <f t="shared" ref="A598:A605" si="94">+A597+0.1</f>
        <v>6.1999999999999993</v>
      </c>
      <c r="B598" s="131" t="s">
        <v>663</v>
      </c>
      <c r="C598" s="30">
        <v>1</v>
      </c>
      <c r="D598" s="31" t="s">
        <v>49</v>
      </c>
      <c r="E598" s="103">
        <f>E310</f>
        <v>9757.5800000000017</v>
      </c>
      <c r="F598" s="103">
        <f>F310</f>
        <v>1118.79</v>
      </c>
      <c r="G598" s="32">
        <f t="shared" si="90"/>
        <v>10876.370000000003</v>
      </c>
      <c r="H598" s="21">
        <f t="shared" si="91"/>
        <v>9757.58</v>
      </c>
      <c r="I598" s="21">
        <f t="shared" si="92"/>
        <v>1118.79</v>
      </c>
      <c r="J598" s="22">
        <f t="shared" si="93"/>
        <v>10876.369999999999</v>
      </c>
      <c r="K598" s="23"/>
    </row>
    <row r="599" spans="1:11" x14ac:dyDescent="0.2">
      <c r="A599" s="138">
        <f t="shared" si="94"/>
        <v>6.2999999999999989</v>
      </c>
      <c r="B599" s="131" t="s">
        <v>664</v>
      </c>
      <c r="C599" s="30">
        <v>1</v>
      </c>
      <c r="D599" s="31" t="s">
        <v>49</v>
      </c>
      <c r="E599" s="103">
        <f>E309</f>
        <v>9424.19</v>
      </c>
      <c r="F599" s="103">
        <f>F309</f>
        <v>755.24</v>
      </c>
      <c r="G599" s="32">
        <f t="shared" si="90"/>
        <v>10179.43</v>
      </c>
      <c r="H599" s="21">
        <f t="shared" si="91"/>
        <v>9424.19</v>
      </c>
      <c r="I599" s="21">
        <f t="shared" si="92"/>
        <v>755.24</v>
      </c>
      <c r="J599" s="22">
        <f t="shared" si="93"/>
        <v>10179.43</v>
      </c>
      <c r="K599" s="23"/>
    </row>
    <row r="600" spans="1:11" x14ac:dyDescent="0.2">
      <c r="A600" s="138">
        <f t="shared" si="94"/>
        <v>6.3999999999999986</v>
      </c>
      <c r="B600" s="131" t="s">
        <v>665</v>
      </c>
      <c r="C600" s="30">
        <v>1</v>
      </c>
      <c r="D600" s="31" t="s">
        <v>49</v>
      </c>
      <c r="E600" s="103">
        <f>750</f>
        <v>750</v>
      </c>
      <c r="F600" s="103">
        <f>E600*0.18</f>
        <v>135</v>
      </c>
      <c r="G600" s="32">
        <f t="shared" si="90"/>
        <v>885</v>
      </c>
      <c r="H600" s="21">
        <f t="shared" si="91"/>
        <v>750</v>
      </c>
      <c r="I600" s="21">
        <f t="shared" si="92"/>
        <v>135</v>
      </c>
      <c r="J600" s="22">
        <f t="shared" si="93"/>
        <v>885</v>
      </c>
      <c r="K600" s="23"/>
    </row>
    <row r="601" spans="1:11" x14ac:dyDescent="0.2">
      <c r="A601" s="138">
        <f t="shared" si="94"/>
        <v>6.4999999999999982</v>
      </c>
      <c r="B601" s="131" t="s">
        <v>666</v>
      </c>
      <c r="C601" s="30">
        <v>1</v>
      </c>
      <c r="D601" s="31" t="s">
        <v>49</v>
      </c>
      <c r="E601" s="103">
        <f>E312</f>
        <v>9610.4699999999993</v>
      </c>
      <c r="F601" s="103">
        <f>F312</f>
        <v>836.85</v>
      </c>
      <c r="G601" s="32">
        <f t="shared" si="90"/>
        <v>10447.32</v>
      </c>
      <c r="H601" s="21">
        <f t="shared" si="91"/>
        <v>9610.4699999999993</v>
      </c>
      <c r="I601" s="21">
        <f t="shared" si="92"/>
        <v>836.85</v>
      </c>
      <c r="J601" s="22">
        <f t="shared" si="93"/>
        <v>10447.32</v>
      </c>
      <c r="K601" s="23"/>
    </row>
    <row r="602" spans="1:11" x14ac:dyDescent="0.2">
      <c r="A602" s="138">
        <f t="shared" si="94"/>
        <v>6.5999999999999979</v>
      </c>
      <c r="B602" s="131" t="s">
        <v>402</v>
      </c>
      <c r="C602" s="30">
        <v>1</v>
      </c>
      <c r="D602" s="31" t="s">
        <v>49</v>
      </c>
      <c r="E602" s="103">
        <f>E313</f>
        <v>3356.6099999999997</v>
      </c>
      <c r="F602" s="103">
        <f>F313</f>
        <v>174.87</v>
      </c>
      <c r="G602" s="32">
        <f t="shared" si="90"/>
        <v>3531.4799999999996</v>
      </c>
      <c r="H602" s="21">
        <f t="shared" si="91"/>
        <v>3356.61</v>
      </c>
      <c r="I602" s="21">
        <f t="shared" si="92"/>
        <v>174.87</v>
      </c>
      <c r="J602" s="22">
        <f t="shared" si="93"/>
        <v>3531.48</v>
      </c>
      <c r="K602" s="23"/>
    </row>
    <row r="603" spans="1:11" x14ac:dyDescent="0.2">
      <c r="A603" s="138">
        <f t="shared" si="94"/>
        <v>6.6999999999999975</v>
      </c>
      <c r="B603" s="131" t="s">
        <v>667</v>
      </c>
      <c r="C603" s="30">
        <v>1</v>
      </c>
      <c r="D603" s="31" t="s">
        <v>49</v>
      </c>
      <c r="E603" s="103">
        <f>E602</f>
        <v>3356.6099999999997</v>
      </c>
      <c r="F603" s="103">
        <f>F602</f>
        <v>174.87</v>
      </c>
      <c r="G603" s="32">
        <f t="shared" si="90"/>
        <v>3531.4799999999996</v>
      </c>
      <c r="H603" s="21">
        <f t="shared" si="91"/>
        <v>3356.61</v>
      </c>
      <c r="I603" s="21">
        <f t="shared" si="92"/>
        <v>174.87</v>
      </c>
      <c r="J603" s="22">
        <f t="shared" si="93"/>
        <v>3531.48</v>
      </c>
      <c r="K603" s="23"/>
    </row>
    <row r="604" spans="1:11" x14ac:dyDescent="0.2">
      <c r="A604" s="138">
        <f t="shared" si="94"/>
        <v>6.7999999999999972</v>
      </c>
      <c r="B604" s="131" t="s">
        <v>668</v>
      </c>
      <c r="C604" s="30">
        <v>1</v>
      </c>
      <c r="D604" s="31" t="s">
        <v>49</v>
      </c>
      <c r="E604" s="103">
        <f>E314</f>
        <v>17264.34</v>
      </c>
      <c r="F604" s="103">
        <f>F314</f>
        <v>2166.4899999999998</v>
      </c>
      <c r="G604" s="32">
        <f t="shared" si="90"/>
        <v>19430.830000000002</v>
      </c>
      <c r="H604" s="21">
        <f t="shared" si="91"/>
        <v>17264.34</v>
      </c>
      <c r="I604" s="21">
        <f t="shared" si="92"/>
        <v>2166.4899999999998</v>
      </c>
      <c r="J604" s="22">
        <f t="shared" si="93"/>
        <v>19430.830000000002</v>
      </c>
      <c r="K604" s="23"/>
    </row>
    <row r="605" spans="1:11" x14ac:dyDescent="0.2">
      <c r="A605" s="138">
        <f t="shared" si="94"/>
        <v>6.8999999999999968</v>
      </c>
      <c r="B605" s="131" t="s">
        <v>669</v>
      </c>
      <c r="C605" s="30">
        <v>3</v>
      </c>
      <c r="D605" s="31" t="s">
        <v>49</v>
      </c>
      <c r="E605" s="103">
        <f>'[1]Analisis de Costos'!G1737</f>
        <v>27647.629999999997</v>
      </c>
      <c r="F605" s="103">
        <f>'[1]Analisis de Costos'!H1737</f>
        <v>3153.78</v>
      </c>
      <c r="G605" s="32">
        <f t="shared" si="90"/>
        <v>30801.409999999996</v>
      </c>
      <c r="H605" s="21">
        <f t="shared" si="91"/>
        <v>82942.89</v>
      </c>
      <c r="I605" s="21">
        <f t="shared" si="92"/>
        <v>9461.34</v>
      </c>
      <c r="J605" s="22">
        <f t="shared" si="93"/>
        <v>92404.23</v>
      </c>
      <c r="K605" s="23"/>
    </row>
    <row r="606" spans="1:11" x14ac:dyDescent="0.2">
      <c r="A606" s="138">
        <v>6.1</v>
      </c>
      <c r="B606" s="131" t="s">
        <v>670</v>
      </c>
      <c r="C606" s="30">
        <v>1</v>
      </c>
      <c r="D606" s="31" t="s">
        <v>49</v>
      </c>
      <c r="E606" s="103">
        <f>'[1]Analisis de Costos'!G1751</f>
        <v>10646.91</v>
      </c>
      <c r="F606" s="103">
        <f>'[1]Analisis de Costos'!H1751</f>
        <v>905.23</v>
      </c>
      <c r="G606" s="32">
        <f t="shared" si="90"/>
        <v>11552.14</v>
      </c>
      <c r="H606" s="21">
        <f t="shared" si="91"/>
        <v>10646.91</v>
      </c>
      <c r="I606" s="21">
        <f t="shared" si="92"/>
        <v>905.23</v>
      </c>
      <c r="J606" s="22">
        <f t="shared" si="93"/>
        <v>11552.14</v>
      </c>
      <c r="K606" s="23"/>
    </row>
    <row r="607" spans="1:11" x14ac:dyDescent="0.2">
      <c r="A607" s="138">
        <v>6.11</v>
      </c>
      <c r="B607" s="131" t="s">
        <v>671</v>
      </c>
      <c r="C607" s="30">
        <v>1</v>
      </c>
      <c r="D607" s="31" t="s">
        <v>49</v>
      </c>
      <c r="E607" s="21">
        <f>'[1]Analisis de Costos'!G1765</f>
        <v>78465.84</v>
      </c>
      <c r="F607" s="21">
        <f>'[1]Analisis de Costos'!H1765</f>
        <v>7407.47</v>
      </c>
      <c r="G607" s="32">
        <f t="shared" si="90"/>
        <v>85873.31</v>
      </c>
      <c r="H607" s="21">
        <f t="shared" si="91"/>
        <v>78465.84</v>
      </c>
      <c r="I607" s="21">
        <f t="shared" si="92"/>
        <v>7407.47</v>
      </c>
      <c r="J607" s="22">
        <f t="shared" si="93"/>
        <v>85873.31</v>
      </c>
      <c r="K607" s="23"/>
    </row>
    <row r="608" spans="1:11" x14ac:dyDescent="0.2">
      <c r="A608" s="138">
        <v>6.12</v>
      </c>
      <c r="B608" s="131" t="s">
        <v>672</v>
      </c>
      <c r="C608" s="30">
        <v>7.2</v>
      </c>
      <c r="D608" s="139" t="s">
        <v>33</v>
      </c>
      <c r="E608" s="132">
        <f>'[1]Analisis de Costos'!G1778</f>
        <v>610.15</v>
      </c>
      <c r="F608" s="132">
        <f>'[1]Analisis de Costos'!H1778</f>
        <v>43.4</v>
      </c>
      <c r="G608" s="32">
        <f t="shared" si="90"/>
        <v>653.54999999999995</v>
      </c>
      <c r="H608" s="21">
        <f t="shared" si="91"/>
        <v>4393.08</v>
      </c>
      <c r="I608" s="21">
        <f t="shared" si="92"/>
        <v>312.48</v>
      </c>
      <c r="J608" s="22">
        <f t="shared" si="93"/>
        <v>4705.5599999999995</v>
      </c>
      <c r="K608" s="23"/>
    </row>
    <row r="609" spans="1:11" x14ac:dyDescent="0.2">
      <c r="A609" s="138">
        <v>6.13</v>
      </c>
      <c r="B609" s="131" t="s">
        <v>673</v>
      </c>
      <c r="C609" s="30">
        <v>9.75</v>
      </c>
      <c r="D609" s="139" t="s">
        <v>33</v>
      </c>
      <c r="E609" s="132">
        <f>'[1]Analisis de Costos'!G1792</f>
        <v>624.01</v>
      </c>
      <c r="F609" s="132">
        <f>'[1]Analisis de Costos'!H1792</f>
        <v>45.9</v>
      </c>
      <c r="G609" s="32">
        <f t="shared" si="90"/>
        <v>669.91</v>
      </c>
      <c r="H609" s="21">
        <f t="shared" si="91"/>
        <v>6084.1</v>
      </c>
      <c r="I609" s="21">
        <f t="shared" si="92"/>
        <v>447.53</v>
      </c>
      <c r="J609" s="22">
        <f t="shared" si="93"/>
        <v>6531.63</v>
      </c>
      <c r="K609" s="23"/>
    </row>
    <row r="610" spans="1:11" x14ac:dyDescent="0.2">
      <c r="A610" s="138">
        <v>6.14</v>
      </c>
      <c r="B610" s="131" t="s">
        <v>674</v>
      </c>
      <c r="C610" s="30">
        <v>1</v>
      </c>
      <c r="D610" s="31" t="s">
        <v>49</v>
      </c>
      <c r="E610" s="65">
        <f>'[1]Analisis de Costos'!G1806</f>
        <v>9488.07</v>
      </c>
      <c r="F610" s="65">
        <f>'[1]Analisis de Costos'!H1806</f>
        <v>887.98</v>
      </c>
      <c r="G610" s="32">
        <f t="shared" si="90"/>
        <v>10376.049999999999</v>
      </c>
      <c r="H610" s="21">
        <f t="shared" si="91"/>
        <v>9488.07</v>
      </c>
      <c r="I610" s="21">
        <f t="shared" si="92"/>
        <v>887.98</v>
      </c>
      <c r="J610" s="22">
        <f t="shared" si="93"/>
        <v>10376.049999999999</v>
      </c>
      <c r="K610" s="23"/>
    </row>
    <row r="611" spans="1:11" x14ac:dyDescent="0.2">
      <c r="A611" s="138">
        <v>6.15</v>
      </c>
      <c r="B611" s="131" t="s">
        <v>675</v>
      </c>
      <c r="C611" s="30">
        <v>1</v>
      </c>
      <c r="D611" s="31" t="s">
        <v>49</v>
      </c>
      <c r="E611" s="132">
        <f>SUM(H597:H610)*0.2</f>
        <v>50662.584000000003</v>
      </c>
      <c r="F611" s="132">
        <f>SUM(I597:I610)*0.2</f>
        <v>5070.9979999999996</v>
      </c>
      <c r="G611" s="32">
        <f t="shared" si="90"/>
        <v>55733.582000000002</v>
      </c>
      <c r="H611" s="21">
        <f t="shared" si="91"/>
        <v>50662.58</v>
      </c>
      <c r="I611" s="21">
        <f t="shared" si="92"/>
        <v>5071</v>
      </c>
      <c r="J611" s="22">
        <f t="shared" si="93"/>
        <v>55733.58</v>
      </c>
      <c r="K611" s="23"/>
    </row>
    <row r="612" spans="1:11" x14ac:dyDescent="0.2">
      <c r="A612" s="136"/>
      <c r="B612" s="131"/>
      <c r="C612" s="30"/>
      <c r="D612" s="120"/>
      <c r="E612" s="132"/>
      <c r="F612" s="132"/>
      <c r="G612" s="32"/>
      <c r="H612" s="21"/>
      <c r="I612" s="21"/>
      <c r="J612" s="22"/>
      <c r="K612" s="23">
        <f>SUM(J597:J611)</f>
        <v>334401.49</v>
      </c>
    </row>
    <row r="613" spans="1:11" x14ac:dyDescent="0.2">
      <c r="A613" s="129">
        <v>7</v>
      </c>
      <c r="B613" s="133" t="s">
        <v>676</v>
      </c>
      <c r="C613" s="30"/>
      <c r="D613" s="120"/>
      <c r="E613" s="132"/>
      <c r="F613" s="132"/>
      <c r="G613" s="32"/>
      <c r="H613" s="21"/>
      <c r="I613" s="21"/>
      <c r="J613" s="22"/>
      <c r="K613" s="23"/>
    </row>
    <row r="614" spans="1:11" x14ac:dyDescent="0.2">
      <c r="A614" s="138">
        <v>7.1</v>
      </c>
      <c r="B614" s="131" t="s">
        <v>677</v>
      </c>
      <c r="C614" s="30">
        <v>1</v>
      </c>
      <c r="D614" s="31" t="s">
        <v>49</v>
      </c>
      <c r="E614" s="21">
        <f>'[1]Analisis de Costos'!G1817</f>
        <v>5504.9539999999997</v>
      </c>
      <c r="F614" s="21">
        <f>'[1]Analisis de Costos'!H1817</f>
        <v>363.95171999999997</v>
      </c>
      <c r="G614" s="32">
        <f>E614+F614</f>
        <v>5868.9057199999997</v>
      </c>
      <c r="H614" s="21">
        <f>ROUND(C614*E614,2)</f>
        <v>5504.95</v>
      </c>
      <c r="I614" s="21">
        <f>ROUND(C614*F614,2)</f>
        <v>363.95</v>
      </c>
      <c r="J614" s="22">
        <f>H614+I614</f>
        <v>5868.9</v>
      </c>
      <c r="K614" s="23"/>
    </row>
    <row r="615" spans="1:11" x14ac:dyDescent="0.2">
      <c r="A615" s="138">
        <v>7.2</v>
      </c>
      <c r="B615" s="131" t="s">
        <v>678</v>
      </c>
      <c r="C615" s="30">
        <v>9</v>
      </c>
      <c r="D615" s="31" t="s">
        <v>49</v>
      </c>
      <c r="E615" s="21">
        <f>E326</f>
        <v>1135.9000000000001</v>
      </c>
      <c r="F615" s="21">
        <f>F326</f>
        <v>114.62</v>
      </c>
      <c r="G615" s="32">
        <f>E615+F615</f>
        <v>1250.52</v>
      </c>
      <c r="H615" s="21">
        <f>ROUND(C615*E615,2)</f>
        <v>10223.1</v>
      </c>
      <c r="I615" s="21">
        <f>ROUND(C615*F615,2)</f>
        <v>1031.58</v>
      </c>
      <c r="J615" s="22">
        <f>H615+I615</f>
        <v>11254.68</v>
      </c>
      <c r="K615" s="23"/>
    </row>
    <row r="616" spans="1:11" x14ac:dyDescent="0.2">
      <c r="A616" s="138">
        <v>7.3</v>
      </c>
      <c r="B616" s="131" t="s">
        <v>679</v>
      </c>
      <c r="C616" s="30">
        <v>7</v>
      </c>
      <c r="D616" s="31" t="s">
        <v>49</v>
      </c>
      <c r="E616" s="21">
        <f>E328</f>
        <v>1427.0700000000002</v>
      </c>
      <c r="F616" s="21">
        <f>F328</f>
        <v>167.14000000000001</v>
      </c>
      <c r="G616" s="32">
        <f>E616+F616</f>
        <v>1594.2100000000003</v>
      </c>
      <c r="H616" s="21">
        <f>ROUND(C616*E616,2)</f>
        <v>9989.49</v>
      </c>
      <c r="I616" s="21">
        <f>ROUND(C616*F616,2)</f>
        <v>1169.98</v>
      </c>
      <c r="J616" s="22">
        <f>H616+I616</f>
        <v>11159.47</v>
      </c>
      <c r="K616" s="23"/>
    </row>
    <row r="617" spans="1:11" x14ac:dyDescent="0.2">
      <c r="A617" s="138">
        <v>7.4</v>
      </c>
      <c r="B617" s="131" t="s">
        <v>680</v>
      </c>
      <c r="C617" s="30">
        <v>3</v>
      </c>
      <c r="D617" s="31" t="s">
        <v>49</v>
      </c>
      <c r="E617" s="21">
        <f>E327</f>
        <v>1219.27</v>
      </c>
      <c r="F617" s="21">
        <f>F327</f>
        <v>129.63000000000002</v>
      </c>
      <c r="G617" s="32">
        <f>E617+F617</f>
        <v>1348.9</v>
      </c>
      <c r="H617" s="21">
        <f>ROUND(C617*E617,2)</f>
        <v>3657.81</v>
      </c>
      <c r="I617" s="21">
        <f>ROUND(C617*F617,2)</f>
        <v>388.89</v>
      </c>
      <c r="J617" s="22">
        <f>H617+I617</f>
        <v>4046.7</v>
      </c>
      <c r="K617" s="23"/>
    </row>
    <row r="618" spans="1:11" x14ac:dyDescent="0.2">
      <c r="A618" s="138">
        <v>7.5</v>
      </c>
      <c r="B618" s="131" t="s">
        <v>681</v>
      </c>
      <c r="C618" s="30">
        <v>2</v>
      </c>
      <c r="D618" s="31" t="s">
        <v>49</v>
      </c>
      <c r="E618" s="103">
        <f>[3]Sheet1!H1441</f>
        <v>1243.8399999999999</v>
      </c>
      <c r="F618" s="103">
        <f>[3]Sheet1!I1441</f>
        <v>0</v>
      </c>
      <c r="G618" s="32">
        <f>E618+F618</f>
        <v>1243.8399999999999</v>
      </c>
      <c r="H618" s="21">
        <f>ROUND(C618*E618,2)</f>
        <v>2487.6799999999998</v>
      </c>
      <c r="I618" s="21">
        <f>ROUND(C618*F618,2)</f>
        <v>0</v>
      </c>
      <c r="J618" s="22">
        <f>H618+I618</f>
        <v>2487.6799999999998</v>
      </c>
      <c r="K618" s="23"/>
    </row>
    <row r="619" spans="1:11" x14ac:dyDescent="0.2">
      <c r="A619" s="136"/>
      <c r="B619" s="131"/>
      <c r="C619" s="30"/>
      <c r="D619" s="120"/>
      <c r="E619" s="132"/>
      <c r="F619" s="132"/>
      <c r="G619" s="32"/>
      <c r="H619" s="21"/>
      <c r="I619" s="21"/>
      <c r="J619" s="22"/>
      <c r="K619" s="23">
        <f>SUM(J614:J618)</f>
        <v>34817.43</v>
      </c>
    </row>
    <row r="620" spans="1:11" x14ac:dyDescent="0.2">
      <c r="A620" s="129">
        <v>8</v>
      </c>
      <c r="B620" s="133" t="s">
        <v>601</v>
      </c>
      <c r="C620" s="30"/>
      <c r="D620" s="120"/>
      <c r="E620" s="132"/>
      <c r="F620" s="132"/>
      <c r="G620" s="32"/>
      <c r="H620" s="21"/>
      <c r="I620" s="21"/>
      <c r="J620" s="22"/>
      <c r="K620" s="23"/>
    </row>
    <row r="621" spans="1:11" x14ac:dyDescent="0.2">
      <c r="A621" s="138">
        <v>8.1</v>
      </c>
      <c r="B621" s="131" t="s">
        <v>682</v>
      </c>
      <c r="C621" s="30">
        <v>4</v>
      </c>
      <c r="D621" s="31" t="s">
        <v>49</v>
      </c>
      <c r="E621" s="21">
        <f>'[2]MATERIALES E INSUMOS'!$E$1314</f>
        <v>5800.85</v>
      </c>
      <c r="F621" s="21">
        <f>E621*0.18</f>
        <v>1044.153</v>
      </c>
      <c r="G621" s="32">
        <f>E621+F621</f>
        <v>6845.0030000000006</v>
      </c>
      <c r="H621" s="21">
        <f>ROUND(C621*E621,2)</f>
        <v>23203.4</v>
      </c>
      <c r="I621" s="21">
        <f>ROUND(C621*F621,2)</f>
        <v>4176.6099999999997</v>
      </c>
      <c r="J621" s="22">
        <f>H621+I621</f>
        <v>27380.010000000002</v>
      </c>
      <c r="K621" s="23"/>
    </row>
    <row r="622" spans="1:11" x14ac:dyDescent="0.2">
      <c r="A622" s="136"/>
      <c r="B622" s="141" t="s">
        <v>683</v>
      </c>
      <c r="C622" s="30"/>
      <c r="D622" s="120"/>
      <c r="E622" s="132"/>
      <c r="F622" s="132"/>
      <c r="G622" s="32"/>
      <c r="H622" s="21"/>
      <c r="I622" s="21"/>
      <c r="J622" s="22"/>
      <c r="K622" s="23">
        <f>SUM(J621)</f>
        <v>27380.010000000002</v>
      </c>
    </row>
    <row r="623" spans="1:11" x14ac:dyDescent="0.2">
      <c r="A623" s="129">
        <v>9</v>
      </c>
      <c r="B623" s="133" t="s">
        <v>684</v>
      </c>
      <c r="C623" s="30"/>
      <c r="D623" s="120"/>
      <c r="E623" s="132"/>
      <c r="F623" s="132"/>
      <c r="G623" s="32"/>
      <c r="H623" s="21"/>
      <c r="I623" s="21"/>
      <c r="J623" s="22"/>
      <c r="K623" s="23"/>
    </row>
    <row r="624" spans="1:11" x14ac:dyDescent="0.2">
      <c r="A624" s="138">
        <v>9.1</v>
      </c>
      <c r="B624" s="131" t="s">
        <v>685</v>
      </c>
      <c r="C624" s="30">
        <v>81.349999999999994</v>
      </c>
      <c r="D624" s="120" t="s">
        <v>82</v>
      </c>
      <c r="E624" s="21">
        <v>550</v>
      </c>
      <c r="F624" s="21">
        <f>E624*0.18</f>
        <v>99</v>
      </c>
      <c r="G624" s="32">
        <f>E624+F624</f>
        <v>649</v>
      </c>
      <c r="H624" s="21">
        <f>ROUND(C624*E624,2)</f>
        <v>44742.5</v>
      </c>
      <c r="I624" s="21">
        <f>ROUND(C624*F624,2)</f>
        <v>8053.65</v>
      </c>
      <c r="J624" s="22">
        <f>H624+I624</f>
        <v>52796.15</v>
      </c>
      <c r="K624" s="23"/>
    </row>
    <row r="625" spans="1:11" x14ac:dyDescent="0.2">
      <c r="A625" s="138"/>
      <c r="B625" s="131"/>
      <c r="C625" s="30"/>
      <c r="D625" s="120"/>
      <c r="E625" s="21"/>
      <c r="F625" s="21"/>
      <c r="G625" s="32"/>
      <c r="H625" s="21"/>
      <c r="I625" s="21"/>
      <c r="J625" s="22"/>
      <c r="K625" s="23">
        <f>SUM(J624)</f>
        <v>52796.15</v>
      </c>
    </row>
    <row r="626" spans="1:11" x14ac:dyDescent="0.2">
      <c r="A626" s="48"/>
      <c r="B626" s="49" t="s">
        <v>686</v>
      </c>
      <c r="C626" s="50"/>
      <c r="D626" s="51"/>
      <c r="E626" s="52"/>
      <c r="F626" s="52"/>
      <c r="G626" s="53"/>
      <c r="H626" s="54">
        <f>SUM(H562:H624)</f>
        <v>976263.68999999959</v>
      </c>
      <c r="I626" s="54">
        <f>SUM(I562:I624)</f>
        <v>140752.39999999997</v>
      </c>
      <c r="J626" s="55"/>
      <c r="K626" s="55">
        <f>SUM(K561:K625)</f>
        <v>1117016.0899999999</v>
      </c>
    </row>
    <row r="627" spans="1:11" x14ac:dyDescent="0.2">
      <c r="A627" s="136"/>
      <c r="B627" s="142"/>
      <c r="C627" s="41"/>
      <c r="D627" s="31"/>
      <c r="E627" s="103"/>
      <c r="F627" s="103"/>
      <c r="G627" s="143"/>
      <c r="H627" s="144"/>
      <c r="I627" s="21"/>
      <c r="J627" s="22"/>
      <c r="K627" s="23"/>
    </row>
    <row r="628" spans="1:11" x14ac:dyDescent="0.2">
      <c r="A628" s="145" t="s">
        <v>687</v>
      </c>
      <c r="B628" s="146" t="s">
        <v>688</v>
      </c>
      <c r="C628" s="147"/>
      <c r="D628" s="101"/>
      <c r="E628" s="21"/>
      <c r="F628" s="21"/>
      <c r="G628" s="32"/>
      <c r="H628" s="21"/>
      <c r="I628" s="21"/>
      <c r="J628" s="22"/>
      <c r="K628" s="23"/>
    </row>
    <row r="629" spans="1:11" x14ac:dyDescent="0.2">
      <c r="A629" s="119"/>
      <c r="B629" s="39"/>
      <c r="C629" s="41"/>
      <c r="D629" s="120"/>
      <c r="E629" s="121"/>
      <c r="F629" s="121"/>
      <c r="G629" s="122"/>
      <c r="H629" s="121"/>
      <c r="I629" s="21"/>
      <c r="J629" s="22"/>
      <c r="K629" s="23"/>
    </row>
    <row r="630" spans="1:11" x14ac:dyDescent="0.2">
      <c r="A630" s="148">
        <v>1</v>
      </c>
      <c r="B630" s="146" t="s">
        <v>689</v>
      </c>
      <c r="C630" s="147"/>
      <c r="D630" s="101"/>
      <c r="E630" s="21"/>
      <c r="F630" s="21"/>
      <c r="G630" s="32"/>
      <c r="H630" s="21"/>
      <c r="I630" s="21"/>
      <c r="J630" s="22"/>
      <c r="K630" s="23"/>
    </row>
    <row r="631" spans="1:11" x14ac:dyDescent="0.2">
      <c r="A631" s="148"/>
      <c r="B631" s="146"/>
      <c r="C631" s="147"/>
      <c r="D631" s="101"/>
      <c r="E631" s="21"/>
      <c r="F631" s="21"/>
      <c r="G631" s="32"/>
      <c r="H631" s="21"/>
      <c r="I631" s="21"/>
      <c r="J631" s="22"/>
      <c r="K631" s="23"/>
    </row>
    <row r="632" spans="1:11" x14ac:dyDescent="0.2">
      <c r="A632" s="149">
        <v>1.1000000000000001</v>
      </c>
      <c r="B632" s="76" t="s">
        <v>690</v>
      </c>
      <c r="C632" s="41"/>
      <c r="D632" s="150"/>
      <c r="E632" s="21"/>
      <c r="F632" s="21"/>
      <c r="G632" s="32"/>
      <c r="H632" s="151"/>
      <c r="I632" s="21"/>
      <c r="J632" s="22"/>
      <c r="K632" s="23"/>
    </row>
    <row r="633" spans="1:11" x14ac:dyDescent="0.2">
      <c r="A633" s="138" t="s">
        <v>23</v>
      </c>
      <c r="B633" s="68" t="s">
        <v>691</v>
      </c>
      <c r="C633" s="41">
        <v>71.38</v>
      </c>
      <c r="D633" s="101" t="s">
        <v>109</v>
      </c>
      <c r="E633" s="21">
        <f>E565</f>
        <v>573.04347826086962</v>
      </c>
      <c r="F633" s="21">
        <f>F565</f>
        <v>0</v>
      </c>
      <c r="G633" s="32">
        <f>E633+F633</f>
        <v>573.04347826086962</v>
      </c>
      <c r="H633" s="21">
        <f>ROUND(C633*E633,2)</f>
        <v>40903.839999999997</v>
      </c>
      <c r="I633" s="21">
        <f>ROUND(C633*F633,2)</f>
        <v>0</v>
      </c>
      <c r="J633" s="22">
        <f>H633+I633</f>
        <v>40903.839999999997</v>
      </c>
      <c r="K633" s="23"/>
    </row>
    <row r="634" spans="1:11" x14ac:dyDescent="0.2">
      <c r="A634" s="138" t="s">
        <v>26</v>
      </c>
      <c r="B634" s="68" t="s">
        <v>692</v>
      </c>
      <c r="C634" s="41">
        <v>35.479999999999997</v>
      </c>
      <c r="D634" s="101" t="s">
        <v>109</v>
      </c>
      <c r="E634" s="21">
        <f>E467</f>
        <v>183.35666666666665</v>
      </c>
      <c r="F634" s="21">
        <f>F467</f>
        <v>15.409358333333333</v>
      </c>
      <c r="G634" s="32">
        <f>E634+F634</f>
        <v>198.76602499999998</v>
      </c>
      <c r="H634" s="21">
        <f>ROUND(C634*E634,2)</f>
        <v>6505.49</v>
      </c>
      <c r="I634" s="21">
        <f>ROUND(C634*F634,2)</f>
        <v>546.72</v>
      </c>
      <c r="J634" s="22">
        <f>H634+I634</f>
        <v>7052.21</v>
      </c>
      <c r="K634" s="23"/>
    </row>
    <row r="635" spans="1:11" x14ac:dyDescent="0.2">
      <c r="A635" s="138" t="s">
        <v>29</v>
      </c>
      <c r="B635" s="68" t="s">
        <v>693</v>
      </c>
      <c r="C635" s="41">
        <v>46.67</v>
      </c>
      <c r="D635" s="101" t="s">
        <v>109</v>
      </c>
      <c r="E635" s="21">
        <f>E24</f>
        <v>295</v>
      </c>
      <c r="F635" s="21">
        <f>F24</f>
        <v>53.1</v>
      </c>
      <c r="G635" s="32">
        <f>E635+F635</f>
        <v>348.1</v>
      </c>
      <c r="H635" s="21">
        <f>ROUND(C635*E635,2)</f>
        <v>13767.65</v>
      </c>
      <c r="I635" s="21">
        <f>ROUND(C635*F635,2)</f>
        <v>2478.1799999999998</v>
      </c>
      <c r="J635" s="22">
        <f>H635+I635</f>
        <v>16245.83</v>
      </c>
      <c r="K635" s="23"/>
    </row>
    <row r="636" spans="1:11" x14ac:dyDescent="0.2">
      <c r="A636" s="138"/>
      <c r="B636" s="68"/>
      <c r="C636" s="41"/>
      <c r="D636" s="150"/>
      <c r="E636" s="21"/>
      <c r="F636" s="21"/>
      <c r="G636" s="32"/>
      <c r="H636" s="21"/>
      <c r="I636" s="21"/>
      <c r="J636" s="22"/>
      <c r="K636" s="23">
        <f>SUM(J633:J635)</f>
        <v>64201.88</v>
      </c>
    </row>
    <row r="637" spans="1:11" x14ac:dyDescent="0.2">
      <c r="A637" s="149">
        <v>1.2</v>
      </c>
      <c r="B637" s="76" t="s">
        <v>694</v>
      </c>
      <c r="C637" s="41"/>
      <c r="D637" s="150"/>
      <c r="E637" s="21"/>
      <c r="F637" s="21"/>
      <c r="G637" s="32"/>
      <c r="H637" s="21"/>
      <c r="I637" s="21"/>
      <c r="J637" s="22"/>
      <c r="K637" s="23"/>
    </row>
    <row r="638" spans="1:11" ht="24" x14ac:dyDescent="0.2">
      <c r="A638" s="138" t="s">
        <v>37</v>
      </c>
      <c r="B638" s="68" t="s">
        <v>695</v>
      </c>
      <c r="C638" s="41">
        <v>16.670000000000002</v>
      </c>
      <c r="D638" s="101" t="s">
        <v>109</v>
      </c>
      <c r="E638" s="21">
        <f>'[1]Analisis de Costos'!G1828</f>
        <v>9613.41</v>
      </c>
      <c r="F638" s="21">
        <f>'[1]Analisis de Costos'!H1828</f>
        <v>1557.8300000000002</v>
      </c>
      <c r="G638" s="32">
        <f t="shared" ref="G638:G643" si="95">E638+F638</f>
        <v>11171.24</v>
      </c>
      <c r="H638" s="21">
        <f t="shared" ref="H638:H643" si="96">ROUND(C638*E638,2)</f>
        <v>160255.54</v>
      </c>
      <c r="I638" s="21">
        <f t="shared" ref="I638:I643" si="97">ROUND(C638*F638,2)</f>
        <v>25969.03</v>
      </c>
      <c r="J638" s="22">
        <f t="shared" ref="J638:J643" si="98">H638+I638</f>
        <v>186224.57</v>
      </c>
      <c r="K638" s="23"/>
    </row>
    <row r="639" spans="1:11" ht="24" x14ac:dyDescent="0.2">
      <c r="A639" s="138" t="s">
        <v>39</v>
      </c>
      <c r="B639" s="68" t="s">
        <v>696</v>
      </c>
      <c r="C639" s="30">
        <v>4.26</v>
      </c>
      <c r="D639" s="98" t="s">
        <v>109</v>
      </c>
      <c r="E639" s="21">
        <f>'[1]Analisis de Costos'!G1839</f>
        <v>13142.029999999999</v>
      </c>
      <c r="F639" s="97">
        <f>'[1]Analisis de Costos'!H1839</f>
        <v>2236.0500000000002</v>
      </c>
      <c r="G639" s="32">
        <f t="shared" si="95"/>
        <v>15378.079999999998</v>
      </c>
      <c r="H639" s="21">
        <f t="shared" si="96"/>
        <v>55985.05</v>
      </c>
      <c r="I639" s="21">
        <f t="shared" si="97"/>
        <v>9525.57</v>
      </c>
      <c r="J639" s="22">
        <f t="shared" si="98"/>
        <v>65510.62</v>
      </c>
      <c r="K639" s="23"/>
    </row>
    <row r="640" spans="1:11" ht="24" x14ac:dyDescent="0.2">
      <c r="A640" s="138" t="s">
        <v>59</v>
      </c>
      <c r="B640" s="68" t="s">
        <v>697</v>
      </c>
      <c r="C640" s="41">
        <v>6.66</v>
      </c>
      <c r="D640" s="101" t="s">
        <v>109</v>
      </c>
      <c r="E640" s="21">
        <f>'[1]Analisis de Costos'!G1850</f>
        <v>29795.64</v>
      </c>
      <c r="F640" s="21">
        <f>'[1]Analisis de Costos'!H1850</f>
        <v>3205.0800000000004</v>
      </c>
      <c r="G640" s="32">
        <f t="shared" si="95"/>
        <v>33000.720000000001</v>
      </c>
      <c r="H640" s="21">
        <f t="shared" si="96"/>
        <v>198438.96</v>
      </c>
      <c r="I640" s="21">
        <f t="shared" si="97"/>
        <v>21345.83</v>
      </c>
      <c r="J640" s="22">
        <f t="shared" si="98"/>
        <v>219784.78999999998</v>
      </c>
      <c r="K640" s="23"/>
    </row>
    <row r="641" spans="1:11" ht="24" x14ac:dyDescent="0.2">
      <c r="A641" s="138" t="s">
        <v>698</v>
      </c>
      <c r="B641" s="68" t="s">
        <v>699</v>
      </c>
      <c r="C641" s="41">
        <v>5</v>
      </c>
      <c r="D641" s="101" t="s">
        <v>109</v>
      </c>
      <c r="E641" s="21">
        <f>'[1]Analisis de Costos'!G1862</f>
        <v>26417.82</v>
      </c>
      <c r="F641" s="21">
        <f>'[1]Analisis de Costos'!H1862</f>
        <v>2592.96</v>
      </c>
      <c r="G641" s="32">
        <f t="shared" si="95"/>
        <v>29010.78</v>
      </c>
      <c r="H641" s="21">
        <f t="shared" si="96"/>
        <v>132089.1</v>
      </c>
      <c r="I641" s="21">
        <f t="shared" si="97"/>
        <v>12964.8</v>
      </c>
      <c r="J641" s="22">
        <f t="shared" si="98"/>
        <v>145053.9</v>
      </c>
      <c r="K641" s="23"/>
    </row>
    <row r="642" spans="1:11" ht="24" x14ac:dyDescent="0.2">
      <c r="A642" s="138" t="s">
        <v>700</v>
      </c>
      <c r="B642" s="68" t="s">
        <v>701</v>
      </c>
      <c r="C642" s="41">
        <v>7.080000000000001</v>
      </c>
      <c r="D642" s="101" t="s">
        <v>109</v>
      </c>
      <c r="E642" s="21">
        <f>'[1]Analisis de Costos'!G1874</f>
        <v>24120.87</v>
      </c>
      <c r="F642" s="21">
        <f>'[1]Analisis de Costos'!H1874</f>
        <v>2179.5099999999998</v>
      </c>
      <c r="G642" s="32">
        <f t="shared" si="95"/>
        <v>26300.379999999997</v>
      </c>
      <c r="H642" s="21">
        <f t="shared" si="96"/>
        <v>170775.76</v>
      </c>
      <c r="I642" s="21">
        <f t="shared" si="97"/>
        <v>15430.93</v>
      </c>
      <c r="J642" s="22">
        <f t="shared" si="98"/>
        <v>186206.69</v>
      </c>
      <c r="K642" s="23"/>
    </row>
    <row r="643" spans="1:11" ht="24" x14ac:dyDescent="0.2">
      <c r="A643" s="152" t="s">
        <v>702</v>
      </c>
      <c r="B643" s="68" t="s">
        <v>703</v>
      </c>
      <c r="C643" s="41">
        <v>1.3230000000000002</v>
      </c>
      <c r="D643" s="101" t="s">
        <v>704</v>
      </c>
      <c r="E643" s="21">
        <f>'[1]Analisis de Costos'!G1886</f>
        <v>23114.420000000002</v>
      </c>
      <c r="F643" s="21">
        <f>'[1]Analisis de Costos'!H1886</f>
        <v>2904.3900000000003</v>
      </c>
      <c r="G643" s="32">
        <f t="shared" si="95"/>
        <v>26018.81</v>
      </c>
      <c r="H643" s="21">
        <f t="shared" si="96"/>
        <v>30580.38</v>
      </c>
      <c r="I643" s="21">
        <f t="shared" si="97"/>
        <v>3842.51</v>
      </c>
      <c r="J643" s="22">
        <f t="shared" si="98"/>
        <v>34422.89</v>
      </c>
      <c r="K643" s="23"/>
    </row>
    <row r="644" spans="1:11" x14ac:dyDescent="0.2">
      <c r="A644" s="138"/>
      <c r="B644" s="68"/>
      <c r="C644" s="41"/>
      <c r="D644" s="150"/>
      <c r="E644" s="21"/>
      <c r="F644" s="21"/>
      <c r="G644" s="32"/>
      <c r="H644" s="21"/>
      <c r="I644" s="21"/>
      <c r="J644" s="22"/>
      <c r="K644" s="23">
        <f>SUM(J638:J643)</f>
        <v>837203.46000000008</v>
      </c>
    </row>
    <row r="645" spans="1:11" x14ac:dyDescent="0.2">
      <c r="A645" s="149">
        <v>1.3</v>
      </c>
      <c r="B645" s="35" t="s">
        <v>705</v>
      </c>
      <c r="C645" s="41"/>
      <c r="D645" s="150"/>
      <c r="E645" s="21"/>
      <c r="F645" s="21"/>
      <c r="G645" s="32"/>
      <c r="H645" s="21"/>
      <c r="I645" s="21"/>
      <c r="J645" s="22"/>
      <c r="K645" s="23"/>
    </row>
    <row r="646" spans="1:11" x14ac:dyDescent="0.2">
      <c r="A646" s="138" t="s">
        <v>706</v>
      </c>
      <c r="B646" s="37" t="s">
        <v>707</v>
      </c>
      <c r="C646" s="41">
        <v>65.92</v>
      </c>
      <c r="D646" s="101" t="s">
        <v>25</v>
      </c>
      <c r="E646" s="21">
        <f>E476</f>
        <v>1053.6299999999999</v>
      </c>
      <c r="F646" s="21">
        <f>F476</f>
        <v>132.97000000000003</v>
      </c>
      <c r="G646" s="32">
        <f>E646+F646</f>
        <v>1186.5999999999999</v>
      </c>
      <c r="H646" s="21">
        <f>ROUND(C646*E646,2)</f>
        <v>69455.289999999994</v>
      </c>
      <c r="I646" s="21">
        <f>ROUND(C646*F646,2)</f>
        <v>8765.3799999999992</v>
      </c>
      <c r="J646" s="22">
        <f>H646+I646</f>
        <v>78220.67</v>
      </c>
      <c r="K646" s="23"/>
    </row>
    <row r="647" spans="1:11" x14ac:dyDescent="0.2">
      <c r="A647" s="138" t="s">
        <v>708</v>
      </c>
      <c r="B647" s="37" t="s">
        <v>709</v>
      </c>
      <c r="C647" s="41">
        <v>428.47999999999996</v>
      </c>
      <c r="D647" s="101" t="s">
        <v>25</v>
      </c>
      <c r="E647" s="21">
        <f>'[1]Analisis de Costos'!G1898</f>
        <v>1456.2400000000002</v>
      </c>
      <c r="F647" s="21">
        <f>'[1]Analisis de Costos'!H1898</f>
        <v>141.47999999999999</v>
      </c>
      <c r="G647" s="32">
        <f>E647+F647</f>
        <v>1597.7200000000003</v>
      </c>
      <c r="H647" s="21">
        <f>ROUND(C647*E647,2)</f>
        <v>623969.72</v>
      </c>
      <c r="I647" s="21">
        <f>ROUND(C647*F647,2)</f>
        <v>60621.35</v>
      </c>
      <c r="J647" s="22">
        <f>H647+I647</f>
        <v>684591.07</v>
      </c>
      <c r="K647" s="23"/>
    </row>
    <row r="648" spans="1:11" x14ac:dyDescent="0.2">
      <c r="A648" s="138"/>
      <c r="B648" s="37"/>
      <c r="C648" s="41"/>
      <c r="D648" s="150"/>
      <c r="E648" s="21"/>
      <c r="F648" s="21"/>
      <c r="G648" s="32"/>
      <c r="H648" s="21"/>
      <c r="I648" s="21"/>
      <c r="J648" s="22"/>
      <c r="K648" s="23">
        <f>SUM(J646:J647)</f>
        <v>762811.74</v>
      </c>
    </row>
    <row r="649" spans="1:11" x14ac:dyDescent="0.2">
      <c r="A649" s="149">
        <v>1.4</v>
      </c>
      <c r="B649" s="35" t="s">
        <v>596</v>
      </c>
      <c r="C649" s="41"/>
      <c r="D649" s="150"/>
      <c r="E649" s="21"/>
      <c r="F649" s="21"/>
      <c r="G649" s="32"/>
      <c r="H649" s="21"/>
      <c r="I649" s="21"/>
      <c r="J649" s="22"/>
      <c r="K649" s="23"/>
    </row>
    <row r="650" spans="1:11" x14ac:dyDescent="0.2">
      <c r="A650" s="138" t="s">
        <v>710</v>
      </c>
      <c r="B650" s="37" t="s">
        <v>711</v>
      </c>
      <c r="C650" s="41">
        <v>198.25</v>
      </c>
      <c r="D650" s="101" t="s">
        <v>25</v>
      </c>
      <c r="E650" s="21">
        <f>'[1]Analisis de Costos'!G1913</f>
        <v>524.93000000000006</v>
      </c>
      <c r="F650" s="21">
        <f>'[1]Analisis de Costos'!H1913</f>
        <v>31.580000000000002</v>
      </c>
      <c r="G650" s="32">
        <f>E650+F650</f>
        <v>556.5100000000001</v>
      </c>
      <c r="H650" s="21">
        <f>ROUND(C650*E650,2)</f>
        <v>104067.37</v>
      </c>
      <c r="I650" s="21">
        <f>ROUND(C650*F650,2)</f>
        <v>6260.74</v>
      </c>
      <c r="J650" s="22">
        <f>H650+I650</f>
        <v>110328.11</v>
      </c>
      <c r="K650" s="23"/>
    </row>
    <row r="651" spans="1:11" x14ac:dyDescent="0.2">
      <c r="A651" s="138" t="s">
        <v>712</v>
      </c>
      <c r="B651" s="37" t="s">
        <v>198</v>
      </c>
      <c r="C651" s="41">
        <v>1196.5999999999999</v>
      </c>
      <c r="D651" s="150" t="s">
        <v>260</v>
      </c>
      <c r="E651" s="21">
        <f>E56</f>
        <v>167.43</v>
      </c>
      <c r="F651" s="21">
        <f>F56</f>
        <v>17.669999999999998</v>
      </c>
      <c r="G651" s="32">
        <f>E651+F651</f>
        <v>185.1</v>
      </c>
      <c r="H651" s="21">
        <f>ROUND(C651*E651,2)</f>
        <v>200346.74</v>
      </c>
      <c r="I651" s="21">
        <f>ROUND(C651*F651,2)</f>
        <v>21143.919999999998</v>
      </c>
      <c r="J651" s="22">
        <f>H651+I651</f>
        <v>221490.65999999997</v>
      </c>
      <c r="K651" s="23"/>
    </row>
    <row r="652" spans="1:11" x14ac:dyDescent="0.2">
      <c r="A652" s="149"/>
      <c r="B652" s="35"/>
      <c r="C652" s="41"/>
      <c r="D652" s="150"/>
      <c r="E652" s="21"/>
      <c r="F652" s="21"/>
      <c r="G652" s="32"/>
      <c r="H652" s="21"/>
      <c r="I652" s="21"/>
      <c r="J652" s="22"/>
      <c r="K652" s="23">
        <f>SUM(J650:J651)</f>
        <v>331818.76999999996</v>
      </c>
    </row>
    <row r="653" spans="1:11" x14ac:dyDescent="0.2">
      <c r="A653" s="149">
        <v>1.5</v>
      </c>
      <c r="B653" s="35" t="s">
        <v>713</v>
      </c>
      <c r="C653" s="41"/>
      <c r="D653" s="150"/>
      <c r="E653" s="21"/>
      <c r="F653" s="21"/>
      <c r="G653" s="32"/>
      <c r="H653" s="21"/>
      <c r="I653" s="21"/>
      <c r="J653" s="22"/>
      <c r="K653" s="23"/>
    </row>
    <row r="654" spans="1:11" x14ac:dyDescent="0.2">
      <c r="A654" s="138" t="s">
        <v>714</v>
      </c>
      <c r="B654" s="153" t="s">
        <v>715</v>
      </c>
      <c r="C654" s="41">
        <v>198.25</v>
      </c>
      <c r="D654" s="101" t="s">
        <v>25</v>
      </c>
      <c r="E654" s="21">
        <f>E590</f>
        <v>163.30000000000001</v>
      </c>
      <c r="F654" s="21">
        <f>F590</f>
        <v>19.7</v>
      </c>
      <c r="G654" s="32">
        <f>E654+F654</f>
        <v>183</v>
      </c>
      <c r="H654" s="21">
        <f>ROUND(C654*E654,2)</f>
        <v>32374.23</v>
      </c>
      <c r="I654" s="21">
        <f>ROUND(C654*F654,2)</f>
        <v>3905.53</v>
      </c>
      <c r="J654" s="22">
        <f>H654+I654</f>
        <v>36279.760000000002</v>
      </c>
      <c r="K654" s="23"/>
    </row>
    <row r="655" spans="1:11" x14ac:dyDescent="0.2">
      <c r="A655" s="138" t="s">
        <v>716</v>
      </c>
      <c r="B655" s="37" t="s">
        <v>717</v>
      </c>
      <c r="C655" s="41">
        <v>198.25</v>
      </c>
      <c r="D655" s="101" t="s">
        <v>25</v>
      </c>
      <c r="E655" s="21">
        <f>E591</f>
        <v>211.36</v>
      </c>
      <c r="F655" s="21">
        <f>F591</f>
        <v>19.7</v>
      </c>
      <c r="G655" s="32">
        <f>E655+F655</f>
        <v>231.06</v>
      </c>
      <c r="H655" s="21">
        <f>ROUND(C655*E655,2)</f>
        <v>41902.120000000003</v>
      </c>
      <c r="I655" s="21">
        <f>ROUND(C655*F655,2)</f>
        <v>3905.53</v>
      </c>
      <c r="J655" s="22">
        <f>H655+I655</f>
        <v>45807.65</v>
      </c>
      <c r="K655" s="23"/>
    </row>
    <row r="656" spans="1:11" x14ac:dyDescent="0.2">
      <c r="A656" s="138"/>
      <c r="B656" s="37"/>
      <c r="C656" s="41"/>
      <c r="D656" s="150"/>
      <c r="E656" s="21"/>
      <c r="F656" s="21"/>
      <c r="G656" s="32"/>
      <c r="H656" s="21"/>
      <c r="I656" s="21"/>
      <c r="J656" s="22"/>
      <c r="K656" s="23">
        <f>SUM(J654:J655)</f>
        <v>82087.41</v>
      </c>
    </row>
    <row r="657" spans="1:11" x14ac:dyDescent="0.2">
      <c r="A657" s="138">
        <v>1.6</v>
      </c>
      <c r="B657" s="37" t="s">
        <v>718</v>
      </c>
      <c r="C657" s="41">
        <v>185</v>
      </c>
      <c r="D657" s="150" t="s">
        <v>33</v>
      </c>
      <c r="E657" s="21">
        <f>'[1]Analisis de Costos'!G1924</f>
        <v>710.8528</v>
      </c>
      <c r="F657" s="21">
        <f>'[1]Analisis de Costos'!H1924</f>
        <v>58.999200000000009</v>
      </c>
      <c r="G657" s="32">
        <f>E657+F657</f>
        <v>769.85199999999998</v>
      </c>
      <c r="H657" s="21">
        <f>ROUND(C657*E657,2)</f>
        <v>131507.76999999999</v>
      </c>
      <c r="I657" s="21">
        <f>ROUND(C657*F657,2)</f>
        <v>10914.85</v>
      </c>
      <c r="J657" s="22">
        <f>H657+I657</f>
        <v>142422.62</v>
      </c>
      <c r="K657" s="23"/>
    </row>
    <row r="658" spans="1:11" x14ac:dyDescent="0.2">
      <c r="A658" s="138"/>
      <c r="B658" s="37"/>
      <c r="C658" s="41"/>
      <c r="D658" s="150"/>
      <c r="E658" s="21"/>
      <c r="F658" s="21"/>
      <c r="G658" s="32"/>
      <c r="H658" s="21"/>
      <c r="I658" s="21"/>
      <c r="J658" s="22"/>
      <c r="K658" s="23">
        <f>SUM(J657)</f>
        <v>142422.62</v>
      </c>
    </row>
    <row r="659" spans="1:11" x14ac:dyDescent="0.2">
      <c r="A659" s="138" t="s">
        <v>719</v>
      </c>
      <c r="B659" s="37" t="s">
        <v>720</v>
      </c>
      <c r="C659" s="41">
        <v>1</v>
      </c>
      <c r="D659" s="150" t="s">
        <v>49</v>
      </c>
      <c r="E659" s="21">
        <f>E689</f>
        <v>67996.210169491533</v>
      </c>
      <c r="F659" s="21">
        <f>E659*0.18</f>
        <v>12239.317830508475</v>
      </c>
      <c r="G659" s="32">
        <f>E659+F659</f>
        <v>80235.528000000006</v>
      </c>
      <c r="H659" s="21">
        <f>ROUND(C659*E659,2)</f>
        <v>67996.210000000006</v>
      </c>
      <c r="I659" s="21">
        <f>ROUND(C659*F659,2)</f>
        <v>12239.32</v>
      </c>
      <c r="J659" s="22">
        <f>H659+I659</f>
        <v>80235.53</v>
      </c>
      <c r="K659" s="23"/>
    </row>
    <row r="660" spans="1:11" x14ac:dyDescent="0.2">
      <c r="A660" s="154"/>
      <c r="B660" s="155"/>
      <c r="C660" s="44"/>
      <c r="D660" s="101"/>
      <c r="E660" s="21"/>
      <c r="F660" s="21"/>
      <c r="G660" s="32"/>
      <c r="H660" s="21"/>
      <c r="I660" s="21"/>
      <c r="J660" s="22"/>
      <c r="K660" s="23">
        <f>SUM(J659)</f>
        <v>80235.53</v>
      </c>
    </row>
    <row r="661" spans="1:11" x14ac:dyDescent="0.2">
      <c r="A661" s="148" t="s">
        <v>584</v>
      </c>
      <c r="B661" s="146" t="s">
        <v>721</v>
      </c>
      <c r="C661" s="147"/>
      <c r="D661" s="101"/>
      <c r="E661" s="21"/>
      <c r="F661" s="21"/>
      <c r="G661" s="32"/>
      <c r="H661" s="21"/>
      <c r="I661" s="21"/>
      <c r="J661" s="22"/>
      <c r="K661" s="23"/>
    </row>
    <row r="662" spans="1:11" x14ac:dyDescent="0.2">
      <c r="A662" s="148"/>
      <c r="B662" s="146"/>
      <c r="C662" s="147"/>
      <c r="D662" s="101"/>
      <c r="E662" s="21"/>
      <c r="F662" s="21"/>
      <c r="G662" s="32"/>
      <c r="H662" s="21"/>
      <c r="I662" s="21"/>
      <c r="J662" s="22"/>
      <c r="K662" s="23"/>
    </row>
    <row r="663" spans="1:11" x14ac:dyDescent="0.2">
      <c r="A663" s="149" t="s">
        <v>722</v>
      </c>
      <c r="B663" s="35" t="s">
        <v>690</v>
      </c>
      <c r="C663" s="41"/>
      <c r="D663" s="150"/>
      <c r="E663" s="21"/>
      <c r="F663" s="21"/>
      <c r="G663" s="32"/>
      <c r="H663" s="21"/>
      <c r="I663" s="21"/>
      <c r="J663" s="22"/>
      <c r="K663" s="23"/>
    </row>
    <row r="664" spans="1:11" x14ac:dyDescent="0.2">
      <c r="A664" s="138" t="s">
        <v>723</v>
      </c>
      <c r="B664" s="37" t="s">
        <v>691</v>
      </c>
      <c r="C664" s="41">
        <v>53.180250000000001</v>
      </c>
      <c r="D664" s="101" t="s">
        <v>109</v>
      </c>
      <c r="E664" s="21">
        <f t="shared" ref="E664:F666" si="99">E633</f>
        <v>573.04347826086962</v>
      </c>
      <c r="F664" s="21">
        <f t="shared" si="99"/>
        <v>0</v>
      </c>
      <c r="G664" s="32">
        <f>E664+F664</f>
        <v>573.04347826086962</v>
      </c>
      <c r="H664" s="21">
        <f>ROUND(C664*E664,2)</f>
        <v>30474.6</v>
      </c>
      <c r="I664" s="21">
        <f>ROUND(C664*F664,2)</f>
        <v>0</v>
      </c>
      <c r="J664" s="22">
        <f>H664+I664</f>
        <v>30474.6</v>
      </c>
      <c r="K664" s="23"/>
    </row>
    <row r="665" spans="1:11" x14ac:dyDescent="0.2">
      <c r="A665" s="156" t="s">
        <v>724</v>
      </c>
      <c r="B665" s="79" t="s">
        <v>692</v>
      </c>
      <c r="C665" s="157">
        <v>26.418000000000003</v>
      </c>
      <c r="D665" s="158" t="s">
        <v>109</v>
      </c>
      <c r="E665" s="73">
        <f t="shared" si="99"/>
        <v>183.35666666666665</v>
      </c>
      <c r="F665" s="73">
        <f t="shared" si="99"/>
        <v>15.409358333333333</v>
      </c>
      <c r="G665" s="32">
        <f>E665+F665</f>
        <v>198.76602499999998</v>
      </c>
      <c r="H665" s="21">
        <f>ROUND(C665*E665,2)</f>
        <v>4843.92</v>
      </c>
      <c r="I665" s="21">
        <f>ROUND(C665*F665,2)</f>
        <v>407.08</v>
      </c>
      <c r="J665" s="22">
        <f>H665+I665</f>
        <v>5251</v>
      </c>
      <c r="K665" s="74"/>
    </row>
    <row r="666" spans="1:11" x14ac:dyDescent="0.2">
      <c r="A666" s="138" t="s">
        <v>725</v>
      </c>
      <c r="B666" s="37" t="s">
        <v>693</v>
      </c>
      <c r="C666" s="41">
        <v>34.790925000000001</v>
      </c>
      <c r="D666" s="101" t="s">
        <v>109</v>
      </c>
      <c r="E666" s="21">
        <f t="shared" si="99"/>
        <v>295</v>
      </c>
      <c r="F666" s="21">
        <f t="shared" si="99"/>
        <v>53.1</v>
      </c>
      <c r="G666" s="32">
        <f>E666+F666</f>
        <v>348.1</v>
      </c>
      <c r="H666" s="21">
        <f>ROUND(C666*E666,2)</f>
        <v>10263.32</v>
      </c>
      <c r="I666" s="21">
        <f>ROUND(C666*F666,2)</f>
        <v>1847.4</v>
      </c>
      <c r="J666" s="22">
        <f>H666+I666</f>
        <v>12110.72</v>
      </c>
      <c r="K666" s="23"/>
    </row>
    <row r="667" spans="1:11" x14ac:dyDescent="0.2">
      <c r="A667" s="138"/>
      <c r="B667" s="37"/>
      <c r="C667" s="41"/>
      <c r="D667" s="150"/>
      <c r="E667" s="21"/>
      <c r="F667" s="21"/>
      <c r="G667" s="32"/>
      <c r="H667" s="21"/>
      <c r="I667" s="21"/>
      <c r="J667" s="22"/>
      <c r="K667" s="23">
        <f>SUM(J664:J666)</f>
        <v>47836.32</v>
      </c>
    </row>
    <row r="668" spans="1:11" x14ac:dyDescent="0.2">
      <c r="A668" s="149" t="s">
        <v>726</v>
      </c>
      <c r="B668" s="35" t="s">
        <v>694</v>
      </c>
      <c r="C668" s="41"/>
      <c r="D668" s="150"/>
      <c r="E668" s="21"/>
      <c r="F668" s="21"/>
      <c r="G668" s="32"/>
      <c r="H668" s="21"/>
      <c r="I668" s="21"/>
      <c r="J668" s="22"/>
      <c r="K668" s="23"/>
    </row>
    <row r="669" spans="1:11" x14ac:dyDescent="0.2">
      <c r="A669" s="138" t="s">
        <v>727</v>
      </c>
      <c r="B669" s="37" t="s">
        <v>695</v>
      </c>
      <c r="C669" s="41">
        <v>12.47625</v>
      </c>
      <c r="D669" s="101" t="s">
        <v>109</v>
      </c>
      <c r="E669" s="21">
        <f t="shared" ref="E669:F674" si="100">E638</f>
        <v>9613.41</v>
      </c>
      <c r="F669" s="21">
        <f t="shared" si="100"/>
        <v>1557.8300000000002</v>
      </c>
      <c r="G669" s="32">
        <f t="shared" ref="G669:G674" si="101">E669+F669</f>
        <v>11171.24</v>
      </c>
      <c r="H669" s="21">
        <f t="shared" ref="H669:H674" si="102">ROUND(C669*E669,2)</f>
        <v>119939.31</v>
      </c>
      <c r="I669" s="21">
        <f t="shared" ref="I669:I674" si="103">ROUND(C669*F669,2)</f>
        <v>19435.88</v>
      </c>
      <c r="J669" s="22">
        <f t="shared" ref="J669:J674" si="104">H669+I669</f>
        <v>139375.19</v>
      </c>
      <c r="K669" s="23"/>
    </row>
    <row r="670" spans="1:11" x14ac:dyDescent="0.2">
      <c r="A670" s="138" t="s">
        <v>728</v>
      </c>
      <c r="B670" s="37" t="s">
        <v>696</v>
      </c>
      <c r="C670" s="41">
        <v>3.1199999999999997</v>
      </c>
      <c r="D670" s="101" t="s">
        <v>109</v>
      </c>
      <c r="E670" s="21">
        <f t="shared" si="100"/>
        <v>13142.029999999999</v>
      </c>
      <c r="F670" s="21">
        <f t="shared" si="100"/>
        <v>2236.0500000000002</v>
      </c>
      <c r="G670" s="32">
        <f t="shared" si="101"/>
        <v>15378.079999999998</v>
      </c>
      <c r="H670" s="21">
        <f t="shared" si="102"/>
        <v>41003.129999999997</v>
      </c>
      <c r="I670" s="21">
        <f t="shared" si="103"/>
        <v>6976.48</v>
      </c>
      <c r="J670" s="22">
        <f t="shared" si="104"/>
        <v>47979.61</v>
      </c>
      <c r="K670" s="23"/>
    </row>
    <row r="671" spans="1:11" x14ac:dyDescent="0.2">
      <c r="A671" s="138" t="s">
        <v>729</v>
      </c>
      <c r="B671" s="37" t="s">
        <v>697</v>
      </c>
      <c r="C671" s="41">
        <v>4.8639999999999999</v>
      </c>
      <c r="D671" s="101" t="s">
        <v>109</v>
      </c>
      <c r="E671" s="21">
        <f t="shared" si="100"/>
        <v>29795.64</v>
      </c>
      <c r="F671" s="21">
        <f t="shared" si="100"/>
        <v>3205.0800000000004</v>
      </c>
      <c r="G671" s="32">
        <f t="shared" si="101"/>
        <v>33000.720000000001</v>
      </c>
      <c r="H671" s="21">
        <f t="shared" si="102"/>
        <v>144925.99</v>
      </c>
      <c r="I671" s="21">
        <f t="shared" si="103"/>
        <v>15589.51</v>
      </c>
      <c r="J671" s="22">
        <f t="shared" si="104"/>
        <v>160515.5</v>
      </c>
      <c r="K671" s="23"/>
    </row>
    <row r="672" spans="1:11" x14ac:dyDescent="0.2">
      <c r="A672" s="138" t="s">
        <v>730</v>
      </c>
      <c r="B672" s="37" t="s">
        <v>699</v>
      </c>
      <c r="C672" s="41">
        <v>3.7320000000000002</v>
      </c>
      <c r="D672" s="101" t="s">
        <v>109</v>
      </c>
      <c r="E672" s="21">
        <f t="shared" si="100"/>
        <v>26417.82</v>
      </c>
      <c r="F672" s="21">
        <f t="shared" si="100"/>
        <v>2592.96</v>
      </c>
      <c r="G672" s="32">
        <f t="shared" si="101"/>
        <v>29010.78</v>
      </c>
      <c r="H672" s="21">
        <f t="shared" si="102"/>
        <v>98591.3</v>
      </c>
      <c r="I672" s="21">
        <f t="shared" si="103"/>
        <v>9676.93</v>
      </c>
      <c r="J672" s="22">
        <f t="shared" si="104"/>
        <v>108268.23000000001</v>
      </c>
      <c r="K672" s="23"/>
    </row>
    <row r="673" spans="1:11" x14ac:dyDescent="0.2">
      <c r="A673" s="138" t="s">
        <v>731</v>
      </c>
      <c r="B673" s="37" t="s">
        <v>701</v>
      </c>
      <c r="C673" s="41">
        <v>5.2800000000000011</v>
      </c>
      <c r="D673" s="101" t="s">
        <v>109</v>
      </c>
      <c r="E673" s="21">
        <f t="shared" si="100"/>
        <v>24120.87</v>
      </c>
      <c r="F673" s="21">
        <f t="shared" si="100"/>
        <v>2179.5099999999998</v>
      </c>
      <c r="G673" s="32">
        <f t="shared" si="101"/>
        <v>26300.379999999997</v>
      </c>
      <c r="H673" s="21">
        <f t="shared" si="102"/>
        <v>127358.19</v>
      </c>
      <c r="I673" s="21">
        <f t="shared" si="103"/>
        <v>11507.81</v>
      </c>
      <c r="J673" s="22">
        <f t="shared" si="104"/>
        <v>138866</v>
      </c>
      <c r="K673" s="23"/>
    </row>
    <row r="674" spans="1:11" ht="15" x14ac:dyDescent="0.2">
      <c r="A674" s="152" t="s">
        <v>702</v>
      </c>
      <c r="B674" s="37" t="s">
        <v>703</v>
      </c>
      <c r="C674" s="41">
        <v>1.3230000000000002</v>
      </c>
      <c r="D674" s="101" t="s">
        <v>704</v>
      </c>
      <c r="E674" s="21">
        <f t="shared" si="100"/>
        <v>23114.420000000002</v>
      </c>
      <c r="F674" s="21">
        <f t="shared" si="100"/>
        <v>2904.3900000000003</v>
      </c>
      <c r="G674" s="32">
        <f t="shared" si="101"/>
        <v>26018.81</v>
      </c>
      <c r="H674" s="21">
        <f t="shared" si="102"/>
        <v>30580.38</v>
      </c>
      <c r="I674" s="21">
        <f t="shared" si="103"/>
        <v>3842.51</v>
      </c>
      <c r="J674" s="22">
        <f t="shared" si="104"/>
        <v>34422.89</v>
      </c>
      <c r="K674" s="23"/>
    </row>
    <row r="675" spans="1:11" x14ac:dyDescent="0.2">
      <c r="A675" s="138"/>
      <c r="B675" s="37"/>
      <c r="C675" s="41"/>
      <c r="D675" s="150"/>
      <c r="E675" s="21"/>
      <c r="F675" s="21"/>
      <c r="G675" s="32"/>
      <c r="H675" s="21"/>
      <c r="I675" s="21"/>
      <c r="J675" s="22"/>
      <c r="K675" s="23">
        <f>SUM(J669:J674)</f>
        <v>629427.42000000004</v>
      </c>
    </row>
    <row r="676" spans="1:11" x14ac:dyDescent="0.2">
      <c r="A676" s="149" t="s">
        <v>732</v>
      </c>
      <c r="B676" s="35" t="s">
        <v>705</v>
      </c>
      <c r="C676" s="41"/>
      <c r="D676" s="150"/>
      <c r="E676" s="21"/>
      <c r="F676" s="21"/>
      <c r="G676" s="32"/>
      <c r="H676" s="21"/>
      <c r="I676" s="21"/>
      <c r="J676" s="22"/>
      <c r="K676" s="23"/>
    </row>
    <row r="677" spans="1:11" x14ac:dyDescent="0.2">
      <c r="A677" s="138" t="s">
        <v>733</v>
      </c>
      <c r="B677" s="37" t="s">
        <v>707</v>
      </c>
      <c r="C677" s="41">
        <v>48.88</v>
      </c>
      <c r="D677" s="101" t="s">
        <v>25</v>
      </c>
      <c r="E677" s="21">
        <f>E646</f>
        <v>1053.6299999999999</v>
      </c>
      <c r="F677" s="21">
        <f>F646</f>
        <v>132.97000000000003</v>
      </c>
      <c r="G677" s="32">
        <f>E677+F677</f>
        <v>1186.5999999999999</v>
      </c>
      <c r="H677" s="21">
        <f>ROUND(C677*E677,2)</f>
        <v>51501.43</v>
      </c>
      <c r="I677" s="21">
        <f>ROUND(C677*F677,2)</f>
        <v>6499.57</v>
      </c>
      <c r="J677" s="22">
        <f>H677+I677</f>
        <v>58001</v>
      </c>
      <c r="K677" s="23"/>
    </row>
    <row r="678" spans="1:11" x14ac:dyDescent="0.2">
      <c r="A678" s="138" t="s">
        <v>734</v>
      </c>
      <c r="B678" s="37" t="s">
        <v>709</v>
      </c>
      <c r="C678" s="41">
        <v>317.71999999999997</v>
      </c>
      <c r="D678" s="101" t="s">
        <v>25</v>
      </c>
      <c r="E678" s="21">
        <f>E647</f>
        <v>1456.2400000000002</v>
      </c>
      <c r="F678" s="21">
        <f>F647</f>
        <v>141.47999999999999</v>
      </c>
      <c r="G678" s="32">
        <f>E678+F678</f>
        <v>1597.7200000000003</v>
      </c>
      <c r="H678" s="21">
        <f>ROUND(C678*E678,2)</f>
        <v>462676.57</v>
      </c>
      <c r="I678" s="21">
        <f>ROUND(C678*F678,2)</f>
        <v>44951.03</v>
      </c>
      <c r="J678" s="22">
        <f>H678+I678</f>
        <v>507627.6</v>
      </c>
      <c r="K678" s="23"/>
    </row>
    <row r="679" spans="1:11" x14ac:dyDescent="0.2">
      <c r="A679" s="138"/>
      <c r="B679" s="37"/>
      <c r="C679" s="30"/>
      <c r="D679" s="98"/>
      <c r="E679" s="21"/>
      <c r="F679" s="97"/>
      <c r="G679" s="32"/>
      <c r="H679" s="21"/>
      <c r="I679" s="21"/>
      <c r="J679" s="22"/>
      <c r="K679" s="23">
        <f>SUM(J677:J678)</f>
        <v>565628.6</v>
      </c>
    </row>
    <row r="680" spans="1:11" x14ac:dyDescent="0.2">
      <c r="A680" s="149" t="s">
        <v>735</v>
      </c>
      <c r="B680" s="35" t="s">
        <v>596</v>
      </c>
      <c r="C680" s="41"/>
      <c r="D680" s="150"/>
      <c r="E680" s="21"/>
      <c r="F680" s="21"/>
      <c r="G680" s="32"/>
      <c r="H680" s="21"/>
      <c r="I680" s="21"/>
      <c r="J680" s="22"/>
      <c r="K680" s="23"/>
    </row>
    <row r="681" spans="1:11" x14ac:dyDescent="0.2">
      <c r="A681" s="138" t="s">
        <v>736</v>
      </c>
      <c r="B681" s="37" t="s">
        <v>711</v>
      </c>
      <c r="C681" s="41">
        <v>146.6</v>
      </c>
      <c r="D681" s="101" t="s">
        <v>25</v>
      </c>
      <c r="E681" s="21">
        <f>E650</f>
        <v>524.93000000000006</v>
      </c>
      <c r="F681" s="21">
        <f>F650</f>
        <v>31.580000000000002</v>
      </c>
      <c r="G681" s="32">
        <f>E681+F681</f>
        <v>556.5100000000001</v>
      </c>
      <c r="H681" s="21">
        <f>ROUND(C681*E681,2)</f>
        <v>76954.740000000005</v>
      </c>
      <c r="I681" s="21">
        <f>ROUND(C681*F681,2)</f>
        <v>4629.63</v>
      </c>
      <c r="J681" s="22">
        <f>H681+I681</f>
        <v>81584.37000000001</v>
      </c>
      <c r="K681" s="23"/>
    </row>
    <row r="682" spans="1:11" x14ac:dyDescent="0.2">
      <c r="A682" s="138" t="s">
        <v>737</v>
      </c>
      <c r="B682" s="37" t="s">
        <v>198</v>
      </c>
      <c r="C682" s="41">
        <v>882.4</v>
      </c>
      <c r="D682" s="150" t="s">
        <v>25</v>
      </c>
      <c r="E682" s="21">
        <f>E651</f>
        <v>167.43</v>
      </c>
      <c r="F682" s="21">
        <f>F651</f>
        <v>17.669999999999998</v>
      </c>
      <c r="G682" s="32">
        <f>E682+F682</f>
        <v>185.1</v>
      </c>
      <c r="H682" s="21">
        <f>ROUND(C682*E682,2)</f>
        <v>147740.23000000001</v>
      </c>
      <c r="I682" s="21">
        <f>ROUND(C682*F682,2)</f>
        <v>15592.01</v>
      </c>
      <c r="J682" s="22">
        <f>H682+I682</f>
        <v>163332.24000000002</v>
      </c>
      <c r="K682" s="23"/>
    </row>
    <row r="683" spans="1:11" x14ac:dyDescent="0.2">
      <c r="A683" s="149"/>
      <c r="B683" s="35"/>
      <c r="C683" s="41"/>
      <c r="D683" s="150"/>
      <c r="E683" s="21"/>
      <c r="F683" s="21"/>
      <c r="G683" s="32"/>
      <c r="H683" s="21"/>
      <c r="I683" s="21"/>
      <c r="J683" s="22"/>
      <c r="K683" s="23">
        <f>SUM(J681:J682)</f>
        <v>244916.61000000004</v>
      </c>
    </row>
    <row r="684" spans="1:11" x14ac:dyDescent="0.2">
      <c r="A684" s="149" t="s">
        <v>738</v>
      </c>
      <c r="B684" s="35" t="s">
        <v>713</v>
      </c>
      <c r="C684" s="41"/>
      <c r="D684" s="150"/>
      <c r="E684" s="21"/>
      <c r="F684" s="21"/>
      <c r="G684" s="32"/>
      <c r="H684" s="21"/>
      <c r="I684" s="21"/>
      <c r="J684" s="22"/>
      <c r="K684" s="23"/>
    </row>
    <row r="685" spans="1:11" x14ac:dyDescent="0.2">
      <c r="A685" s="138" t="s">
        <v>739</v>
      </c>
      <c r="B685" s="153" t="s">
        <v>715</v>
      </c>
      <c r="C685" s="41">
        <v>146.6</v>
      </c>
      <c r="D685" s="101" t="s">
        <v>25</v>
      </c>
      <c r="E685" s="21">
        <f>E654</f>
        <v>163.30000000000001</v>
      </c>
      <c r="F685" s="21">
        <f>F654</f>
        <v>19.7</v>
      </c>
      <c r="G685" s="32">
        <f>E685+F685</f>
        <v>183</v>
      </c>
      <c r="H685" s="21">
        <f>ROUND(C685*E685,2)</f>
        <v>23939.78</v>
      </c>
      <c r="I685" s="21">
        <f>ROUND(C685*F685,2)</f>
        <v>2888.02</v>
      </c>
      <c r="J685" s="22">
        <f>H685+I685</f>
        <v>26827.8</v>
      </c>
      <c r="K685" s="23"/>
    </row>
    <row r="686" spans="1:11" x14ac:dyDescent="0.2">
      <c r="A686" s="138" t="s">
        <v>740</v>
      </c>
      <c r="B686" s="37" t="s">
        <v>717</v>
      </c>
      <c r="C686" s="41">
        <v>146.6</v>
      </c>
      <c r="D686" s="101" t="s">
        <v>25</v>
      </c>
      <c r="E686" s="21">
        <f>E655</f>
        <v>211.36</v>
      </c>
      <c r="F686" s="21">
        <f>F655</f>
        <v>19.7</v>
      </c>
      <c r="G686" s="32">
        <f>E686+F686</f>
        <v>231.06</v>
      </c>
      <c r="H686" s="21">
        <f>ROUND(C686*E686,2)</f>
        <v>30985.38</v>
      </c>
      <c r="I686" s="21">
        <f>ROUND(C686*F686,2)</f>
        <v>2888.02</v>
      </c>
      <c r="J686" s="22">
        <f>H686+I686</f>
        <v>33873.4</v>
      </c>
      <c r="K686" s="23"/>
    </row>
    <row r="687" spans="1:11" x14ac:dyDescent="0.2">
      <c r="A687" s="138" t="s">
        <v>741</v>
      </c>
      <c r="B687" s="37" t="s">
        <v>718</v>
      </c>
      <c r="C687" s="41">
        <v>136</v>
      </c>
      <c r="D687" s="150" t="s">
        <v>33</v>
      </c>
      <c r="E687" s="21">
        <f>E657</f>
        <v>710.8528</v>
      </c>
      <c r="F687" s="21">
        <f>F657</f>
        <v>58.999200000000009</v>
      </c>
      <c r="G687" s="32">
        <f>E687+F687</f>
        <v>769.85199999999998</v>
      </c>
      <c r="H687" s="21">
        <f>ROUND(C687*E687,2)</f>
        <v>96675.98</v>
      </c>
      <c r="I687" s="21">
        <f>ROUND(C687*F687,2)</f>
        <v>8023.89</v>
      </c>
      <c r="J687" s="22">
        <f>H687+I687</f>
        <v>104699.87</v>
      </c>
      <c r="K687" s="23"/>
    </row>
    <row r="688" spans="1:11" x14ac:dyDescent="0.2">
      <c r="A688" s="138"/>
      <c r="B688" s="37"/>
      <c r="C688" s="41"/>
      <c r="D688" s="150"/>
      <c r="E688" s="21"/>
      <c r="F688" s="21"/>
      <c r="G688" s="32"/>
      <c r="H688" s="21"/>
      <c r="I688" s="21"/>
      <c r="J688" s="22"/>
      <c r="K688" s="23">
        <f>SUM(J685:J687)</f>
        <v>165401.07</v>
      </c>
    </row>
    <row r="689" spans="1:11" x14ac:dyDescent="0.2">
      <c r="A689" s="138" t="s">
        <v>742</v>
      </c>
      <c r="B689" s="37" t="s">
        <v>743</v>
      </c>
      <c r="C689" s="41">
        <v>1</v>
      </c>
      <c r="D689" s="150" t="s">
        <v>49</v>
      </c>
      <c r="E689" s="21">
        <f>E275*2</f>
        <v>67996.210169491533</v>
      </c>
      <c r="F689" s="21">
        <f>E689*0.18</f>
        <v>12239.317830508475</v>
      </c>
      <c r="G689" s="32">
        <f>E689+F689</f>
        <v>80235.528000000006</v>
      </c>
      <c r="H689" s="21">
        <f>ROUND(C689*E689,2)</f>
        <v>67996.210000000006</v>
      </c>
      <c r="I689" s="21">
        <f>ROUND(C689*F689,2)</f>
        <v>12239.32</v>
      </c>
      <c r="J689" s="22">
        <f>H689+I689</f>
        <v>80235.53</v>
      </c>
      <c r="K689" s="23"/>
    </row>
    <row r="690" spans="1:11" x14ac:dyDescent="0.2">
      <c r="A690" s="154"/>
      <c r="B690" s="155"/>
      <c r="C690" s="44"/>
      <c r="D690" s="101"/>
      <c r="E690" s="21"/>
      <c r="F690" s="21"/>
      <c r="G690" s="32"/>
      <c r="H690" s="21"/>
      <c r="I690" s="21"/>
      <c r="J690" s="22"/>
      <c r="K690" s="23">
        <f>SUM(J689)</f>
        <v>80235.53</v>
      </c>
    </row>
    <row r="691" spans="1:11" x14ac:dyDescent="0.2">
      <c r="A691" s="154" t="s">
        <v>62</v>
      </c>
      <c r="B691" s="155" t="s">
        <v>744</v>
      </c>
      <c r="C691" s="44">
        <v>1</v>
      </c>
      <c r="D691" s="101" t="s">
        <v>49</v>
      </c>
      <c r="E691" s="21">
        <f>E238</f>
        <v>8000</v>
      </c>
      <c r="F691" s="21">
        <f>F238</f>
        <v>1440</v>
      </c>
      <c r="G691" s="32">
        <f>E691+F691</f>
        <v>9440</v>
      </c>
      <c r="H691" s="21">
        <f>ROUND(C691*E691,2)</f>
        <v>8000</v>
      </c>
      <c r="I691" s="21">
        <f>ROUND(C691*F691,2)</f>
        <v>1440</v>
      </c>
      <c r="J691" s="22">
        <f>H691+I691</f>
        <v>9440</v>
      </c>
      <c r="K691" s="23"/>
    </row>
    <row r="692" spans="1:11" x14ac:dyDescent="0.2">
      <c r="A692" s="154" t="s">
        <v>70</v>
      </c>
      <c r="B692" s="155" t="s">
        <v>745</v>
      </c>
      <c r="C692" s="44">
        <v>1745</v>
      </c>
      <c r="D692" s="101" t="s">
        <v>25</v>
      </c>
      <c r="E692" s="21">
        <f>'[1]Analisis de Costos'!G1938</f>
        <v>407.53000000000003</v>
      </c>
      <c r="F692" s="21">
        <f>'[1]Analisis de Costos'!H1938</f>
        <v>54.03</v>
      </c>
      <c r="G692" s="32">
        <f>E692+F692</f>
        <v>461.56000000000006</v>
      </c>
      <c r="H692" s="21">
        <f>ROUND(C692*E692,2)</f>
        <v>711139.85</v>
      </c>
      <c r="I692" s="21">
        <f>ROUND(C692*F692,2)</f>
        <v>94282.35</v>
      </c>
      <c r="J692" s="22">
        <f>H692+I692</f>
        <v>805422.2</v>
      </c>
      <c r="K692" s="23"/>
    </row>
    <row r="693" spans="1:11" x14ac:dyDescent="0.2">
      <c r="A693" s="154" t="s">
        <v>87</v>
      </c>
      <c r="B693" s="155" t="s">
        <v>746</v>
      </c>
      <c r="C693" s="44">
        <v>1</v>
      </c>
      <c r="D693" s="101" t="s">
        <v>747</v>
      </c>
      <c r="E693" s="21">
        <v>15000</v>
      </c>
      <c r="F693" s="21">
        <v>0</v>
      </c>
      <c r="G693" s="32">
        <f>E693+F693</f>
        <v>15000</v>
      </c>
      <c r="H693" s="21">
        <f>ROUND(C693*E693,2)</f>
        <v>15000</v>
      </c>
      <c r="I693" s="21">
        <f>ROUND(C693*F693,2)</f>
        <v>0</v>
      </c>
      <c r="J693" s="22">
        <f>H693+I693</f>
        <v>15000</v>
      </c>
      <c r="K693" s="23"/>
    </row>
    <row r="694" spans="1:11" x14ac:dyDescent="0.2">
      <c r="A694" s="154"/>
      <c r="B694" s="155"/>
      <c r="C694" s="44"/>
      <c r="D694" s="101"/>
      <c r="E694" s="21"/>
      <c r="F694" s="21"/>
      <c r="G694" s="32"/>
      <c r="H694" s="21"/>
      <c r="I694" s="21"/>
      <c r="J694" s="22"/>
      <c r="K694" s="23">
        <f>SUM(J691:J693)</f>
        <v>829862.2</v>
      </c>
    </row>
    <row r="695" spans="1:11" x14ac:dyDescent="0.2">
      <c r="A695" s="48"/>
      <c r="B695" s="49" t="s">
        <v>748</v>
      </c>
      <c r="C695" s="50"/>
      <c r="D695" s="51"/>
      <c r="E695" s="52"/>
      <c r="F695" s="52"/>
      <c r="G695" s="53"/>
      <c r="H695" s="54">
        <f>SUM(H633:H693)</f>
        <v>4381511.5299999984</v>
      </c>
      <c r="I695" s="54">
        <f>SUM(I633:I693)</f>
        <v>482577.63000000012</v>
      </c>
      <c r="J695" s="55"/>
      <c r="K695" s="55">
        <f>SUM(K630:K694)</f>
        <v>4864089.1599999992</v>
      </c>
    </row>
    <row r="696" spans="1:11" x14ac:dyDescent="0.2">
      <c r="A696" s="36"/>
      <c r="B696" s="40"/>
      <c r="C696" s="159"/>
      <c r="D696" s="160"/>
      <c r="E696" s="21"/>
      <c r="F696" s="21"/>
      <c r="G696" s="32"/>
      <c r="H696" s="103"/>
      <c r="I696" s="21"/>
      <c r="J696" s="22"/>
      <c r="K696" s="23"/>
    </row>
    <row r="697" spans="1:11" x14ac:dyDescent="0.2">
      <c r="A697" s="24" t="s">
        <v>749</v>
      </c>
      <c r="B697" s="25" t="s">
        <v>750</v>
      </c>
      <c r="C697" s="30"/>
      <c r="D697" s="42"/>
      <c r="E697" s="21"/>
      <c r="F697" s="21"/>
      <c r="G697" s="32"/>
      <c r="H697" s="103"/>
      <c r="I697" s="21"/>
      <c r="J697" s="22"/>
      <c r="K697" s="23"/>
    </row>
    <row r="698" spans="1:11" x14ac:dyDescent="0.2">
      <c r="A698" s="36">
        <v>1</v>
      </c>
      <c r="B698" s="39" t="s">
        <v>751</v>
      </c>
      <c r="C698" s="30">
        <v>1</v>
      </c>
      <c r="D698" s="43" t="s">
        <v>49</v>
      </c>
      <c r="E698" s="21">
        <v>53010.635000000002</v>
      </c>
      <c r="F698" s="21">
        <f>E698*0.18</f>
        <v>9541.9143000000004</v>
      </c>
      <c r="G698" s="32">
        <f>E698+F698</f>
        <v>62552.549299999999</v>
      </c>
      <c r="H698" s="21">
        <f>ROUND(C698*E698,2)</f>
        <v>53010.64</v>
      </c>
      <c r="I698" s="21">
        <f>ROUND(C698*F698,2)</f>
        <v>9541.91</v>
      </c>
      <c r="J698" s="22">
        <f>H698+I698</f>
        <v>62552.55</v>
      </c>
      <c r="K698" s="23"/>
    </row>
    <row r="699" spans="1:11" x14ac:dyDescent="0.2">
      <c r="A699" s="36">
        <v>2</v>
      </c>
      <c r="B699" s="39" t="s">
        <v>752</v>
      </c>
      <c r="C699" s="147">
        <v>6</v>
      </c>
      <c r="D699" s="43" t="s">
        <v>753</v>
      </c>
      <c r="E699" s="21">
        <v>50000</v>
      </c>
      <c r="F699" s="21">
        <v>0</v>
      </c>
      <c r="G699" s="32">
        <f>E699+F699</f>
        <v>50000</v>
      </c>
      <c r="H699" s="21">
        <f>ROUND(C699*E699,2)</f>
        <v>300000</v>
      </c>
      <c r="I699" s="21">
        <f>ROUND(C699*F699,2)</f>
        <v>0</v>
      </c>
      <c r="J699" s="22">
        <f>H699+I699</f>
        <v>300000</v>
      </c>
      <c r="K699" s="23"/>
    </row>
    <row r="700" spans="1:11" x14ac:dyDescent="0.2">
      <c r="A700" s="48"/>
      <c r="B700" s="49" t="s">
        <v>754</v>
      </c>
      <c r="C700" s="50"/>
      <c r="D700" s="51"/>
      <c r="E700" s="52"/>
      <c r="F700" s="52"/>
      <c r="G700" s="53"/>
      <c r="H700" s="54">
        <f>SUM(H698:H699)</f>
        <v>353010.64</v>
      </c>
      <c r="I700" s="54">
        <f>SUM(I698:I699)</f>
        <v>9541.91</v>
      </c>
      <c r="J700" s="55"/>
      <c r="K700" s="55">
        <f>H700+I700</f>
        <v>362552.55</v>
      </c>
    </row>
    <row r="701" spans="1:11" x14ac:dyDescent="0.2">
      <c r="A701" s="161"/>
      <c r="B701" s="131"/>
      <c r="C701" s="26"/>
      <c r="D701" s="35"/>
      <c r="E701" s="103"/>
      <c r="F701" s="103"/>
      <c r="G701" s="143"/>
      <c r="H701" s="103"/>
      <c r="J701" s="46"/>
      <c r="K701" s="47"/>
    </row>
    <row r="702" spans="1:11" hidden="1" x14ac:dyDescent="0.2">
      <c r="A702" s="69"/>
      <c r="B702" s="162" t="s">
        <v>755</v>
      </c>
      <c r="C702" s="163"/>
      <c r="D702" s="164"/>
      <c r="E702" s="165"/>
      <c r="F702" s="165"/>
      <c r="G702" s="71"/>
      <c r="H702" s="166">
        <f>H700+H30+H513+H458+H427+H368+H695+H626+H558</f>
        <v>86392741.689999983</v>
      </c>
      <c r="I702" s="166">
        <f>I700+I30+I513+I458+I427+I368+I695+I626+I558</f>
        <v>14160383.129999999</v>
      </c>
      <c r="J702" s="167"/>
      <c r="K702" s="168">
        <f>H702+I702</f>
        <v>100553124.81999998</v>
      </c>
    </row>
    <row r="703" spans="1:11" x14ac:dyDescent="0.2">
      <c r="A703" s="169"/>
      <c r="B703" s="169" t="s">
        <v>755</v>
      </c>
      <c r="C703" s="170"/>
      <c r="D703" s="171"/>
      <c r="E703" s="172"/>
      <c r="F703" s="172"/>
      <c r="G703" s="173"/>
      <c r="H703" s="174">
        <f>H702</f>
        <v>86392741.689999983</v>
      </c>
      <c r="I703" s="174">
        <f>I702</f>
        <v>14160383.129999999</v>
      </c>
      <c r="J703" s="175"/>
      <c r="K703" s="176">
        <f>H703+I703</f>
        <v>100553124.81999998</v>
      </c>
    </row>
    <row r="704" spans="1:11" x14ac:dyDescent="0.2">
      <c r="A704" s="177"/>
      <c r="B704" s="178"/>
      <c r="C704" s="58"/>
      <c r="D704" s="179"/>
      <c r="E704" s="180"/>
      <c r="F704" s="180"/>
      <c r="G704" s="181"/>
      <c r="H704" s="182"/>
      <c r="I704" s="183"/>
      <c r="J704" s="184"/>
      <c r="K704" s="185"/>
    </row>
    <row r="705" spans="1:14" x14ac:dyDescent="0.2">
      <c r="A705" s="186"/>
      <c r="B705" s="187" t="s">
        <v>756</v>
      </c>
      <c r="C705" s="102"/>
      <c r="D705" s="102"/>
      <c r="E705" s="188"/>
      <c r="F705" s="188"/>
      <c r="G705" s="102"/>
      <c r="H705" s="28"/>
      <c r="J705" s="46"/>
      <c r="K705" s="47"/>
    </row>
    <row r="706" spans="1:14" x14ac:dyDescent="0.2">
      <c r="A706" s="33"/>
      <c r="B706" s="189" t="s">
        <v>757</v>
      </c>
      <c r="C706" s="190">
        <v>0.1</v>
      </c>
      <c r="D706" s="191"/>
      <c r="E706" s="28"/>
      <c r="F706" s="28"/>
      <c r="G706" s="192"/>
      <c r="I706" s="28">
        <f t="shared" ref="I706:I711" si="105">$I$703*C706</f>
        <v>1416038.3130000001</v>
      </c>
      <c r="J706" s="41">
        <f t="shared" ref="J706:J711" si="106">$K$703*C706</f>
        <v>10055312.481999999</v>
      </c>
      <c r="K706" s="159"/>
    </row>
    <row r="707" spans="1:14" x14ac:dyDescent="0.2">
      <c r="A707" s="33"/>
      <c r="B707" s="189" t="s">
        <v>758</v>
      </c>
      <c r="C707" s="190">
        <v>0.03</v>
      </c>
      <c r="D707" s="191"/>
      <c r="E707" s="28"/>
      <c r="F707" s="28"/>
      <c r="G707" s="29"/>
      <c r="H707" s="28">
        <f>$H$703*C707</f>
        <v>2591782.2506999993</v>
      </c>
      <c r="I707" s="28">
        <f t="shared" si="105"/>
        <v>424811.49389999994</v>
      </c>
      <c r="J707" s="41">
        <f t="shared" si="106"/>
        <v>3016593.7445999994</v>
      </c>
      <c r="K707" s="159"/>
    </row>
    <row r="708" spans="1:14" x14ac:dyDescent="0.2">
      <c r="A708" s="33"/>
      <c r="B708" s="189" t="s">
        <v>759</v>
      </c>
      <c r="C708" s="190">
        <v>0.03</v>
      </c>
      <c r="D708" s="191"/>
      <c r="E708" s="28"/>
      <c r="F708" s="28"/>
      <c r="G708" s="29"/>
      <c r="H708" s="28">
        <f>$H$703*C708</f>
        <v>2591782.2506999993</v>
      </c>
      <c r="I708" s="28">
        <f t="shared" si="105"/>
        <v>424811.49389999994</v>
      </c>
      <c r="J708" s="41">
        <f t="shared" si="106"/>
        <v>3016593.7445999994</v>
      </c>
      <c r="K708" s="159"/>
    </row>
    <row r="709" spans="1:14" x14ac:dyDescent="0.2">
      <c r="A709" s="33"/>
      <c r="B709" s="189" t="s">
        <v>760</v>
      </c>
      <c r="C709" s="190">
        <v>0.05</v>
      </c>
      <c r="D709" s="191"/>
      <c r="E709" s="28"/>
      <c r="F709" s="28"/>
      <c r="G709" s="29"/>
      <c r="H709" s="28">
        <f>$H$703*C709</f>
        <v>4319637.0844999989</v>
      </c>
      <c r="I709" s="28">
        <f t="shared" si="105"/>
        <v>708019.15650000004</v>
      </c>
      <c r="J709" s="41">
        <f t="shared" si="106"/>
        <v>5027656.2409999995</v>
      </c>
      <c r="K709" s="159"/>
    </row>
    <row r="710" spans="1:14" x14ac:dyDescent="0.2">
      <c r="A710" s="33"/>
      <c r="B710" s="189" t="s">
        <v>761</v>
      </c>
      <c r="C710" s="190">
        <v>0.03</v>
      </c>
      <c r="D710" s="191"/>
      <c r="E710" s="28"/>
      <c r="F710" s="28"/>
      <c r="G710" s="29"/>
      <c r="H710" s="28">
        <f>$H$703*C710</f>
        <v>2591782.2506999993</v>
      </c>
      <c r="I710" s="28">
        <f t="shared" si="105"/>
        <v>424811.49389999994</v>
      </c>
      <c r="J710" s="41">
        <f t="shared" si="106"/>
        <v>3016593.7445999994</v>
      </c>
      <c r="K710" s="159"/>
    </row>
    <row r="711" spans="1:14" x14ac:dyDescent="0.2">
      <c r="A711" s="33"/>
      <c r="B711" s="189" t="s">
        <v>762</v>
      </c>
      <c r="C711" s="190">
        <v>0.01</v>
      </c>
      <c r="D711" s="191"/>
      <c r="E711" s="28"/>
      <c r="F711" s="28"/>
      <c r="G711" s="29"/>
      <c r="H711" s="28">
        <f>$H$703*C711</f>
        <v>863927.41689999984</v>
      </c>
      <c r="I711" s="28">
        <f t="shared" si="105"/>
        <v>141603.83129999999</v>
      </c>
      <c r="J711" s="41">
        <f t="shared" si="106"/>
        <v>1005531.2481999998</v>
      </c>
      <c r="K711" s="159"/>
    </row>
    <row r="712" spans="1:14" x14ac:dyDescent="0.2">
      <c r="A712" s="33"/>
      <c r="B712" s="189" t="s">
        <v>763</v>
      </c>
      <c r="C712" s="193">
        <v>0.18</v>
      </c>
      <c r="D712" s="191"/>
      <c r="E712" s="28"/>
      <c r="F712" s="28"/>
      <c r="G712" s="192"/>
      <c r="I712" s="28">
        <f>I706*C712</f>
        <v>254886.89634000001</v>
      </c>
      <c r="J712" s="41">
        <f>C712*J706</f>
        <v>1809956.2467599998</v>
      </c>
      <c r="K712" s="159"/>
    </row>
    <row r="713" spans="1:14" x14ac:dyDescent="0.2">
      <c r="A713" s="33"/>
      <c r="B713" s="189" t="s">
        <v>764</v>
      </c>
      <c r="C713" s="190">
        <v>1E-3</v>
      </c>
      <c r="D713" s="191"/>
      <c r="E713" s="28"/>
      <c r="F713" s="28"/>
      <c r="G713" s="192"/>
      <c r="I713" s="28">
        <f>$I$703*C713</f>
        <v>14160.383129999998</v>
      </c>
      <c r="J713" s="41">
        <f>$K$703*C713</f>
        <v>100553.12481999998</v>
      </c>
      <c r="K713" s="159"/>
    </row>
    <row r="714" spans="1:14" x14ac:dyDescent="0.2">
      <c r="A714" s="33"/>
      <c r="B714" s="189" t="s">
        <v>765</v>
      </c>
      <c r="C714" s="190">
        <v>0.05</v>
      </c>
      <c r="D714" s="191"/>
      <c r="E714" s="28"/>
      <c r="F714" s="28"/>
      <c r="G714" s="192"/>
      <c r="I714" s="28">
        <f>$I$703*C714</f>
        <v>708019.15650000004</v>
      </c>
      <c r="J714" s="41">
        <f>$K$703*C714</f>
        <v>5027656.2409999995</v>
      </c>
      <c r="K714" s="159"/>
    </row>
    <row r="715" spans="1:14" x14ac:dyDescent="0.2">
      <c r="A715" s="36"/>
      <c r="B715" s="187" t="s">
        <v>766</v>
      </c>
      <c r="C715" s="102"/>
      <c r="D715" s="42"/>
      <c r="E715" s="194"/>
      <c r="F715" s="194"/>
      <c r="G715" s="30"/>
      <c r="H715" s="195">
        <f>ROUND(SUM(H706:H714),2)</f>
        <v>12958911.25</v>
      </c>
      <c r="I715" s="195">
        <f>ROUND(SUM(I706:I714),2)</f>
        <v>4517162.22</v>
      </c>
      <c r="J715" s="196"/>
      <c r="K715" s="197">
        <f>SUM(J706:J714)</f>
        <v>32076446.817579996</v>
      </c>
    </row>
    <row r="716" spans="1:14" x14ac:dyDescent="0.2">
      <c r="A716" s="33"/>
      <c r="B716" s="187"/>
      <c r="C716" s="30"/>
      <c r="D716" s="37"/>
      <c r="E716" s="28"/>
      <c r="F716" s="28"/>
      <c r="G716" s="29"/>
      <c r="H716" s="198"/>
      <c r="J716" s="46"/>
      <c r="K716" s="47"/>
    </row>
    <row r="717" spans="1:14" x14ac:dyDescent="0.2">
      <c r="A717" s="33"/>
      <c r="B717" s="189"/>
      <c r="C717" s="41"/>
      <c r="D717" s="37"/>
      <c r="E717" s="28"/>
      <c r="F717" s="28"/>
      <c r="G717" s="29"/>
      <c r="H717" s="28"/>
      <c r="J717" s="46"/>
      <c r="K717" s="47"/>
    </row>
    <row r="718" spans="1:14" ht="18" customHeight="1" x14ac:dyDescent="0.2">
      <c r="A718" s="199"/>
      <c r="B718" s="200" t="s">
        <v>767</v>
      </c>
      <c r="C718" s="201"/>
      <c r="D718" s="202"/>
      <c r="E718" s="203"/>
      <c r="F718" s="203"/>
      <c r="G718" s="203"/>
      <c r="H718" s="204" t="e">
        <f>#REF!</f>
        <v>#REF!</v>
      </c>
      <c r="I718" s="204" t="e">
        <f>#REF!</f>
        <v>#REF!</v>
      </c>
      <c r="J718" s="205"/>
      <c r="K718" s="205">
        <f>K703+K715</f>
        <v>132629571.63757998</v>
      </c>
    </row>
    <row r="719" spans="1:14" x14ac:dyDescent="0.2">
      <c r="I719" s="3"/>
      <c r="J719" s="4"/>
      <c r="K719" s="206"/>
      <c r="L719" s="207"/>
      <c r="M719" s="207"/>
      <c r="N719" s="207"/>
    </row>
    <row r="720" spans="1:14" x14ac:dyDescent="0.2">
      <c r="I720" s="3"/>
      <c r="J720" s="4"/>
      <c r="K720" s="206"/>
      <c r="L720" s="207"/>
      <c r="M720" s="207"/>
      <c r="N720" s="207"/>
    </row>
  </sheetData>
  <mergeCells count="4">
    <mergeCell ref="A7:K7"/>
    <mergeCell ref="C9:K9"/>
    <mergeCell ref="C10:K10"/>
    <mergeCell ref="C11:K11"/>
  </mergeCells>
  <printOptions horizontalCentered="1"/>
  <pageMargins left="0.19685039370078741" right="0" top="0.19685039370078741" bottom="0.19685039370078741" header="0.19685039370078741" footer="0.19685039370078741"/>
  <pageSetup scale="77" fitToHeight="0" orientation="portrait" r:id="rId1"/>
  <headerFooter>
    <oddHeader>&amp;RPágina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94F4C-9F3E-4BA8-BA17-E28D9B93A307}">
  <sheetPr>
    <pageSetUpPr fitToPage="1"/>
  </sheetPr>
  <dimension ref="A1:K741"/>
  <sheetViews>
    <sheetView topLeftCell="A681" workbookViewId="0">
      <selection activeCell="F695" sqref="F695"/>
    </sheetView>
  </sheetViews>
  <sheetFormatPr baseColWidth="10" defaultColWidth="9.140625" defaultRowHeight="15" x14ac:dyDescent="0.25"/>
  <cols>
    <col min="2" max="2" width="60.7109375" customWidth="1"/>
    <col min="5" max="5" width="9.85546875" bestFit="1" customWidth="1"/>
    <col min="6" max="6" width="12.140625" bestFit="1" customWidth="1"/>
    <col min="7" max="7" width="18.7109375" customWidth="1"/>
    <col min="9" max="10" width="13.5703125" bestFit="1" customWidth="1"/>
  </cols>
  <sheetData>
    <row r="1" spans="1:11" s="208" customFormat="1" ht="12" customHeight="1" x14ac:dyDescent="0.2">
      <c r="A1" s="342" t="s">
        <v>771</v>
      </c>
      <c r="B1" s="342"/>
      <c r="C1" s="343"/>
      <c r="D1" s="342"/>
      <c r="E1" s="342"/>
      <c r="F1" s="342"/>
      <c r="G1" s="342"/>
      <c r="H1" s="342"/>
      <c r="I1" s="342"/>
      <c r="J1" s="342"/>
      <c r="K1" s="342"/>
    </row>
    <row r="2" spans="1:11" s="208" customFormat="1" ht="12" customHeight="1" x14ac:dyDescent="0.2">
      <c r="A2" s="344" t="s">
        <v>772</v>
      </c>
      <c r="B2" s="342"/>
      <c r="C2" s="345" t="s">
        <v>773</v>
      </c>
      <c r="D2" s="346"/>
      <c r="E2" s="234"/>
      <c r="F2" s="234"/>
      <c r="G2" s="234"/>
      <c r="H2" s="234"/>
      <c r="I2" s="347"/>
      <c r="J2" s="252"/>
      <c r="K2" s="252"/>
    </row>
    <row r="3" spans="1:11" s="208" customFormat="1" ht="12" customHeight="1" x14ac:dyDescent="0.2">
      <c r="A3" s="354" t="s">
        <v>768</v>
      </c>
      <c r="B3" s="354"/>
      <c r="C3" s="354"/>
      <c r="D3" s="354"/>
      <c r="E3" s="354"/>
      <c r="F3" s="354"/>
      <c r="G3" s="354"/>
      <c r="H3" s="348"/>
      <c r="I3" s="348"/>
      <c r="J3" s="348"/>
      <c r="K3" s="348"/>
    </row>
    <row r="4" spans="1:11" s="208" customFormat="1" ht="12" customHeight="1" x14ac:dyDescent="0.2">
      <c r="A4" s="348" t="s">
        <v>774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1" s="208" customFormat="1" ht="12" customHeight="1" x14ac:dyDescent="0.2">
      <c r="A5" s="341"/>
      <c r="B5" s="341"/>
      <c r="C5" s="341"/>
      <c r="D5" s="341"/>
      <c r="E5" s="341"/>
      <c r="F5" s="341"/>
      <c r="G5" s="341"/>
      <c r="H5" s="209"/>
      <c r="I5" s="209"/>
      <c r="J5" s="209"/>
    </row>
    <row r="6" spans="1:11" s="208" customFormat="1" ht="12" x14ac:dyDescent="0.2">
      <c r="C6" s="5"/>
      <c r="E6" s="5"/>
      <c r="F6" s="206"/>
      <c r="G6" s="206"/>
      <c r="H6" s="209"/>
      <c r="I6" s="209"/>
      <c r="J6" s="209"/>
    </row>
    <row r="7" spans="1:11" s="2" customFormat="1" ht="12" x14ac:dyDescent="0.2">
      <c r="A7" s="12" t="s">
        <v>12</v>
      </c>
      <c r="B7" s="12" t="s">
        <v>13</v>
      </c>
      <c r="C7" s="12" t="s">
        <v>14</v>
      </c>
      <c r="D7" s="13" t="s">
        <v>15</v>
      </c>
      <c r="E7" s="12" t="s">
        <v>16</v>
      </c>
      <c r="F7" s="12" t="s">
        <v>17</v>
      </c>
      <c r="G7" s="12" t="s">
        <v>18</v>
      </c>
      <c r="H7" s="207"/>
      <c r="I7" s="207"/>
      <c r="J7" s="207"/>
    </row>
    <row r="8" spans="1:11" s="2" customFormat="1" ht="12" x14ac:dyDescent="0.2">
      <c r="A8" s="210"/>
      <c r="B8" s="211"/>
      <c r="C8" s="212"/>
      <c r="D8" s="213"/>
      <c r="E8" s="212"/>
      <c r="F8" s="214"/>
      <c r="G8" s="215"/>
      <c r="H8" s="207"/>
      <c r="I8" s="207"/>
      <c r="J8" s="207"/>
    </row>
    <row r="9" spans="1:11" s="2" customFormat="1" ht="12" x14ac:dyDescent="0.2">
      <c r="A9" s="216" t="s">
        <v>19</v>
      </c>
      <c r="B9" s="217" t="s">
        <v>20</v>
      </c>
      <c r="C9" s="218"/>
      <c r="D9" s="219"/>
      <c r="E9" s="220"/>
      <c r="F9" s="214"/>
      <c r="G9" s="215"/>
      <c r="H9" s="207"/>
      <c r="I9" s="207"/>
      <c r="J9" s="207"/>
    </row>
    <row r="10" spans="1:11" s="2" customFormat="1" ht="12" x14ac:dyDescent="0.2">
      <c r="A10" s="216"/>
      <c r="B10" s="217"/>
      <c r="C10" s="218"/>
      <c r="D10" s="219"/>
      <c r="E10" s="220"/>
      <c r="F10" s="214"/>
      <c r="G10" s="215"/>
      <c r="H10" s="207"/>
      <c r="I10" s="207"/>
      <c r="J10" s="207"/>
    </row>
    <row r="11" spans="1:11" s="2" customFormat="1" ht="36" x14ac:dyDescent="0.2">
      <c r="A11" s="216">
        <v>1</v>
      </c>
      <c r="B11" s="221" t="s">
        <v>21</v>
      </c>
      <c r="C11" s="222"/>
      <c r="D11" s="223"/>
      <c r="E11" s="214"/>
      <c r="F11" s="214"/>
      <c r="G11" s="215"/>
      <c r="H11" s="207"/>
      <c r="I11" s="207"/>
      <c r="J11" s="207"/>
    </row>
    <row r="12" spans="1:11" s="2" customFormat="1" ht="12" x14ac:dyDescent="0.2">
      <c r="A12" s="224"/>
      <c r="B12" s="217"/>
      <c r="C12" s="222"/>
      <c r="D12" s="223"/>
      <c r="E12" s="214"/>
      <c r="F12" s="214"/>
      <c r="G12" s="215"/>
      <c r="H12" s="207"/>
      <c r="I12" s="207"/>
      <c r="J12" s="207"/>
    </row>
    <row r="13" spans="1:11" s="2" customFormat="1" ht="12" x14ac:dyDescent="0.2">
      <c r="A13" s="225">
        <f>A11+0.1</f>
        <v>1.1000000000000001</v>
      </c>
      <c r="B13" s="226" t="s">
        <v>22</v>
      </c>
      <c r="C13" s="222"/>
      <c r="D13" s="223"/>
      <c r="E13" s="214"/>
      <c r="F13" s="214"/>
      <c r="G13" s="215"/>
      <c r="H13" s="207"/>
      <c r="I13" s="207"/>
      <c r="J13" s="207"/>
    </row>
    <row r="14" spans="1:11" s="2" customFormat="1" ht="12" x14ac:dyDescent="0.2">
      <c r="A14" s="227" t="s">
        <v>23</v>
      </c>
      <c r="B14" s="228" t="s">
        <v>24</v>
      </c>
      <c r="C14" s="222">
        <v>450</v>
      </c>
      <c r="D14" s="223" t="s">
        <v>25</v>
      </c>
      <c r="E14" s="214">
        <f>[4]Equilibrio!F11+[4]Equilibrio!H11</f>
        <v>4.711111111111066E-2</v>
      </c>
      <c r="F14" s="214">
        <f t="shared" ref="F14:F22" si="0">C14*E14</f>
        <v>21.199999999999797</v>
      </c>
      <c r="G14" s="215"/>
      <c r="H14" s="207"/>
      <c r="I14" s="207"/>
      <c r="J14" s="207"/>
    </row>
    <row r="15" spans="1:11" s="2" customFormat="1" ht="12" x14ac:dyDescent="0.2">
      <c r="A15" s="227" t="s">
        <v>26</v>
      </c>
      <c r="B15" s="229" t="s">
        <v>27</v>
      </c>
      <c r="C15" s="222">
        <v>117</v>
      </c>
      <c r="D15" s="223" t="s">
        <v>28</v>
      </c>
      <c r="E15" s="214">
        <f>[4]Equilibrio!F12+[4]Equilibrio!H12</f>
        <v>0</v>
      </c>
      <c r="F15" s="214">
        <f t="shared" si="0"/>
        <v>0</v>
      </c>
      <c r="G15" s="215"/>
    </row>
    <row r="16" spans="1:11" s="2" customFormat="1" ht="12" x14ac:dyDescent="0.2">
      <c r="A16" s="227" t="s">
        <v>29</v>
      </c>
      <c r="B16" s="228" t="s">
        <v>30</v>
      </c>
      <c r="C16" s="222">
        <v>117</v>
      </c>
      <c r="D16" s="223" t="s">
        <v>28</v>
      </c>
      <c r="E16" s="214">
        <f>[4]Equilibrio!F13+[4]Equilibrio!H13</f>
        <v>45.753315833333332</v>
      </c>
      <c r="F16" s="214">
        <f t="shared" si="0"/>
        <v>5353.1379525000002</v>
      </c>
      <c r="G16" s="215"/>
    </row>
    <row r="17" spans="1:9" s="2" customFormat="1" ht="12" x14ac:dyDescent="0.2">
      <c r="A17" s="227" t="s">
        <v>31</v>
      </c>
      <c r="B17" s="229" t="s">
        <v>32</v>
      </c>
      <c r="C17" s="222">
        <v>970</v>
      </c>
      <c r="D17" s="223" t="s">
        <v>33</v>
      </c>
      <c r="E17" s="214">
        <f>[4]Equilibrio!F14+[4]Equilibrio!H14</f>
        <v>12.185567010309274</v>
      </c>
      <c r="F17" s="214">
        <f t="shared" si="0"/>
        <v>11819.999999999996</v>
      </c>
      <c r="G17" s="215"/>
    </row>
    <row r="18" spans="1:9" s="2" customFormat="1" ht="12" x14ac:dyDescent="0.2">
      <c r="A18" s="227" t="s">
        <v>34</v>
      </c>
      <c r="B18" s="230" t="s">
        <v>35</v>
      </c>
      <c r="C18" s="222">
        <v>585</v>
      </c>
      <c r="D18" s="223" t="s">
        <v>28</v>
      </c>
      <c r="E18" s="214">
        <f>[4]Equilibrio!F15+[4]Equilibrio!H15</f>
        <v>159.30000000000001</v>
      </c>
      <c r="F18" s="214">
        <f t="shared" si="0"/>
        <v>93190.5</v>
      </c>
      <c r="G18" s="215"/>
      <c r="I18" s="111"/>
    </row>
    <row r="19" spans="1:9" s="2" customFormat="1" ht="12" x14ac:dyDescent="0.2">
      <c r="A19" s="227"/>
      <c r="B19" s="231"/>
      <c r="C19" s="222"/>
      <c r="D19" s="223"/>
      <c r="E19" s="214">
        <f>[4]Equilibrio!F16+[4]Equilibrio!H16</f>
        <v>0</v>
      </c>
      <c r="F19" s="214">
        <f t="shared" si="0"/>
        <v>0</v>
      </c>
      <c r="G19" s="215"/>
    </row>
    <row r="20" spans="1:9" s="2" customFormat="1" ht="12" x14ac:dyDescent="0.2">
      <c r="A20" s="225">
        <v>1.2</v>
      </c>
      <c r="B20" s="226" t="s">
        <v>36</v>
      </c>
      <c r="C20" s="220"/>
      <c r="D20" s="232"/>
      <c r="E20" s="214">
        <f>[4]Equilibrio!F17+[4]Equilibrio!H17</f>
        <v>0</v>
      </c>
      <c r="F20" s="214">
        <f t="shared" si="0"/>
        <v>0</v>
      </c>
      <c r="G20" s="215"/>
    </row>
    <row r="21" spans="1:9" s="2" customFormat="1" ht="12" x14ac:dyDescent="0.2">
      <c r="A21" s="227" t="s">
        <v>37</v>
      </c>
      <c r="B21" s="230" t="s">
        <v>38</v>
      </c>
      <c r="C21" s="222">
        <v>0</v>
      </c>
      <c r="D21" s="223" t="s">
        <v>25</v>
      </c>
      <c r="E21" s="214">
        <f>[4]Equilibrio!F18+[4]Equilibrio!H18</f>
        <v>3.2257436252002947E-2</v>
      </c>
      <c r="F21" s="214">
        <f t="shared" si="0"/>
        <v>0</v>
      </c>
      <c r="G21" s="215"/>
    </row>
    <row r="22" spans="1:9" s="2" customFormat="1" ht="12" x14ac:dyDescent="0.2">
      <c r="A22" s="227" t="s">
        <v>39</v>
      </c>
      <c r="B22" s="230" t="s">
        <v>40</v>
      </c>
      <c r="C22" s="222">
        <v>0</v>
      </c>
      <c r="D22" s="233" t="s">
        <v>41</v>
      </c>
      <c r="E22" s="214">
        <f>[4]Equilibrio!F19+[4]Equilibrio!H19</f>
        <v>0</v>
      </c>
      <c r="F22" s="214">
        <f t="shared" si="0"/>
        <v>0</v>
      </c>
      <c r="G22" s="215"/>
    </row>
    <row r="23" spans="1:9" s="2" customFormat="1" ht="12" x14ac:dyDescent="0.2">
      <c r="A23" s="224"/>
      <c r="B23" s="230"/>
      <c r="C23" s="222"/>
      <c r="D23" s="233"/>
      <c r="E23" s="214"/>
      <c r="F23" s="234"/>
      <c r="G23" s="235">
        <f>SUM(F14:F23)</f>
        <v>110384.83795250001</v>
      </c>
    </row>
    <row r="24" spans="1:9" s="2" customFormat="1" ht="12" x14ac:dyDescent="0.2">
      <c r="A24" s="236"/>
      <c r="B24" s="13" t="s">
        <v>42</v>
      </c>
      <c r="C24" s="237"/>
      <c r="D24" s="238"/>
      <c r="E24" s="239"/>
      <c r="F24" s="239"/>
      <c r="G24" s="239">
        <f>SUM(G14:G23)</f>
        <v>110384.83795250001</v>
      </c>
    </row>
    <row r="25" spans="1:9" s="2" customFormat="1" ht="12" x14ac:dyDescent="0.2">
      <c r="A25" s="227"/>
      <c r="B25" s="231"/>
      <c r="C25" s="222"/>
      <c r="D25" s="223"/>
      <c r="E25" s="214"/>
      <c r="F25" s="215"/>
      <c r="G25" s="215"/>
    </row>
    <row r="26" spans="1:9" s="2" customFormat="1" ht="24" x14ac:dyDescent="0.2">
      <c r="A26" s="216" t="s">
        <v>43</v>
      </c>
      <c r="B26" s="221" t="s">
        <v>44</v>
      </c>
      <c r="C26" s="222"/>
      <c r="D26" s="233"/>
      <c r="E26" s="240"/>
      <c r="F26" s="214"/>
      <c r="G26" s="215"/>
    </row>
    <row r="27" spans="1:9" s="2" customFormat="1" ht="12" x14ac:dyDescent="0.2">
      <c r="A27" s="216"/>
      <c r="B27" s="217"/>
      <c r="C27" s="222"/>
      <c r="D27" s="233"/>
      <c r="E27" s="240"/>
      <c r="F27" s="214"/>
      <c r="G27" s="215"/>
    </row>
    <row r="28" spans="1:9" s="2" customFormat="1" ht="12" x14ac:dyDescent="0.2">
      <c r="A28" s="225">
        <v>1</v>
      </c>
      <c r="B28" s="226" t="s">
        <v>45</v>
      </c>
      <c r="C28" s="222"/>
      <c r="D28" s="223"/>
      <c r="E28" s="240"/>
      <c r="F28" s="214"/>
      <c r="G28" s="215"/>
    </row>
    <row r="29" spans="1:9" s="2" customFormat="1" ht="12" x14ac:dyDescent="0.2">
      <c r="A29" s="225"/>
      <c r="B29" s="226"/>
      <c r="C29" s="222"/>
      <c r="D29" s="223"/>
      <c r="E29" s="240"/>
      <c r="F29" s="214"/>
      <c r="G29" s="215"/>
    </row>
    <row r="30" spans="1:9" s="2" customFormat="1" ht="12" x14ac:dyDescent="0.2">
      <c r="A30" s="225">
        <v>1.1000000000000001</v>
      </c>
      <c r="B30" s="241" t="s">
        <v>46</v>
      </c>
      <c r="C30" s="222"/>
      <c r="D30" s="223"/>
      <c r="E30" s="214"/>
      <c r="F30" s="214"/>
      <c r="G30" s="215"/>
    </row>
    <row r="31" spans="1:9" s="2" customFormat="1" ht="12" x14ac:dyDescent="0.2">
      <c r="A31" s="227" t="s">
        <v>23</v>
      </c>
      <c r="B31" s="228" t="s">
        <v>47</v>
      </c>
      <c r="C31" s="222">
        <v>18.3</v>
      </c>
      <c r="D31" s="233" t="s">
        <v>33</v>
      </c>
      <c r="E31" s="214">
        <f>[4]Equilibrio!F28+[4]Equilibrio!H28</f>
        <v>239.80356816608901</v>
      </c>
      <c r="F31" s="214">
        <f t="shared" ref="F31:F36" si="1">C31*E31</f>
        <v>4388.405297439429</v>
      </c>
      <c r="G31" s="215"/>
    </row>
    <row r="32" spans="1:9" s="2" customFormat="1" ht="12" x14ac:dyDescent="0.2">
      <c r="A32" s="227" t="s">
        <v>26</v>
      </c>
      <c r="B32" s="228" t="s">
        <v>48</v>
      </c>
      <c r="C32" s="222">
        <v>2</v>
      </c>
      <c r="D32" s="233" t="s">
        <v>49</v>
      </c>
      <c r="E32" s="214">
        <f>[4]Equilibrio!F29+[4]Equilibrio!H29</f>
        <v>1403.7646239999995</v>
      </c>
      <c r="F32" s="214">
        <f t="shared" si="1"/>
        <v>2807.5292479999989</v>
      </c>
      <c r="G32" s="215"/>
    </row>
    <row r="33" spans="1:7" s="2" customFormat="1" ht="12" x14ac:dyDescent="0.2">
      <c r="A33" s="227" t="s">
        <v>29</v>
      </c>
      <c r="B33" s="228" t="s">
        <v>50</v>
      </c>
      <c r="C33" s="222">
        <v>6</v>
      </c>
      <c r="D33" s="233" t="s">
        <v>49</v>
      </c>
      <c r="E33" s="214">
        <f>[4]Equilibrio!F30+[4]Equilibrio!H30</f>
        <v>2819.7646239999995</v>
      </c>
      <c r="F33" s="214">
        <f t="shared" si="1"/>
        <v>16918.587743999997</v>
      </c>
      <c r="G33" s="215"/>
    </row>
    <row r="34" spans="1:7" s="2" customFormat="1" ht="12" x14ac:dyDescent="0.2">
      <c r="A34" s="227" t="s">
        <v>31</v>
      </c>
      <c r="B34" s="242" t="s">
        <v>51</v>
      </c>
      <c r="C34" s="222">
        <v>1</v>
      </c>
      <c r="D34" s="233" t="s">
        <v>49</v>
      </c>
      <c r="E34" s="214">
        <f>[4]Equilibrio!F31+[4]Equilibrio!H31</f>
        <v>1443.2098405631978</v>
      </c>
      <c r="F34" s="214">
        <f t="shared" si="1"/>
        <v>1443.2098405631978</v>
      </c>
      <c r="G34" s="215"/>
    </row>
    <row r="35" spans="1:7" s="2" customFormat="1" ht="12" x14ac:dyDescent="0.2">
      <c r="A35" s="227" t="s">
        <v>34</v>
      </c>
      <c r="B35" s="228" t="s">
        <v>52</v>
      </c>
      <c r="C35" s="222">
        <v>1</v>
      </c>
      <c r="D35" s="233" t="s">
        <v>49</v>
      </c>
      <c r="E35" s="214">
        <f>[4]Equilibrio!F32+[4]Equilibrio!H32</f>
        <v>325519.76</v>
      </c>
      <c r="F35" s="214">
        <f t="shared" si="1"/>
        <v>325519.76</v>
      </c>
      <c r="G35" s="215"/>
    </row>
    <row r="36" spans="1:7" s="2" customFormat="1" ht="12" x14ac:dyDescent="0.2">
      <c r="A36" s="227" t="s">
        <v>53</v>
      </c>
      <c r="B36" s="228" t="s">
        <v>54</v>
      </c>
      <c r="C36" s="222">
        <v>1</v>
      </c>
      <c r="D36" s="233" t="s">
        <v>49</v>
      </c>
      <c r="E36" s="214">
        <f>[4]Equilibrio!F33+[4]Equilibrio!H33</f>
        <v>6229.3400000000092</v>
      </c>
      <c r="F36" s="214">
        <f t="shared" si="1"/>
        <v>6229.3400000000092</v>
      </c>
      <c r="G36" s="215"/>
    </row>
    <row r="37" spans="1:7" s="2" customFormat="1" ht="12" x14ac:dyDescent="0.2">
      <c r="A37" s="227"/>
      <c r="B37" s="228"/>
      <c r="C37" s="222"/>
      <c r="D37" s="233"/>
      <c r="E37" s="214"/>
      <c r="F37" s="214"/>
      <c r="G37" s="215">
        <f>SUM(F31:F36)</f>
        <v>357306.83213000267</v>
      </c>
    </row>
    <row r="38" spans="1:7" s="2" customFormat="1" ht="12" x14ac:dyDescent="0.2">
      <c r="A38" s="225">
        <v>1.2</v>
      </c>
      <c r="B38" s="226" t="s">
        <v>55</v>
      </c>
      <c r="C38" s="222"/>
      <c r="D38" s="233"/>
      <c r="E38" s="214"/>
      <c r="F38" s="214"/>
      <c r="G38" s="215"/>
    </row>
    <row r="39" spans="1:7" s="2" customFormat="1" ht="12" x14ac:dyDescent="0.2">
      <c r="A39" s="227" t="s">
        <v>37</v>
      </c>
      <c r="B39" s="228" t="s">
        <v>56</v>
      </c>
      <c r="C39" s="222">
        <v>25.62</v>
      </c>
      <c r="D39" s="233" t="s">
        <v>57</v>
      </c>
      <c r="E39" s="214">
        <f>[4]Equilibrio!F36+[4]Equilibrio!H36</f>
        <v>0</v>
      </c>
      <c r="F39" s="214"/>
      <c r="G39" s="215"/>
    </row>
    <row r="40" spans="1:7" s="2" customFormat="1" ht="12" x14ac:dyDescent="0.2">
      <c r="A40" s="227" t="s">
        <v>39</v>
      </c>
      <c r="B40" s="228" t="s">
        <v>58</v>
      </c>
      <c r="C40" s="222">
        <v>20.23</v>
      </c>
      <c r="D40" s="233" t="s">
        <v>28</v>
      </c>
      <c r="E40" s="214">
        <f>[4]Equilibrio!F37+[4]Equilibrio!H37</f>
        <v>30.67666666666662</v>
      </c>
      <c r="F40" s="214">
        <f>C40*E40</f>
        <v>620.58896666666578</v>
      </c>
      <c r="G40" s="215"/>
    </row>
    <row r="41" spans="1:7" s="2" customFormat="1" ht="12" x14ac:dyDescent="0.2">
      <c r="A41" s="227" t="s">
        <v>59</v>
      </c>
      <c r="B41" s="228" t="s">
        <v>35</v>
      </c>
      <c r="C41" s="222">
        <v>6.47</v>
      </c>
      <c r="D41" s="233" t="s">
        <v>28</v>
      </c>
      <c r="E41" s="214">
        <f>[4]Equilibrio!F38+[4]Equilibrio!H38</f>
        <v>103.09278350515461</v>
      </c>
      <c r="F41" s="214">
        <f>C41*E41</f>
        <v>667.01030927835029</v>
      </c>
      <c r="G41" s="215"/>
    </row>
    <row r="42" spans="1:7" s="2" customFormat="1" ht="12" x14ac:dyDescent="0.2">
      <c r="A42" s="227"/>
      <c r="B42" s="228"/>
      <c r="C42" s="222"/>
      <c r="D42" s="233"/>
      <c r="E42" s="214"/>
      <c r="F42" s="214"/>
      <c r="G42" s="215">
        <f>SUM(F39:F41)</f>
        <v>1287.599275945016</v>
      </c>
    </row>
    <row r="43" spans="1:7" s="2" customFormat="1" ht="12" x14ac:dyDescent="0.2">
      <c r="A43" s="225">
        <v>2</v>
      </c>
      <c r="B43" s="226" t="s">
        <v>60</v>
      </c>
      <c r="C43" s="222"/>
      <c r="D43" s="233"/>
      <c r="E43" s="214"/>
      <c r="F43" s="214"/>
      <c r="G43" s="215"/>
    </row>
    <row r="44" spans="1:7" s="2" customFormat="1" ht="12" x14ac:dyDescent="0.2">
      <c r="A44" s="225"/>
      <c r="B44" s="226"/>
      <c r="C44" s="222"/>
      <c r="D44" s="233"/>
      <c r="E44" s="214"/>
      <c r="F44" s="214"/>
      <c r="G44" s="215"/>
    </row>
    <row r="45" spans="1:7" s="2" customFormat="1" ht="24" x14ac:dyDescent="0.2">
      <c r="A45" s="227">
        <v>2.1</v>
      </c>
      <c r="B45" s="243" t="s">
        <v>61</v>
      </c>
      <c r="C45" s="222">
        <v>1</v>
      </c>
      <c r="D45" s="233" t="s">
        <v>49</v>
      </c>
      <c r="E45" s="214">
        <f>[4]Equilibrio!F42+[4]Equilibrio!H42</f>
        <v>4144</v>
      </c>
      <c r="F45" s="214">
        <f>C45*E45</f>
        <v>4144</v>
      </c>
      <c r="G45" s="215"/>
    </row>
    <row r="46" spans="1:7" s="2" customFormat="1" ht="12" x14ac:dyDescent="0.2">
      <c r="A46" s="227"/>
      <c r="B46" s="228"/>
      <c r="C46" s="222"/>
      <c r="D46" s="233"/>
      <c r="E46" s="214"/>
      <c r="F46" s="214"/>
      <c r="G46" s="215">
        <f>SUM(F45)</f>
        <v>4144</v>
      </c>
    </row>
    <row r="47" spans="1:7" s="2" customFormat="1" ht="12" x14ac:dyDescent="0.2">
      <c r="A47" s="225" t="s">
        <v>62</v>
      </c>
      <c r="B47" s="217" t="s">
        <v>63</v>
      </c>
      <c r="C47" s="222"/>
      <c r="D47" s="233"/>
      <c r="E47" s="214"/>
      <c r="F47" s="214"/>
      <c r="G47" s="215"/>
    </row>
    <row r="48" spans="1:7" s="2" customFormat="1" ht="12" x14ac:dyDescent="0.2">
      <c r="A48" s="225" t="s">
        <v>64</v>
      </c>
      <c r="B48" s="226" t="s">
        <v>65</v>
      </c>
      <c r="C48" s="222"/>
      <c r="D48" s="233"/>
      <c r="E48" s="214"/>
      <c r="F48" s="214"/>
      <c r="G48" s="215"/>
    </row>
    <row r="49" spans="1:7" s="2" customFormat="1" ht="12" x14ac:dyDescent="0.2">
      <c r="A49" s="227" t="s">
        <v>66</v>
      </c>
      <c r="B49" s="228" t="s">
        <v>67</v>
      </c>
      <c r="C49" s="222"/>
      <c r="D49" s="233" t="s">
        <v>25</v>
      </c>
      <c r="E49" s="214">
        <f>[4]Equilibrio!F46+[4]Equilibrio!H46</f>
        <v>117.06999999999998</v>
      </c>
      <c r="F49" s="214">
        <f>C49*E49</f>
        <v>0</v>
      </c>
      <c r="G49" s="215"/>
    </row>
    <row r="50" spans="1:7" s="2" customFormat="1" ht="12" x14ac:dyDescent="0.2">
      <c r="A50" s="227" t="s">
        <v>68</v>
      </c>
      <c r="B50" s="228" t="s">
        <v>69</v>
      </c>
      <c r="C50" s="222"/>
      <c r="D50" s="233" t="s">
        <v>33</v>
      </c>
      <c r="E50" s="214">
        <f>[4]Equilibrio!F47+[4]Equilibrio!H47</f>
        <v>10.809999999999999</v>
      </c>
      <c r="F50" s="214">
        <f>C50*E50</f>
        <v>0</v>
      </c>
      <c r="G50" s="215"/>
    </row>
    <row r="51" spans="1:7" s="2" customFormat="1" ht="12" x14ac:dyDescent="0.2">
      <c r="A51" s="244"/>
      <c r="B51" s="228"/>
      <c r="C51" s="222"/>
      <c r="D51" s="233"/>
      <c r="E51" s="214"/>
      <c r="F51" s="214"/>
      <c r="G51" s="215">
        <f>SUM(F49:F50)</f>
        <v>0</v>
      </c>
    </row>
    <row r="52" spans="1:7" s="2" customFormat="1" ht="12" x14ac:dyDescent="0.2">
      <c r="A52" s="245" t="s">
        <v>70</v>
      </c>
      <c r="B52" s="213" t="s">
        <v>71</v>
      </c>
      <c r="C52" s="246"/>
      <c r="D52" s="247"/>
      <c r="E52" s="214"/>
      <c r="F52" s="214"/>
      <c r="G52" s="215"/>
    </row>
    <row r="53" spans="1:7" s="2" customFormat="1" ht="12" x14ac:dyDescent="0.2">
      <c r="A53" s="225"/>
      <c r="B53" s="226"/>
      <c r="C53" s="222"/>
      <c r="D53" s="233"/>
      <c r="E53" s="214"/>
      <c r="F53" s="214"/>
      <c r="G53" s="215"/>
    </row>
    <row r="54" spans="1:7" s="2" customFormat="1" ht="12" x14ac:dyDescent="0.2">
      <c r="A54" s="225" t="s">
        <v>72</v>
      </c>
      <c r="B54" s="226" t="s">
        <v>73</v>
      </c>
      <c r="C54" s="222"/>
      <c r="D54" s="233"/>
      <c r="E54" s="214"/>
      <c r="F54" s="214"/>
      <c r="G54" s="215"/>
    </row>
    <row r="55" spans="1:7" s="2" customFormat="1" ht="12" x14ac:dyDescent="0.2">
      <c r="A55" s="248" t="s">
        <v>74</v>
      </c>
      <c r="B55" s="228" t="s">
        <v>75</v>
      </c>
      <c r="C55" s="222">
        <v>676.57</v>
      </c>
      <c r="D55" s="233" t="s">
        <v>25</v>
      </c>
      <c r="E55" s="214">
        <f>[4]Equilibrio!F52+[4]Equilibrio!H52</f>
        <v>19.310000000000006</v>
      </c>
      <c r="F55" s="214">
        <f>C55*E55</f>
        <v>13064.566700000005</v>
      </c>
      <c r="G55" s="215"/>
    </row>
    <row r="56" spans="1:7" s="2" customFormat="1" ht="12" x14ac:dyDescent="0.2">
      <c r="A56" s="248" t="s">
        <v>76</v>
      </c>
      <c r="B56" s="228" t="s">
        <v>67</v>
      </c>
      <c r="C56" s="222">
        <v>539.64</v>
      </c>
      <c r="D56" s="233" t="s">
        <v>25</v>
      </c>
      <c r="E56" s="214">
        <f>[4]Equilibrio!F53+[4]Equilibrio!H53</f>
        <v>117.06999999999998</v>
      </c>
      <c r="F56" s="214">
        <f>C56*E56</f>
        <v>63175.654799999989</v>
      </c>
      <c r="G56" s="215"/>
    </row>
    <row r="57" spans="1:7" s="2" customFormat="1" ht="12" x14ac:dyDescent="0.2">
      <c r="A57" s="248" t="s">
        <v>77</v>
      </c>
      <c r="B57" s="228" t="s">
        <v>69</v>
      </c>
      <c r="C57" s="222">
        <f>170*0.96</f>
        <v>163.19999999999999</v>
      </c>
      <c r="D57" s="233" t="s">
        <v>33</v>
      </c>
      <c r="E57" s="214">
        <f>[4]Equilibrio!F54+[4]Equilibrio!H54</f>
        <v>10.809999999999999</v>
      </c>
      <c r="F57" s="214">
        <f>C57*E57</f>
        <v>1764.1919999999998</v>
      </c>
      <c r="G57" s="215"/>
    </row>
    <row r="58" spans="1:7" s="2" customFormat="1" ht="12" x14ac:dyDescent="0.2">
      <c r="A58" s="227"/>
      <c r="B58" s="228"/>
      <c r="C58" s="222"/>
      <c r="D58" s="233"/>
      <c r="E58" s="214"/>
      <c r="F58" s="214"/>
      <c r="G58" s="215">
        <f>SUM(F55:F57)</f>
        <v>78004.413499999995</v>
      </c>
    </row>
    <row r="59" spans="1:7" s="2" customFormat="1" ht="12" x14ac:dyDescent="0.2">
      <c r="A59" s="225" t="s">
        <v>78</v>
      </c>
      <c r="B59" s="226" t="s">
        <v>79</v>
      </c>
      <c r="C59" s="222"/>
      <c r="D59" s="233"/>
      <c r="E59" s="214"/>
      <c r="F59" s="214"/>
      <c r="G59" s="215"/>
    </row>
    <row r="60" spans="1:7" s="2" customFormat="1" ht="36" x14ac:dyDescent="0.2">
      <c r="A60" s="248" t="s">
        <v>80</v>
      </c>
      <c r="B60" s="243" t="s">
        <v>81</v>
      </c>
      <c r="C60" s="222">
        <v>0</v>
      </c>
      <c r="D60" s="233" t="s">
        <v>82</v>
      </c>
      <c r="E60" s="214">
        <f>[4]Equilibrio!F57+[4]Equilibrio!H57</f>
        <v>132.00000000000028</v>
      </c>
      <c r="F60" s="214">
        <f>C60*E60</f>
        <v>0</v>
      </c>
      <c r="G60" s="215"/>
    </row>
    <row r="61" spans="1:7" s="2" customFormat="1" ht="24" x14ac:dyDescent="0.2">
      <c r="A61" s="248" t="s">
        <v>83</v>
      </c>
      <c r="B61" s="243" t="s">
        <v>84</v>
      </c>
      <c r="C61" s="222">
        <v>0</v>
      </c>
      <c r="D61" s="233" t="s">
        <v>49</v>
      </c>
      <c r="E61" s="214">
        <f>[4]Equilibrio!F58+[4]Equilibrio!H58</f>
        <v>13500</v>
      </c>
      <c r="F61" s="214">
        <f>C61*E61</f>
        <v>0</v>
      </c>
      <c r="G61" s="215"/>
    </row>
    <row r="62" spans="1:7" s="2" customFormat="1" ht="24" x14ac:dyDescent="0.2">
      <c r="A62" s="248" t="s">
        <v>85</v>
      </c>
      <c r="B62" s="243" t="s">
        <v>86</v>
      </c>
      <c r="C62" s="222">
        <v>0</v>
      </c>
      <c r="D62" s="233" t="s">
        <v>49</v>
      </c>
      <c r="E62" s="214">
        <f>[4]Equilibrio!F59+[4]Equilibrio!H59</f>
        <v>13500</v>
      </c>
      <c r="F62" s="214">
        <f>C62*E62</f>
        <v>0</v>
      </c>
      <c r="G62" s="215"/>
    </row>
    <row r="63" spans="1:7" s="2" customFormat="1" ht="12" x14ac:dyDescent="0.2">
      <c r="A63" s="227"/>
      <c r="B63" s="228"/>
      <c r="C63" s="222"/>
      <c r="D63" s="233"/>
      <c r="E63" s="214"/>
      <c r="F63" s="214"/>
      <c r="G63" s="215">
        <f>SUM(F60:F62)</f>
        <v>0</v>
      </c>
    </row>
    <row r="64" spans="1:7" s="2" customFormat="1" ht="12" x14ac:dyDescent="0.2">
      <c r="A64" s="225" t="s">
        <v>87</v>
      </c>
      <c r="B64" s="226" t="s">
        <v>88</v>
      </c>
      <c r="C64" s="222"/>
      <c r="D64" s="233"/>
      <c r="E64" s="214"/>
      <c r="F64" s="214"/>
      <c r="G64" s="215"/>
    </row>
    <row r="65" spans="1:7" s="2" customFormat="1" ht="12" x14ac:dyDescent="0.2">
      <c r="A65" s="225" t="s">
        <v>89</v>
      </c>
      <c r="B65" s="226" t="s">
        <v>65</v>
      </c>
      <c r="C65" s="222"/>
      <c r="D65" s="233"/>
      <c r="E65" s="214"/>
      <c r="F65" s="214"/>
      <c r="G65" s="215"/>
    </row>
    <row r="66" spans="1:7" s="2" customFormat="1" ht="12" x14ac:dyDescent="0.2">
      <c r="A66" s="227" t="s">
        <v>90</v>
      </c>
      <c r="B66" s="228" t="s">
        <v>91</v>
      </c>
      <c r="C66" s="222">
        <v>8.8800000000000008</v>
      </c>
      <c r="D66" s="233" t="s">
        <v>25</v>
      </c>
      <c r="E66" s="214">
        <f>[4]Equilibrio!F63+[4]Equilibrio!H63</f>
        <v>19.310000000000006</v>
      </c>
      <c r="F66" s="214">
        <f>C66*E66</f>
        <v>171.47280000000006</v>
      </c>
      <c r="G66" s="215"/>
    </row>
    <row r="67" spans="1:7" s="2" customFormat="1" ht="12" x14ac:dyDescent="0.2">
      <c r="A67" s="227" t="s">
        <v>92</v>
      </c>
      <c r="B67" s="228" t="s">
        <v>67</v>
      </c>
      <c r="C67" s="222">
        <v>1.92</v>
      </c>
      <c r="D67" s="233" t="s">
        <v>25</v>
      </c>
      <c r="E67" s="214">
        <f>[4]Equilibrio!F64+[4]Equilibrio!H64</f>
        <v>117.06999999999998</v>
      </c>
      <c r="F67" s="214">
        <f>C67*E67</f>
        <v>224.77439999999996</v>
      </c>
      <c r="G67" s="215"/>
    </row>
    <row r="68" spans="1:7" s="2" customFormat="1" ht="12" x14ac:dyDescent="0.2">
      <c r="A68" s="227" t="s">
        <v>93</v>
      </c>
      <c r="B68" s="228" t="s">
        <v>69</v>
      </c>
      <c r="C68" s="222">
        <v>3.62</v>
      </c>
      <c r="D68" s="233" t="s">
        <v>33</v>
      </c>
      <c r="E68" s="214">
        <f>[4]Equilibrio!F65+[4]Equilibrio!H65</f>
        <v>10.809999999999999</v>
      </c>
      <c r="F68" s="214">
        <f>C68*E68</f>
        <v>39.132199999999997</v>
      </c>
      <c r="G68" s="215"/>
    </row>
    <row r="69" spans="1:7" s="2" customFormat="1" ht="12" x14ac:dyDescent="0.2">
      <c r="A69" s="227"/>
      <c r="B69" s="228"/>
      <c r="C69" s="222"/>
      <c r="D69" s="233"/>
      <c r="E69" s="214"/>
      <c r="F69" s="214"/>
      <c r="G69" s="215">
        <f>SUM(F66:F68)</f>
        <v>435.37940000000003</v>
      </c>
    </row>
    <row r="70" spans="1:7" s="2" customFormat="1" ht="12" x14ac:dyDescent="0.2">
      <c r="A70" s="225" t="s">
        <v>94</v>
      </c>
      <c r="B70" s="226" t="s">
        <v>95</v>
      </c>
      <c r="C70" s="222"/>
      <c r="D70" s="233"/>
      <c r="E70" s="214"/>
      <c r="F70" s="214"/>
      <c r="G70" s="215"/>
    </row>
    <row r="71" spans="1:7" s="2" customFormat="1" ht="12" x14ac:dyDescent="0.2">
      <c r="A71" s="225" t="s">
        <v>96</v>
      </c>
      <c r="B71" s="226" t="s">
        <v>65</v>
      </c>
      <c r="C71" s="222"/>
      <c r="D71" s="233"/>
      <c r="E71" s="214"/>
      <c r="F71" s="214"/>
      <c r="G71" s="215"/>
    </row>
    <row r="72" spans="1:7" s="2" customFormat="1" ht="12" x14ac:dyDescent="0.2">
      <c r="A72" s="227" t="s">
        <v>97</v>
      </c>
      <c r="B72" s="228" t="s">
        <v>91</v>
      </c>
      <c r="C72" s="222">
        <v>0</v>
      </c>
      <c r="D72" s="233" t="s">
        <v>25</v>
      </c>
      <c r="E72" s="214">
        <f>[4]Equilibrio!F69+[4]Equilibrio!H69</f>
        <v>17.680000000000007</v>
      </c>
      <c r="F72" s="214">
        <f>C72*E72</f>
        <v>0</v>
      </c>
      <c r="G72" s="215"/>
    </row>
    <row r="73" spans="1:7" s="2" customFormat="1" ht="12" x14ac:dyDescent="0.2">
      <c r="A73" s="227" t="s">
        <v>98</v>
      </c>
      <c r="B73" s="228" t="s">
        <v>67</v>
      </c>
      <c r="C73" s="222">
        <v>1.92</v>
      </c>
      <c r="D73" s="233" t="s">
        <v>25</v>
      </c>
      <c r="E73" s="214">
        <f>[4]Equilibrio!F70+[4]Equilibrio!H70</f>
        <v>100.01999999999998</v>
      </c>
      <c r="F73" s="214">
        <f>C73*E73</f>
        <v>192.03839999999997</v>
      </c>
      <c r="G73" s="215"/>
    </row>
    <row r="74" spans="1:7" s="2" customFormat="1" ht="12" x14ac:dyDescent="0.2">
      <c r="A74" s="227" t="s">
        <v>99</v>
      </c>
      <c r="B74" s="228" t="s">
        <v>69</v>
      </c>
      <c r="C74" s="222">
        <v>3.62</v>
      </c>
      <c r="D74" s="233" t="s">
        <v>33</v>
      </c>
      <c r="E74" s="214">
        <f>[4]Equilibrio!F71+[4]Equilibrio!H71</f>
        <v>10.159999999999997</v>
      </c>
      <c r="F74" s="214">
        <f>C74*E74</f>
        <v>36.779199999999989</v>
      </c>
      <c r="G74" s="215"/>
    </row>
    <row r="75" spans="1:7" s="2" customFormat="1" ht="12" x14ac:dyDescent="0.2">
      <c r="A75" s="225"/>
      <c r="B75" s="226"/>
      <c r="C75" s="222"/>
      <c r="D75" s="233"/>
      <c r="E75" s="214"/>
      <c r="F75" s="214"/>
      <c r="G75" s="215">
        <f>SUM(F72:F74)</f>
        <v>228.81759999999997</v>
      </c>
    </row>
    <row r="76" spans="1:7" s="2" customFormat="1" ht="12" x14ac:dyDescent="0.2">
      <c r="A76" s="225" t="s">
        <v>100</v>
      </c>
      <c r="B76" s="226" t="s">
        <v>79</v>
      </c>
      <c r="C76" s="222"/>
      <c r="D76" s="233"/>
      <c r="E76" s="214"/>
      <c r="F76" s="214"/>
      <c r="G76" s="215"/>
    </row>
    <row r="77" spans="1:7" s="2" customFormat="1" ht="12" x14ac:dyDescent="0.2">
      <c r="A77" s="227" t="s">
        <v>101</v>
      </c>
      <c r="B77" s="228" t="s">
        <v>102</v>
      </c>
      <c r="C77" s="222">
        <v>0</v>
      </c>
      <c r="D77" s="233" t="s">
        <v>49</v>
      </c>
      <c r="E77" s="214">
        <f>[4]Equilibrio!F74+[4]Equilibrio!H74</f>
        <v>13500</v>
      </c>
      <c r="F77" s="214">
        <f>C77*E77</f>
        <v>0</v>
      </c>
      <c r="G77" s="215"/>
    </row>
    <row r="78" spans="1:7" s="2" customFormat="1" ht="12" x14ac:dyDescent="0.2">
      <c r="A78" s="227"/>
      <c r="B78" s="228"/>
      <c r="C78" s="222"/>
      <c r="D78" s="233"/>
      <c r="E78" s="214"/>
      <c r="F78" s="214"/>
      <c r="G78" s="215">
        <f>SUM(F77)</f>
        <v>0</v>
      </c>
    </row>
    <row r="79" spans="1:7" s="2" customFormat="1" ht="12" x14ac:dyDescent="0.2">
      <c r="A79" s="225"/>
      <c r="B79" s="226" t="s">
        <v>103</v>
      </c>
      <c r="C79" s="222"/>
      <c r="D79" s="233"/>
      <c r="E79" s="214"/>
      <c r="F79" s="214"/>
      <c r="G79" s="215"/>
    </row>
    <row r="80" spans="1:7" s="2" customFormat="1" ht="12" x14ac:dyDescent="0.2">
      <c r="A80" s="225" t="s">
        <v>104</v>
      </c>
      <c r="B80" s="217" t="s">
        <v>73</v>
      </c>
      <c r="C80" s="222"/>
      <c r="D80" s="233"/>
      <c r="E80" s="214"/>
      <c r="F80" s="214"/>
      <c r="G80" s="215"/>
    </row>
    <row r="81" spans="1:9" s="2" customFormat="1" ht="12" x14ac:dyDescent="0.2">
      <c r="A81" s="227" t="s">
        <v>105</v>
      </c>
      <c r="B81" s="230" t="s">
        <v>67</v>
      </c>
      <c r="C81" s="222">
        <v>183.19</v>
      </c>
      <c r="D81" s="233" t="s">
        <v>25</v>
      </c>
      <c r="E81" s="214">
        <f>[4]Equilibrio!F78+[4]Equilibrio!H78</f>
        <v>117.06999999999998</v>
      </c>
      <c r="F81" s="214">
        <f>C81*E81</f>
        <v>21446.053299999996</v>
      </c>
      <c r="G81" s="215"/>
    </row>
    <row r="82" spans="1:9" s="2" customFormat="1" ht="12" x14ac:dyDescent="0.2">
      <c r="A82" s="227" t="s">
        <v>106</v>
      </c>
      <c r="B82" s="230" t="s">
        <v>69</v>
      </c>
      <c r="C82" s="222">
        <f>139.76*0.92</f>
        <v>128.57919999999999</v>
      </c>
      <c r="D82" s="233" t="s">
        <v>33</v>
      </c>
      <c r="E82" s="214">
        <f>[4]Equilibrio!F79+[4]Equilibrio!H79</f>
        <v>10.809999999999999</v>
      </c>
      <c r="F82" s="214">
        <f>C82*E82</f>
        <v>1389.9411519999996</v>
      </c>
      <c r="G82" s="215"/>
    </row>
    <row r="83" spans="1:9" s="2" customFormat="1" ht="12" x14ac:dyDescent="0.2">
      <c r="A83" s="227"/>
      <c r="B83" s="230"/>
      <c r="C83" s="222"/>
      <c r="D83" s="233"/>
      <c r="E83" s="214"/>
      <c r="F83" s="214"/>
      <c r="G83" s="215">
        <f>SUM(F81:F82)</f>
        <v>22835.994451999995</v>
      </c>
    </row>
    <row r="84" spans="1:9" s="2" customFormat="1" ht="12" x14ac:dyDescent="0.2">
      <c r="A84" s="225" t="s">
        <v>107</v>
      </c>
      <c r="B84" s="230" t="s">
        <v>108</v>
      </c>
      <c r="C84" s="222">
        <v>107.5</v>
      </c>
      <c r="D84" s="233" t="s">
        <v>109</v>
      </c>
      <c r="E84" s="214">
        <f>[4]Equilibrio!F81+[4]Equilibrio!H81</f>
        <v>2041.1800000000003</v>
      </c>
      <c r="F84" s="214">
        <f>C84*E84</f>
        <v>219426.85000000003</v>
      </c>
      <c r="G84" s="215"/>
    </row>
    <row r="85" spans="1:9" s="2" customFormat="1" ht="12" x14ac:dyDescent="0.2">
      <c r="A85" s="227"/>
      <c r="B85" s="230"/>
      <c r="C85" s="222"/>
      <c r="D85" s="233"/>
      <c r="E85" s="214">
        <f>[4]Equilibrio!F82+[4]Equilibrio!H82</f>
        <v>0</v>
      </c>
      <c r="F85" s="214"/>
      <c r="G85" s="215">
        <f>SUM(F84)</f>
        <v>219426.85000000003</v>
      </c>
    </row>
    <row r="86" spans="1:9" s="2" customFormat="1" ht="12" x14ac:dyDescent="0.2">
      <c r="A86" s="225" t="s">
        <v>110</v>
      </c>
      <c r="B86" s="226" t="s">
        <v>79</v>
      </c>
      <c r="C86" s="222"/>
      <c r="D86" s="233"/>
      <c r="E86" s="214">
        <f>[4]Equilibrio!F83+[4]Equilibrio!H83</f>
        <v>0</v>
      </c>
      <c r="F86" s="214"/>
      <c r="G86" s="215"/>
    </row>
    <row r="87" spans="1:9" s="2" customFormat="1" ht="24" x14ac:dyDescent="0.2">
      <c r="A87" s="248" t="s">
        <v>111</v>
      </c>
      <c r="B87" s="243" t="s">
        <v>112</v>
      </c>
      <c r="C87" s="222">
        <v>4672.28</v>
      </c>
      <c r="D87" s="233" t="s">
        <v>82</v>
      </c>
      <c r="E87" s="214">
        <f>[4]Equilibrio!F84+[4]Equilibrio!H84</f>
        <v>2525.0000000000005</v>
      </c>
      <c r="F87" s="214">
        <f t="shared" ref="F87:F92" si="2">C87*E87</f>
        <v>11797507.000000002</v>
      </c>
      <c r="G87" s="215"/>
    </row>
    <row r="88" spans="1:9" s="2" customFormat="1" ht="12" x14ac:dyDescent="0.2">
      <c r="A88" s="248" t="s">
        <v>113</v>
      </c>
      <c r="B88" s="243" t="s">
        <v>114</v>
      </c>
      <c r="C88" s="222">
        <v>40</v>
      </c>
      <c r="D88" s="233" t="s">
        <v>49</v>
      </c>
      <c r="E88" s="214">
        <f>[4]Equilibrio!F85+[4]Equilibrio!H85</f>
        <v>1609.6000000000001</v>
      </c>
      <c r="F88" s="214">
        <f t="shared" si="2"/>
        <v>64384.000000000007</v>
      </c>
      <c r="G88" s="215"/>
    </row>
    <row r="89" spans="1:9" s="2" customFormat="1" ht="12" x14ac:dyDescent="0.2">
      <c r="A89" s="248" t="s">
        <v>115</v>
      </c>
      <c r="B89" s="243" t="s">
        <v>116</v>
      </c>
      <c r="C89" s="222">
        <v>8</v>
      </c>
      <c r="D89" s="233" t="s">
        <v>49</v>
      </c>
      <c r="E89" s="214">
        <f>[4]Equilibrio!F86+[4]Equilibrio!H86</f>
        <v>128120.70999999996</v>
      </c>
      <c r="F89" s="214">
        <f t="shared" si="2"/>
        <v>1024965.6799999997</v>
      </c>
      <c r="G89" s="215"/>
    </row>
    <row r="90" spans="1:9" s="2" customFormat="1" ht="12" x14ac:dyDescent="0.2">
      <c r="A90" s="244" t="s">
        <v>117</v>
      </c>
      <c r="B90" s="249" t="s">
        <v>118</v>
      </c>
      <c r="C90" s="250">
        <v>8</v>
      </c>
      <c r="D90" s="251" t="s">
        <v>49</v>
      </c>
      <c r="E90" s="214">
        <f>[4]Equilibrio!F87+[4]Equilibrio!H87</f>
        <v>537.40000000000009</v>
      </c>
      <c r="F90" s="214">
        <f t="shared" si="2"/>
        <v>4299.2000000000007</v>
      </c>
      <c r="G90" s="215"/>
      <c r="I90" s="340"/>
    </row>
    <row r="91" spans="1:9" s="2" customFormat="1" ht="24" x14ac:dyDescent="0.2">
      <c r="A91" s="248" t="s">
        <v>119</v>
      </c>
      <c r="B91" s="243" t="s">
        <v>120</v>
      </c>
      <c r="C91" s="222">
        <v>0</v>
      </c>
      <c r="D91" s="233" t="s">
        <v>49</v>
      </c>
      <c r="E91" s="214">
        <f>[4]Equilibrio!F88+[4]Equilibrio!H88</f>
        <v>28500</v>
      </c>
      <c r="F91" s="214">
        <f t="shared" si="2"/>
        <v>0</v>
      </c>
      <c r="G91" s="215"/>
    </row>
    <row r="92" spans="1:9" s="2" customFormat="1" ht="36" x14ac:dyDescent="0.2">
      <c r="A92" s="248" t="s">
        <v>121</v>
      </c>
      <c r="B92" s="243" t="s">
        <v>122</v>
      </c>
      <c r="C92" s="222">
        <v>24</v>
      </c>
      <c r="D92" s="233" t="s">
        <v>49</v>
      </c>
      <c r="E92" s="214">
        <f>[4]Equilibrio!F89+[4]Equilibrio!H89</f>
        <v>0</v>
      </c>
      <c r="F92" s="214">
        <f t="shared" si="2"/>
        <v>0</v>
      </c>
      <c r="G92" s="215"/>
    </row>
    <row r="93" spans="1:9" s="2" customFormat="1" ht="12" x14ac:dyDescent="0.2">
      <c r="A93" s="227"/>
      <c r="B93" s="228"/>
      <c r="C93" s="222"/>
      <c r="D93" s="233"/>
      <c r="E93" s="214"/>
      <c r="F93" s="214"/>
      <c r="G93" s="215">
        <f>SUM(F87:F92)</f>
        <v>12891155.880000001</v>
      </c>
      <c r="I93" s="340"/>
    </row>
    <row r="94" spans="1:9" s="2" customFormat="1" ht="12" x14ac:dyDescent="0.2">
      <c r="A94" s="225" t="s">
        <v>123</v>
      </c>
      <c r="B94" s="226" t="s">
        <v>124</v>
      </c>
      <c r="C94" s="222"/>
      <c r="D94" s="233"/>
      <c r="E94" s="214"/>
      <c r="F94" s="214"/>
      <c r="G94" s="215"/>
    </row>
    <row r="95" spans="1:9" s="2" customFormat="1" ht="12" x14ac:dyDescent="0.2">
      <c r="A95" s="225" t="s">
        <v>125</v>
      </c>
      <c r="B95" s="226" t="s">
        <v>73</v>
      </c>
      <c r="C95" s="222"/>
      <c r="D95" s="233"/>
      <c r="E95" s="214"/>
      <c r="F95" s="214"/>
      <c r="G95" s="215"/>
    </row>
    <row r="96" spans="1:9" s="2" customFormat="1" ht="12" x14ac:dyDescent="0.2">
      <c r="A96" s="227" t="s">
        <v>126</v>
      </c>
      <c r="B96" s="228" t="s">
        <v>69</v>
      </c>
      <c r="C96" s="222">
        <v>0</v>
      </c>
      <c r="D96" s="233" t="s">
        <v>33</v>
      </c>
      <c r="E96" s="214">
        <f>[4]Equilibrio!F93+[4]Equilibrio!H93</f>
        <v>10.809999999999999</v>
      </c>
      <c r="F96" s="214">
        <f>C96*E96</f>
        <v>0</v>
      </c>
      <c r="G96" s="215"/>
    </row>
    <row r="97" spans="1:7" s="2" customFormat="1" ht="12" x14ac:dyDescent="0.2">
      <c r="A97" s="227"/>
      <c r="B97" s="228"/>
      <c r="C97" s="222"/>
      <c r="D97" s="233"/>
      <c r="E97" s="214"/>
      <c r="F97" s="214"/>
      <c r="G97" s="215">
        <f>SUM(F96)</f>
        <v>0</v>
      </c>
    </row>
    <row r="98" spans="1:7" s="2" customFormat="1" ht="12" x14ac:dyDescent="0.2">
      <c r="A98" s="225" t="s">
        <v>127</v>
      </c>
      <c r="B98" s="226" t="s">
        <v>128</v>
      </c>
      <c r="C98" s="222"/>
      <c r="D98" s="233"/>
      <c r="E98" s="214"/>
      <c r="F98" s="214"/>
      <c r="G98" s="215"/>
    </row>
    <row r="99" spans="1:7" s="2" customFormat="1" ht="12" x14ac:dyDescent="0.2">
      <c r="A99" s="225" t="s">
        <v>129</v>
      </c>
      <c r="B99" s="226" t="s">
        <v>73</v>
      </c>
      <c r="C99" s="222"/>
      <c r="D99" s="233"/>
      <c r="E99" s="214"/>
      <c r="F99" s="214"/>
      <c r="G99" s="215"/>
    </row>
    <row r="100" spans="1:7" s="2" customFormat="1" ht="12" x14ac:dyDescent="0.2">
      <c r="A100" s="227" t="s">
        <v>130</v>
      </c>
      <c r="B100" s="228" t="s">
        <v>75</v>
      </c>
      <c r="C100" s="222">
        <v>44.23</v>
      </c>
      <c r="D100" s="233" t="s">
        <v>25</v>
      </c>
      <c r="E100" s="214">
        <f>[4]Equilibrio!F97+[4]Equilibrio!H97</f>
        <v>19.310000000000006</v>
      </c>
      <c r="F100" s="214">
        <f>C100*E100</f>
        <v>854.08130000000017</v>
      </c>
      <c r="G100" s="215"/>
    </row>
    <row r="101" spans="1:7" s="2" customFormat="1" ht="12" x14ac:dyDescent="0.2">
      <c r="A101" s="227" t="s">
        <v>131</v>
      </c>
      <c r="B101" s="228" t="s">
        <v>67</v>
      </c>
      <c r="C101" s="222">
        <v>6.14</v>
      </c>
      <c r="D101" s="233" t="s">
        <v>25</v>
      </c>
      <c r="E101" s="214">
        <f>[4]Equilibrio!F98+[4]Equilibrio!H98</f>
        <v>117.06999999999998</v>
      </c>
      <c r="F101" s="214">
        <f>C101*E101</f>
        <v>718.80979999999988</v>
      </c>
      <c r="G101" s="215"/>
    </row>
    <row r="102" spans="1:7" s="2" customFormat="1" ht="12" x14ac:dyDescent="0.2">
      <c r="A102" s="227" t="s">
        <v>132</v>
      </c>
      <c r="B102" s="228" t="s">
        <v>69</v>
      </c>
      <c r="C102" s="222">
        <v>68.16</v>
      </c>
      <c r="D102" s="233" t="s">
        <v>33</v>
      </c>
      <c r="E102" s="214">
        <f>[4]Equilibrio!F99+[4]Equilibrio!H99</f>
        <v>10.809999999999999</v>
      </c>
      <c r="F102" s="214">
        <f>C102*E102</f>
        <v>736.80959999999993</v>
      </c>
      <c r="G102" s="215"/>
    </row>
    <row r="103" spans="1:7" s="2" customFormat="1" ht="12" x14ac:dyDescent="0.2">
      <c r="A103" s="227"/>
      <c r="B103" s="228"/>
      <c r="C103" s="222"/>
      <c r="D103" s="233"/>
      <c r="E103" s="214"/>
      <c r="F103" s="214"/>
      <c r="G103" s="215">
        <f>SUM(F100:F102)</f>
        <v>2309.7006999999999</v>
      </c>
    </row>
    <row r="104" spans="1:7" s="2" customFormat="1" ht="12" x14ac:dyDescent="0.2">
      <c r="A104" s="225" t="s">
        <v>133</v>
      </c>
      <c r="B104" s="226" t="s">
        <v>134</v>
      </c>
      <c r="C104" s="222"/>
      <c r="D104" s="233"/>
      <c r="E104" s="214"/>
      <c r="F104" s="214"/>
      <c r="G104" s="215"/>
    </row>
    <row r="105" spans="1:7" s="2" customFormat="1" ht="12" x14ac:dyDescent="0.2">
      <c r="A105" s="225" t="s">
        <v>135</v>
      </c>
      <c r="B105" s="226" t="s">
        <v>73</v>
      </c>
      <c r="C105" s="222"/>
      <c r="D105" s="233"/>
      <c r="E105" s="214"/>
      <c r="F105" s="214"/>
      <c r="G105" s="215"/>
    </row>
    <row r="106" spans="1:7" s="2" customFormat="1" ht="12" x14ac:dyDescent="0.2">
      <c r="A106" s="227" t="s">
        <v>136</v>
      </c>
      <c r="B106" s="228" t="s">
        <v>69</v>
      </c>
      <c r="C106" s="222">
        <v>27.5</v>
      </c>
      <c r="D106" s="233" t="s">
        <v>33</v>
      </c>
      <c r="E106" s="214">
        <f>[4]Equilibrio!F103+[4]Equilibrio!H103</f>
        <v>10.809999999999999</v>
      </c>
      <c r="F106" s="214">
        <f>C106*E106</f>
        <v>297.27499999999998</v>
      </c>
      <c r="G106" s="215"/>
    </row>
    <row r="107" spans="1:7" s="2" customFormat="1" ht="12" x14ac:dyDescent="0.2">
      <c r="A107" s="227"/>
      <c r="B107" s="228"/>
      <c r="C107" s="222"/>
      <c r="D107" s="233"/>
      <c r="E107" s="214"/>
      <c r="F107" s="214"/>
      <c r="G107" s="215">
        <f>SUM(F106)</f>
        <v>297.27499999999998</v>
      </c>
    </row>
    <row r="108" spans="1:7" s="2" customFormat="1" ht="12" x14ac:dyDescent="0.2">
      <c r="A108" s="225">
        <v>11</v>
      </c>
      <c r="B108" s="217" t="s">
        <v>137</v>
      </c>
      <c r="C108" s="222"/>
      <c r="D108" s="233"/>
      <c r="E108" s="214"/>
      <c r="F108" s="214"/>
      <c r="G108" s="215"/>
    </row>
    <row r="109" spans="1:7" s="2" customFormat="1" ht="12" x14ac:dyDescent="0.2">
      <c r="A109" s="225">
        <v>11.1</v>
      </c>
      <c r="B109" s="226" t="s">
        <v>65</v>
      </c>
      <c r="C109" s="222"/>
      <c r="D109" s="233"/>
      <c r="E109" s="214"/>
      <c r="F109" s="214"/>
      <c r="G109" s="215"/>
    </row>
    <row r="110" spans="1:7" s="2" customFormat="1" ht="12" x14ac:dyDescent="0.2">
      <c r="A110" s="227" t="s">
        <v>138</v>
      </c>
      <c r="B110" s="228" t="s">
        <v>67</v>
      </c>
      <c r="C110" s="222"/>
      <c r="D110" s="233" t="s">
        <v>25</v>
      </c>
      <c r="E110" s="214">
        <f>[4]Equilibrio!F107+[4]Equilibrio!H107</f>
        <v>117.06999999999998</v>
      </c>
      <c r="F110" s="214">
        <f>C110*E110</f>
        <v>0</v>
      </c>
      <c r="G110" s="215"/>
    </row>
    <row r="111" spans="1:7" s="2" customFormat="1" ht="12" x14ac:dyDescent="0.2">
      <c r="A111" s="227" t="s">
        <v>139</v>
      </c>
      <c r="B111" s="228" t="s">
        <v>69</v>
      </c>
      <c r="C111" s="222"/>
      <c r="D111" s="233" t="s">
        <v>33</v>
      </c>
      <c r="E111" s="214">
        <f>[4]Equilibrio!F108+[4]Equilibrio!H108</f>
        <v>10.809999999999999</v>
      </c>
      <c r="F111" s="214">
        <f>C111*E111</f>
        <v>0</v>
      </c>
      <c r="G111" s="215"/>
    </row>
    <row r="112" spans="1:7" s="2" customFormat="1" ht="12" x14ac:dyDescent="0.2">
      <c r="A112" s="227"/>
      <c r="B112" s="228"/>
      <c r="C112" s="222"/>
      <c r="D112" s="233"/>
      <c r="E112" s="214"/>
      <c r="F112" s="214"/>
      <c r="G112" s="215">
        <f>SUM(F110:F111)</f>
        <v>0</v>
      </c>
    </row>
    <row r="113" spans="1:9" s="2" customFormat="1" ht="12" x14ac:dyDescent="0.2">
      <c r="A113" s="225">
        <v>11.2</v>
      </c>
      <c r="B113" s="226" t="s">
        <v>140</v>
      </c>
      <c r="C113" s="222"/>
      <c r="D113" s="233"/>
      <c r="E113" s="214"/>
      <c r="F113" s="214"/>
      <c r="G113" s="215"/>
    </row>
    <row r="114" spans="1:9" s="2" customFormat="1" ht="24" x14ac:dyDescent="0.2">
      <c r="A114" s="227" t="s">
        <v>141</v>
      </c>
      <c r="B114" s="243" t="s">
        <v>142</v>
      </c>
      <c r="C114" s="222">
        <v>2</v>
      </c>
      <c r="D114" s="233" t="s">
        <v>49</v>
      </c>
      <c r="E114" s="214">
        <f>[4]Equilibrio!F111+[4]Equilibrio!H111</f>
        <v>0</v>
      </c>
      <c r="F114" s="214">
        <f>C114*E114</f>
        <v>0</v>
      </c>
      <c r="G114" s="215"/>
    </row>
    <row r="115" spans="1:9" s="2" customFormat="1" ht="12" x14ac:dyDescent="0.2">
      <c r="A115" s="227"/>
      <c r="B115" s="228"/>
      <c r="C115" s="222"/>
      <c r="D115" s="233"/>
      <c r="E115" s="214"/>
      <c r="F115" s="214"/>
      <c r="G115" s="215">
        <f>SUM(F114)</f>
        <v>0</v>
      </c>
    </row>
    <row r="116" spans="1:9" s="2" customFormat="1" ht="12" x14ac:dyDescent="0.2">
      <c r="A116" s="225">
        <v>12</v>
      </c>
      <c r="B116" s="226" t="s">
        <v>143</v>
      </c>
      <c r="C116" s="222"/>
      <c r="D116" s="233"/>
      <c r="E116" s="214"/>
      <c r="F116" s="214"/>
      <c r="G116" s="215"/>
    </row>
    <row r="117" spans="1:9" s="2" customFormat="1" ht="12" x14ac:dyDescent="0.2">
      <c r="A117" s="225">
        <v>12.1</v>
      </c>
      <c r="B117" s="226" t="s">
        <v>73</v>
      </c>
      <c r="C117" s="222"/>
      <c r="D117" s="233"/>
      <c r="E117" s="214"/>
      <c r="F117" s="214"/>
      <c r="G117" s="215"/>
    </row>
    <row r="118" spans="1:9" s="2" customFormat="1" ht="12" x14ac:dyDescent="0.2">
      <c r="A118" s="227" t="s">
        <v>144</v>
      </c>
      <c r="B118" s="228" t="s">
        <v>69</v>
      </c>
      <c r="C118" s="222">
        <v>134.6</v>
      </c>
      <c r="D118" s="233" t="s">
        <v>33</v>
      </c>
      <c r="E118" s="214">
        <f>[4]Equilibrio!F115+[4]Equilibrio!H115</f>
        <v>10.809999999999999</v>
      </c>
      <c r="F118" s="214">
        <f>C118*E118</f>
        <v>1455.0259999999998</v>
      </c>
      <c r="G118" s="215"/>
    </row>
    <row r="119" spans="1:9" s="2" customFormat="1" ht="12" x14ac:dyDescent="0.2">
      <c r="A119" s="227"/>
      <c r="B119" s="228"/>
      <c r="C119" s="222"/>
      <c r="D119" s="233"/>
      <c r="E119" s="214"/>
      <c r="F119" s="214"/>
      <c r="G119" s="215">
        <f>SUM(F118)</f>
        <v>1455.0259999999998</v>
      </c>
      <c r="I119" s="340"/>
    </row>
    <row r="120" spans="1:9" s="2" customFormat="1" ht="12" x14ac:dyDescent="0.2">
      <c r="A120" s="225">
        <v>12.2</v>
      </c>
      <c r="B120" s="226" t="s">
        <v>79</v>
      </c>
      <c r="C120" s="222"/>
      <c r="D120" s="233"/>
      <c r="E120" s="214"/>
      <c r="F120" s="214"/>
      <c r="G120" s="215"/>
    </row>
    <row r="121" spans="1:9" s="2" customFormat="1" ht="12" x14ac:dyDescent="0.2">
      <c r="A121" s="248" t="s">
        <v>145</v>
      </c>
      <c r="B121" s="243" t="s">
        <v>146</v>
      </c>
      <c r="C121" s="222">
        <v>10</v>
      </c>
      <c r="D121" s="233" t="s">
        <v>49</v>
      </c>
      <c r="E121" s="214">
        <f>[4]Equilibrio!F118+[4]Equilibrio!H118</f>
        <v>17824.360000000011</v>
      </c>
      <c r="F121" s="214">
        <f t="shared" ref="F121:F146" si="3">C121*E121</f>
        <v>178243.60000000012</v>
      </c>
      <c r="G121" s="215"/>
      <c r="I121" s="340"/>
    </row>
    <row r="122" spans="1:9" s="2" customFormat="1" ht="24" x14ac:dyDescent="0.2">
      <c r="A122" s="248" t="s">
        <v>147</v>
      </c>
      <c r="B122" s="243" t="s">
        <v>148</v>
      </c>
      <c r="C122" s="222">
        <v>10</v>
      </c>
      <c r="D122" s="233" t="s">
        <v>49</v>
      </c>
      <c r="E122" s="214">
        <f>[4]Equilibrio!F119+[4]Equilibrio!H119</f>
        <v>128120.70999999996</v>
      </c>
      <c r="F122" s="214">
        <f t="shared" si="3"/>
        <v>1281207.0999999996</v>
      </c>
      <c r="G122" s="215"/>
      <c r="I122" s="340"/>
    </row>
    <row r="123" spans="1:9" s="2" customFormat="1" ht="36" x14ac:dyDescent="0.2">
      <c r="A123" s="248" t="s">
        <v>149</v>
      </c>
      <c r="B123" s="243" t="s">
        <v>150</v>
      </c>
      <c r="C123" s="222">
        <v>0</v>
      </c>
      <c r="D123" s="233" t="s">
        <v>49</v>
      </c>
      <c r="E123" s="214">
        <f>[4]Equilibrio!F120+[4]Equilibrio!H120</f>
        <v>43500</v>
      </c>
      <c r="F123" s="214">
        <f t="shared" si="3"/>
        <v>0</v>
      </c>
      <c r="G123" s="215"/>
      <c r="I123" s="340"/>
    </row>
    <row r="124" spans="1:9" s="2" customFormat="1" ht="48" x14ac:dyDescent="0.2">
      <c r="A124" s="248" t="s">
        <v>151</v>
      </c>
      <c r="B124" s="243" t="s">
        <v>152</v>
      </c>
      <c r="C124" s="222">
        <v>0</v>
      </c>
      <c r="D124" s="233" t="s">
        <v>49</v>
      </c>
      <c r="E124" s="214">
        <f>[4]Equilibrio!F121+[4]Equilibrio!H121</f>
        <v>68610.75</v>
      </c>
      <c r="F124" s="214">
        <f t="shared" si="3"/>
        <v>0</v>
      </c>
      <c r="G124" s="215"/>
      <c r="I124" s="340"/>
    </row>
    <row r="125" spans="1:9" s="2" customFormat="1" ht="36" x14ac:dyDescent="0.2">
      <c r="A125" s="248" t="s">
        <v>153</v>
      </c>
      <c r="B125" s="243" t="s">
        <v>154</v>
      </c>
      <c r="C125" s="222">
        <v>0</v>
      </c>
      <c r="D125" s="233" t="s">
        <v>49</v>
      </c>
      <c r="E125" s="214">
        <f>[4]Equilibrio!F122+[4]Equilibrio!H122</f>
        <v>43500</v>
      </c>
      <c r="F125" s="214">
        <f t="shared" si="3"/>
        <v>0</v>
      </c>
      <c r="G125" s="215"/>
      <c r="I125" s="340"/>
    </row>
    <row r="126" spans="1:9" s="2" customFormat="1" ht="24" x14ac:dyDescent="0.2">
      <c r="A126" s="227" t="s">
        <v>155</v>
      </c>
      <c r="B126" s="243" t="s">
        <v>156</v>
      </c>
      <c r="C126" s="222">
        <v>38</v>
      </c>
      <c r="D126" s="233" t="s">
        <v>33</v>
      </c>
      <c r="E126" s="214">
        <f>[4]Equilibrio!F123+[4]Equilibrio!H123</f>
        <v>14.355555555555384</v>
      </c>
      <c r="F126" s="214">
        <f t="shared" si="3"/>
        <v>545.51111111110458</v>
      </c>
      <c r="G126" s="215"/>
      <c r="I126" s="340"/>
    </row>
    <row r="127" spans="1:9" s="2" customFormat="1" ht="24" x14ac:dyDescent="0.2">
      <c r="A127" s="248" t="s">
        <v>157</v>
      </c>
      <c r="B127" s="243" t="s">
        <v>158</v>
      </c>
      <c r="C127" s="222">
        <v>603.13</v>
      </c>
      <c r="D127" s="233" t="s">
        <v>82</v>
      </c>
      <c r="E127" s="214">
        <f>[4]Equilibrio!F124+[4]Equilibrio!H124</f>
        <v>0</v>
      </c>
      <c r="F127" s="214">
        <f t="shared" si="3"/>
        <v>0</v>
      </c>
      <c r="G127" s="215"/>
      <c r="I127" s="340"/>
    </row>
    <row r="128" spans="1:9" s="2" customFormat="1" ht="12" x14ac:dyDescent="0.2">
      <c r="A128" s="227"/>
      <c r="B128" s="228"/>
      <c r="C128" s="222"/>
      <c r="D128" s="233"/>
      <c r="E128" s="214">
        <f>[4]Equilibrio!F125+[4]Equilibrio!H125</f>
        <v>0</v>
      </c>
      <c r="F128" s="214">
        <f t="shared" si="3"/>
        <v>0</v>
      </c>
      <c r="G128" s="215"/>
      <c r="I128" s="340"/>
    </row>
    <row r="129" spans="1:9" s="2" customFormat="1" ht="12" x14ac:dyDescent="0.2">
      <c r="A129" s="227">
        <v>12.3</v>
      </c>
      <c r="B129" s="228" t="s">
        <v>159</v>
      </c>
      <c r="C129" s="222">
        <v>18.84</v>
      </c>
      <c r="D129" s="233" t="s">
        <v>109</v>
      </c>
      <c r="E129" s="214">
        <f>[4]Equilibrio!F126+[4]Equilibrio!H126</f>
        <v>2041.1800000000003</v>
      </c>
      <c r="F129" s="214">
        <f t="shared" si="3"/>
        <v>38455.831200000008</v>
      </c>
      <c r="G129" s="215"/>
      <c r="I129" s="340"/>
    </row>
    <row r="130" spans="1:9" s="2" customFormat="1" ht="12" x14ac:dyDescent="0.2">
      <c r="A130" s="227"/>
      <c r="B130" s="228"/>
      <c r="C130" s="222"/>
      <c r="D130" s="233"/>
      <c r="E130" s="214">
        <f>[4]Equilibrio!F127+[4]Equilibrio!H127</f>
        <v>0</v>
      </c>
      <c r="F130" s="214">
        <f t="shared" si="3"/>
        <v>0</v>
      </c>
      <c r="G130" s="215"/>
      <c r="I130" s="340"/>
    </row>
    <row r="131" spans="1:9" s="2" customFormat="1" ht="12" x14ac:dyDescent="0.2">
      <c r="A131" s="225">
        <v>12.4</v>
      </c>
      <c r="B131" s="226" t="s">
        <v>160</v>
      </c>
      <c r="C131" s="222"/>
      <c r="D131" s="233"/>
      <c r="E131" s="214">
        <f>[4]Equilibrio!F128+[4]Equilibrio!H128</f>
        <v>0</v>
      </c>
      <c r="F131" s="214">
        <f t="shared" si="3"/>
        <v>0</v>
      </c>
      <c r="G131" s="215"/>
      <c r="I131" s="340"/>
    </row>
    <row r="132" spans="1:9" s="2" customFormat="1" ht="12" x14ac:dyDescent="0.2">
      <c r="A132" s="227" t="s">
        <v>161</v>
      </c>
      <c r="B132" s="228" t="s">
        <v>162</v>
      </c>
      <c r="C132" s="222">
        <v>52</v>
      </c>
      <c r="D132" s="233" t="s">
        <v>109</v>
      </c>
      <c r="E132" s="214">
        <f>20000-CONTRATADO!G133</f>
        <v>3716</v>
      </c>
      <c r="F132" s="214">
        <f t="shared" si="3"/>
        <v>193232</v>
      </c>
      <c r="G132" s="215"/>
      <c r="I132" s="340"/>
    </row>
    <row r="133" spans="1:9" s="2" customFormat="1" ht="12" x14ac:dyDescent="0.2">
      <c r="A133" s="227" t="s">
        <v>163</v>
      </c>
      <c r="B133" s="228" t="s">
        <v>164</v>
      </c>
      <c r="C133" s="222">
        <v>7</v>
      </c>
      <c r="D133" s="233" t="s">
        <v>109</v>
      </c>
      <c r="E133" s="214">
        <f>19000-CONTRATADO!G134</f>
        <v>4840</v>
      </c>
      <c r="F133" s="214">
        <f t="shared" si="3"/>
        <v>33880</v>
      </c>
      <c r="G133" s="215"/>
      <c r="I133" s="340"/>
    </row>
    <row r="134" spans="1:9" s="2" customFormat="1" ht="12" x14ac:dyDescent="0.2">
      <c r="A134" s="227" t="s">
        <v>165</v>
      </c>
      <c r="B134" s="228" t="s">
        <v>166</v>
      </c>
      <c r="C134" s="222">
        <v>3.22</v>
      </c>
      <c r="D134" s="233" t="s">
        <v>109</v>
      </c>
      <c r="E134" s="214">
        <f>10500-CONTRATADO!G135</f>
        <v>9299.9989999999998</v>
      </c>
      <c r="F134" s="214">
        <f t="shared" si="3"/>
        <v>29945.996780000001</v>
      </c>
      <c r="G134" s="215"/>
      <c r="I134" s="340"/>
    </row>
    <row r="135" spans="1:9" s="2" customFormat="1" ht="12" x14ac:dyDescent="0.2">
      <c r="A135" s="227" t="s">
        <v>167</v>
      </c>
      <c r="B135" s="228" t="s">
        <v>168</v>
      </c>
      <c r="C135" s="222">
        <v>3.22</v>
      </c>
      <c r="D135" s="233" t="s">
        <v>109</v>
      </c>
      <c r="E135" s="214">
        <f>5000-CONTRATADO!G136</f>
        <v>3799.9989999999998</v>
      </c>
      <c r="F135" s="214">
        <f t="shared" si="3"/>
        <v>12235.996779999999</v>
      </c>
      <c r="G135" s="215"/>
      <c r="I135" s="340"/>
    </row>
    <row r="136" spans="1:9" s="2" customFormat="1" ht="12" x14ac:dyDescent="0.2">
      <c r="A136" s="227" t="s">
        <v>169</v>
      </c>
      <c r="B136" s="228" t="s">
        <v>170</v>
      </c>
      <c r="C136" s="222">
        <v>3.22</v>
      </c>
      <c r="D136" s="233" t="s">
        <v>109</v>
      </c>
      <c r="E136" s="214">
        <f>5000-CONTRATADO!G137</f>
        <v>3799.9989999999998</v>
      </c>
      <c r="F136" s="214">
        <f t="shared" si="3"/>
        <v>12235.996779999999</v>
      </c>
      <c r="G136" s="215"/>
      <c r="I136" s="340"/>
    </row>
    <row r="137" spans="1:9" s="2" customFormat="1" ht="12" x14ac:dyDescent="0.2">
      <c r="A137" s="227" t="s">
        <v>171</v>
      </c>
      <c r="B137" s="228" t="s">
        <v>172</v>
      </c>
      <c r="C137" s="222">
        <v>12.88</v>
      </c>
      <c r="D137" s="233" t="s">
        <v>109</v>
      </c>
      <c r="E137" s="214">
        <f>5000-CONTRATADO!G138</f>
        <v>3799.9989999999998</v>
      </c>
      <c r="F137" s="214">
        <f t="shared" si="3"/>
        <v>48943.987119999998</v>
      </c>
      <c r="G137" s="215"/>
      <c r="I137" s="340"/>
    </row>
    <row r="138" spans="1:9" s="2" customFormat="1" ht="12" x14ac:dyDescent="0.2">
      <c r="A138" s="227" t="s">
        <v>173</v>
      </c>
      <c r="B138" s="230" t="s">
        <v>174</v>
      </c>
      <c r="C138" s="222">
        <v>59</v>
      </c>
      <c r="D138" s="233" t="s">
        <v>109</v>
      </c>
      <c r="E138" s="214">
        <f>[4]Equilibrio!F135+[4]Equilibrio!H135</f>
        <v>1799.5</v>
      </c>
      <c r="F138" s="214">
        <f t="shared" si="3"/>
        <v>106170.5</v>
      </c>
      <c r="G138" s="215"/>
      <c r="I138" s="340"/>
    </row>
    <row r="139" spans="1:9" s="2" customFormat="1" ht="12" x14ac:dyDescent="0.2">
      <c r="A139" s="227"/>
      <c r="B139" s="230"/>
      <c r="C139" s="222"/>
      <c r="D139" s="233"/>
      <c r="E139" s="214">
        <f>[4]Equilibrio!F136+[4]Equilibrio!H136</f>
        <v>0</v>
      </c>
      <c r="F139" s="214">
        <f t="shared" si="3"/>
        <v>0</v>
      </c>
      <c r="G139" s="215"/>
      <c r="I139" s="340"/>
    </row>
    <row r="140" spans="1:9" s="2" customFormat="1" ht="12" x14ac:dyDescent="0.2">
      <c r="A140" s="225">
        <v>12.5</v>
      </c>
      <c r="B140" s="226" t="s">
        <v>175</v>
      </c>
      <c r="C140" s="222"/>
      <c r="D140" s="233"/>
      <c r="E140" s="214">
        <f>[4]Equilibrio!F137+[4]Equilibrio!H137</f>
        <v>0</v>
      </c>
      <c r="F140" s="214">
        <f t="shared" si="3"/>
        <v>0</v>
      </c>
      <c r="G140" s="215"/>
      <c r="I140" s="340"/>
    </row>
    <row r="141" spans="1:9" s="2" customFormat="1" ht="12" x14ac:dyDescent="0.2">
      <c r="A141" s="227" t="s">
        <v>176</v>
      </c>
      <c r="B141" s="228" t="s">
        <v>162</v>
      </c>
      <c r="C141" s="222">
        <v>52</v>
      </c>
      <c r="D141" s="233" t="s">
        <v>109</v>
      </c>
      <c r="E141" s="214">
        <f>[4]Equilibrio!F138+[4]Equilibrio!H138</f>
        <v>0</v>
      </c>
      <c r="F141" s="214">
        <f t="shared" si="3"/>
        <v>0</v>
      </c>
      <c r="G141" s="215"/>
      <c r="I141" s="340"/>
    </row>
    <row r="142" spans="1:9" s="2" customFormat="1" ht="12" x14ac:dyDescent="0.2">
      <c r="A142" s="227" t="s">
        <v>177</v>
      </c>
      <c r="B142" s="228" t="s">
        <v>164</v>
      </c>
      <c r="C142" s="222">
        <v>7</v>
      </c>
      <c r="D142" s="233" t="s">
        <v>109</v>
      </c>
      <c r="E142" s="214">
        <f>[4]Equilibrio!F139+[4]Equilibrio!H139</f>
        <v>0</v>
      </c>
      <c r="F142" s="214">
        <f t="shared" si="3"/>
        <v>0</v>
      </c>
      <c r="G142" s="215"/>
      <c r="I142" s="340"/>
    </row>
    <row r="143" spans="1:9" s="2" customFormat="1" ht="12" x14ac:dyDescent="0.2">
      <c r="A143" s="227" t="s">
        <v>178</v>
      </c>
      <c r="B143" s="228" t="s">
        <v>166</v>
      </c>
      <c r="C143" s="222">
        <v>3.22</v>
      </c>
      <c r="D143" s="233" t="s">
        <v>109</v>
      </c>
      <c r="E143" s="214">
        <f>[4]Equilibrio!F140+[4]Equilibrio!H140</f>
        <v>0</v>
      </c>
      <c r="F143" s="214">
        <f t="shared" si="3"/>
        <v>0</v>
      </c>
      <c r="G143" s="215"/>
      <c r="I143" s="340"/>
    </row>
    <row r="144" spans="1:9" s="2" customFormat="1" ht="12" x14ac:dyDescent="0.2">
      <c r="A144" s="227" t="s">
        <v>179</v>
      </c>
      <c r="B144" s="228" t="s">
        <v>168</v>
      </c>
      <c r="C144" s="222">
        <v>3.22</v>
      </c>
      <c r="D144" s="233" t="s">
        <v>109</v>
      </c>
      <c r="E144" s="214">
        <f>[4]Equilibrio!F141+[4]Equilibrio!H141</f>
        <v>0</v>
      </c>
      <c r="F144" s="214">
        <f t="shared" si="3"/>
        <v>0</v>
      </c>
      <c r="G144" s="215"/>
      <c r="I144" s="340"/>
    </row>
    <row r="145" spans="1:10" s="2" customFormat="1" ht="12" x14ac:dyDescent="0.2">
      <c r="A145" s="227" t="s">
        <v>180</v>
      </c>
      <c r="B145" s="228" t="s">
        <v>170</v>
      </c>
      <c r="C145" s="222">
        <v>3.22</v>
      </c>
      <c r="D145" s="233" t="s">
        <v>109</v>
      </c>
      <c r="E145" s="214">
        <f>[4]Equilibrio!F142+[4]Equilibrio!H142</f>
        <v>0</v>
      </c>
      <c r="F145" s="214">
        <f t="shared" si="3"/>
        <v>0</v>
      </c>
      <c r="G145" s="215"/>
      <c r="I145" s="340"/>
    </row>
    <row r="146" spans="1:10" s="2" customFormat="1" ht="12" x14ac:dyDescent="0.2">
      <c r="A146" s="227" t="s">
        <v>181</v>
      </c>
      <c r="B146" s="228" t="s">
        <v>172</v>
      </c>
      <c r="C146" s="222">
        <v>12.88</v>
      </c>
      <c r="D146" s="233" t="s">
        <v>109</v>
      </c>
      <c r="E146" s="214">
        <f>[4]Equilibrio!F143+[4]Equilibrio!H143</f>
        <v>0</v>
      </c>
      <c r="F146" s="214">
        <f t="shared" si="3"/>
        <v>0</v>
      </c>
      <c r="G146" s="215"/>
      <c r="I146" s="340"/>
      <c r="J146" s="340"/>
    </row>
    <row r="147" spans="1:10" s="2" customFormat="1" ht="12" x14ac:dyDescent="0.2">
      <c r="A147" s="227"/>
      <c r="B147" s="230"/>
      <c r="C147" s="222"/>
      <c r="D147" s="233"/>
      <c r="E147" s="214"/>
      <c r="F147" s="214"/>
      <c r="G147" s="215">
        <f>SUM(F121:F146)</f>
        <v>1935096.5197711105</v>
      </c>
      <c r="I147" s="340"/>
    </row>
    <row r="148" spans="1:10" s="2" customFormat="1" ht="12" x14ac:dyDescent="0.2">
      <c r="A148" s="225">
        <v>13</v>
      </c>
      <c r="B148" s="217" t="s">
        <v>182</v>
      </c>
      <c r="C148" s="222"/>
      <c r="D148" s="233"/>
      <c r="E148" s="214"/>
      <c r="F148" s="214"/>
      <c r="G148" s="215"/>
    </row>
    <row r="149" spans="1:10" s="2" customFormat="1" ht="12" x14ac:dyDescent="0.2">
      <c r="A149" s="225">
        <v>13.1</v>
      </c>
      <c r="B149" s="217" t="s">
        <v>183</v>
      </c>
      <c r="C149" s="222"/>
      <c r="D149" s="233"/>
      <c r="E149" s="214"/>
      <c r="F149" s="214"/>
      <c r="G149" s="215"/>
    </row>
    <row r="150" spans="1:10" s="2" customFormat="1" ht="12" x14ac:dyDescent="0.2">
      <c r="A150" s="227" t="s">
        <v>184</v>
      </c>
      <c r="B150" s="228" t="s">
        <v>185</v>
      </c>
      <c r="C150" s="222">
        <v>1.26</v>
      </c>
      <c r="D150" s="233" t="s">
        <v>109</v>
      </c>
      <c r="E150" s="214">
        <f>[4]Equilibrio!F147+[4]Equilibrio!H147</f>
        <v>5698.73</v>
      </c>
      <c r="F150" s="214">
        <f>C150*E150</f>
        <v>7180.3997999999992</v>
      </c>
      <c r="G150" s="215"/>
    </row>
    <row r="151" spans="1:10" s="2" customFormat="1" ht="12" x14ac:dyDescent="0.2">
      <c r="A151" s="227" t="s">
        <v>186</v>
      </c>
      <c r="B151" s="228" t="s">
        <v>187</v>
      </c>
      <c r="C151" s="222">
        <v>2.29</v>
      </c>
      <c r="D151" s="233" t="s">
        <v>109</v>
      </c>
      <c r="E151" s="214">
        <f>[4]Equilibrio!F148+[4]Equilibrio!H148</f>
        <v>8404.4999999999964</v>
      </c>
      <c r="F151" s="214">
        <f>C151*E151</f>
        <v>19246.304999999993</v>
      </c>
      <c r="G151" s="215"/>
    </row>
    <row r="152" spans="1:10" s="2" customFormat="1" ht="12" x14ac:dyDescent="0.2">
      <c r="A152" s="227"/>
      <c r="B152" s="230"/>
      <c r="C152" s="222"/>
      <c r="D152" s="233"/>
      <c r="E152" s="214"/>
      <c r="F152" s="214"/>
      <c r="G152" s="215">
        <f>SUM(F150:F151)</f>
        <v>26426.704799999992</v>
      </c>
    </row>
    <row r="153" spans="1:10" s="2" customFormat="1" ht="12" x14ac:dyDescent="0.2">
      <c r="A153" s="225">
        <v>13.2</v>
      </c>
      <c r="B153" s="217" t="s">
        <v>188</v>
      </c>
      <c r="C153" s="222"/>
      <c r="D153" s="233"/>
      <c r="E153" s="214"/>
      <c r="F153" s="214"/>
      <c r="G153" s="215"/>
    </row>
    <row r="154" spans="1:10" s="2" customFormat="1" ht="12" x14ac:dyDescent="0.2">
      <c r="A154" s="227" t="s">
        <v>189</v>
      </c>
      <c r="B154" s="230" t="s">
        <v>190</v>
      </c>
      <c r="C154" s="222">
        <f>104.41*0.83</f>
        <v>86.660299999999992</v>
      </c>
      <c r="D154" s="233" t="s">
        <v>25</v>
      </c>
      <c r="E154" s="214">
        <f>[4]Equilibrio!F151+[4]Equilibrio!H151</f>
        <v>49.219999999999985</v>
      </c>
      <c r="F154" s="214">
        <f>C154*E154</f>
        <v>4265.4199659999986</v>
      </c>
      <c r="G154" s="215"/>
    </row>
    <row r="155" spans="1:10" s="2" customFormat="1" ht="12" x14ac:dyDescent="0.2">
      <c r="A155" s="227" t="s">
        <v>191</v>
      </c>
      <c r="B155" s="230" t="s">
        <v>67</v>
      </c>
      <c r="C155" s="222">
        <v>9.8000000000000007</v>
      </c>
      <c r="D155" s="233" t="s">
        <v>25</v>
      </c>
      <c r="E155" s="214">
        <f>[4]Equilibrio!F152+[4]Equilibrio!H152</f>
        <v>117.06999999999998</v>
      </c>
      <c r="F155" s="214">
        <f>C155*E155</f>
        <v>1147.2859999999998</v>
      </c>
      <c r="G155" s="215"/>
    </row>
    <row r="156" spans="1:10" s="2" customFormat="1" ht="12" x14ac:dyDescent="0.2">
      <c r="A156" s="227" t="s">
        <v>192</v>
      </c>
      <c r="B156" s="230" t="s">
        <v>69</v>
      </c>
      <c r="C156" s="222">
        <f>184.4*0.98</f>
        <v>180.71199999999999</v>
      </c>
      <c r="D156" s="233" t="s">
        <v>33</v>
      </c>
      <c r="E156" s="214">
        <f>[4]Equilibrio!F153+[4]Equilibrio!H153</f>
        <v>10.809999999999999</v>
      </c>
      <c r="F156" s="214">
        <f>C156*E156</f>
        <v>1953.4967199999996</v>
      </c>
      <c r="G156" s="215"/>
    </row>
    <row r="157" spans="1:10" s="2" customFormat="1" ht="12" x14ac:dyDescent="0.2">
      <c r="A157" s="227"/>
      <c r="B157" s="228"/>
      <c r="C157" s="222"/>
      <c r="D157" s="233"/>
      <c r="E157" s="214"/>
      <c r="F157" s="214"/>
      <c r="G157" s="215">
        <f>SUM(F154:F156)</f>
        <v>7366.2026859999987</v>
      </c>
      <c r="I157" s="111"/>
    </row>
    <row r="158" spans="1:10" s="2" customFormat="1" ht="12" x14ac:dyDescent="0.2">
      <c r="A158" s="225">
        <v>14</v>
      </c>
      <c r="B158" s="217" t="s">
        <v>193</v>
      </c>
      <c r="C158" s="222"/>
      <c r="D158" s="233"/>
      <c r="E158" s="214"/>
      <c r="F158" s="214"/>
      <c r="G158" s="215"/>
    </row>
    <row r="159" spans="1:10" s="2" customFormat="1" ht="12" x14ac:dyDescent="0.2">
      <c r="A159" s="225">
        <v>14.1</v>
      </c>
      <c r="B159" s="226" t="s">
        <v>183</v>
      </c>
      <c r="C159" s="222"/>
      <c r="D159" s="233"/>
      <c r="E159" s="214"/>
      <c r="F159" s="214"/>
      <c r="G159" s="215"/>
    </row>
    <row r="160" spans="1:10" s="2" customFormat="1" ht="12" x14ac:dyDescent="0.2">
      <c r="A160" s="227" t="s">
        <v>194</v>
      </c>
      <c r="B160" s="228" t="s">
        <v>195</v>
      </c>
      <c r="C160" s="222">
        <v>1.32</v>
      </c>
      <c r="D160" s="233" t="s">
        <v>109</v>
      </c>
      <c r="E160" s="214">
        <f>[4]Equilibrio!F157+[4]Equilibrio!H157</f>
        <v>8105.6100000000006</v>
      </c>
      <c r="F160" s="214">
        <f>C160*E160</f>
        <v>10699.405200000001</v>
      </c>
      <c r="G160" s="215"/>
    </row>
    <row r="161" spans="1:9" s="2" customFormat="1" ht="12" x14ac:dyDescent="0.2">
      <c r="A161" s="227"/>
      <c r="B161" s="228"/>
      <c r="C161" s="222"/>
      <c r="D161" s="233"/>
      <c r="E161" s="214"/>
      <c r="F161" s="214"/>
      <c r="G161" s="215">
        <f>SUM(F160)</f>
        <v>10699.405200000001</v>
      </c>
    </row>
    <row r="162" spans="1:9" s="2" customFormat="1" ht="12" x14ac:dyDescent="0.2">
      <c r="A162" s="225">
        <v>14.2</v>
      </c>
      <c r="B162" s="226" t="s">
        <v>73</v>
      </c>
      <c r="C162" s="222"/>
      <c r="D162" s="233"/>
      <c r="E162" s="214"/>
      <c r="F162" s="214"/>
      <c r="G162" s="215"/>
    </row>
    <row r="163" spans="1:9" s="2" customFormat="1" ht="12" x14ac:dyDescent="0.2">
      <c r="A163" s="227" t="s">
        <v>196</v>
      </c>
      <c r="B163" s="228" t="s">
        <v>67</v>
      </c>
      <c r="C163" s="222">
        <v>11.43</v>
      </c>
      <c r="D163" s="233" t="s">
        <v>25</v>
      </c>
      <c r="E163" s="214">
        <f>[4]Equilibrio!F160+[4]Equilibrio!H160</f>
        <v>117.06999999999998</v>
      </c>
      <c r="F163" s="214">
        <f>C163*E163</f>
        <v>1338.1100999999996</v>
      </c>
      <c r="G163" s="215"/>
    </row>
    <row r="164" spans="1:9" s="2" customFormat="1" ht="12" x14ac:dyDescent="0.2">
      <c r="A164" s="244" t="s">
        <v>197</v>
      </c>
      <c r="B164" s="228" t="s">
        <v>198</v>
      </c>
      <c r="C164" s="222">
        <v>13.96</v>
      </c>
      <c r="D164" s="233" t="s">
        <v>33</v>
      </c>
      <c r="E164" s="214">
        <f>[4]Equilibrio!F161+[4]Equilibrio!H161</f>
        <v>10.809999999999999</v>
      </c>
      <c r="F164" s="214">
        <f>C164*E164</f>
        <v>150.9076</v>
      </c>
      <c r="G164" s="215"/>
    </row>
    <row r="165" spans="1:9" s="2" customFormat="1" ht="12" x14ac:dyDescent="0.2">
      <c r="A165" s="227"/>
      <c r="B165" s="214"/>
      <c r="C165" s="214"/>
      <c r="D165" s="214"/>
      <c r="E165" s="214"/>
      <c r="F165" s="214"/>
      <c r="G165" s="215">
        <f>SUM(F163:F164)</f>
        <v>1489.0176999999996</v>
      </c>
      <c r="I165" s="340"/>
    </row>
    <row r="166" spans="1:9" s="2" customFormat="1" ht="12" x14ac:dyDescent="0.2">
      <c r="A166" s="225">
        <v>15</v>
      </c>
      <c r="B166" s="226" t="s">
        <v>199</v>
      </c>
      <c r="C166" s="222"/>
      <c r="D166" s="233"/>
      <c r="E166" s="214"/>
      <c r="F166" s="214"/>
      <c r="G166" s="215"/>
    </row>
    <row r="167" spans="1:9" s="2" customFormat="1" ht="12" x14ac:dyDescent="0.2">
      <c r="A167" s="225">
        <v>15.1</v>
      </c>
      <c r="B167" s="217" t="s">
        <v>188</v>
      </c>
      <c r="C167" s="222"/>
      <c r="D167" s="233"/>
      <c r="E167" s="214"/>
      <c r="F167" s="214"/>
      <c r="G167" s="215"/>
    </row>
    <row r="168" spans="1:9" s="2" customFormat="1" ht="12" x14ac:dyDescent="0.2">
      <c r="A168" s="227" t="s">
        <v>200</v>
      </c>
      <c r="B168" s="230" t="s">
        <v>67</v>
      </c>
      <c r="C168" s="222">
        <v>7.7</v>
      </c>
      <c r="D168" s="233" t="s">
        <v>25</v>
      </c>
      <c r="E168" s="214">
        <f>[4]Equilibrio!F165+[4]Equilibrio!H165</f>
        <v>117.06999999999998</v>
      </c>
      <c r="F168" s="214">
        <f>C168*E168</f>
        <v>901.43899999999985</v>
      </c>
      <c r="G168" s="215"/>
    </row>
    <row r="169" spans="1:9" s="2" customFormat="1" ht="12" x14ac:dyDescent="0.2">
      <c r="A169" s="227" t="s">
        <v>201</v>
      </c>
      <c r="B169" s="230" t="s">
        <v>69</v>
      </c>
      <c r="C169" s="222">
        <v>5.4</v>
      </c>
      <c r="D169" s="233" t="s">
        <v>25</v>
      </c>
      <c r="E169" s="214">
        <f>[4]Equilibrio!F166+[4]Equilibrio!H166</f>
        <v>10.809999999999999</v>
      </c>
      <c r="F169" s="214">
        <f>C169*E169</f>
        <v>58.373999999999995</v>
      </c>
      <c r="G169" s="215"/>
    </row>
    <row r="170" spans="1:9" s="2" customFormat="1" ht="12" x14ac:dyDescent="0.2">
      <c r="A170" s="227"/>
      <c r="B170" s="228"/>
      <c r="C170" s="222"/>
      <c r="D170" s="233"/>
      <c r="E170" s="214"/>
      <c r="F170" s="214"/>
      <c r="G170" s="215">
        <f>SUM(F168:F169)</f>
        <v>959.81299999999987</v>
      </c>
    </row>
    <row r="171" spans="1:9" s="2" customFormat="1" ht="12" x14ac:dyDescent="0.2">
      <c r="A171" s="225">
        <v>16</v>
      </c>
      <c r="B171" s="226" t="s">
        <v>202</v>
      </c>
      <c r="C171" s="222"/>
      <c r="D171" s="233"/>
      <c r="E171" s="214"/>
      <c r="F171" s="214"/>
      <c r="G171" s="215"/>
    </row>
    <row r="172" spans="1:9" s="2" customFormat="1" ht="12" x14ac:dyDescent="0.2">
      <c r="A172" s="225"/>
      <c r="B172" s="226"/>
      <c r="C172" s="222"/>
      <c r="D172" s="233"/>
      <c r="E172" s="214"/>
      <c r="F172" s="214"/>
      <c r="G172" s="215"/>
    </row>
    <row r="173" spans="1:9" s="2" customFormat="1" ht="12" x14ac:dyDescent="0.2">
      <c r="A173" s="225">
        <v>16.100000000000001</v>
      </c>
      <c r="B173" s="226" t="s">
        <v>188</v>
      </c>
      <c r="C173" s="222"/>
      <c r="D173" s="233"/>
      <c r="E173" s="214"/>
      <c r="F173" s="214"/>
      <c r="G173" s="215"/>
    </row>
    <row r="174" spans="1:9" s="2" customFormat="1" ht="12" x14ac:dyDescent="0.2">
      <c r="A174" s="227" t="s">
        <v>203</v>
      </c>
      <c r="B174" s="228" t="s">
        <v>190</v>
      </c>
      <c r="C174" s="222">
        <v>0</v>
      </c>
      <c r="D174" s="233" t="s">
        <v>25</v>
      </c>
      <c r="E174" s="214">
        <f>[4]Equilibrio!F171+[4]Equilibrio!H171</f>
        <v>49.219999999999985</v>
      </c>
      <c r="F174" s="214">
        <f>C174*E174</f>
        <v>0</v>
      </c>
      <c r="G174" s="215"/>
    </row>
    <row r="175" spans="1:9" s="2" customFormat="1" ht="12" x14ac:dyDescent="0.2">
      <c r="A175" s="227" t="s">
        <v>204</v>
      </c>
      <c r="B175" s="228" t="s">
        <v>67</v>
      </c>
      <c r="C175" s="222">
        <f>12.75*0.79</f>
        <v>10.0725</v>
      </c>
      <c r="D175" s="233" t="s">
        <v>25</v>
      </c>
      <c r="E175" s="214">
        <f>[4]Equilibrio!F172+[4]Equilibrio!H172</f>
        <v>117.06999999999998</v>
      </c>
      <c r="F175" s="214">
        <f>C175*E175</f>
        <v>1179.1875749999997</v>
      </c>
      <c r="G175" s="215"/>
    </row>
    <row r="176" spans="1:9" s="2" customFormat="1" ht="12" x14ac:dyDescent="0.2">
      <c r="A176" s="227" t="s">
        <v>205</v>
      </c>
      <c r="B176" s="228" t="s">
        <v>198</v>
      </c>
      <c r="C176" s="222">
        <v>7.96</v>
      </c>
      <c r="D176" s="233" t="s">
        <v>33</v>
      </c>
      <c r="E176" s="214">
        <f>[4]Equilibrio!F173+[4]Equilibrio!H173</f>
        <v>10.809999999999999</v>
      </c>
      <c r="F176" s="214">
        <f>C176*E176</f>
        <v>86.047599999999989</v>
      </c>
      <c r="G176" s="215"/>
    </row>
    <row r="177" spans="1:7" s="2" customFormat="1" ht="12" x14ac:dyDescent="0.2">
      <c r="A177" s="227"/>
      <c r="B177" s="228"/>
      <c r="C177" s="252"/>
      <c r="D177" s="253"/>
      <c r="E177" s="214"/>
      <c r="F177" s="214"/>
      <c r="G177" s="215">
        <f>SUM(F174:F176)</f>
        <v>1265.2351749999998</v>
      </c>
    </row>
    <row r="178" spans="1:7" s="2" customFormat="1" ht="12" x14ac:dyDescent="0.2">
      <c r="A178" s="225">
        <v>17</v>
      </c>
      <c r="B178" s="226" t="s">
        <v>206</v>
      </c>
      <c r="C178" s="222"/>
      <c r="D178" s="233"/>
      <c r="E178" s="214"/>
      <c r="F178" s="214"/>
      <c r="G178" s="215"/>
    </row>
    <row r="179" spans="1:7" s="2" customFormat="1" ht="12" x14ac:dyDescent="0.2">
      <c r="A179" s="225">
        <v>17.100000000000001</v>
      </c>
      <c r="B179" s="226" t="s">
        <v>183</v>
      </c>
      <c r="C179" s="222"/>
      <c r="D179" s="233"/>
      <c r="E179" s="214"/>
      <c r="F179" s="214"/>
      <c r="G179" s="215"/>
    </row>
    <row r="180" spans="1:7" s="2" customFormat="1" ht="12" x14ac:dyDescent="0.2">
      <c r="A180" s="227" t="s">
        <v>207</v>
      </c>
      <c r="B180" s="228" t="s">
        <v>208</v>
      </c>
      <c r="C180" s="222">
        <v>46.31</v>
      </c>
      <c r="D180" s="233" t="s">
        <v>109</v>
      </c>
      <c r="E180" s="214">
        <f>[4]Equilibrio!F177+[4]Equilibrio!H177</f>
        <v>8678.0399999999991</v>
      </c>
      <c r="F180" s="214">
        <f>C180*E180</f>
        <v>401880.03239999997</v>
      </c>
      <c r="G180" s="215"/>
    </row>
    <row r="181" spans="1:7" s="2" customFormat="1" ht="12" x14ac:dyDescent="0.2">
      <c r="A181" s="227"/>
      <c r="B181" s="228"/>
      <c r="C181" s="222"/>
      <c r="D181" s="233"/>
      <c r="E181" s="214"/>
      <c r="F181" s="214"/>
      <c r="G181" s="215">
        <f>SUM(F180)</f>
        <v>401880.03239999997</v>
      </c>
    </row>
    <row r="182" spans="1:7" s="2" customFormat="1" ht="12" x14ac:dyDescent="0.2">
      <c r="A182" s="225">
        <v>17.2</v>
      </c>
      <c r="B182" s="226" t="s">
        <v>188</v>
      </c>
      <c r="C182" s="222"/>
      <c r="D182" s="233"/>
      <c r="E182" s="214"/>
      <c r="F182" s="214"/>
      <c r="G182" s="215"/>
    </row>
    <row r="183" spans="1:7" s="2" customFormat="1" ht="12" x14ac:dyDescent="0.2">
      <c r="A183" s="227" t="s">
        <v>209</v>
      </c>
      <c r="B183" s="228" t="s">
        <v>190</v>
      </c>
      <c r="C183" s="222">
        <f>13.96*0.64</f>
        <v>8.9344000000000001</v>
      </c>
      <c r="D183" s="233" t="s">
        <v>25</v>
      </c>
      <c r="E183" s="214">
        <f>[4]Equilibrio!F180+[4]Equilibrio!H180</f>
        <v>49.219999999999985</v>
      </c>
      <c r="F183" s="214">
        <f>C183*E183</f>
        <v>439.75116799999989</v>
      </c>
      <c r="G183" s="215"/>
    </row>
    <row r="184" spans="1:7" s="2" customFormat="1" ht="12" x14ac:dyDescent="0.2">
      <c r="A184" s="227" t="s">
        <v>210</v>
      </c>
      <c r="B184" s="228" t="s">
        <v>67</v>
      </c>
      <c r="C184" s="222">
        <v>3.36</v>
      </c>
      <c r="D184" s="233" t="s">
        <v>25</v>
      </c>
      <c r="E184" s="214">
        <f>[4]Equilibrio!F181+[4]Equilibrio!H181</f>
        <v>117.06999999999998</v>
      </c>
      <c r="F184" s="214">
        <f>C184*E184</f>
        <v>393.35519999999991</v>
      </c>
      <c r="G184" s="215"/>
    </row>
    <row r="185" spans="1:7" s="2" customFormat="1" ht="12" x14ac:dyDescent="0.2">
      <c r="A185" s="227" t="s">
        <v>211</v>
      </c>
      <c r="B185" s="228" t="s">
        <v>198</v>
      </c>
      <c r="C185" s="222">
        <f>7.96*0.48</f>
        <v>3.8207999999999998</v>
      </c>
      <c r="D185" s="233" t="s">
        <v>33</v>
      </c>
      <c r="E185" s="214">
        <f>[4]Equilibrio!F182+[4]Equilibrio!H182</f>
        <v>10.809999999999999</v>
      </c>
      <c r="F185" s="214">
        <f>C185*E185</f>
        <v>41.30284799999999</v>
      </c>
      <c r="G185" s="215"/>
    </row>
    <row r="186" spans="1:7" s="2" customFormat="1" ht="12" x14ac:dyDescent="0.2">
      <c r="A186" s="227"/>
      <c r="B186" s="228"/>
      <c r="C186" s="222"/>
      <c r="D186" s="233"/>
      <c r="E186" s="214"/>
      <c r="F186" s="214"/>
      <c r="G186" s="215">
        <f>SUM(F183:F185)</f>
        <v>874.40921599999979</v>
      </c>
    </row>
    <row r="187" spans="1:7" s="2" customFormat="1" ht="12" x14ac:dyDescent="0.2">
      <c r="A187" s="225">
        <v>17.3</v>
      </c>
      <c r="B187" s="226" t="s">
        <v>212</v>
      </c>
      <c r="C187" s="222"/>
      <c r="D187" s="233"/>
      <c r="E187" s="214"/>
      <c r="F187" s="214"/>
      <c r="G187" s="215"/>
    </row>
    <row r="188" spans="1:7" s="2" customFormat="1" ht="12" x14ac:dyDescent="0.2">
      <c r="A188" s="227" t="s">
        <v>213</v>
      </c>
      <c r="B188" s="228" t="s">
        <v>214</v>
      </c>
      <c r="C188" s="222">
        <v>2</v>
      </c>
      <c r="D188" s="233" t="s">
        <v>49</v>
      </c>
      <c r="E188" s="214">
        <f>[4]Equilibrio!F185+[4]Equilibrio!H185</f>
        <v>0</v>
      </c>
      <c r="F188" s="214">
        <f>C188*E188</f>
        <v>0</v>
      </c>
      <c r="G188" s="215"/>
    </row>
    <row r="189" spans="1:7" s="2" customFormat="1" ht="12" x14ac:dyDescent="0.2">
      <c r="A189" s="227"/>
      <c r="B189" s="228"/>
      <c r="C189" s="222"/>
      <c r="D189" s="233"/>
      <c r="E189" s="214"/>
      <c r="F189" s="214"/>
      <c r="G189" s="215">
        <f>SUM(F188)</f>
        <v>0</v>
      </c>
    </row>
    <row r="190" spans="1:7" s="2" customFormat="1" ht="12" x14ac:dyDescent="0.2">
      <c r="A190" s="225" t="s">
        <v>215</v>
      </c>
      <c r="B190" s="226" t="s">
        <v>216</v>
      </c>
      <c r="C190" s="222"/>
      <c r="D190" s="233"/>
      <c r="E190" s="214"/>
      <c r="F190" s="214"/>
      <c r="G190" s="215"/>
    </row>
    <row r="191" spans="1:7" s="2" customFormat="1" ht="12" x14ac:dyDescent="0.2">
      <c r="A191" s="227" t="s">
        <v>207</v>
      </c>
      <c r="B191" s="228" t="s">
        <v>217</v>
      </c>
      <c r="C191" s="222">
        <v>98.43</v>
      </c>
      <c r="D191" s="233" t="s">
        <v>33</v>
      </c>
      <c r="E191" s="214">
        <f>[4]Equilibrio!F188+[4]Equilibrio!H188</f>
        <v>8173.6367978777398</v>
      </c>
      <c r="F191" s="214">
        <f t="shared" ref="F191:F197" si="4">C191*E191</f>
        <v>804531.070015106</v>
      </c>
      <c r="G191" s="215"/>
    </row>
    <row r="192" spans="1:7" s="2" customFormat="1" ht="12" x14ac:dyDescent="0.2">
      <c r="A192" s="227" t="s">
        <v>218</v>
      </c>
      <c r="B192" s="228" t="s">
        <v>219</v>
      </c>
      <c r="C192" s="222">
        <v>1</v>
      </c>
      <c r="D192" s="233" t="s">
        <v>49</v>
      </c>
      <c r="E192" s="214">
        <f>[4]Equilibrio!F189+[4]Equilibrio!H189</f>
        <v>1276.4132800000007</v>
      </c>
      <c r="F192" s="214">
        <f t="shared" si="4"/>
        <v>1276.4132800000007</v>
      </c>
      <c r="G192" s="215"/>
    </row>
    <row r="193" spans="1:9" s="2" customFormat="1" ht="12" x14ac:dyDescent="0.2">
      <c r="A193" s="227" t="s">
        <v>220</v>
      </c>
      <c r="B193" s="228" t="s">
        <v>221</v>
      </c>
      <c r="C193" s="222">
        <v>2</v>
      </c>
      <c r="D193" s="233" t="s">
        <v>49</v>
      </c>
      <c r="E193" s="214">
        <f>[4]Equilibrio!F190+[4]Equilibrio!H190</f>
        <v>1276.4132800000007</v>
      </c>
      <c r="F193" s="214">
        <f t="shared" si="4"/>
        <v>2552.8265600000013</v>
      </c>
      <c r="G193" s="215"/>
    </row>
    <row r="194" spans="1:9" s="2" customFormat="1" ht="12" x14ac:dyDescent="0.2">
      <c r="A194" s="227" t="s">
        <v>222</v>
      </c>
      <c r="B194" s="228" t="s">
        <v>223</v>
      </c>
      <c r="C194" s="222">
        <v>1</v>
      </c>
      <c r="D194" s="233" t="s">
        <v>49</v>
      </c>
      <c r="E194" s="214">
        <f>[4]Equilibrio!F191+[4]Equilibrio!H191</f>
        <v>12356.413280000001</v>
      </c>
      <c r="F194" s="214">
        <f t="shared" si="4"/>
        <v>12356.413280000001</v>
      </c>
      <c r="G194" s="215"/>
    </row>
    <row r="195" spans="1:9" s="2" customFormat="1" ht="12" x14ac:dyDescent="0.2">
      <c r="A195" s="227" t="s">
        <v>224</v>
      </c>
      <c r="B195" s="228" t="s">
        <v>225</v>
      </c>
      <c r="C195" s="222">
        <v>4</v>
      </c>
      <c r="D195" s="233" t="s">
        <v>49</v>
      </c>
      <c r="E195" s="214">
        <f>[4]Equilibrio!F192+[4]Equilibrio!H192</f>
        <v>1107.49</v>
      </c>
      <c r="F195" s="214">
        <f t="shared" si="4"/>
        <v>4429.96</v>
      </c>
      <c r="G195" s="215"/>
    </row>
    <row r="196" spans="1:9" s="2" customFormat="1" ht="12" x14ac:dyDescent="0.2">
      <c r="A196" s="227" t="s">
        <v>226</v>
      </c>
      <c r="B196" s="228" t="s">
        <v>227</v>
      </c>
      <c r="C196" s="222">
        <v>2</v>
      </c>
      <c r="D196" s="233" t="s">
        <v>49</v>
      </c>
      <c r="E196" s="214">
        <f>[4]Equilibrio!F193+[4]Equilibrio!H193</f>
        <v>487305.45000000013</v>
      </c>
      <c r="F196" s="214">
        <f t="shared" si="4"/>
        <v>974610.90000000026</v>
      </c>
      <c r="G196" s="215"/>
    </row>
    <row r="197" spans="1:9" s="2" customFormat="1" ht="12" x14ac:dyDescent="0.2">
      <c r="A197" s="227" t="s">
        <v>228</v>
      </c>
      <c r="B197" s="228" t="s">
        <v>229</v>
      </c>
      <c r="C197" s="222">
        <v>2</v>
      </c>
      <c r="D197" s="233" t="s">
        <v>49</v>
      </c>
      <c r="E197" s="214">
        <f>[4]Equilibrio!F194+[4]Equilibrio!H194</f>
        <v>5748.7600000000066</v>
      </c>
      <c r="F197" s="214">
        <f t="shared" si="4"/>
        <v>11497.520000000013</v>
      </c>
      <c r="G197" s="215"/>
    </row>
    <row r="198" spans="1:9" s="2" customFormat="1" ht="12" x14ac:dyDescent="0.2">
      <c r="A198" s="227"/>
      <c r="B198" s="228"/>
      <c r="C198" s="222"/>
      <c r="D198" s="233"/>
      <c r="E198" s="214"/>
      <c r="F198" s="214"/>
      <c r="G198" s="215">
        <f>SUM(F191:F197)</f>
        <v>1811255.1031351062</v>
      </c>
    </row>
    <row r="199" spans="1:9" s="2" customFormat="1" ht="12" x14ac:dyDescent="0.2">
      <c r="A199" s="225" t="s">
        <v>230</v>
      </c>
      <c r="B199" s="226" t="s">
        <v>231</v>
      </c>
      <c r="C199" s="222"/>
      <c r="D199" s="233"/>
      <c r="E199" s="214"/>
      <c r="F199" s="214"/>
      <c r="G199" s="215"/>
    </row>
    <row r="200" spans="1:9" s="2" customFormat="1" ht="12" x14ac:dyDescent="0.2">
      <c r="A200" s="227" t="s">
        <v>232</v>
      </c>
      <c r="B200" s="228" t="s">
        <v>233</v>
      </c>
      <c r="C200" s="222">
        <v>177.17</v>
      </c>
      <c r="D200" s="233" t="s">
        <v>109</v>
      </c>
      <c r="E200" s="214">
        <f>[4]Equilibrio!F197+[4]Equilibrio!H197</f>
        <v>577.6500000000002</v>
      </c>
      <c r="F200" s="214">
        <f>C200*E200</f>
        <v>102342.25050000002</v>
      </c>
      <c r="G200" s="215"/>
    </row>
    <row r="201" spans="1:9" s="2" customFormat="1" ht="12" x14ac:dyDescent="0.2">
      <c r="A201" s="227" t="s">
        <v>234</v>
      </c>
      <c r="B201" s="228" t="s">
        <v>235</v>
      </c>
      <c r="C201" s="222">
        <v>18.98</v>
      </c>
      <c r="D201" s="233" t="s">
        <v>109</v>
      </c>
      <c r="E201" s="214">
        <f>[4]Equilibrio!F198+[4]Equilibrio!H198</f>
        <v>30.67666666666662</v>
      </c>
      <c r="F201" s="214">
        <f>C201*E201</f>
        <v>582.24313333333248</v>
      </c>
      <c r="G201" s="215"/>
    </row>
    <row r="202" spans="1:9" s="2" customFormat="1" ht="12" x14ac:dyDescent="0.2">
      <c r="A202" s="227" t="s">
        <v>236</v>
      </c>
      <c r="B202" s="228" t="s">
        <v>35</v>
      </c>
      <c r="C202" s="222">
        <v>189.83</v>
      </c>
      <c r="D202" s="233" t="s">
        <v>109</v>
      </c>
      <c r="E202" s="214">
        <f>[4]Equilibrio!F199+[4]Equilibrio!H199</f>
        <v>135</v>
      </c>
      <c r="F202" s="214">
        <f>C202*E202</f>
        <v>25627.050000000003</v>
      </c>
      <c r="G202" s="215"/>
    </row>
    <row r="203" spans="1:9" s="2" customFormat="1" ht="12" x14ac:dyDescent="0.2">
      <c r="A203" s="227"/>
      <c r="B203" s="228"/>
      <c r="C203" s="222"/>
      <c r="D203" s="233"/>
      <c r="E203" s="214"/>
      <c r="F203" s="214"/>
      <c r="G203" s="215">
        <f>SUM(F200:F202)</f>
        <v>128551.54363333336</v>
      </c>
      <c r="I203" s="340"/>
    </row>
    <row r="204" spans="1:9" s="2" customFormat="1" ht="12" x14ac:dyDescent="0.2">
      <c r="A204" s="225">
        <v>18</v>
      </c>
      <c r="B204" s="226" t="s">
        <v>237</v>
      </c>
      <c r="C204" s="222"/>
      <c r="D204" s="233"/>
      <c r="E204" s="214"/>
      <c r="F204" s="214"/>
      <c r="G204" s="215"/>
    </row>
    <row r="205" spans="1:9" s="2" customFormat="1" ht="12" x14ac:dyDescent="0.2">
      <c r="A205" s="225">
        <v>18.100000000000001</v>
      </c>
      <c r="B205" s="217" t="s">
        <v>188</v>
      </c>
      <c r="C205" s="222"/>
      <c r="D205" s="233"/>
      <c r="E205" s="214"/>
      <c r="F205" s="214"/>
      <c r="G205" s="215"/>
    </row>
    <row r="206" spans="1:9" s="2" customFormat="1" ht="12" x14ac:dyDescent="0.2">
      <c r="A206" s="227" t="s">
        <v>238</v>
      </c>
      <c r="B206" s="230" t="s">
        <v>67</v>
      </c>
      <c r="C206" s="222">
        <v>194.2</v>
      </c>
      <c r="D206" s="233" t="s">
        <v>25</v>
      </c>
      <c r="E206" s="214">
        <f>[4]Equilibrio!F203+[4]Equilibrio!H203</f>
        <v>117.06999999999998</v>
      </c>
      <c r="F206" s="214">
        <f>C206*E206</f>
        <v>22734.993999999995</v>
      </c>
      <c r="G206" s="215"/>
    </row>
    <row r="207" spans="1:9" s="2" customFormat="1" ht="12" x14ac:dyDescent="0.2">
      <c r="A207" s="227" t="s">
        <v>239</v>
      </c>
      <c r="B207" s="230" t="s">
        <v>69</v>
      </c>
      <c r="C207" s="222">
        <v>167.8</v>
      </c>
      <c r="D207" s="233" t="s">
        <v>33</v>
      </c>
      <c r="E207" s="214">
        <f>[4]Equilibrio!F204+[4]Equilibrio!H204</f>
        <v>10.809999999999999</v>
      </c>
      <c r="F207" s="214">
        <f>C207*E207</f>
        <v>1813.9179999999999</v>
      </c>
      <c r="G207" s="215"/>
    </row>
    <row r="208" spans="1:9" s="2" customFormat="1" ht="12" x14ac:dyDescent="0.2">
      <c r="A208" s="227"/>
      <c r="B208" s="228"/>
      <c r="C208" s="222"/>
      <c r="D208" s="233"/>
      <c r="E208" s="214"/>
      <c r="F208" s="214"/>
      <c r="G208" s="215">
        <f>SUM(F206:F207)</f>
        <v>24548.911999999997</v>
      </c>
    </row>
    <row r="209" spans="1:7" s="2" customFormat="1" ht="12" x14ac:dyDescent="0.2">
      <c r="A209" s="225">
        <v>18.2</v>
      </c>
      <c r="B209" s="226" t="s">
        <v>140</v>
      </c>
      <c r="C209" s="222"/>
      <c r="D209" s="233"/>
      <c r="E209" s="214"/>
      <c r="F209" s="214"/>
      <c r="G209" s="215"/>
    </row>
    <row r="210" spans="1:7" s="2" customFormat="1" ht="12" x14ac:dyDescent="0.2">
      <c r="A210" s="227" t="s">
        <v>240</v>
      </c>
      <c r="B210" s="228" t="s">
        <v>241</v>
      </c>
      <c r="C210" s="222">
        <v>96.5</v>
      </c>
      <c r="D210" s="233" t="s">
        <v>33</v>
      </c>
      <c r="E210" s="214">
        <f>[4]Equilibrio!F207+[4]Equilibrio!H207</f>
        <v>3888.6399999999994</v>
      </c>
      <c r="F210" s="214">
        <f t="shared" ref="F210:F219" si="5">C210*E210</f>
        <v>375253.75999999995</v>
      </c>
      <c r="G210" s="215"/>
    </row>
    <row r="211" spans="1:7" s="2" customFormat="1" ht="12" x14ac:dyDescent="0.2">
      <c r="A211" s="227" t="s">
        <v>242</v>
      </c>
      <c r="B211" s="228" t="s">
        <v>243</v>
      </c>
      <c r="C211" s="222">
        <v>67.099999999999994</v>
      </c>
      <c r="D211" s="233" t="s">
        <v>33</v>
      </c>
      <c r="E211" s="214">
        <f>[4]Equilibrio!F208+[4]Equilibrio!H208</f>
        <v>8173.6367978777398</v>
      </c>
      <c r="F211" s="214">
        <f t="shared" si="5"/>
        <v>548451.02913759626</v>
      </c>
      <c r="G211" s="215"/>
    </row>
    <row r="212" spans="1:7" s="2" customFormat="1" ht="12" x14ac:dyDescent="0.2">
      <c r="A212" s="227" t="s">
        <v>244</v>
      </c>
      <c r="B212" s="228" t="s">
        <v>245</v>
      </c>
      <c r="C212" s="222">
        <v>2</v>
      </c>
      <c r="D212" s="233" t="s">
        <v>49</v>
      </c>
      <c r="E212" s="214">
        <f>[4]Equilibrio!F209+[4]Equilibrio!H209</f>
        <v>1276.4132800000007</v>
      </c>
      <c r="F212" s="214">
        <f t="shared" si="5"/>
        <v>2552.8265600000013</v>
      </c>
      <c r="G212" s="215"/>
    </row>
    <row r="213" spans="1:7" s="2" customFormat="1" ht="12" x14ac:dyDescent="0.2">
      <c r="A213" s="227" t="s">
        <v>246</v>
      </c>
      <c r="B213" s="228" t="s">
        <v>247</v>
      </c>
      <c r="C213" s="222">
        <v>1</v>
      </c>
      <c r="D213" s="233" t="s">
        <v>49</v>
      </c>
      <c r="E213" s="214">
        <f>[4]Equilibrio!F210+[4]Equilibrio!H210</f>
        <v>12356.413280000001</v>
      </c>
      <c r="F213" s="214">
        <f t="shared" si="5"/>
        <v>12356.413280000001</v>
      </c>
      <c r="G213" s="215"/>
    </row>
    <row r="214" spans="1:7" s="2" customFormat="1" ht="12" x14ac:dyDescent="0.2">
      <c r="A214" s="248" t="s">
        <v>248</v>
      </c>
      <c r="B214" s="243" t="s">
        <v>249</v>
      </c>
      <c r="C214" s="222">
        <v>1</v>
      </c>
      <c r="D214" s="233" t="s">
        <v>49</v>
      </c>
      <c r="E214" s="214">
        <f>[4]Equilibrio!F211+[4]Equilibrio!H211</f>
        <v>1406.0132799999974</v>
      </c>
      <c r="F214" s="214">
        <f t="shared" si="5"/>
        <v>1406.0132799999974</v>
      </c>
      <c r="G214" s="215"/>
    </row>
    <row r="215" spans="1:7" s="2" customFormat="1" ht="12" x14ac:dyDescent="0.2">
      <c r="A215" s="227" t="s">
        <v>250</v>
      </c>
      <c r="B215" s="228" t="s">
        <v>251</v>
      </c>
      <c r="C215" s="222">
        <v>3</v>
      </c>
      <c r="D215" s="233" t="s">
        <v>49</v>
      </c>
      <c r="E215" s="214">
        <f>[4]Equilibrio!F212+[4]Equilibrio!H212</f>
        <v>1107.49</v>
      </c>
      <c r="F215" s="214">
        <f t="shared" si="5"/>
        <v>3322.4700000000003</v>
      </c>
      <c r="G215" s="215"/>
    </row>
    <row r="216" spans="1:7" s="2" customFormat="1" ht="12" x14ac:dyDescent="0.2">
      <c r="A216" s="227" t="s">
        <v>252</v>
      </c>
      <c r="B216" s="228" t="s">
        <v>253</v>
      </c>
      <c r="C216" s="222">
        <v>2</v>
      </c>
      <c r="D216" s="233" t="s">
        <v>49</v>
      </c>
      <c r="E216" s="214">
        <f>[4]Equilibrio!F213+[4]Equilibrio!H213</f>
        <v>5079.99</v>
      </c>
      <c r="F216" s="214">
        <f t="shared" si="5"/>
        <v>10159.98</v>
      </c>
      <c r="G216" s="215"/>
    </row>
    <row r="217" spans="1:7" s="2" customFormat="1" ht="12" x14ac:dyDescent="0.2">
      <c r="A217" s="227" t="s">
        <v>254</v>
      </c>
      <c r="B217" s="228" t="s">
        <v>255</v>
      </c>
      <c r="C217" s="222">
        <v>2</v>
      </c>
      <c r="D217" s="233" t="s">
        <v>49</v>
      </c>
      <c r="E217" s="214">
        <f>[4]Equilibrio!F214+[4]Equilibrio!H214</f>
        <v>5331.4799999999959</v>
      </c>
      <c r="F217" s="214">
        <f t="shared" si="5"/>
        <v>10662.959999999992</v>
      </c>
      <c r="G217" s="215"/>
    </row>
    <row r="218" spans="1:7" s="2" customFormat="1" ht="12" x14ac:dyDescent="0.2">
      <c r="A218" s="227" t="s">
        <v>256</v>
      </c>
      <c r="B218" s="228" t="s">
        <v>257</v>
      </c>
      <c r="C218" s="222">
        <v>2</v>
      </c>
      <c r="D218" s="233" t="s">
        <v>49</v>
      </c>
      <c r="E218" s="214">
        <f>[4]Equilibrio!F215+[4]Equilibrio!H215</f>
        <v>5724.0899999999974</v>
      </c>
      <c r="F218" s="214">
        <f t="shared" si="5"/>
        <v>11448.179999999995</v>
      </c>
      <c r="G218" s="215"/>
    </row>
    <row r="219" spans="1:7" s="2" customFormat="1" ht="12" x14ac:dyDescent="0.2">
      <c r="A219" s="227" t="s">
        <v>258</v>
      </c>
      <c r="B219" s="228" t="s">
        <v>259</v>
      </c>
      <c r="C219" s="222">
        <v>12</v>
      </c>
      <c r="D219" s="233" t="s">
        <v>260</v>
      </c>
      <c r="E219" s="214">
        <f>[4]Equilibrio!F216+[4]Equilibrio!H216</f>
        <v>2693.3333333333339</v>
      </c>
      <c r="F219" s="214">
        <f t="shared" si="5"/>
        <v>32320.000000000007</v>
      </c>
      <c r="G219" s="215"/>
    </row>
    <row r="220" spans="1:7" s="2" customFormat="1" ht="12" x14ac:dyDescent="0.2">
      <c r="A220" s="227"/>
      <c r="B220" s="228"/>
      <c r="C220" s="222"/>
      <c r="D220" s="233"/>
      <c r="E220" s="214"/>
      <c r="F220" s="214"/>
      <c r="G220" s="215">
        <f>SUM(F210:F219)</f>
        <v>1007933.6322575961</v>
      </c>
    </row>
    <row r="221" spans="1:7" s="2" customFormat="1" ht="12" x14ac:dyDescent="0.2">
      <c r="A221" s="225">
        <v>18.3</v>
      </c>
      <c r="B221" s="226" t="s">
        <v>231</v>
      </c>
      <c r="C221" s="222"/>
      <c r="D221" s="233"/>
      <c r="E221" s="214"/>
      <c r="F221" s="214"/>
      <c r="G221" s="215"/>
    </row>
    <row r="222" spans="1:7" s="2" customFormat="1" ht="12" x14ac:dyDescent="0.2">
      <c r="A222" s="227" t="s">
        <v>261</v>
      </c>
      <c r="B222" s="228" t="s">
        <v>262</v>
      </c>
      <c r="C222" s="222">
        <v>281.94</v>
      </c>
      <c r="D222" s="233" t="s">
        <v>109</v>
      </c>
      <c r="E222" s="214">
        <f>[4]Equilibrio!F219+[4]Equilibrio!H219</f>
        <v>0</v>
      </c>
      <c r="F222" s="214">
        <f>C222*E222</f>
        <v>0</v>
      </c>
      <c r="G222" s="215"/>
    </row>
    <row r="223" spans="1:7" s="2" customFormat="1" ht="12" x14ac:dyDescent="0.2">
      <c r="A223" s="227" t="s">
        <v>263</v>
      </c>
      <c r="B223" s="228" t="s">
        <v>235</v>
      </c>
      <c r="C223" s="222">
        <v>276.32</v>
      </c>
      <c r="D223" s="233" t="s">
        <v>109</v>
      </c>
      <c r="E223" s="214">
        <f>[4]Equilibrio!F220+[4]Equilibrio!H220</f>
        <v>30.676666666666677</v>
      </c>
      <c r="F223" s="214">
        <f>C223*E223</f>
        <v>8476.5765333333366</v>
      </c>
      <c r="G223" s="215"/>
    </row>
    <row r="224" spans="1:7" s="2" customFormat="1" ht="12" x14ac:dyDescent="0.2">
      <c r="A224" s="227" t="s">
        <v>264</v>
      </c>
      <c r="B224" s="228" t="s">
        <v>35</v>
      </c>
      <c r="C224" s="222">
        <v>54.74</v>
      </c>
      <c r="D224" s="233" t="s">
        <v>109</v>
      </c>
      <c r="E224" s="214">
        <f>[4]Equilibrio!F221+[4]Equilibrio!H221</f>
        <v>159.30000000000001</v>
      </c>
      <c r="F224" s="214">
        <f>C224*E224</f>
        <v>8720.0820000000003</v>
      </c>
      <c r="G224" s="215"/>
    </row>
    <row r="225" spans="1:9" s="2" customFormat="1" ht="12" x14ac:dyDescent="0.2">
      <c r="A225" s="227"/>
      <c r="B225" s="228"/>
      <c r="C225" s="222"/>
      <c r="D225" s="233"/>
      <c r="E225" s="214"/>
      <c r="F225" s="214"/>
      <c r="G225" s="215">
        <f>SUM(F222:F224)</f>
        <v>17196.658533333335</v>
      </c>
    </row>
    <row r="226" spans="1:9" s="2" customFormat="1" ht="12" x14ac:dyDescent="0.2">
      <c r="A226" s="225" t="s">
        <v>265</v>
      </c>
      <c r="B226" s="226" t="s">
        <v>266</v>
      </c>
      <c r="C226" s="222"/>
      <c r="D226" s="233"/>
      <c r="E226" s="214"/>
      <c r="F226" s="214"/>
      <c r="G226" s="215"/>
      <c r="I226" s="340"/>
    </row>
    <row r="227" spans="1:9" s="2" customFormat="1" ht="12" x14ac:dyDescent="0.2">
      <c r="A227" s="225" t="s">
        <v>267</v>
      </c>
      <c r="B227" s="217" t="s">
        <v>188</v>
      </c>
      <c r="C227" s="222"/>
      <c r="D227" s="233"/>
      <c r="E227" s="214"/>
      <c r="F227" s="214"/>
      <c r="G227" s="215"/>
    </row>
    <row r="228" spans="1:9" s="2" customFormat="1" ht="12" x14ac:dyDescent="0.2">
      <c r="A228" s="227" t="s">
        <v>268</v>
      </c>
      <c r="B228" s="230" t="s">
        <v>67</v>
      </c>
      <c r="C228" s="222">
        <v>1</v>
      </c>
      <c r="D228" s="233" t="s">
        <v>25</v>
      </c>
      <c r="E228" s="214">
        <f>[4]Equilibrio!F225+[4]Equilibrio!H225</f>
        <v>117.06999999999998</v>
      </c>
      <c r="F228" s="214">
        <f>C228*E228</f>
        <v>117.06999999999998</v>
      </c>
      <c r="G228" s="215"/>
    </row>
    <row r="229" spans="1:9" s="2" customFormat="1" ht="12" x14ac:dyDescent="0.2">
      <c r="A229" s="227" t="s">
        <v>269</v>
      </c>
      <c r="B229" s="230" t="s">
        <v>69</v>
      </c>
      <c r="C229" s="222">
        <v>9.6</v>
      </c>
      <c r="D229" s="233" t="s">
        <v>33</v>
      </c>
      <c r="E229" s="214">
        <f>[4]Equilibrio!F226+[4]Equilibrio!H226</f>
        <v>10.809999999999999</v>
      </c>
      <c r="F229" s="214">
        <f>C229*E229</f>
        <v>103.77599999999998</v>
      </c>
      <c r="G229" s="215"/>
    </row>
    <row r="230" spans="1:9" s="2" customFormat="1" ht="12" x14ac:dyDescent="0.2">
      <c r="A230" s="227"/>
      <c r="B230" s="228"/>
      <c r="C230" s="222"/>
      <c r="D230" s="233"/>
      <c r="E230" s="214"/>
      <c r="F230" s="214"/>
      <c r="G230" s="215">
        <f>SUM(F228:F229)</f>
        <v>220.84599999999995</v>
      </c>
    </row>
    <row r="231" spans="1:9" s="2" customFormat="1" ht="12" x14ac:dyDescent="0.2">
      <c r="A231" s="225" t="s">
        <v>270</v>
      </c>
      <c r="B231" s="217" t="s">
        <v>271</v>
      </c>
      <c r="C231" s="222"/>
      <c r="D231" s="233"/>
      <c r="E231" s="214"/>
      <c r="F231" s="214"/>
      <c r="G231" s="215"/>
    </row>
    <row r="232" spans="1:9" s="2" customFormat="1" ht="12" x14ac:dyDescent="0.2">
      <c r="A232" s="227" t="s">
        <v>272</v>
      </c>
      <c r="B232" s="230" t="s">
        <v>273</v>
      </c>
      <c r="C232" s="222">
        <v>4</v>
      </c>
      <c r="D232" s="233" t="s">
        <v>49</v>
      </c>
      <c r="E232" s="214">
        <f>[4]Equilibrio!F229+[4]Equilibrio!H229</f>
        <v>0</v>
      </c>
      <c r="F232" s="214">
        <f>C232*E232</f>
        <v>0</v>
      </c>
      <c r="G232" s="215"/>
    </row>
    <row r="233" spans="1:9" s="2" customFormat="1" ht="24" x14ac:dyDescent="0.2">
      <c r="A233" s="227" t="s">
        <v>274</v>
      </c>
      <c r="B233" s="254" t="s">
        <v>275</v>
      </c>
      <c r="C233" s="255">
        <v>3.6</v>
      </c>
      <c r="D233" s="233" t="s">
        <v>33</v>
      </c>
      <c r="E233" s="214">
        <f>[4]Equilibrio!F230+[4]Equilibrio!H230</f>
        <v>2693.3333333333339</v>
      </c>
      <c r="F233" s="214">
        <f>C233*E233</f>
        <v>9696.0000000000018</v>
      </c>
      <c r="G233" s="215"/>
    </row>
    <row r="234" spans="1:9" s="2" customFormat="1" ht="12" x14ac:dyDescent="0.2">
      <c r="A234" s="227"/>
      <c r="B234" s="254"/>
      <c r="C234" s="255"/>
      <c r="D234" s="233"/>
      <c r="E234" s="214"/>
      <c r="F234" s="214"/>
      <c r="G234" s="215">
        <f>SUM(F232:F233)</f>
        <v>9696.0000000000018</v>
      </c>
      <c r="I234" s="340"/>
    </row>
    <row r="235" spans="1:9" s="2" customFormat="1" ht="12" x14ac:dyDescent="0.2">
      <c r="A235" s="225">
        <v>20</v>
      </c>
      <c r="B235" s="226" t="s">
        <v>276</v>
      </c>
      <c r="C235" s="222"/>
      <c r="D235" s="233"/>
      <c r="E235" s="214"/>
      <c r="F235" s="214"/>
      <c r="G235" s="215"/>
    </row>
    <row r="236" spans="1:9" s="2" customFormat="1" ht="12" x14ac:dyDescent="0.2">
      <c r="A236" s="225">
        <v>20.100000000000001</v>
      </c>
      <c r="B236" s="217" t="s">
        <v>188</v>
      </c>
      <c r="C236" s="222"/>
      <c r="D236" s="233"/>
      <c r="E236" s="214"/>
      <c r="F236" s="214"/>
      <c r="G236" s="215"/>
    </row>
    <row r="237" spans="1:9" s="2" customFormat="1" ht="12" x14ac:dyDescent="0.2">
      <c r="A237" s="227" t="s">
        <v>277</v>
      </c>
      <c r="B237" s="230" t="s">
        <v>278</v>
      </c>
      <c r="C237" s="222">
        <v>194.21</v>
      </c>
      <c r="D237" s="233" t="s">
        <v>25</v>
      </c>
      <c r="E237" s="214">
        <f>[4]Equilibrio!F233+[4]Equilibrio!H233</f>
        <v>117.06999999999998</v>
      </c>
      <c r="F237" s="214">
        <f>C237*E237</f>
        <v>22736.164699999998</v>
      </c>
      <c r="G237" s="215"/>
    </row>
    <row r="238" spans="1:9" s="2" customFormat="1" ht="12" x14ac:dyDescent="0.2">
      <c r="A238" s="227">
        <v>20.2</v>
      </c>
      <c r="B238" s="228" t="s">
        <v>279</v>
      </c>
      <c r="C238" s="222">
        <v>0</v>
      </c>
      <c r="D238" s="233" t="s">
        <v>33</v>
      </c>
      <c r="E238" s="214">
        <f>[4]Equilibrio!F234+[4]Equilibrio!H234</f>
        <v>1847.210948118812</v>
      </c>
      <c r="F238" s="214">
        <f>C238*E238</f>
        <v>0</v>
      </c>
      <c r="G238" s="215"/>
    </row>
    <row r="239" spans="1:9" s="2" customFormat="1" ht="12" x14ac:dyDescent="0.2">
      <c r="A239" s="227">
        <v>20.3</v>
      </c>
      <c r="B239" s="228" t="s">
        <v>280</v>
      </c>
      <c r="C239" s="222">
        <v>14</v>
      </c>
      <c r="D239" s="233" t="s">
        <v>49</v>
      </c>
      <c r="E239" s="214">
        <f>[4]Equilibrio!F235+[4]Equilibrio!H235</f>
        <v>7097.0312000000004</v>
      </c>
      <c r="F239" s="214">
        <f>C239*E239</f>
        <v>99358.43680000001</v>
      </c>
      <c r="G239" s="215"/>
    </row>
    <row r="240" spans="1:9" s="2" customFormat="1" ht="12" x14ac:dyDescent="0.2">
      <c r="A240" s="227">
        <v>20.399999999999999</v>
      </c>
      <c r="B240" s="228" t="s">
        <v>281</v>
      </c>
      <c r="C240" s="222">
        <v>2</v>
      </c>
      <c r="D240" s="233" t="s">
        <v>49</v>
      </c>
      <c r="E240" s="214">
        <f>[4]Equilibrio!F236+[4]Equilibrio!H236</f>
        <v>7363.6699999999964</v>
      </c>
      <c r="F240" s="214">
        <f>C240*E240</f>
        <v>14727.339999999993</v>
      </c>
      <c r="G240" s="215"/>
    </row>
    <row r="241" spans="1:7" s="2" customFormat="1" ht="12" x14ac:dyDescent="0.2">
      <c r="A241" s="227">
        <v>20.5</v>
      </c>
      <c r="B241" s="228" t="s">
        <v>282</v>
      </c>
      <c r="C241" s="222">
        <v>1</v>
      </c>
      <c r="D241" s="233" t="s">
        <v>49</v>
      </c>
      <c r="E241" s="214">
        <f>[4]Equilibrio!F237+[4]Equilibrio!H237</f>
        <v>0</v>
      </c>
      <c r="F241" s="214">
        <f>C241*E241</f>
        <v>0</v>
      </c>
      <c r="G241" s="215"/>
    </row>
    <row r="242" spans="1:7" s="2" customFormat="1" ht="12" x14ac:dyDescent="0.2">
      <c r="A242" s="227"/>
      <c r="B242" s="228"/>
      <c r="C242" s="222"/>
      <c r="D242" s="233"/>
      <c r="E242" s="214"/>
      <c r="F242" s="214"/>
      <c r="G242" s="215">
        <f>SUM(F237:F241)</f>
        <v>136821.94149999999</v>
      </c>
    </row>
    <row r="243" spans="1:7" s="2" customFormat="1" ht="12" x14ac:dyDescent="0.2">
      <c r="A243" s="225">
        <v>21</v>
      </c>
      <c r="B243" s="226" t="s">
        <v>283</v>
      </c>
      <c r="C243" s="222"/>
      <c r="D243" s="233"/>
      <c r="E243" s="214"/>
      <c r="F243" s="214"/>
      <c r="G243" s="215"/>
    </row>
    <row r="244" spans="1:7" s="2" customFormat="1" ht="12" x14ac:dyDescent="0.2">
      <c r="A244" s="227">
        <v>21.1</v>
      </c>
      <c r="B244" s="228" t="s">
        <v>284</v>
      </c>
      <c r="C244" s="222">
        <f>95.52*0.89</f>
        <v>85.012799999999999</v>
      </c>
      <c r="D244" s="233" t="s">
        <v>25</v>
      </c>
      <c r="E244" s="214">
        <f>[4]Equilibrio!F240+[4]Equilibrio!H240</f>
        <v>328.63</v>
      </c>
      <c r="F244" s="214">
        <f>C244*E244</f>
        <v>27937.756463999998</v>
      </c>
      <c r="G244" s="215"/>
    </row>
    <row r="245" spans="1:7" s="2" customFormat="1" ht="12" x14ac:dyDescent="0.2">
      <c r="A245" s="227">
        <v>21.2</v>
      </c>
      <c r="B245" s="228" t="s">
        <v>69</v>
      </c>
      <c r="C245" s="222">
        <f>81.7*0.05</f>
        <v>4.085</v>
      </c>
      <c r="D245" s="233" t="s">
        <v>33</v>
      </c>
      <c r="E245" s="214">
        <f>[4]Equilibrio!F241+[4]Equilibrio!H241</f>
        <v>10.809999999999999</v>
      </c>
      <c r="F245" s="214">
        <f>C245*E245</f>
        <v>44.158849999999994</v>
      </c>
      <c r="G245" s="215"/>
    </row>
    <row r="246" spans="1:7" s="2" customFormat="1" ht="12" x14ac:dyDescent="0.2">
      <c r="A246" s="227">
        <v>21.3</v>
      </c>
      <c r="B246" s="228" t="s">
        <v>285</v>
      </c>
      <c r="C246" s="222">
        <v>318.31</v>
      </c>
      <c r="D246" s="233" t="s">
        <v>25</v>
      </c>
      <c r="E246" s="214">
        <f>[4]Equilibrio!F242+[4]Equilibrio!H242</f>
        <v>32.550000000000026</v>
      </c>
      <c r="F246" s="214">
        <f>C246*E246</f>
        <v>10360.990500000009</v>
      </c>
      <c r="G246" s="215"/>
    </row>
    <row r="247" spans="1:7" s="2" customFormat="1" ht="12" x14ac:dyDescent="0.2">
      <c r="A247" s="227">
        <v>21.4</v>
      </c>
      <c r="B247" s="228" t="s">
        <v>286</v>
      </c>
      <c r="C247" s="222">
        <v>1</v>
      </c>
      <c r="D247" s="233" t="s">
        <v>49</v>
      </c>
      <c r="E247" s="214">
        <f>[4]Equilibrio!F243+[4]Equilibrio!H243</f>
        <v>0</v>
      </c>
      <c r="F247" s="214">
        <f>C247*E247</f>
        <v>0</v>
      </c>
      <c r="G247" s="215"/>
    </row>
    <row r="248" spans="1:7" s="2" customFormat="1" ht="12" x14ac:dyDescent="0.2">
      <c r="A248" s="227"/>
      <c r="B248" s="228"/>
      <c r="C248" s="222"/>
      <c r="D248" s="233"/>
      <c r="E248" s="214"/>
      <c r="F248" s="214"/>
      <c r="G248" s="215">
        <f>SUM(F244:F247)</f>
        <v>38342.905814000005</v>
      </c>
    </row>
    <row r="249" spans="1:7" s="2" customFormat="1" ht="12" x14ac:dyDescent="0.2">
      <c r="A249" s="225" t="s">
        <v>287</v>
      </c>
      <c r="B249" s="226" t="s">
        <v>288</v>
      </c>
      <c r="C249" s="222"/>
      <c r="D249" s="233"/>
      <c r="E249" s="214"/>
      <c r="F249" s="214"/>
      <c r="G249" s="215"/>
    </row>
    <row r="250" spans="1:7" s="2" customFormat="1" ht="12" x14ac:dyDescent="0.2">
      <c r="A250" s="227" t="s">
        <v>289</v>
      </c>
      <c r="B250" s="228" t="s">
        <v>290</v>
      </c>
      <c r="C250" s="222">
        <v>1072.5999999999999</v>
      </c>
      <c r="D250" s="233" t="s">
        <v>33</v>
      </c>
      <c r="E250" s="214">
        <f>[4]Equilibrio!F246+[4]Equilibrio!H246</f>
        <v>9.61098398169338</v>
      </c>
      <c r="F250" s="214">
        <f>C250*E250</f>
        <v>10308.741418764319</v>
      </c>
      <c r="G250" s="215"/>
    </row>
    <row r="251" spans="1:7" s="2" customFormat="1" ht="12" x14ac:dyDescent="0.2">
      <c r="A251" s="227"/>
      <c r="B251" s="231"/>
      <c r="C251" s="222"/>
      <c r="D251" s="233"/>
      <c r="E251" s="214"/>
      <c r="F251" s="214"/>
      <c r="G251" s="215">
        <f>SUM(F250)</f>
        <v>10308.741418764319</v>
      </c>
    </row>
    <row r="252" spans="1:7" s="2" customFormat="1" ht="12" x14ac:dyDescent="0.2">
      <c r="A252" s="225">
        <v>23</v>
      </c>
      <c r="B252" s="217" t="s">
        <v>291</v>
      </c>
      <c r="C252" s="222"/>
      <c r="D252" s="233"/>
      <c r="E252" s="214"/>
      <c r="F252" s="214"/>
      <c r="G252" s="215"/>
    </row>
    <row r="253" spans="1:7" s="2" customFormat="1" ht="12" x14ac:dyDescent="0.2">
      <c r="A253" s="225">
        <v>23.1</v>
      </c>
      <c r="B253" s="226" t="s">
        <v>183</v>
      </c>
      <c r="C253" s="222"/>
      <c r="D253" s="233"/>
      <c r="E253" s="214"/>
      <c r="F253" s="214"/>
      <c r="G253" s="215"/>
    </row>
    <row r="254" spans="1:7" s="2" customFormat="1" ht="12" x14ac:dyDescent="0.2">
      <c r="A254" s="227" t="s">
        <v>292</v>
      </c>
      <c r="B254" s="228" t="s">
        <v>293</v>
      </c>
      <c r="C254" s="222">
        <v>16.78</v>
      </c>
      <c r="D254" s="233" t="s">
        <v>109</v>
      </c>
      <c r="E254" s="214">
        <f>[4]Equilibrio!F250+[4]Equilibrio!H250</f>
        <v>5843.3699999999935</v>
      </c>
      <c r="F254" s="214">
        <f>C254*E254</f>
        <v>98051.748599999904</v>
      </c>
      <c r="G254" s="215"/>
    </row>
    <row r="255" spans="1:7" s="2" customFormat="1" ht="12" x14ac:dyDescent="0.2">
      <c r="A255" s="227"/>
      <c r="B255" s="228"/>
      <c r="C255" s="222"/>
      <c r="D255" s="233"/>
      <c r="E255" s="214"/>
      <c r="F255" s="214"/>
      <c r="G255" s="215">
        <f>SUM(F254)</f>
        <v>98051.748599999904</v>
      </c>
    </row>
    <row r="256" spans="1:7" s="2" customFormat="1" ht="12" x14ac:dyDescent="0.2">
      <c r="A256" s="225">
        <v>23.2</v>
      </c>
      <c r="B256" s="226" t="s">
        <v>294</v>
      </c>
      <c r="C256" s="222"/>
      <c r="D256" s="233"/>
      <c r="E256" s="214"/>
      <c r="F256" s="214"/>
      <c r="G256" s="215"/>
    </row>
    <row r="257" spans="1:7" s="2" customFormat="1" ht="12" x14ac:dyDescent="0.2">
      <c r="A257" s="227" t="s">
        <v>295</v>
      </c>
      <c r="B257" s="228" t="s">
        <v>296</v>
      </c>
      <c r="C257" s="222">
        <v>15.84</v>
      </c>
      <c r="D257" s="233" t="s">
        <v>25</v>
      </c>
      <c r="E257" s="214">
        <f>[4]Equilibrio!F253+[4]Equilibrio!H253</f>
        <v>155.05999999999997</v>
      </c>
      <c r="F257" s="214">
        <f>C257*E257</f>
        <v>2456.1503999999995</v>
      </c>
      <c r="G257" s="215"/>
    </row>
    <row r="258" spans="1:7" s="2" customFormat="1" ht="12" x14ac:dyDescent="0.2">
      <c r="A258" s="227"/>
      <c r="B258" s="228"/>
      <c r="C258" s="222"/>
      <c r="D258" s="233"/>
      <c r="E258" s="214"/>
      <c r="F258" s="214"/>
      <c r="G258" s="215">
        <f>SUM(F257)</f>
        <v>2456.1503999999995</v>
      </c>
    </row>
    <row r="259" spans="1:7" s="2" customFormat="1" ht="12" x14ac:dyDescent="0.2">
      <c r="A259" s="225">
        <v>23.3</v>
      </c>
      <c r="B259" s="226" t="s">
        <v>188</v>
      </c>
      <c r="C259" s="222"/>
      <c r="D259" s="233"/>
      <c r="E259" s="214"/>
      <c r="F259" s="214"/>
      <c r="G259" s="215"/>
    </row>
    <row r="260" spans="1:7" s="2" customFormat="1" ht="12" x14ac:dyDescent="0.2">
      <c r="A260" s="227" t="s">
        <v>297</v>
      </c>
      <c r="B260" s="228" t="s">
        <v>298</v>
      </c>
      <c r="C260" s="222">
        <f>307.45*0.83</f>
        <v>255.18349999999998</v>
      </c>
      <c r="D260" s="233" t="s">
        <v>25</v>
      </c>
      <c r="E260" s="214">
        <f>[4]Equilibrio!F256+[4]Equilibrio!H256</f>
        <v>42.320000000000121</v>
      </c>
      <c r="F260" s="214">
        <f t="shared" ref="F260:F270" si="6">C260*E260</f>
        <v>10799.365720000031</v>
      </c>
      <c r="G260" s="215"/>
    </row>
    <row r="261" spans="1:7" s="2" customFormat="1" ht="12" x14ac:dyDescent="0.2">
      <c r="A261" s="227" t="s">
        <v>299</v>
      </c>
      <c r="B261" s="228" t="s">
        <v>300</v>
      </c>
      <c r="C261" s="222">
        <v>114.64</v>
      </c>
      <c r="D261" s="233" t="s">
        <v>25</v>
      </c>
      <c r="E261" s="214">
        <f>[4]Equilibrio!F257+[4]Equilibrio!H257</f>
        <v>117.06999999999998</v>
      </c>
      <c r="F261" s="214">
        <f t="shared" si="6"/>
        <v>13420.904799999998</v>
      </c>
      <c r="G261" s="215"/>
    </row>
    <row r="262" spans="1:7" s="2" customFormat="1" ht="12" x14ac:dyDescent="0.2">
      <c r="A262" s="227" t="s">
        <v>301</v>
      </c>
      <c r="B262" s="228" t="s">
        <v>69</v>
      </c>
      <c r="C262" s="222">
        <f>159.92*0.92</f>
        <v>147.12639999999999</v>
      </c>
      <c r="D262" s="233" t="s">
        <v>33</v>
      </c>
      <c r="E262" s="214">
        <f>[4]Equilibrio!F258+[4]Equilibrio!H258</f>
        <v>10.809999999999999</v>
      </c>
      <c r="F262" s="214">
        <f t="shared" si="6"/>
        <v>1590.4363839999996</v>
      </c>
      <c r="G262" s="215"/>
    </row>
    <row r="263" spans="1:7" s="2" customFormat="1" ht="12" x14ac:dyDescent="0.2">
      <c r="A263" s="227" t="s">
        <v>302</v>
      </c>
      <c r="B263" s="228" t="s">
        <v>190</v>
      </c>
      <c r="C263" s="222">
        <v>0</v>
      </c>
      <c r="D263" s="233" t="s">
        <v>25</v>
      </c>
      <c r="E263" s="214">
        <f>[4]Equilibrio!F259+[4]Equilibrio!H259</f>
        <v>49.219999999999985</v>
      </c>
      <c r="F263" s="214">
        <f t="shared" si="6"/>
        <v>0</v>
      </c>
      <c r="G263" s="215"/>
    </row>
    <row r="264" spans="1:7" s="2" customFormat="1" ht="12" x14ac:dyDescent="0.2">
      <c r="A264" s="244" t="s">
        <v>303</v>
      </c>
      <c r="B264" s="249" t="s">
        <v>67</v>
      </c>
      <c r="C264" s="250">
        <f>5.45*0.67</f>
        <v>3.6515000000000004</v>
      </c>
      <c r="D264" s="251" t="s">
        <v>25</v>
      </c>
      <c r="E264" s="214">
        <f>[4]Equilibrio!F260+[4]Equilibrio!H260</f>
        <v>117.06999999999998</v>
      </c>
      <c r="F264" s="214">
        <f t="shared" si="6"/>
        <v>427.48110499999996</v>
      </c>
      <c r="G264" s="215"/>
    </row>
    <row r="265" spans="1:7" s="2" customFormat="1" ht="12" x14ac:dyDescent="0.2">
      <c r="A265" s="256" t="s">
        <v>304</v>
      </c>
      <c r="B265" s="211" t="s">
        <v>305</v>
      </c>
      <c r="C265" s="246">
        <v>21.51</v>
      </c>
      <c r="D265" s="247" t="s">
        <v>25</v>
      </c>
      <c r="E265" s="214">
        <f>[4]Equilibrio!F261+[4]Equilibrio!H261</f>
        <v>28.430000000000291</v>
      </c>
      <c r="F265" s="214">
        <f t="shared" si="6"/>
        <v>611.52930000000629</v>
      </c>
      <c r="G265" s="215"/>
    </row>
    <row r="266" spans="1:7" s="2" customFormat="1" ht="12" x14ac:dyDescent="0.2">
      <c r="A266" s="227" t="s">
        <v>306</v>
      </c>
      <c r="B266" s="228" t="s">
        <v>307</v>
      </c>
      <c r="C266" s="222">
        <v>110.62</v>
      </c>
      <c r="D266" s="233" t="s">
        <v>25</v>
      </c>
      <c r="E266" s="214">
        <f>[4]Equilibrio!F262+[4]Equilibrio!H262</f>
        <v>83.290000000000077</v>
      </c>
      <c r="F266" s="214">
        <f t="shared" si="6"/>
        <v>9213.5398000000096</v>
      </c>
      <c r="G266" s="215"/>
    </row>
    <row r="267" spans="1:7" s="2" customFormat="1" ht="12" x14ac:dyDescent="0.2">
      <c r="A267" s="227" t="s">
        <v>308</v>
      </c>
      <c r="B267" s="228" t="s">
        <v>285</v>
      </c>
      <c r="C267" s="222">
        <v>845.31</v>
      </c>
      <c r="D267" s="233" t="s">
        <v>25</v>
      </c>
      <c r="E267" s="214">
        <f>[4]Equilibrio!F263+[4]Equilibrio!H263</f>
        <v>32.550000000000026</v>
      </c>
      <c r="F267" s="214">
        <f t="shared" si="6"/>
        <v>27514.84050000002</v>
      </c>
      <c r="G267" s="215"/>
    </row>
    <row r="268" spans="1:7" s="2" customFormat="1" ht="12" x14ac:dyDescent="0.2">
      <c r="A268" s="227" t="s">
        <v>309</v>
      </c>
      <c r="B268" s="228" t="s">
        <v>190</v>
      </c>
      <c r="C268" s="222">
        <f>329.3*0.89</f>
        <v>293.077</v>
      </c>
      <c r="D268" s="233" t="s">
        <v>25</v>
      </c>
      <c r="E268" s="214">
        <f>[4]Equilibrio!F264+[4]Equilibrio!H264</f>
        <v>49.219999999999985</v>
      </c>
      <c r="F268" s="214">
        <f t="shared" si="6"/>
        <v>14425.249939999996</v>
      </c>
      <c r="G268" s="215"/>
    </row>
    <row r="269" spans="1:7" s="2" customFormat="1" ht="12" x14ac:dyDescent="0.2">
      <c r="A269" s="227" t="s">
        <v>310</v>
      </c>
      <c r="B269" s="228" t="s">
        <v>311</v>
      </c>
      <c r="C269" s="222">
        <v>208.56</v>
      </c>
      <c r="D269" s="233" t="s">
        <v>25</v>
      </c>
      <c r="E269" s="214">
        <f>[4]Equilibrio!F265+[4]Equilibrio!H265</f>
        <v>58.73999999999991</v>
      </c>
      <c r="F269" s="214">
        <f t="shared" si="6"/>
        <v>12250.814399999981</v>
      </c>
      <c r="G269" s="215"/>
    </row>
    <row r="270" spans="1:7" s="2" customFormat="1" ht="12" x14ac:dyDescent="0.2">
      <c r="A270" s="227" t="s">
        <v>312</v>
      </c>
      <c r="B270" s="228" t="s">
        <v>313</v>
      </c>
      <c r="C270" s="222">
        <v>9.4600000000000009</v>
      </c>
      <c r="D270" s="233" t="s">
        <v>25</v>
      </c>
      <c r="E270" s="214">
        <f>[4]Equilibrio!F266+[4]Equilibrio!H266</f>
        <v>1.849589949398009</v>
      </c>
      <c r="F270" s="214">
        <f t="shared" si="6"/>
        <v>17.497120921305168</v>
      </c>
      <c r="G270" s="215"/>
    </row>
    <row r="271" spans="1:7" s="2" customFormat="1" ht="12" x14ac:dyDescent="0.2">
      <c r="A271" s="225"/>
      <c r="B271" s="226"/>
      <c r="C271" s="222"/>
      <c r="D271" s="233"/>
      <c r="E271" s="214"/>
      <c r="F271" s="214"/>
      <c r="G271" s="215">
        <f>SUM(F260:F270)</f>
        <v>90271.659069921341</v>
      </c>
    </row>
    <row r="272" spans="1:7" s="2" customFormat="1" ht="12" x14ac:dyDescent="0.2">
      <c r="A272" s="225">
        <v>23.4</v>
      </c>
      <c r="B272" s="226" t="s">
        <v>314</v>
      </c>
      <c r="C272" s="222"/>
      <c r="D272" s="233"/>
      <c r="E272" s="214"/>
      <c r="F272" s="214"/>
      <c r="G272" s="215"/>
    </row>
    <row r="273" spans="1:7" s="2" customFormat="1" ht="12" x14ac:dyDescent="0.2">
      <c r="A273" s="227" t="s">
        <v>315</v>
      </c>
      <c r="B273" s="228" t="s">
        <v>316</v>
      </c>
      <c r="C273" s="222">
        <v>0.75</v>
      </c>
      <c r="D273" s="233" t="s">
        <v>109</v>
      </c>
      <c r="E273" s="214">
        <f>[4]Equilibrio!F269+[4]Equilibrio!H269</f>
        <v>4517.6400000000031</v>
      </c>
      <c r="F273" s="214">
        <f t="shared" ref="F273:F278" si="7">C273*E273</f>
        <v>3388.2300000000023</v>
      </c>
      <c r="G273" s="215"/>
    </row>
    <row r="274" spans="1:7" s="2" customFormat="1" ht="12" x14ac:dyDescent="0.2">
      <c r="A274" s="227" t="s">
        <v>317</v>
      </c>
      <c r="B274" s="228" t="s">
        <v>318</v>
      </c>
      <c r="C274" s="222">
        <v>3.1</v>
      </c>
      <c r="D274" s="233" t="s">
        <v>49</v>
      </c>
      <c r="E274" s="214">
        <f>[4]Equilibrio!F270+[4]Equilibrio!H270</f>
        <v>30.280000000000022</v>
      </c>
      <c r="F274" s="214">
        <f t="shared" si="7"/>
        <v>93.868000000000066</v>
      </c>
      <c r="G274" s="215"/>
    </row>
    <row r="275" spans="1:7" s="2" customFormat="1" ht="12" x14ac:dyDescent="0.2">
      <c r="A275" s="227" t="s">
        <v>319</v>
      </c>
      <c r="B275" s="228" t="s">
        <v>320</v>
      </c>
      <c r="C275" s="222">
        <v>8.85</v>
      </c>
      <c r="D275" s="233" t="s">
        <v>25</v>
      </c>
      <c r="E275" s="214">
        <f>[4]Equilibrio!F271+[4]Equilibrio!H271</f>
        <v>117.06999999999998</v>
      </c>
      <c r="F275" s="214">
        <f t="shared" si="7"/>
        <v>1036.0694999999998</v>
      </c>
      <c r="G275" s="215"/>
    </row>
    <row r="276" spans="1:7" s="2" customFormat="1" ht="12" x14ac:dyDescent="0.2">
      <c r="A276" s="227" t="s">
        <v>321</v>
      </c>
      <c r="B276" s="228" t="s">
        <v>190</v>
      </c>
      <c r="C276" s="222">
        <v>14.21</v>
      </c>
      <c r="D276" s="233" t="s">
        <v>25</v>
      </c>
      <c r="E276" s="214">
        <f>[4]Equilibrio!F272+[4]Equilibrio!H272</f>
        <v>49.219999999999985</v>
      </c>
      <c r="F276" s="214">
        <f t="shared" si="7"/>
        <v>699.41619999999978</v>
      </c>
      <c r="G276" s="215"/>
    </row>
    <row r="277" spans="1:7" s="2" customFormat="1" ht="12" x14ac:dyDescent="0.2">
      <c r="A277" s="227" t="s">
        <v>322</v>
      </c>
      <c r="B277" s="228" t="s">
        <v>69</v>
      </c>
      <c r="C277" s="222">
        <v>31.82</v>
      </c>
      <c r="D277" s="233" t="s">
        <v>33</v>
      </c>
      <c r="E277" s="214">
        <f>[4]Equilibrio!F273+[4]Equilibrio!H273</f>
        <v>10.809999999999999</v>
      </c>
      <c r="F277" s="214">
        <f t="shared" si="7"/>
        <v>343.97419999999994</v>
      </c>
      <c r="G277" s="215"/>
    </row>
    <row r="278" spans="1:7" s="2" customFormat="1" ht="12" x14ac:dyDescent="0.2">
      <c r="A278" s="227" t="s">
        <v>323</v>
      </c>
      <c r="B278" s="228" t="s">
        <v>324</v>
      </c>
      <c r="C278" s="222">
        <v>11.32</v>
      </c>
      <c r="D278" s="233" t="s">
        <v>33</v>
      </c>
      <c r="E278" s="214">
        <f>[4]Equilibrio!F274+[4]Equilibrio!H274</f>
        <v>1847.210948118812</v>
      </c>
      <c r="F278" s="214">
        <f t="shared" si="7"/>
        <v>20910.427932704952</v>
      </c>
      <c r="G278" s="215"/>
    </row>
    <row r="279" spans="1:7" s="2" customFormat="1" ht="12" x14ac:dyDescent="0.2">
      <c r="A279" s="227"/>
      <c r="B279" s="228"/>
      <c r="C279" s="222"/>
      <c r="D279" s="233"/>
      <c r="E279" s="214"/>
      <c r="F279" s="214"/>
      <c r="G279" s="215">
        <f>SUM(F273:F278)</f>
        <v>26471.985832704951</v>
      </c>
    </row>
    <row r="280" spans="1:7" s="2" customFormat="1" ht="12" x14ac:dyDescent="0.2">
      <c r="A280" s="225">
        <v>23.5</v>
      </c>
      <c r="B280" s="226" t="s">
        <v>314</v>
      </c>
      <c r="C280" s="222"/>
      <c r="D280" s="233"/>
      <c r="E280" s="214"/>
      <c r="F280" s="214"/>
      <c r="G280" s="215"/>
    </row>
    <row r="281" spans="1:7" s="2" customFormat="1" ht="12" x14ac:dyDescent="0.2">
      <c r="A281" s="227" t="s">
        <v>325</v>
      </c>
      <c r="B281" s="228" t="s">
        <v>316</v>
      </c>
      <c r="C281" s="222">
        <v>0.28000000000000003</v>
      </c>
      <c r="D281" s="233" t="s">
        <v>109</v>
      </c>
      <c r="E281" s="214">
        <f>[4]Equilibrio!F277+[4]Equilibrio!H277</f>
        <v>4517.6400000000031</v>
      </c>
      <c r="F281" s="214">
        <f t="shared" ref="F281:F286" si="8">C281*E281</f>
        <v>1264.9392000000009</v>
      </c>
      <c r="G281" s="215"/>
    </row>
    <row r="282" spans="1:7" s="2" customFormat="1" ht="12" x14ac:dyDescent="0.2">
      <c r="A282" s="227" t="s">
        <v>326</v>
      </c>
      <c r="B282" s="228" t="s">
        <v>318</v>
      </c>
      <c r="C282" s="222">
        <v>0.18</v>
      </c>
      <c r="D282" s="233" t="s">
        <v>49</v>
      </c>
      <c r="E282" s="214">
        <f>[4]Equilibrio!F278+[4]Equilibrio!H278</f>
        <v>30.280000000000022</v>
      </c>
      <c r="F282" s="214">
        <f t="shared" si="8"/>
        <v>5.4504000000000037</v>
      </c>
      <c r="G282" s="215"/>
    </row>
    <row r="283" spans="1:7" s="2" customFormat="1" ht="12" x14ac:dyDescent="0.2">
      <c r="A283" s="227" t="s">
        <v>327</v>
      </c>
      <c r="B283" s="228" t="s">
        <v>320</v>
      </c>
      <c r="C283" s="222">
        <v>1.58</v>
      </c>
      <c r="D283" s="233" t="s">
        <v>49</v>
      </c>
      <c r="E283" s="214">
        <f>[4]Equilibrio!F279+[4]Equilibrio!H279</f>
        <v>117.06999999999998</v>
      </c>
      <c r="F283" s="214">
        <f t="shared" si="8"/>
        <v>184.97059999999996</v>
      </c>
      <c r="G283" s="215"/>
    </row>
    <row r="284" spans="1:7" s="2" customFormat="1" ht="12" x14ac:dyDescent="0.2">
      <c r="A284" s="227" t="s">
        <v>328</v>
      </c>
      <c r="B284" s="228" t="s">
        <v>190</v>
      </c>
      <c r="C284" s="222">
        <v>0.18</v>
      </c>
      <c r="D284" s="233" t="s">
        <v>25</v>
      </c>
      <c r="E284" s="214">
        <f>[4]Equilibrio!F280+[4]Equilibrio!H280</f>
        <v>49.219999999999985</v>
      </c>
      <c r="F284" s="214">
        <f t="shared" si="8"/>
        <v>8.8595999999999968</v>
      </c>
      <c r="G284" s="215"/>
    </row>
    <row r="285" spans="1:7" s="2" customFormat="1" ht="12" x14ac:dyDescent="0.2">
      <c r="A285" s="227" t="s">
        <v>329</v>
      </c>
      <c r="B285" s="228" t="s">
        <v>69</v>
      </c>
      <c r="C285" s="222">
        <v>8.49</v>
      </c>
      <c r="D285" s="233" t="s">
        <v>33</v>
      </c>
      <c r="E285" s="214">
        <f>[4]Equilibrio!F281+[4]Equilibrio!H281</f>
        <v>10.809999999999999</v>
      </c>
      <c r="F285" s="214">
        <f t="shared" si="8"/>
        <v>91.776899999999998</v>
      </c>
      <c r="G285" s="215"/>
    </row>
    <row r="286" spans="1:7" s="2" customFormat="1" ht="12" x14ac:dyDescent="0.2">
      <c r="A286" s="227" t="s">
        <v>330</v>
      </c>
      <c r="B286" s="228" t="s">
        <v>324</v>
      </c>
      <c r="C286" s="222">
        <v>4.68</v>
      </c>
      <c r="D286" s="233" t="s">
        <v>33</v>
      </c>
      <c r="E286" s="214">
        <f>[4]Equilibrio!F282+[4]Equilibrio!H282</f>
        <v>1847.210948118812</v>
      </c>
      <c r="F286" s="214">
        <f t="shared" si="8"/>
        <v>8644.9472371960401</v>
      </c>
      <c r="G286" s="215"/>
    </row>
    <row r="287" spans="1:7" s="2" customFormat="1" ht="12" x14ac:dyDescent="0.2">
      <c r="A287" s="227"/>
      <c r="B287" s="228"/>
      <c r="C287" s="222"/>
      <c r="D287" s="233"/>
      <c r="E287" s="214"/>
      <c r="F287" s="214"/>
      <c r="G287" s="215">
        <f>SUM(F281:F286)</f>
        <v>10200.943937196042</v>
      </c>
    </row>
    <row r="288" spans="1:7" s="2" customFormat="1" ht="12" x14ac:dyDescent="0.2">
      <c r="A288" s="225">
        <v>23.6</v>
      </c>
      <c r="B288" s="226" t="s">
        <v>331</v>
      </c>
      <c r="C288" s="222"/>
      <c r="D288" s="233"/>
      <c r="E288" s="214"/>
      <c r="F288" s="214"/>
      <c r="G288" s="215"/>
    </row>
    <row r="289" spans="1:7" s="2" customFormat="1" ht="12" x14ac:dyDescent="0.2">
      <c r="A289" s="227" t="s">
        <v>332</v>
      </c>
      <c r="B289" s="228" t="s">
        <v>333</v>
      </c>
      <c r="C289" s="222">
        <v>1</v>
      </c>
      <c r="D289" s="233" t="s">
        <v>49</v>
      </c>
      <c r="E289" s="214">
        <f>[4]Equilibrio!F285+[4]Equilibrio!H285</f>
        <v>16379.795999999998</v>
      </c>
      <c r="F289" s="214">
        <f>C289*E289</f>
        <v>16379.795999999998</v>
      </c>
      <c r="G289" s="215"/>
    </row>
    <row r="290" spans="1:7" s="2" customFormat="1" ht="12" x14ac:dyDescent="0.2">
      <c r="A290" s="227" t="s">
        <v>334</v>
      </c>
      <c r="B290" s="228" t="s">
        <v>335</v>
      </c>
      <c r="C290" s="222">
        <v>5</v>
      </c>
      <c r="D290" s="233" t="s">
        <v>49</v>
      </c>
      <c r="E290" s="214">
        <f>[4]Equilibrio!F286+[4]Equilibrio!H286</f>
        <v>0</v>
      </c>
      <c r="F290" s="214">
        <f>C290*E290</f>
        <v>0</v>
      </c>
      <c r="G290" s="215"/>
    </row>
    <row r="291" spans="1:7" s="2" customFormat="1" ht="12" x14ac:dyDescent="0.2">
      <c r="A291" s="227"/>
      <c r="B291" s="228"/>
      <c r="C291" s="222"/>
      <c r="D291" s="233"/>
      <c r="E291" s="214"/>
      <c r="F291" s="214"/>
      <c r="G291" s="215">
        <f>SUM(F289:F290)</f>
        <v>16379.795999999998</v>
      </c>
    </row>
    <row r="292" spans="1:7" s="2" customFormat="1" ht="12" x14ac:dyDescent="0.2">
      <c r="A292" s="225">
        <v>23.7</v>
      </c>
      <c r="B292" s="226" t="s">
        <v>336</v>
      </c>
      <c r="C292" s="222"/>
      <c r="D292" s="233"/>
      <c r="E292" s="214"/>
      <c r="F292" s="214"/>
      <c r="G292" s="215"/>
    </row>
    <row r="293" spans="1:7" s="2" customFormat="1" ht="12" x14ac:dyDescent="0.2">
      <c r="A293" s="227" t="s">
        <v>337</v>
      </c>
      <c r="B293" s="228" t="s">
        <v>338</v>
      </c>
      <c r="C293" s="222">
        <v>81.78</v>
      </c>
      <c r="D293" s="233" t="s">
        <v>82</v>
      </c>
      <c r="E293" s="214">
        <f>[4]Equilibrio!F289+[4]Equilibrio!H289</f>
        <v>0</v>
      </c>
      <c r="F293" s="214">
        <f t="shared" ref="F293:F298" si="9">C293*E293</f>
        <v>0</v>
      </c>
      <c r="G293" s="215"/>
    </row>
    <row r="294" spans="1:7" s="2" customFormat="1" ht="12" x14ac:dyDescent="0.2">
      <c r="A294" s="227">
        <v>23.8</v>
      </c>
      <c r="B294" s="228" t="s">
        <v>339</v>
      </c>
      <c r="C294" s="222">
        <v>1</v>
      </c>
      <c r="D294" s="233" t="s">
        <v>49</v>
      </c>
      <c r="E294" s="214">
        <f>[4]Equilibrio!F290+[4]Equilibrio!H290</f>
        <v>0</v>
      </c>
      <c r="F294" s="214">
        <f t="shared" si="9"/>
        <v>0</v>
      </c>
      <c r="G294" s="215"/>
    </row>
    <row r="295" spans="1:7" s="2" customFormat="1" ht="12" x14ac:dyDescent="0.2">
      <c r="A295" s="227">
        <v>23.9</v>
      </c>
      <c r="B295" s="228" t="s">
        <v>340</v>
      </c>
      <c r="C295" s="222">
        <v>4</v>
      </c>
      <c r="D295" s="233" t="s">
        <v>49</v>
      </c>
      <c r="E295" s="214">
        <f>[4]Equilibrio!F291+[4]Equilibrio!H291</f>
        <v>0</v>
      </c>
      <c r="F295" s="214">
        <f t="shared" si="9"/>
        <v>0</v>
      </c>
      <c r="G295" s="215"/>
    </row>
    <row r="296" spans="1:7" s="2" customFormat="1" ht="12" x14ac:dyDescent="0.2">
      <c r="A296" s="248">
        <v>23.1</v>
      </c>
      <c r="B296" s="243" t="s">
        <v>341</v>
      </c>
      <c r="C296" s="222">
        <v>2</v>
      </c>
      <c r="D296" s="233" t="s">
        <v>49</v>
      </c>
      <c r="E296" s="214">
        <f>[4]Equilibrio!F292+[4]Equilibrio!H292</f>
        <v>44800.000000000022</v>
      </c>
      <c r="F296" s="214">
        <f t="shared" si="9"/>
        <v>89600.000000000044</v>
      </c>
      <c r="G296" s="215"/>
    </row>
    <row r="297" spans="1:7" s="2" customFormat="1" ht="12" x14ac:dyDescent="0.2">
      <c r="A297" s="248">
        <v>23.11</v>
      </c>
      <c r="B297" s="243" t="s">
        <v>342</v>
      </c>
      <c r="C297" s="222">
        <v>2</v>
      </c>
      <c r="D297" s="233" t="s">
        <v>49</v>
      </c>
      <c r="E297" s="214">
        <f>[4]Equilibrio!F293+[4]Equilibrio!H293</f>
        <v>0</v>
      </c>
      <c r="F297" s="214">
        <f t="shared" si="9"/>
        <v>0</v>
      </c>
      <c r="G297" s="215"/>
    </row>
    <row r="298" spans="1:7" s="2" customFormat="1" ht="12" x14ac:dyDescent="0.2">
      <c r="A298" s="227">
        <v>23.12</v>
      </c>
      <c r="B298" s="228" t="s">
        <v>343</v>
      </c>
      <c r="C298" s="222">
        <v>1</v>
      </c>
      <c r="D298" s="233" t="s">
        <v>49</v>
      </c>
      <c r="E298" s="214">
        <f>[4]Equilibrio!F294+[4]Equilibrio!H294</f>
        <v>0</v>
      </c>
      <c r="F298" s="214">
        <f t="shared" si="9"/>
        <v>0</v>
      </c>
      <c r="G298" s="215"/>
    </row>
    <row r="299" spans="1:7" s="2" customFormat="1" ht="12" x14ac:dyDescent="0.2">
      <c r="A299" s="227"/>
      <c r="B299" s="228"/>
      <c r="C299" s="222"/>
      <c r="D299" s="233"/>
      <c r="E299" s="214"/>
      <c r="F299" s="214"/>
      <c r="G299" s="215">
        <f>SUM(F293:F298)</f>
        <v>89600.000000000044</v>
      </c>
    </row>
    <row r="300" spans="1:7" s="2" customFormat="1" ht="12" x14ac:dyDescent="0.2">
      <c r="A300" s="225">
        <v>23.14</v>
      </c>
      <c r="B300" s="226" t="s">
        <v>344</v>
      </c>
      <c r="C300" s="222"/>
      <c r="D300" s="233"/>
      <c r="E300" s="214"/>
      <c r="F300" s="214"/>
      <c r="G300" s="215"/>
    </row>
    <row r="301" spans="1:7" s="2" customFormat="1" ht="12" x14ac:dyDescent="0.2">
      <c r="A301" s="227" t="s">
        <v>345</v>
      </c>
      <c r="B301" s="228" t="s">
        <v>346</v>
      </c>
      <c r="C301" s="222">
        <v>1</v>
      </c>
      <c r="D301" s="233" t="s">
        <v>49</v>
      </c>
      <c r="E301" s="214">
        <f>[4]Equilibrio!F297+[4]Equilibrio!H297</f>
        <v>0</v>
      </c>
      <c r="F301" s="214">
        <f t="shared" ref="F301:F318" si="10">C301*E301</f>
        <v>0</v>
      </c>
      <c r="G301" s="215"/>
    </row>
    <row r="302" spans="1:7" s="2" customFormat="1" ht="12" x14ac:dyDescent="0.2">
      <c r="A302" s="227" t="s">
        <v>347</v>
      </c>
      <c r="B302" s="228" t="s">
        <v>348</v>
      </c>
      <c r="C302" s="222">
        <v>36</v>
      </c>
      <c r="D302" s="233" t="s">
        <v>49</v>
      </c>
      <c r="E302" s="214">
        <f>[4]Equilibrio!F298+[4]Equilibrio!H298</f>
        <v>0</v>
      </c>
      <c r="F302" s="214">
        <f t="shared" si="10"/>
        <v>0</v>
      </c>
      <c r="G302" s="215"/>
    </row>
    <row r="303" spans="1:7" s="2" customFormat="1" ht="12" x14ac:dyDescent="0.2">
      <c r="A303" s="227" t="s">
        <v>349</v>
      </c>
      <c r="B303" s="228" t="s">
        <v>350</v>
      </c>
      <c r="C303" s="222">
        <v>6</v>
      </c>
      <c r="D303" s="233" t="s">
        <v>49</v>
      </c>
      <c r="E303" s="214">
        <f>[4]Equilibrio!F299+[4]Equilibrio!H299</f>
        <v>0</v>
      </c>
      <c r="F303" s="214">
        <f t="shared" si="10"/>
        <v>0</v>
      </c>
      <c r="G303" s="215"/>
    </row>
    <row r="304" spans="1:7" s="2" customFormat="1" ht="12" x14ac:dyDescent="0.2">
      <c r="A304" s="227" t="s">
        <v>351</v>
      </c>
      <c r="B304" s="228" t="s">
        <v>352</v>
      </c>
      <c r="C304" s="222">
        <v>1</v>
      </c>
      <c r="D304" s="233" t="s">
        <v>49</v>
      </c>
      <c r="E304" s="214">
        <f>[4]Equilibrio!F300+[4]Equilibrio!H300</f>
        <v>0</v>
      </c>
      <c r="F304" s="214">
        <f t="shared" si="10"/>
        <v>0</v>
      </c>
      <c r="G304" s="215"/>
    </row>
    <row r="305" spans="1:7" s="2" customFormat="1" ht="12" x14ac:dyDescent="0.2">
      <c r="A305" s="227" t="s">
        <v>353</v>
      </c>
      <c r="B305" s="228" t="s">
        <v>354</v>
      </c>
      <c r="C305" s="222">
        <v>6</v>
      </c>
      <c r="D305" s="233" t="s">
        <v>49</v>
      </c>
      <c r="E305" s="214">
        <f>[4]Equilibrio!F301+[4]Equilibrio!H301</f>
        <v>0</v>
      </c>
      <c r="F305" s="214">
        <f t="shared" si="10"/>
        <v>0</v>
      </c>
      <c r="G305" s="215"/>
    </row>
    <row r="306" spans="1:7" s="2" customFormat="1" ht="12" x14ac:dyDescent="0.2">
      <c r="A306" s="227" t="s">
        <v>355</v>
      </c>
      <c r="B306" s="228" t="s">
        <v>356</v>
      </c>
      <c r="C306" s="222">
        <v>3</v>
      </c>
      <c r="D306" s="233" t="s">
        <v>49</v>
      </c>
      <c r="E306" s="214">
        <f>[4]Equilibrio!F302+[4]Equilibrio!H302</f>
        <v>0</v>
      </c>
      <c r="F306" s="214">
        <f t="shared" si="10"/>
        <v>0</v>
      </c>
      <c r="G306" s="215"/>
    </row>
    <row r="307" spans="1:7" s="2" customFormat="1" ht="12" x14ac:dyDescent="0.2">
      <c r="A307" s="227" t="s">
        <v>357</v>
      </c>
      <c r="B307" s="228" t="s">
        <v>358</v>
      </c>
      <c r="C307" s="222">
        <v>8</v>
      </c>
      <c r="D307" s="233" t="s">
        <v>49</v>
      </c>
      <c r="E307" s="214">
        <f>[4]Equilibrio!F303+[4]Equilibrio!H303</f>
        <v>0</v>
      </c>
      <c r="F307" s="214">
        <f t="shared" si="10"/>
        <v>0</v>
      </c>
      <c r="G307" s="215"/>
    </row>
    <row r="308" spans="1:7" s="2" customFormat="1" ht="12" x14ac:dyDescent="0.2">
      <c r="A308" s="227" t="s">
        <v>359</v>
      </c>
      <c r="B308" s="228" t="s">
        <v>360</v>
      </c>
      <c r="C308" s="222">
        <v>7</v>
      </c>
      <c r="D308" s="233" t="s">
        <v>49</v>
      </c>
      <c r="E308" s="214">
        <f>[4]Equilibrio!F304+[4]Equilibrio!H304</f>
        <v>0</v>
      </c>
      <c r="F308" s="214">
        <f t="shared" si="10"/>
        <v>0</v>
      </c>
      <c r="G308" s="215"/>
    </row>
    <row r="309" spans="1:7" s="2" customFormat="1" ht="12" x14ac:dyDescent="0.2">
      <c r="A309" s="227" t="s">
        <v>361</v>
      </c>
      <c r="B309" s="228" t="s">
        <v>362</v>
      </c>
      <c r="C309" s="222">
        <v>5</v>
      </c>
      <c r="D309" s="233" t="s">
        <v>49</v>
      </c>
      <c r="E309" s="214">
        <f>[4]Equilibrio!F305+[4]Equilibrio!H305</f>
        <v>0</v>
      </c>
      <c r="F309" s="214">
        <f t="shared" si="10"/>
        <v>0</v>
      </c>
      <c r="G309" s="215"/>
    </row>
    <row r="310" spans="1:7" s="2" customFormat="1" ht="12" x14ac:dyDescent="0.2">
      <c r="A310" s="227" t="s">
        <v>363</v>
      </c>
      <c r="B310" s="228" t="s">
        <v>364</v>
      </c>
      <c r="C310" s="222">
        <v>40</v>
      </c>
      <c r="D310" s="233" t="s">
        <v>365</v>
      </c>
      <c r="E310" s="214">
        <f>[4]Equilibrio!F306+[4]Equilibrio!H306</f>
        <v>0</v>
      </c>
      <c r="F310" s="214">
        <f t="shared" si="10"/>
        <v>0</v>
      </c>
      <c r="G310" s="215"/>
    </row>
    <row r="311" spans="1:7" s="2" customFormat="1" ht="12" x14ac:dyDescent="0.2">
      <c r="A311" s="227" t="s">
        <v>366</v>
      </c>
      <c r="B311" s="249" t="s">
        <v>367</v>
      </c>
      <c r="C311" s="250">
        <v>16</v>
      </c>
      <c r="D311" s="251" t="s">
        <v>49</v>
      </c>
      <c r="E311" s="214">
        <f>[4]Equilibrio!F307+[4]Equilibrio!H307</f>
        <v>0</v>
      </c>
      <c r="F311" s="214">
        <f t="shared" si="10"/>
        <v>0</v>
      </c>
      <c r="G311" s="215"/>
    </row>
    <row r="312" spans="1:7" s="2" customFormat="1" ht="12" x14ac:dyDescent="0.2">
      <c r="A312" s="244" t="s">
        <v>368</v>
      </c>
      <c r="B312" s="211" t="s">
        <v>369</v>
      </c>
      <c r="C312" s="246">
        <v>1</v>
      </c>
      <c r="D312" s="247" t="s">
        <v>49</v>
      </c>
      <c r="E312" s="214">
        <f>[4]Equilibrio!F308+[4]Equilibrio!H308</f>
        <v>0</v>
      </c>
      <c r="F312" s="214">
        <f t="shared" si="10"/>
        <v>0</v>
      </c>
      <c r="G312" s="215"/>
    </row>
    <row r="313" spans="1:7" s="2" customFormat="1" ht="12" x14ac:dyDescent="0.2">
      <c r="A313" s="256" t="s">
        <v>370</v>
      </c>
      <c r="B313" s="228" t="s">
        <v>371</v>
      </c>
      <c r="C313" s="222">
        <v>8</v>
      </c>
      <c r="D313" s="233" t="s">
        <v>49</v>
      </c>
      <c r="E313" s="214">
        <f>[4]Equilibrio!F309+[4]Equilibrio!H309</f>
        <v>0</v>
      </c>
      <c r="F313" s="214">
        <f t="shared" si="10"/>
        <v>0</v>
      </c>
      <c r="G313" s="215"/>
    </row>
    <row r="314" spans="1:7" s="2" customFormat="1" ht="12" x14ac:dyDescent="0.2">
      <c r="A314" s="227" t="s">
        <v>372</v>
      </c>
      <c r="B314" s="228" t="s">
        <v>373</v>
      </c>
      <c r="C314" s="222">
        <v>2</v>
      </c>
      <c r="D314" s="233" t="s">
        <v>49</v>
      </c>
      <c r="E314" s="214">
        <f>[4]Equilibrio!F310+[4]Equilibrio!H310</f>
        <v>0</v>
      </c>
      <c r="F314" s="214">
        <f t="shared" si="10"/>
        <v>0</v>
      </c>
      <c r="G314" s="215"/>
    </row>
    <row r="315" spans="1:7" s="2" customFormat="1" ht="12" x14ac:dyDescent="0.2">
      <c r="A315" s="227" t="s">
        <v>374</v>
      </c>
      <c r="B315" s="228" t="s">
        <v>375</v>
      </c>
      <c r="C315" s="222">
        <v>5</v>
      </c>
      <c r="D315" s="233" t="s">
        <v>376</v>
      </c>
      <c r="E315" s="214">
        <f>[4]Equilibrio!F311+[4]Equilibrio!H311</f>
        <v>0</v>
      </c>
      <c r="F315" s="214">
        <f t="shared" si="10"/>
        <v>0</v>
      </c>
      <c r="G315" s="215"/>
    </row>
    <row r="316" spans="1:7" s="2" customFormat="1" ht="12" x14ac:dyDescent="0.2">
      <c r="A316" s="227" t="s">
        <v>377</v>
      </c>
      <c r="B316" s="228" t="s">
        <v>378</v>
      </c>
      <c r="C316" s="222">
        <v>4</v>
      </c>
      <c r="D316" s="233" t="s">
        <v>49</v>
      </c>
      <c r="E316" s="214">
        <f>[4]Equilibrio!F312+[4]Equilibrio!H312</f>
        <v>0</v>
      </c>
      <c r="F316" s="214">
        <f t="shared" si="10"/>
        <v>0</v>
      </c>
      <c r="G316" s="215"/>
    </row>
    <row r="317" spans="1:7" s="2" customFormat="1" ht="12" x14ac:dyDescent="0.2">
      <c r="A317" s="227" t="s">
        <v>379</v>
      </c>
      <c r="B317" s="228" t="s">
        <v>380</v>
      </c>
      <c r="C317" s="222">
        <v>1</v>
      </c>
      <c r="D317" s="233" t="s">
        <v>49</v>
      </c>
      <c r="E317" s="214">
        <f>[4]Equilibrio!F313+[4]Equilibrio!H313</f>
        <v>0</v>
      </c>
      <c r="F317" s="214">
        <f t="shared" si="10"/>
        <v>0</v>
      </c>
      <c r="G317" s="215"/>
    </row>
    <row r="318" spans="1:7" s="2" customFormat="1" ht="24" x14ac:dyDescent="0.2">
      <c r="A318" s="227" t="s">
        <v>381</v>
      </c>
      <c r="B318" s="257" t="s">
        <v>382</v>
      </c>
      <c r="C318" s="222">
        <v>1</v>
      </c>
      <c r="D318" s="233" t="s">
        <v>49</v>
      </c>
      <c r="E318" s="214">
        <f>[4]Equilibrio!F314+[4]Equilibrio!H314</f>
        <v>0</v>
      </c>
      <c r="F318" s="214">
        <f t="shared" si="10"/>
        <v>0</v>
      </c>
      <c r="G318" s="215"/>
    </row>
    <row r="319" spans="1:7" s="2" customFormat="1" ht="12" x14ac:dyDescent="0.2">
      <c r="A319" s="227"/>
      <c r="B319" s="228"/>
      <c r="C319" s="222"/>
      <c r="D319" s="233"/>
      <c r="E319" s="214"/>
      <c r="F319" s="214"/>
      <c r="G319" s="215">
        <f>SUM(F301:F318)</f>
        <v>0</v>
      </c>
    </row>
    <row r="320" spans="1:7" s="2" customFormat="1" ht="12" x14ac:dyDescent="0.2">
      <c r="A320" s="225">
        <v>23.15</v>
      </c>
      <c r="B320" s="226" t="s">
        <v>383</v>
      </c>
      <c r="C320" s="222"/>
      <c r="D320" s="233"/>
      <c r="E320" s="214"/>
      <c r="F320" s="214"/>
      <c r="G320" s="215"/>
    </row>
    <row r="321" spans="1:7" s="2" customFormat="1" ht="12" x14ac:dyDescent="0.2">
      <c r="A321" s="227" t="s">
        <v>384</v>
      </c>
      <c r="B321" s="228" t="s">
        <v>385</v>
      </c>
      <c r="C321" s="222">
        <v>12.2</v>
      </c>
      <c r="D321" s="233" t="s">
        <v>33</v>
      </c>
      <c r="E321" s="214">
        <f>[4]Equilibrio!F317+[4]Equilibrio!H317</f>
        <v>264.10000000000002</v>
      </c>
      <c r="F321" s="214">
        <f>C321*E321</f>
        <v>3222.02</v>
      </c>
      <c r="G321" s="215"/>
    </row>
    <row r="322" spans="1:7" s="2" customFormat="1" ht="12" x14ac:dyDescent="0.2">
      <c r="A322" s="227" t="s">
        <v>386</v>
      </c>
      <c r="B322" s="228" t="s">
        <v>387</v>
      </c>
      <c r="C322" s="222">
        <v>6</v>
      </c>
      <c r="D322" s="233" t="s">
        <v>49</v>
      </c>
      <c r="E322" s="214">
        <f>[4]Equilibrio!F318+[4]Equilibrio!H318</f>
        <v>4.6500000000000057</v>
      </c>
      <c r="F322" s="214">
        <f>C322*E322</f>
        <v>27.900000000000034</v>
      </c>
      <c r="G322" s="215"/>
    </row>
    <row r="323" spans="1:7" s="2" customFormat="1" ht="12" x14ac:dyDescent="0.2">
      <c r="A323" s="227" t="s">
        <v>388</v>
      </c>
      <c r="B323" s="228" t="s">
        <v>389</v>
      </c>
      <c r="C323" s="222">
        <v>2</v>
      </c>
      <c r="D323" s="233" t="s">
        <v>49</v>
      </c>
      <c r="E323" s="214">
        <f>[4]Equilibrio!F319+[4]Equilibrio!H319</f>
        <v>4.6499999999999773</v>
      </c>
      <c r="F323" s="214">
        <f>C323*E323</f>
        <v>9.2999999999999545</v>
      </c>
      <c r="G323" s="215"/>
    </row>
    <row r="324" spans="1:7" s="2" customFormat="1" ht="12" x14ac:dyDescent="0.2">
      <c r="A324" s="248" t="s">
        <v>390</v>
      </c>
      <c r="B324" s="243" t="s">
        <v>391</v>
      </c>
      <c r="C324" s="222">
        <v>2</v>
      </c>
      <c r="D324" s="233" t="s">
        <v>49</v>
      </c>
      <c r="E324" s="214">
        <f>[4]Equilibrio!F320+[4]Equilibrio!H320</f>
        <v>1245.9499999999989</v>
      </c>
      <c r="F324" s="214">
        <f>C324*E324</f>
        <v>2491.8999999999978</v>
      </c>
      <c r="G324" s="215"/>
    </row>
    <row r="325" spans="1:7" s="2" customFormat="1" ht="12" x14ac:dyDescent="0.2">
      <c r="A325" s="227"/>
      <c r="B325" s="228"/>
      <c r="C325" s="222"/>
      <c r="D325" s="233"/>
      <c r="E325" s="214"/>
      <c r="F325" s="214"/>
      <c r="G325" s="215">
        <f>SUM(F321:F324)</f>
        <v>5751.1199999999981</v>
      </c>
    </row>
    <row r="326" spans="1:7" s="2" customFormat="1" ht="12" x14ac:dyDescent="0.2">
      <c r="A326" s="225">
        <v>23.16</v>
      </c>
      <c r="B326" s="226" t="s">
        <v>392</v>
      </c>
      <c r="C326" s="222"/>
      <c r="D326" s="233"/>
      <c r="E326" s="214"/>
      <c r="F326" s="214"/>
      <c r="G326" s="215"/>
    </row>
    <row r="327" spans="1:7" s="2" customFormat="1" ht="12" x14ac:dyDescent="0.2">
      <c r="A327" s="227" t="s">
        <v>393</v>
      </c>
      <c r="B327" s="228" t="s">
        <v>394</v>
      </c>
      <c r="C327" s="222">
        <v>1</v>
      </c>
      <c r="D327" s="233" t="s">
        <v>49</v>
      </c>
      <c r="E327" s="214">
        <f>[4]Equilibrio!F323+[4]Equilibrio!H323</f>
        <v>729.99999999999818</v>
      </c>
      <c r="F327" s="214">
        <f t="shared" ref="F327:F340" si="11">C327*E327</f>
        <v>729.99999999999818</v>
      </c>
      <c r="G327" s="215"/>
    </row>
    <row r="328" spans="1:7" s="2" customFormat="1" ht="12" x14ac:dyDescent="0.2">
      <c r="A328" s="227" t="s">
        <v>395</v>
      </c>
      <c r="B328" s="228" t="s">
        <v>396</v>
      </c>
      <c r="C328" s="222">
        <v>1</v>
      </c>
      <c r="D328" s="233" t="s">
        <v>49</v>
      </c>
      <c r="E328" s="214">
        <f>[4]Equilibrio!F324+[4]Equilibrio!H324</f>
        <v>650</v>
      </c>
      <c r="F328" s="214">
        <f t="shared" si="11"/>
        <v>650</v>
      </c>
      <c r="G328" s="215"/>
    </row>
    <row r="329" spans="1:7" s="2" customFormat="1" ht="12" x14ac:dyDescent="0.2">
      <c r="A329" s="227" t="s">
        <v>397</v>
      </c>
      <c r="B329" s="228" t="s">
        <v>398</v>
      </c>
      <c r="C329" s="222">
        <v>1</v>
      </c>
      <c r="D329" s="233" t="s">
        <v>49</v>
      </c>
      <c r="E329" s="214">
        <f>[4]Equilibrio!F325+[4]Equilibrio!H325</f>
        <v>350</v>
      </c>
      <c r="F329" s="214">
        <f t="shared" si="11"/>
        <v>350</v>
      </c>
      <c r="G329" s="215"/>
    </row>
    <row r="330" spans="1:7" s="2" customFormat="1" ht="12" x14ac:dyDescent="0.2">
      <c r="A330" s="227" t="s">
        <v>399</v>
      </c>
      <c r="B330" s="228" t="s">
        <v>400</v>
      </c>
      <c r="C330" s="222">
        <v>1</v>
      </c>
      <c r="D330" s="233" t="s">
        <v>49</v>
      </c>
      <c r="E330" s="214">
        <f>[4]Equilibrio!F326+[4]Equilibrio!H326</f>
        <v>800</v>
      </c>
      <c r="F330" s="214">
        <f t="shared" si="11"/>
        <v>800</v>
      </c>
      <c r="G330" s="215"/>
    </row>
    <row r="331" spans="1:7" s="2" customFormat="1" ht="12" x14ac:dyDescent="0.2">
      <c r="A331" s="227" t="s">
        <v>401</v>
      </c>
      <c r="B331" s="228" t="s">
        <v>402</v>
      </c>
      <c r="C331" s="222">
        <v>1</v>
      </c>
      <c r="D331" s="233" t="s">
        <v>49</v>
      </c>
      <c r="E331" s="214">
        <f>[4]Equilibrio!F327+[4]Equilibrio!H327</f>
        <v>400</v>
      </c>
      <c r="F331" s="214">
        <f t="shared" si="11"/>
        <v>400</v>
      </c>
      <c r="G331" s="215"/>
    </row>
    <row r="332" spans="1:7" s="2" customFormat="1" ht="12" x14ac:dyDescent="0.2">
      <c r="A332" s="227" t="s">
        <v>403</v>
      </c>
      <c r="B332" s="228" t="s">
        <v>404</v>
      </c>
      <c r="C332" s="222">
        <v>1</v>
      </c>
      <c r="D332" s="233" t="s">
        <v>49</v>
      </c>
      <c r="E332" s="214">
        <f>[4]Equilibrio!F328+[4]Equilibrio!H328</f>
        <v>800</v>
      </c>
      <c r="F332" s="214">
        <f t="shared" si="11"/>
        <v>800</v>
      </c>
      <c r="G332" s="215"/>
    </row>
    <row r="333" spans="1:7" s="2" customFormat="1" ht="12" x14ac:dyDescent="0.2">
      <c r="A333" s="227" t="s">
        <v>405</v>
      </c>
      <c r="B333" s="228" t="s">
        <v>406</v>
      </c>
      <c r="C333" s="222">
        <v>1</v>
      </c>
      <c r="D333" s="233" t="s">
        <v>49</v>
      </c>
      <c r="E333" s="214">
        <f>[4]Equilibrio!F329+[4]Equilibrio!H329</f>
        <v>3800</v>
      </c>
      <c r="F333" s="214">
        <f t="shared" si="11"/>
        <v>3800</v>
      </c>
      <c r="G333" s="215"/>
    </row>
    <row r="334" spans="1:7" s="2" customFormat="1" ht="12" x14ac:dyDescent="0.2">
      <c r="A334" s="227" t="s">
        <v>407</v>
      </c>
      <c r="B334" s="230" t="s">
        <v>408</v>
      </c>
      <c r="C334" s="222">
        <v>11.58</v>
      </c>
      <c r="D334" s="233" t="s">
        <v>33</v>
      </c>
      <c r="E334" s="214">
        <f>[4]Equilibrio!F330+[4]Equilibrio!H330</f>
        <v>0</v>
      </c>
      <c r="F334" s="214">
        <f t="shared" si="11"/>
        <v>0</v>
      </c>
      <c r="G334" s="215"/>
    </row>
    <row r="335" spans="1:7" s="2" customFormat="1" ht="12" x14ac:dyDescent="0.2">
      <c r="A335" s="227" t="s">
        <v>409</v>
      </c>
      <c r="B335" s="230" t="s">
        <v>410</v>
      </c>
      <c r="C335" s="222">
        <v>28.95</v>
      </c>
      <c r="D335" s="233" t="s">
        <v>33</v>
      </c>
      <c r="E335" s="214">
        <f>[4]Equilibrio!F331+[4]Equilibrio!H331</f>
        <v>0</v>
      </c>
      <c r="F335" s="214">
        <f t="shared" si="11"/>
        <v>0</v>
      </c>
      <c r="G335" s="215"/>
    </row>
    <row r="336" spans="1:7" s="2" customFormat="1" ht="12" x14ac:dyDescent="0.2">
      <c r="A336" s="227" t="s">
        <v>411</v>
      </c>
      <c r="B336" s="230" t="s">
        <v>412</v>
      </c>
      <c r="C336" s="222">
        <v>144.75</v>
      </c>
      <c r="D336" s="233" t="s">
        <v>33</v>
      </c>
      <c r="E336" s="214">
        <f>[4]Equilibrio!F332+[4]Equilibrio!H332</f>
        <v>90.560000000000059</v>
      </c>
      <c r="F336" s="214">
        <f t="shared" si="11"/>
        <v>13108.560000000009</v>
      </c>
      <c r="G336" s="215"/>
    </row>
    <row r="337" spans="1:7" s="2" customFormat="1" ht="12" x14ac:dyDescent="0.2">
      <c r="A337" s="227" t="s">
        <v>413</v>
      </c>
      <c r="B337" s="228" t="s">
        <v>414</v>
      </c>
      <c r="C337" s="222">
        <v>2</v>
      </c>
      <c r="D337" s="233" t="s">
        <v>49</v>
      </c>
      <c r="E337" s="214">
        <f>[4]Equilibrio!F333+[4]Equilibrio!H333</f>
        <v>1121.79</v>
      </c>
      <c r="F337" s="214">
        <f t="shared" si="11"/>
        <v>2243.58</v>
      </c>
      <c r="G337" s="215"/>
    </row>
    <row r="338" spans="1:7" s="2" customFormat="1" ht="12" x14ac:dyDescent="0.2">
      <c r="A338" s="227" t="s">
        <v>415</v>
      </c>
      <c r="B338" s="230" t="s">
        <v>416</v>
      </c>
      <c r="C338" s="222">
        <v>1</v>
      </c>
      <c r="D338" s="233" t="s">
        <v>49</v>
      </c>
      <c r="E338" s="214">
        <f>[4]Equilibrio!F334+[4]Equilibrio!H334</f>
        <v>11208.739999999991</v>
      </c>
      <c r="F338" s="214">
        <f t="shared" si="11"/>
        <v>11208.739999999991</v>
      </c>
      <c r="G338" s="215"/>
    </row>
    <row r="339" spans="1:7" s="2" customFormat="1" ht="12" x14ac:dyDescent="0.2">
      <c r="A339" s="227" t="s">
        <v>417</v>
      </c>
      <c r="B339" s="230" t="s">
        <v>418</v>
      </c>
      <c r="C339" s="222">
        <v>1</v>
      </c>
      <c r="D339" s="233" t="s">
        <v>49</v>
      </c>
      <c r="E339" s="214">
        <f>[4]Equilibrio!F335+[4]Equilibrio!H335</f>
        <v>11517.469999999998</v>
      </c>
      <c r="F339" s="214">
        <f t="shared" si="11"/>
        <v>11517.469999999998</v>
      </c>
      <c r="G339" s="215"/>
    </row>
    <row r="340" spans="1:7" s="2" customFormat="1" ht="12" x14ac:dyDescent="0.2">
      <c r="A340" s="227" t="s">
        <v>419</v>
      </c>
      <c r="B340" s="228" t="s">
        <v>420</v>
      </c>
      <c r="C340" s="222">
        <v>1</v>
      </c>
      <c r="D340" s="233" t="s">
        <v>49</v>
      </c>
      <c r="E340" s="214">
        <f>[4]Equilibrio!F336+[4]Equilibrio!H336</f>
        <v>476.30000000000291</v>
      </c>
      <c r="F340" s="214">
        <f t="shared" si="11"/>
        <v>476.30000000000291</v>
      </c>
      <c r="G340" s="215"/>
    </row>
    <row r="341" spans="1:7" s="2" customFormat="1" ht="12" x14ac:dyDescent="0.2">
      <c r="A341" s="227"/>
      <c r="B341" s="228"/>
      <c r="C341" s="222"/>
      <c r="D341" s="233"/>
      <c r="E341" s="214"/>
      <c r="F341" s="214"/>
      <c r="G341" s="215">
        <f>SUM(F327:F340)</f>
        <v>46084.649999999994</v>
      </c>
    </row>
    <row r="342" spans="1:7" s="2" customFormat="1" ht="12" x14ac:dyDescent="0.2">
      <c r="A342" s="225">
        <v>23.17</v>
      </c>
      <c r="B342" s="226" t="s">
        <v>421</v>
      </c>
      <c r="C342" s="222"/>
      <c r="D342" s="233"/>
      <c r="E342" s="214"/>
      <c r="F342" s="214"/>
      <c r="G342" s="215"/>
    </row>
    <row r="343" spans="1:7" s="2" customFormat="1" ht="12" x14ac:dyDescent="0.2">
      <c r="A343" s="227" t="s">
        <v>422</v>
      </c>
      <c r="B343" s="228" t="s">
        <v>423</v>
      </c>
      <c r="C343" s="222">
        <v>0</v>
      </c>
      <c r="D343" s="233" t="s">
        <v>49</v>
      </c>
      <c r="E343" s="214">
        <f>[4]Equilibrio!F339+[4]Equilibrio!H339</f>
        <v>0</v>
      </c>
      <c r="F343" s="214">
        <f t="shared" ref="F343:F350" si="12">C343*E343</f>
        <v>0</v>
      </c>
      <c r="G343" s="215"/>
    </row>
    <row r="344" spans="1:7" s="2" customFormat="1" ht="12" x14ac:dyDescent="0.2">
      <c r="A344" s="227" t="s">
        <v>424</v>
      </c>
      <c r="B344" s="228" t="s">
        <v>425</v>
      </c>
      <c r="C344" s="222">
        <v>0</v>
      </c>
      <c r="D344" s="233" t="s">
        <v>49</v>
      </c>
      <c r="E344" s="214">
        <f>[4]Equilibrio!F340+[4]Equilibrio!H340</f>
        <v>0</v>
      </c>
      <c r="F344" s="214">
        <f t="shared" si="12"/>
        <v>0</v>
      </c>
      <c r="G344" s="215"/>
    </row>
    <row r="345" spans="1:7" s="2" customFormat="1" ht="12" x14ac:dyDescent="0.2">
      <c r="A345" s="227" t="s">
        <v>426</v>
      </c>
      <c r="B345" s="228" t="s">
        <v>427</v>
      </c>
      <c r="C345" s="222">
        <v>0</v>
      </c>
      <c r="D345" s="233" t="s">
        <v>49</v>
      </c>
      <c r="E345" s="214">
        <f>[4]Equilibrio!F341+[4]Equilibrio!H341</f>
        <v>0</v>
      </c>
      <c r="F345" s="214">
        <f t="shared" si="12"/>
        <v>0</v>
      </c>
      <c r="G345" s="215"/>
    </row>
    <row r="346" spans="1:7" s="2" customFormat="1" ht="12" x14ac:dyDescent="0.2">
      <c r="A346" s="227" t="s">
        <v>428</v>
      </c>
      <c r="B346" s="228" t="s">
        <v>429</v>
      </c>
      <c r="C346" s="222">
        <v>0</v>
      </c>
      <c r="D346" s="233" t="s">
        <v>49</v>
      </c>
      <c r="E346" s="214">
        <f>[4]Equilibrio!F342+[4]Equilibrio!H342</f>
        <v>0</v>
      </c>
      <c r="F346" s="214">
        <f t="shared" si="12"/>
        <v>0</v>
      </c>
      <c r="G346" s="215"/>
    </row>
    <row r="347" spans="1:7" s="2" customFormat="1" ht="12" x14ac:dyDescent="0.2">
      <c r="A347" s="227" t="s">
        <v>430</v>
      </c>
      <c r="B347" s="230" t="s">
        <v>431</v>
      </c>
      <c r="C347" s="222">
        <v>0</v>
      </c>
      <c r="D347" s="233" t="s">
        <v>49</v>
      </c>
      <c r="E347" s="214">
        <f>[4]Equilibrio!F343+[4]Equilibrio!H343</f>
        <v>0</v>
      </c>
      <c r="F347" s="214">
        <f t="shared" si="12"/>
        <v>0</v>
      </c>
      <c r="G347" s="215"/>
    </row>
    <row r="348" spans="1:7" s="2" customFormat="1" ht="12" x14ac:dyDescent="0.2">
      <c r="A348" s="227" t="s">
        <v>432</v>
      </c>
      <c r="B348" s="228" t="s">
        <v>433</v>
      </c>
      <c r="C348" s="222">
        <v>0</v>
      </c>
      <c r="D348" s="233" t="s">
        <v>49</v>
      </c>
      <c r="E348" s="214">
        <f>[4]Equilibrio!F344+[4]Equilibrio!H344</f>
        <v>0</v>
      </c>
      <c r="F348" s="214">
        <f t="shared" si="12"/>
        <v>0</v>
      </c>
      <c r="G348" s="215"/>
    </row>
    <row r="349" spans="1:7" s="2" customFormat="1" ht="12" x14ac:dyDescent="0.2">
      <c r="A349" s="227" t="s">
        <v>434</v>
      </c>
      <c r="B349" s="228" t="s">
        <v>435</v>
      </c>
      <c r="C349" s="222">
        <v>0</v>
      </c>
      <c r="D349" s="233" t="s">
        <v>49</v>
      </c>
      <c r="E349" s="214">
        <f>[4]Equilibrio!F345+[4]Equilibrio!H345</f>
        <v>0</v>
      </c>
      <c r="F349" s="214">
        <f t="shared" si="12"/>
        <v>0</v>
      </c>
      <c r="G349" s="215"/>
    </row>
    <row r="350" spans="1:7" s="2" customFormat="1" ht="12" x14ac:dyDescent="0.2">
      <c r="A350" s="227" t="s">
        <v>436</v>
      </c>
      <c r="B350" s="228" t="s">
        <v>437</v>
      </c>
      <c r="C350" s="222">
        <v>0</v>
      </c>
      <c r="D350" s="233" t="s">
        <v>49</v>
      </c>
      <c r="E350" s="214">
        <f>[4]Equilibrio!F346+[4]Equilibrio!H346</f>
        <v>0</v>
      </c>
      <c r="F350" s="214">
        <f t="shared" si="12"/>
        <v>0</v>
      </c>
      <c r="G350" s="215"/>
    </row>
    <row r="351" spans="1:7" s="2" customFormat="1" ht="12" x14ac:dyDescent="0.2">
      <c r="A351" s="227"/>
      <c r="B351" s="228"/>
      <c r="C351" s="222"/>
      <c r="D351" s="233"/>
      <c r="E351" s="214"/>
      <c r="F351" s="214"/>
      <c r="G351" s="215">
        <f>SUM(F343:F350)</f>
        <v>0</v>
      </c>
    </row>
    <row r="352" spans="1:7" s="2" customFormat="1" ht="12" x14ac:dyDescent="0.2">
      <c r="A352" s="225">
        <v>23.18</v>
      </c>
      <c r="B352" s="226" t="s">
        <v>438</v>
      </c>
      <c r="C352" s="222"/>
      <c r="D352" s="233"/>
      <c r="E352" s="214"/>
      <c r="F352" s="214"/>
      <c r="G352" s="215"/>
    </row>
    <row r="353" spans="1:7" s="2" customFormat="1" ht="12" x14ac:dyDescent="0.2">
      <c r="A353" s="227" t="s">
        <v>439</v>
      </c>
      <c r="B353" s="243" t="s">
        <v>440</v>
      </c>
      <c r="C353" s="222">
        <v>5.81</v>
      </c>
      <c r="D353" s="233" t="s">
        <v>33</v>
      </c>
      <c r="E353" s="214">
        <f>[4]Equilibrio!F349+[4]Equilibrio!H349</f>
        <v>0</v>
      </c>
      <c r="F353" s="214">
        <f>C353*E353</f>
        <v>0</v>
      </c>
      <c r="G353" s="215"/>
    </row>
    <row r="354" spans="1:7" s="2" customFormat="1" ht="24" x14ac:dyDescent="0.2">
      <c r="A354" s="227" t="s">
        <v>441</v>
      </c>
      <c r="B354" s="243" t="s">
        <v>442</v>
      </c>
      <c r="C354" s="222">
        <v>5.81</v>
      </c>
      <c r="D354" s="233" t="s">
        <v>33</v>
      </c>
      <c r="E354" s="214">
        <f>[4]Equilibrio!F350+[4]Equilibrio!H350</f>
        <v>0</v>
      </c>
      <c r="F354" s="214">
        <f>C354*E354</f>
        <v>0</v>
      </c>
      <c r="G354" s="215"/>
    </row>
    <row r="355" spans="1:7" s="2" customFormat="1" ht="12" x14ac:dyDescent="0.2">
      <c r="A355" s="227" t="s">
        <v>443</v>
      </c>
      <c r="B355" s="228" t="s">
        <v>444</v>
      </c>
      <c r="C355" s="222">
        <v>4.3600000000000003</v>
      </c>
      <c r="D355" s="233" t="s">
        <v>25</v>
      </c>
      <c r="E355" s="214">
        <f>[4]Equilibrio!F351+[4]Equilibrio!H351</f>
        <v>0</v>
      </c>
      <c r="F355" s="214">
        <f>C355*E355</f>
        <v>0</v>
      </c>
      <c r="G355" s="215"/>
    </row>
    <row r="356" spans="1:7" s="2" customFormat="1" ht="12" x14ac:dyDescent="0.2">
      <c r="A356" s="227"/>
      <c r="B356" s="228"/>
      <c r="C356" s="222"/>
      <c r="D356" s="233"/>
      <c r="E356" s="214"/>
      <c r="F356" s="214"/>
      <c r="G356" s="215">
        <f>SUM(F353:F355)</f>
        <v>0</v>
      </c>
    </row>
    <row r="357" spans="1:7" s="2" customFormat="1" ht="12" x14ac:dyDescent="0.2">
      <c r="A357" s="225">
        <v>23.19</v>
      </c>
      <c r="B357" s="226" t="s">
        <v>445</v>
      </c>
      <c r="C357" s="222"/>
      <c r="D357" s="233"/>
      <c r="E357" s="214"/>
      <c r="F357" s="214"/>
      <c r="G357" s="215"/>
    </row>
    <row r="358" spans="1:7" s="2" customFormat="1" ht="12" x14ac:dyDescent="0.2">
      <c r="A358" s="227" t="s">
        <v>446</v>
      </c>
      <c r="B358" s="228" t="s">
        <v>447</v>
      </c>
      <c r="C358" s="222">
        <v>1</v>
      </c>
      <c r="D358" s="233" t="s">
        <v>49</v>
      </c>
      <c r="E358" s="214">
        <f>[4]Equilibrio!F354+[4]Equilibrio!H354</f>
        <v>0</v>
      </c>
      <c r="F358" s="214">
        <f t="shared" ref="F358:F365" si="13">C358*E358</f>
        <v>0</v>
      </c>
      <c r="G358" s="215"/>
    </row>
    <row r="359" spans="1:7" s="2" customFormat="1" ht="12" x14ac:dyDescent="0.2">
      <c r="A359" s="227" t="s">
        <v>448</v>
      </c>
      <c r="B359" s="228" t="s">
        <v>449</v>
      </c>
      <c r="C359" s="222">
        <v>1</v>
      </c>
      <c r="D359" s="233" t="s">
        <v>49</v>
      </c>
      <c r="E359" s="214">
        <f>[4]Equilibrio!F355+[4]Equilibrio!H355</f>
        <v>0</v>
      </c>
      <c r="F359" s="214">
        <f t="shared" si="13"/>
        <v>0</v>
      </c>
      <c r="G359" s="215"/>
    </row>
    <row r="360" spans="1:7" s="2" customFormat="1" ht="12" x14ac:dyDescent="0.2">
      <c r="A360" s="227" t="s">
        <v>450</v>
      </c>
      <c r="B360" s="228" t="s">
        <v>451</v>
      </c>
      <c r="C360" s="222">
        <v>1</v>
      </c>
      <c r="D360" s="233" t="s">
        <v>49</v>
      </c>
      <c r="E360" s="214">
        <f>[4]Equilibrio!F356+[4]Equilibrio!H356</f>
        <v>0</v>
      </c>
      <c r="F360" s="214">
        <f t="shared" si="13"/>
        <v>0</v>
      </c>
      <c r="G360" s="215"/>
    </row>
    <row r="361" spans="1:7" s="2" customFormat="1" ht="12" x14ac:dyDescent="0.2">
      <c r="A361" s="244" t="s">
        <v>452</v>
      </c>
      <c r="B361" s="249" t="s">
        <v>453</v>
      </c>
      <c r="C361" s="250">
        <v>2</v>
      </c>
      <c r="D361" s="251" t="s">
        <v>49</v>
      </c>
      <c r="E361" s="214">
        <f>[4]Equilibrio!F357+[4]Equilibrio!H357</f>
        <v>0</v>
      </c>
      <c r="F361" s="214">
        <f t="shared" si="13"/>
        <v>0</v>
      </c>
      <c r="G361" s="215"/>
    </row>
    <row r="362" spans="1:7" s="2" customFormat="1" ht="12" x14ac:dyDescent="0.2">
      <c r="A362" s="227" t="s">
        <v>454</v>
      </c>
      <c r="B362" s="228" t="s">
        <v>455</v>
      </c>
      <c r="C362" s="222">
        <v>2</v>
      </c>
      <c r="D362" s="233" t="s">
        <v>49</v>
      </c>
      <c r="E362" s="214">
        <f>[4]Equilibrio!F358+[4]Equilibrio!H358</f>
        <v>0</v>
      </c>
      <c r="F362" s="214">
        <f t="shared" si="13"/>
        <v>0</v>
      </c>
      <c r="G362" s="215"/>
    </row>
    <row r="363" spans="1:7" s="2" customFormat="1" ht="12" x14ac:dyDescent="0.2">
      <c r="A363" s="227" t="s">
        <v>456</v>
      </c>
      <c r="B363" s="228" t="s">
        <v>457</v>
      </c>
      <c r="C363" s="222">
        <v>12</v>
      </c>
      <c r="D363" s="233" t="s">
        <v>49</v>
      </c>
      <c r="E363" s="214">
        <f>[4]Equilibrio!F359+[4]Equilibrio!H359</f>
        <v>0</v>
      </c>
      <c r="F363" s="214">
        <f t="shared" si="13"/>
        <v>0</v>
      </c>
      <c r="G363" s="215"/>
    </row>
    <row r="364" spans="1:7" s="2" customFormat="1" ht="12" x14ac:dyDescent="0.2">
      <c r="A364" s="227" t="s">
        <v>458</v>
      </c>
      <c r="B364" s="228" t="s">
        <v>459</v>
      </c>
      <c r="C364" s="222">
        <v>2</v>
      </c>
      <c r="D364" s="233" t="s">
        <v>49</v>
      </c>
      <c r="E364" s="214">
        <f>[4]Equilibrio!F360+[4]Equilibrio!H360</f>
        <v>0</v>
      </c>
      <c r="F364" s="214">
        <f t="shared" si="13"/>
        <v>0</v>
      </c>
      <c r="G364" s="215"/>
    </row>
    <row r="365" spans="1:7" s="2" customFormat="1" ht="12" x14ac:dyDescent="0.2">
      <c r="A365" s="227" t="s">
        <v>460</v>
      </c>
      <c r="B365" s="228" t="s">
        <v>461</v>
      </c>
      <c r="C365" s="222">
        <v>1</v>
      </c>
      <c r="D365" s="233" t="s">
        <v>49</v>
      </c>
      <c r="E365" s="214">
        <f>[4]Equilibrio!F361+[4]Equilibrio!H361</f>
        <v>0</v>
      </c>
      <c r="F365" s="214">
        <f t="shared" si="13"/>
        <v>0</v>
      </c>
      <c r="G365" s="215"/>
    </row>
    <row r="366" spans="1:7" s="2" customFormat="1" ht="12" x14ac:dyDescent="0.2">
      <c r="A366" s="227"/>
      <c r="B366" s="228"/>
      <c r="C366" s="222"/>
      <c r="D366" s="233"/>
      <c r="E366" s="214"/>
      <c r="F366" s="214"/>
      <c r="G366" s="215">
        <f>SUM(F358:F365)</f>
        <v>0</v>
      </c>
    </row>
    <row r="367" spans="1:7" s="2" customFormat="1" ht="12" x14ac:dyDescent="0.2">
      <c r="A367" s="225">
        <v>23.2</v>
      </c>
      <c r="B367" s="226" t="s">
        <v>462</v>
      </c>
      <c r="C367" s="222"/>
      <c r="D367" s="233"/>
      <c r="E367" s="214"/>
      <c r="F367" s="214"/>
      <c r="G367" s="215"/>
    </row>
    <row r="368" spans="1:7" s="2" customFormat="1" ht="12" x14ac:dyDescent="0.2">
      <c r="A368" s="227" t="s">
        <v>463</v>
      </c>
      <c r="B368" s="228" t="s">
        <v>464</v>
      </c>
      <c r="C368" s="222">
        <v>3</v>
      </c>
      <c r="D368" s="233" t="s">
        <v>49</v>
      </c>
      <c r="E368" s="214">
        <f>[4]Equilibrio!F364+[4]Equilibrio!H364</f>
        <v>0</v>
      </c>
      <c r="F368" s="214">
        <f>C368*E368</f>
        <v>0</v>
      </c>
      <c r="G368" s="215"/>
    </row>
    <row r="369" spans="1:7" s="2" customFormat="1" ht="12" x14ac:dyDescent="0.2">
      <c r="A369" s="227" t="s">
        <v>465</v>
      </c>
      <c r="B369" s="228" t="s">
        <v>466</v>
      </c>
      <c r="C369" s="222">
        <v>1</v>
      </c>
      <c r="D369" s="233" t="s">
        <v>49</v>
      </c>
      <c r="E369" s="214">
        <f>[4]Equilibrio!F365+[4]Equilibrio!H365</f>
        <v>0</v>
      </c>
      <c r="F369" s="214">
        <f>C369*E369</f>
        <v>0</v>
      </c>
      <c r="G369" s="215"/>
    </row>
    <row r="370" spans="1:7" s="2" customFormat="1" ht="12" x14ac:dyDescent="0.2">
      <c r="A370" s="227" t="s">
        <v>467</v>
      </c>
      <c r="B370" s="228" t="s">
        <v>468</v>
      </c>
      <c r="C370" s="222">
        <v>1</v>
      </c>
      <c r="D370" s="233" t="s">
        <v>49</v>
      </c>
      <c r="E370" s="214">
        <f>[4]Equilibrio!F366+[4]Equilibrio!H366</f>
        <v>0</v>
      </c>
      <c r="F370" s="214">
        <f>C370*E370</f>
        <v>0</v>
      </c>
      <c r="G370" s="215"/>
    </row>
    <row r="371" spans="1:7" s="2" customFormat="1" ht="12" x14ac:dyDescent="0.2">
      <c r="A371" s="227"/>
      <c r="B371" s="228"/>
      <c r="C371" s="222"/>
      <c r="D371" s="233"/>
      <c r="E371" s="214"/>
      <c r="F371" s="214"/>
      <c r="G371" s="215">
        <f>SUM(F368:F370)</f>
        <v>0</v>
      </c>
    </row>
    <row r="372" spans="1:7" s="2" customFormat="1" ht="12" x14ac:dyDescent="0.2">
      <c r="A372" s="225">
        <v>23.21</v>
      </c>
      <c r="B372" s="226" t="s">
        <v>469</v>
      </c>
      <c r="C372" s="222"/>
      <c r="D372" s="233"/>
      <c r="E372" s="214"/>
      <c r="F372" s="214"/>
      <c r="G372" s="215"/>
    </row>
    <row r="373" spans="1:7" s="2" customFormat="1" ht="12" x14ac:dyDescent="0.2">
      <c r="A373" s="227" t="s">
        <v>470</v>
      </c>
      <c r="B373" s="228" t="s">
        <v>471</v>
      </c>
      <c r="C373" s="222">
        <v>2</v>
      </c>
      <c r="D373" s="233" t="s">
        <v>49</v>
      </c>
      <c r="E373" s="214">
        <f>[4]Equilibrio!F369+[4]Equilibrio!H369</f>
        <v>0</v>
      </c>
      <c r="F373" s="214">
        <f t="shared" ref="F373:F385" si="14">C373*E373</f>
        <v>0</v>
      </c>
      <c r="G373" s="215"/>
    </row>
    <row r="374" spans="1:7" s="2" customFormat="1" ht="12" x14ac:dyDescent="0.2">
      <c r="A374" s="227" t="s">
        <v>472</v>
      </c>
      <c r="B374" s="228" t="s">
        <v>473</v>
      </c>
      <c r="C374" s="222">
        <v>4</v>
      </c>
      <c r="D374" s="233" t="s">
        <v>49</v>
      </c>
      <c r="E374" s="214">
        <f>[4]Equilibrio!F370+[4]Equilibrio!H370</f>
        <v>0</v>
      </c>
      <c r="F374" s="214">
        <f t="shared" si="14"/>
        <v>0</v>
      </c>
      <c r="G374" s="215"/>
    </row>
    <row r="375" spans="1:7" s="2" customFormat="1" ht="12" x14ac:dyDescent="0.2">
      <c r="A375" s="227" t="s">
        <v>474</v>
      </c>
      <c r="B375" s="228" t="s">
        <v>475</v>
      </c>
      <c r="C375" s="222">
        <v>4</v>
      </c>
      <c r="D375" s="233" t="s">
        <v>49</v>
      </c>
      <c r="E375" s="214">
        <f>[4]Equilibrio!F371+[4]Equilibrio!H371</f>
        <v>0</v>
      </c>
      <c r="F375" s="214">
        <f t="shared" si="14"/>
        <v>0</v>
      </c>
      <c r="G375" s="215"/>
    </row>
    <row r="376" spans="1:7" s="2" customFormat="1" ht="12" x14ac:dyDescent="0.2">
      <c r="A376" s="227" t="s">
        <v>476</v>
      </c>
      <c r="B376" s="228" t="s">
        <v>477</v>
      </c>
      <c r="C376" s="222">
        <v>2</v>
      </c>
      <c r="D376" s="233" t="s">
        <v>49</v>
      </c>
      <c r="E376" s="214">
        <f>[4]Equilibrio!F372+[4]Equilibrio!H372</f>
        <v>0</v>
      </c>
      <c r="F376" s="214">
        <f t="shared" si="14"/>
        <v>0</v>
      </c>
      <c r="G376" s="215"/>
    </row>
    <row r="377" spans="1:7" s="2" customFormat="1" ht="12" x14ac:dyDescent="0.2">
      <c r="A377" s="227" t="s">
        <v>478</v>
      </c>
      <c r="B377" s="228" t="s">
        <v>479</v>
      </c>
      <c r="C377" s="222">
        <v>2</v>
      </c>
      <c r="D377" s="233" t="s">
        <v>49</v>
      </c>
      <c r="E377" s="214">
        <f>[4]Equilibrio!F373+[4]Equilibrio!H373</f>
        <v>0</v>
      </c>
      <c r="F377" s="214">
        <f t="shared" si="14"/>
        <v>0</v>
      </c>
      <c r="G377" s="215"/>
    </row>
    <row r="378" spans="1:7" s="2" customFormat="1" ht="12" x14ac:dyDescent="0.2">
      <c r="A378" s="227" t="s">
        <v>480</v>
      </c>
      <c r="B378" s="228" t="s">
        <v>481</v>
      </c>
      <c r="C378" s="222">
        <v>2</v>
      </c>
      <c r="D378" s="233" t="s">
        <v>49</v>
      </c>
      <c r="E378" s="214">
        <f>[4]Equilibrio!F374+[4]Equilibrio!H374</f>
        <v>0</v>
      </c>
      <c r="F378" s="214">
        <f t="shared" si="14"/>
        <v>0</v>
      </c>
      <c r="G378" s="215"/>
    </row>
    <row r="379" spans="1:7" s="2" customFormat="1" ht="12" x14ac:dyDescent="0.2">
      <c r="A379" s="227" t="s">
        <v>482</v>
      </c>
      <c r="B379" s="228" t="s">
        <v>483</v>
      </c>
      <c r="C379" s="222">
        <v>260</v>
      </c>
      <c r="D379" s="233" t="s">
        <v>376</v>
      </c>
      <c r="E379" s="214">
        <f>[4]Equilibrio!F375+[4]Equilibrio!H375</f>
        <v>0</v>
      </c>
      <c r="F379" s="214">
        <f t="shared" si="14"/>
        <v>0</v>
      </c>
      <c r="G379" s="215"/>
    </row>
    <row r="380" spans="1:7" s="2" customFormat="1" ht="12" x14ac:dyDescent="0.2">
      <c r="A380" s="227" t="s">
        <v>484</v>
      </c>
      <c r="B380" s="228" t="s">
        <v>485</v>
      </c>
      <c r="C380" s="222">
        <v>2</v>
      </c>
      <c r="D380" s="233" t="s">
        <v>49</v>
      </c>
      <c r="E380" s="214">
        <f>[4]Equilibrio!F376+[4]Equilibrio!H376</f>
        <v>0</v>
      </c>
      <c r="F380" s="214">
        <f t="shared" si="14"/>
        <v>0</v>
      </c>
      <c r="G380" s="215"/>
    </row>
    <row r="381" spans="1:7" s="2" customFormat="1" ht="12" x14ac:dyDescent="0.2">
      <c r="A381" s="227" t="s">
        <v>486</v>
      </c>
      <c r="B381" s="228" t="s">
        <v>487</v>
      </c>
      <c r="C381" s="222">
        <v>2</v>
      </c>
      <c r="D381" s="233" t="s">
        <v>49</v>
      </c>
      <c r="E381" s="214">
        <f>[4]Equilibrio!F377+[4]Equilibrio!H377</f>
        <v>0</v>
      </c>
      <c r="F381" s="214">
        <f t="shared" si="14"/>
        <v>0</v>
      </c>
      <c r="G381" s="215"/>
    </row>
    <row r="382" spans="1:7" s="2" customFormat="1" ht="12" x14ac:dyDescent="0.2">
      <c r="A382" s="227" t="s">
        <v>488</v>
      </c>
      <c r="B382" s="228" t="s">
        <v>489</v>
      </c>
      <c r="C382" s="222">
        <v>1</v>
      </c>
      <c r="D382" s="233" t="s">
        <v>490</v>
      </c>
      <c r="E382" s="214">
        <f>[4]Equilibrio!F378+[4]Equilibrio!H378</f>
        <v>0</v>
      </c>
      <c r="F382" s="214">
        <f t="shared" si="14"/>
        <v>0</v>
      </c>
      <c r="G382" s="215"/>
    </row>
    <row r="383" spans="1:7" s="2" customFormat="1" ht="12" x14ac:dyDescent="0.2">
      <c r="A383" s="227" t="s">
        <v>491</v>
      </c>
      <c r="B383" s="228" t="s">
        <v>492</v>
      </c>
      <c r="C383" s="222">
        <v>2</v>
      </c>
      <c r="D383" s="233" t="s">
        <v>49</v>
      </c>
      <c r="E383" s="214">
        <f>[4]Equilibrio!F379+[4]Equilibrio!H379</f>
        <v>0</v>
      </c>
      <c r="F383" s="214">
        <f t="shared" si="14"/>
        <v>0</v>
      </c>
      <c r="G383" s="215"/>
    </row>
    <row r="384" spans="1:7" s="2" customFormat="1" ht="12" x14ac:dyDescent="0.2">
      <c r="A384" s="227" t="s">
        <v>493</v>
      </c>
      <c r="B384" s="228" t="s">
        <v>494</v>
      </c>
      <c r="C384" s="222">
        <v>2</v>
      </c>
      <c r="D384" s="233" t="s">
        <v>49</v>
      </c>
      <c r="E384" s="214">
        <f>[4]Equilibrio!F380+[4]Equilibrio!H380</f>
        <v>0</v>
      </c>
      <c r="F384" s="214">
        <f t="shared" si="14"/>
        <v>0</v>
      </c>
      <c r="G384" s="215"/>
    </row>
    <row r="385" spans="1:9" s="2" customFormat="1" ht="12" x14ac:dyDescent="0.2">
      <c r="A385" s="227" t="s">
        <v>495</v>
      </c>
      <c r="B385" s="228" t="s">
        <v>496</v>
      </c>
      <c r="C385" s="222">
        <v>2</v>
      </c>
      <c r="D385" s="233" t="s">
        <v>49</v>
      </c>
      <c r="E385" s="214">
        <f>[4]Equilibrio!F381+[4]Equilibrio!H381</f>
        <v>0</v>
      </c>
      <c r="F385" s="214">
        <f t="shared" si="14"/>
        <v>0</v>
      </c>
      <c r="G385" s="215"/>
    </row>
    <row r="386" spans="1:9" s="2" customFormat="1" ht="12" x14ac:dyDescent="0.2">
      <c r="A386" s="227"/>
      <c r="B386" s="228"/>
      <c r="C386" s="222"/>
      <c r="D386" s="233"/>
      <c r="E386" s="214"/>
      <c r="F386" s="214"/>
      <c r="G386" s="215">
        <f>SUM(F373:F385)</f>
        <v>0</v>
      </c>
      <c r="I386" s="340">
        <f>G255+G258+G271+G279+G287+G291+G291+G299+G325+G341+G351+G356+G366+G371+G386</f>
        <v>401647.84983982227</v>
      </c>
    </row>
    <row r="387" spans="1:9" s="2" customFormat="1" ht="12" x14ac:dyDescent="0.2">
      <c r="A387" s="225" t="s">
        <v>497</v>
      </c>
      <c r="B387" s="230" t="s">
        <v>498</v>
      </c>
      <c r="C387" s="222">
        <v>1</v>
      </c>
      <c r="D387" s="233" t="s">
        <v>499</v>
      </c>
      <c r="E387" s="214">
        <f>[4]Equilibrio!F383+[4]Equilibrio!H383</f>
        <v>0</v>
      </c>
      <c r="F387" s="214">
        <f>C387*E387</f>
        <v>0</v>
      </c>
      <c r="G387" s="215"/>
    </row>
    <row r="388" spans="1:9" s="2" customFormat="1" ht="12" x14ac:dyDescent="0.2">
      <c r="A388" s="225" t="s">
        <v>500</v>
      </c>
      <c r="B388" s="230" t="s">
        <v>501</v>
      </c>
      <c r="C388" s="222">
        <v>1</v>
      </c>
      <c r="D388" s="233" t="s">
        <v>49</v>
      </c>
      <c r="E388" s="214">
        <f>[4]Equilibrio!F384+[4]Equilibrio!H384</f>
        <v>0</v>
      </c>
      <c r="F388" s="214">
        <f>C388*E388</f>
        <v>0</v>
      </c>
      <c r="G388" s="215"/>
    </row>
    <row r="389" spans="1:9" s="2" customFormat="1" ht="12" x14ac:dyDescent="0.2">
      <c r="A389" s="225" t="s">
        <v>502</v>
      </c>
      <c r="B389" s="230" t="s">
        <v>503</v>
      </c>
      <c r="C389" s="222">
        <v>150</v>
      </c>
      <c r="D389" s="258" t="s">
        <v>25</v>
      </c>
      <c r="E389" s="214">
        <f>[4]Equilibrio!F385+[4]Equilibrio!H385</f>
        <v>0</v>
      </c>
      <c r="F389" s="214">
        <f>C389*E389</f>
        <v>0</v>
      </c>
      <c r="G389" s="215"/>
    </row>
    <row r="390" spans="1:9" s="2" customFormat="1" ht="12" x14ac:dyDescent="0.2">
      <c r="A390" s="225"/>
      <c r="B390" s="230"/>
      <c r="C390" s="222"/>
      <c r="D390" s="258"/>
      <c r="E390" s="214"/>
      <c r="F390" s="214"/>
      <c r="G390" s="215">
        <f>SUM(F387:F389)</f>
        <v>0</v>
      </c>
    </row>
    <row r="391" spans="1:9" s="2" customFormat="1" ht="12" x14ac:dyDescent="0.2">
      <c r="A391" s="259"/>
      <c r="B391" s="260" t="s">
        <v>504</v>
      </c>
      <c r="C391" s="261"/>
      <c r="D391" s="262"/>
      <c r="E391" s="263">
        <f>[4]Equilibrio!F386+[4]Equilibrio!H386</f>
        <v>0</v>
      </c>
      <c r="F391" s="263"/>
      <c r="G391" s="263">
        <f>SUM(G30:G389)</f>
        <v>19535089.446138024</v>
      </c>
    </row>
    <row r="392" spans="1:9" s="2" customFormat="1" ht="12" x14ac:dyDescent="0.2">
      <c r="A392" s="227"/>
      <c r="B392" s="231"/>
      <c r="C392" s="255"/>
      <c r="D392" s="232"/>
      <c r="E392" s="214"/>
      <c r="F392" s="214"/>
      <c r="G392" s="215"/>
    </row>
    <row r="393" spans="1:9" s="2" customFormat="1" ht="12" x14ac:dyDescent="0.2">
      <c r="A393" s="216" t="s">
        <v>505</v>
      </c>
      <c r="B393" s="217" t="s">
        <v>506</v>
      </c>
      <c r="C393" s="255"/>
      <c r="D393" s="223"/>
      <c r="E393" s="264"/>
      <c r="F393" s="214"/>
      <c r="G393" s="215"/>
    </row>
    <row r="394" spans="1:9" s="2" customFormat="1" ht="12" x14ac:dyDescent="0.2">
      <c r="A394" s="216"/>
      <c r="B394" s="217"/>
      <c r="C394" s="255"/>
      <c r="D394" s="223"/>
      <c r="E394" s="214"/>
      <c r="F394" s="214"/>
      <c r="G394" s="215"/>
    </row>
    <row r="395" spans="1:9" s="2" customFormat="1" ht="12" x14ac:dyDescent="0.2">
      <c r="A395" s="225">
        <v>1</v>
      </c>
      <c r="B395" s="217" t="s">
        <v>507</v>
      </c>
      <c r="C395" s="255"/>
      <c r="D395" s="223"/>
      <c r="E395" s="214"/>
      <c r="F395" s="214"/>
      <c r="G395" s="215"/>
    </row>
    <row r="396" spans="1:9" s="2" customFormat="1" ht="12" x14ac:dyDescent="0.2">
      <c r="A396" s="227">
        <v>1.1000000000000001</v>
      </c>
      <c r="B396" s="228" t="s">
        <v>508</v>
      </c>
      <c r="C396" s="222">
        <v>176.4</v>
      </c>
      <c r="D396" s="223" t="s">
        <v>109</v>
      </c>
      <c r="E396" s="214">
        <f>[4]Equilibrio!F391+[4]Equilibrio!H391</f>
        <v>30.67666666666662</v>
      </c>
      <c r="F396" s="214">
        <f>C396*E396</f>
        <v>5411.3639999999923</v>
      </c>
      <c r="G396" s="215"/>
    </row>
    <row r="397" spans="1:9" s="2" customFormat="1" ht="12" x14ac:dyDescent="0.2">
      <c r="A397" s="227">
        <v>1.2</v>
      </c>
      <c r="B397" s="228" t="s">
        <v>509</v>
      </c>
      <c r="C397" s="222">
        <v>276.49</v>
      </c>
      <c r="D397" s="223" t="s">
        <v>109</v>
      </c>
      <c r="E397" s="214">
        <f>[4]Equilibrio!F392+[4]Equilibrio!H392</f>
        <v>30.67666666666662</v>
      </c>
      <c r="F397" s="214">
        <f>C397*E397</f>
        <v>8481.791566666654</v>
      </c>
      <c r="G397" s="215"/>
    </row>
    <row r="398" spans="1:9" s="2" customFormat="1" ht="12" x14ac:dyDescent="0.2">
      <c r="A398" s="227">
        <v>1.3</v>
      </c>
      <c r="B398" s="228" t="s">
        <v>35</v>
      </c>
      <c r="C398" s="222">
        <v>458.61</v>
      </c>
      <c r="D398" s="223" t="s">
        <v>109</v>
      </c>
      <c r="E398" s="214">
        <f>[4]Equilibrio!F393+[4]Equilibrio!H393</f>
        <v>159.30000000000001</v>
      </c>
      <c r="F398" s="214">
        <f>C398*E398</f>
        <v>73056.573000000004</v>
      </c>
      <c r="G398" s="215"/>
    </row>
    <row r="399" spans="1:9" s="2" customFormat="1" ht="12" x14ac:dyDescent="0.2">
      <c r="A399" s="227"/>
      <c r="B399" s="228"/>
      <c r="C399" s="222"/>
      <c r="D399" s="223"/>
      <c r="E399" s="214"/>
      <c r="F399" s="214"/>
      <c r="G399" s="215">
        <f>SUM(F396:F398)</f>
        <v>86949.728566666658</v>
      </c>
    </row>
    <row r="400" spans="1:9" s="2" customFormat="1" ht="12" x14ac:dyDescent="0.2">
      <c r="A400" s="225">
        <v>2</v>
      </c>
      <c r="B400" s="217" t="s">
        <v>510</v>
      </c>
      <c r="C400" s="222"/>
      <c r="D400" s="223"/>
      <c r="E400" s="214"/>
      <c r="F400" s="214"/>
      <c r="G400" s="215"/>
    </row>
    <row r="401" spans="1:7" s="2" customFormat="1" ht="12" x14ac:dyDescent="0.2">
      <c r="A401" s="227">
        <v>2.1</v>
      </c>
      <c r="B401" s="230" t="s">
        <v>511</v>
      </c>
      <c r="C401" s="222">
        <v>0.74</v>
      </c>
      <c r="D401" s="223" t="s">
        <v>109</v>
      </c>
      <c r="E401" s="214">
        <f>[4]Equilibrio!F396+[4]Equilibrio!H396</f>
        <v>7354.7000000000025</v>
      </c>
      <c r="F401" s="214">
        <f>C401*E401</f>
        <v>5442.4780000000019</v>
      </c>
      <c r="G401" s="215"/>
    </row>
    <row r="402" spans="1:7" s="2" customFormat="1" ht="12" x14ac:dyDescent="0.2">
      <c r="A402" s="227">
        <v>2.2000000000000002</v>
      </c>
      <c r="B402" s="230" t="s">
        <v>512</v>
      </c>
      <c r="C402" s="222">
        <v>3.5</v>
      </c>
      <c r="D402" s="223" t="s">
        <v>109</v>
      </c>
      <c r="E402" s="214">
        <f>[4]Equilibrio!F397+[4]Equilibrio!H397</f>
        <v>7671.3700000000008</v>
      </c>
      <c r="F402" s="214">
        <f>C402*E402</f>
        <v>26849.795000000002</v>
      </c>
      <c r="G402" s="215"/>
    </row>
    <row r="403" spans="1:7" s="2" customFormat="1" ht="12" x14ac:dyDescent="0.2">
      <c r="A403" s="227">
        <v>2.2999999999999998</v>
      </c>
      <c r="B403" s="230" t="s">
        <v>513</v>
      </c>
      <c r="C403" s="222">
        <v>60.77</v>
      </c>
      <c r="D403" s="223" t="s">
        <v>109</v>
      </c>
      <c r="E403" s="214">
        <f>[4]Equilibrio!F398+[4]Equilibrio!H398</f>
        <v>6391.319999999997</v>
      </c>
      <c r="F403" s="214">
        <f>C403*E403</f>
        <v>388400.51639999985</v>
      </c>
      <c r="G403" s="215"/>
    </row>
    <row r="404" spans="1:7" s="2" customFormat="1" ht="12" x14ac:dyDescent="0.2">
      <c r="A404" s="227"/>
      <c r="B404" s="230"/>
      <c r="C404" s="222"/>
      <c r="D404" s="223"/>
      <c r="E404" s="214"/>
      <c r="F404" s="214"/>
      <c r="G404" s="215">
        <f>SUM(F401:F403)</f>
        <v>420692.78939999983</v>
      </c>
    </row>
    <row r="405" spans="1:7" s="2" customFormat="1" ht="12" x14ac:dyDescent="0.2">
      <c r="A405" s="225">
        <v>3</v>
      </c>
      <c r="B405" s="217" t="s">
        <v>514</v>
      </c>
      <c r="C405" s="222"/>
      <c r="D405" s="223"/>
      <c r="E405" s="214"/>
      <c r="F405" s="214"/>
      <c r="G405" s="215"/>
    </row>
    <row r="406" spans="1:7" s="2" customFormat="1" ht="12" x14ac:dyDescent="0.2">
      <c r="A406" s="227">
        <v>3.1</v>
      </c>
      <c r="B406" s="230" t="s">
        <v>515</v>
      </c>
      <c r="C406" s="222">
        <v>42.15</v>
      </c>
      <c r="D406" s="223" t="s">
        <v>33</v>
      </c>
      <c r="E406" s="214">
        <f>[4]Equilibrio!F401+[4]Equilibrio!H401</f>
        <v>2609.4099999999994</v>
      </c>
      <c r="F406" s="214">
        <f t="shared" ref="F406:F427" si="15">C406*E406</f>
        <v>109986.63149999997</v>
      </c>
      <c r="G406" s="215"/>
    </row>
    <row r="407" spans="1:7" s="2" customFormat="1" ht="12" x14ac:dyDescent="0.2">
      <c r="A407" s="227">
        <v>3.2</v>
      </c>
      <c r="B407" s="230" t="s">
        <v>516</v>
      </c>
      <c r="C407" s="222">
        <v>9</v>
      </c>
      <c r="D407" s="223" t="s">
        <v>33</v>
      </c>
      <c r="E407" s="214">
        <f>[4]Equilibrio!F402+[4]Equilibrio!H402</f>
        <v>8173.6367978777398</v>
      </c>
      <c r="F407" s="214">
        <f t="shared" si="15"/>
        <v>73562.73118089966</v>
      </c>
      <c r="G407" s="215"/>
    </row>
    <row r="408" spans="1:7" s="2" customFormat="1" ht="12" x14ac:dyDescent="0.2">
      <c r="A408" s="227">
        <v>3.3</v>
      </c>
      <c r="B408" s="230" t="s">
        <v>517</v>
      </c>
      <c r="C408" s="222">
        <v>39.799999999999997</v>
      </c>
      <c r="D408" s="223" t="s">
        <v>33</v>
      </c>
      <c r="E408" s="214">
        <f>[4]Equilibrio!F403+[4]Equilibrio!H403</f>
        <v>8173.6367978777398</v>
      </c>
      <c r="F408" s="214">
        <f t="shared" si="15"/>
        <v>325310.74455553404</v>
      </c>
      <c r="G408" s="215"/>
    </row>
    <row r="409" spans="1:7" s="2" customFormat="1" ht="12" x14ac:dyDescent="0.2">
      <c r="A409" s="227">
        <v>3.4</v>
      </c>
      <c r="B409" s="230" t="s">
        <v>518</v>
      </c>
      <c r="C409" s="222">
        <v>7.4</v>
      </c>
      <c r="D409" s="223" t="s">
        <v>33</v>
      </c>
      <c r="E409" s="214">
        <f>[4]Equilibrio!F404+[4]Equilibrio!H404</f>
        <v>1809.662634666669</v>
      </c>
      <c r="F409" s="214">
        <f t="shared" si="15"/>
        <v>13391.503496533351</v>
      </c>
      <c r="G409" s="215"/>
    </row>
    <row r="410" spans="1:7" s="2" customFormat="1" ht="12" x14ac:dyDescent="0.2">
      <c r="A410" s="227">
        <v>3.5</v>
      </c>
      <c r="B410" s="230" t="s">
        <v>519</v>
      </c>
      <c r="C410" s="222">
        <v>34.4</v>
      </c>
      <c r="D410" s="223" t="s">
        <v>33</v>
      </c>
      <c r="E410" s="214">
        <f>[4]Equilibrio!F405+[4]Equilibrio!H405</f>
        <v>1809.662634666669</v>
      </c>
      <c r="F410" s="214">
        <f t="shared" si="15"/>
        <v>62252.394632533411</v>
      </c>
      <c r="G410" s="215"/>
    </row>
    <row r="411" spans="1:7" s="2" customFormat="1" ht="12" x14ac:dyDescent="0.2">
      <c r="A411" s="244">
        <v>3.6</v>
      </c>
      <c r="B411" s="265" t="s">
        <v>219</v>
      </c>
      <c r="C411" s="250">
        <v>2</v>
      </c>
      <c r="D411" s="266" t="s">
        <v>49</v>
      </c>
      <c r="E411" s="214">
        <f>[4]Equilibrio!F406+[4]Equilibrio!H406</f>
        <v>1276.4132800000007</v>
      </c>
      <c r="F411" s="214">
        <f t="shared" si="15"/>
        <v>2552.8265600000013</v>
      </c>
      <c r="G411" s="215"/>
    </row>
    <row r="412" spans="1:7" s="2" customFormat="1" ht="12" x14ac:dyDescent="0.2">
      <c r="A412" s="256">
        <v>3.7</v>
      </c>
      <c r="B412" s="267" t="s">
        <v>520</v>
      </c>
      <c r="C412" s="246">
        <v>3</v>
      </c>
      <c r="D412" s="268" t="s">
        <v>49</v>
      </c>
      <c r="E412" s="214">
        <f>[4]Equilibrio!F407+[4]Equilibrio!H407</f>
        <v>1360.6959679999964</v>
      </c>
      <c r="F412" s="214">
        <f t="shared" si="15"/>
        <v>4082.0879039999891</v>
      </c>
      <c r="G412" s="215"/>
    </row>
    <row r="413" spans="1:7" s="2" customFormat="1" ht="12" x14ac:dyDescent="0.2">
      <c r="A413" s="227">
        <v>3.8</v>
      </c>
      <c r="B413" s="230" t="s">
        <v>247</v>
      </c>
      <c r="C413" s="222">
        <v>2</v>
      </c>
      <c r="D413" s="223" t="s">
        <v>49</v>
      </c>
      <c r="E413" s="214">
        <f>[4]Equilibrio!F408+[4]Equilibrio!H408</f>
        <v>12356.413280000001</v>
      </c>
      <c r="F413" s="214">
        <f t="shared" si="15"/>
        <v>24712.826560000001</v>
      </c>
      <c r="G413" s="215"/>
    </row>
    <row r="414" spans="1:7" s="2" customFormat="1" ht="12" x14ac:dyDescent="0.2">
      <c r="A414" s="227">
        <v>3.9</v>
      </c>
      <c r="B414" s="230" t="s">
        <v>521</v>
      </c>
      <c r="C414" s="222">
        <v>1</v>
      </c>
      <c r="D414" s="223" t="s">
        <v>49</v>
      </c>
      <c r="E414" s="214">
        <f>[4]Equilibrio!F409+[4]Equilibrio!H409</f>
        <v>1360.6959679999964</v>
      </c>
      <c r="F414" s="214">
        <f t="shared" si="15"/>
        <v>1360.6959679999964</v>
      </c>
      <c r="G414" s="215"/>
    </row>
    <row r="415" spans="1:7" s="2" customFormat="1" ht="12" x14ac:dyDescent="0.2">
      <c r="A415" s="227">
        <v>3.1</v>
      </c>
      <c r="B415" s="230" t="s">
        <v>522</v>
      </c>
      <c r="C415" s="222">
        <v>1</v>
      </c>
      <c r="D415" s="223" t="s">
        <v>49</v>
      </c>
      <c r="E415" s="214">
        <f>[4]Equilibrio!F410+[4]Equilibrio!H410</f>
        <v>21047.613279999998</v>
      </c>
      <c r="F415" s="214">
        <f t="shared" si="15"/>
        <v>21047.613279999998</v>
      </c>
      <c r="G415" s="215"/>
    </row>
    <row r="416" spans="1:7" s="2" customFormat="1" ht="12" x14ac:dyDescent="0.2">
      <c r="A416" s="227">
        <v>3.11</v>
      </c>
      <c r="B416" s="230" t="s">
        <v>523</v>
      </c>
      <c r="C416" s="222">
        <v>2</v>
      </c>
      <c r="D416" s="223" t="s">
        <v>49</v>
      </c>
      <c r="E416" s="214">
        <f>[4]Equilibrio!F411+[4]Equilibrio!H411</f>
        <v>2054.6559680000014</v>
      </c>
      <c r="F416" s="214">
        <f t="shared" si="15"/>
        <v>4109.3119360000028</v>
      </c>
      <c r="G416" s="215"/>
    </row>
    <row r="417" spans="1:7" s="2" customFormat="1" ht="12" x14ac:dyDescent="0.2">
      <c r="A417" s="227">
        <v>3.12</v>
      </c>
      <c r="B417" s="230" t="s">
        <v>524</v>
      </c>
      <c r="C417" s="222">
        <v>1</v>
      </c>
      <c r="D417" s="223" t="s">
        <v>49</v>
      </c>
      <c r="E417" s="214">
        <f>[4]Equilibrio!F412+[4]Equilibrio!H412</f>
        <v>1406.0132799999974</v>
      </c>
      <c r="F417" s="214">
        <f t="shared" si="15"/>
        <v>1406.0132799999974</v>
      </c>
      <c r="G417" s="215"/>
    </row>
    <row r="418" spans="1:7" s="2" customFormat="1" ht="12" x14ac:dyDescent="0.2">
      <c r="A418" s="227">
        <v>3.13</v>
      </c>
      <c r="B418" s="230" t="s">
        <v>525</v>
      </c>
      <c r="C418" s="222">
        <v>1</v>
      </c>
      <c r="D418" s="223" t="s">
        <v>49</v>
      </c>
      <c r="E418" s="214">
        <f>[4]Equilibrio!F413+[4]Equilibrio!H413</f>
        <v>1310.7559679999995</v>
      </c>
      <c r="F418" s="214">
        <f t="shared" si="15"/>
        <v>1310.7559679999995</v>
      </c>
      <c r="G418" s="215"/>
    </row>
    <row r="419" spans="1:7" s="2" customFormat="1" ht="12" x14ac:dyDescent="0.2">
      <c r="A419" s="227">
        <v>3.14</v>
      </c>
      <c r="B419" s="230" t="s">
        <v>526</v>
      </c>
      <c r="C419" s="222">
        <v>4</v>
      </c>
      <c r="D419" s="223" t="s">
        <v>49</v>
      </c>
      <c r="E419" s="214">
        <f>[4]Equilibrio!F414+[4]Equilibrio!H414</f>
        <v>8808.9194117647039</v>
      </c>
      <c r="F419" s="214">
        <f t="shared" si="15"/>
        <v>35235.677647058816</v>
      </c>
      <c r="G419" s="215"/>
    </row>
    <row r="420" spans="1:7" s="2" customFormat="1" ht="12" x14ac:dyDescent="0.2">
      <c r="A420" s="227">
        <v>3.15</v>
      </c>
      <c r="B420" s="230" t="s">
        <v>527</v>
      </c>
      <c r="C420" s="222">
        <v>4</v>
      </c>
      <c r="D420" s="223" t="s">
        <v>49</v>
      </c>
      <c r="E420" s="214">
        <f>[4]Equilibrio!F415+[4]Equilibrio!H415</f>
        <v>8808.9194117647039</v>
      </c>
      <c r="F420" s="214">
        <f t="shared" si="15"/>
        <v>35235.677647058816</v>
      </c>
      <c r="G420" s="215"/>
    </row>
    <row r="421" spans="1:7" s="2" customFormat="1" ht="12" x14ac:dyDescent="0.2">
      <c r="A421" s="227">
        <v>3.16</v>
      </c>
      <c r="B421" s="230" t="s">
        <v>528</v>
      </c>
      <c r="C421" s="222">
        <v>2</v>
      </c>
      <c r="D421" s="223" t="s">
        <v>49</v>
      </c>
      <c r="E421" s="214">
        <f>[4]Equilibrio!F416+[4]Equilibrio!H416</f>
        <v>487305.45000000013</v>
      </c>
      <c r="F421" s="214">
        <f t="shared" si="15"/>
        <v>974610.90000000026</v>
      </c>
      <c r="G421" s="215"/>
    </row>
    <row r="422" spans="1:7" s="2" customFormat="1" ht="12" x14ac:dyDescent="0.2">
      <c r="A422" s="227">
        <v>3.17</v>
      </c>
      <c r="B422" s="230" t="s">
        <v>529</v>
      </c>
      <c r="C422" s="222">
        <v>2</v>
      </c>
      <c r="D422" s="223" t="s">
        <v>49</v>
      </c>
      <c r="E422" s="214">
        <f>[4]Equilibrio!F417+[4]Equilibrio!H417</f>
        <v>2662.6700000000274</v>
      </c>
      <c r="F422" s="214">
        <f t="shared" si="15"/>
        <v>5325.3400000000547</v>
      </c>
      <c r="G422" s="215"/>
    </row>
    <row r="423" spans="1:7" s="2" customFormat="1" ht="12" x14ac:dyDescent="0.2">
      <c r="A423" s="227">
        <v>3.18</v>
      </c>
      <c r="B423" s="230" t="s">
        <v>530</v>
      </c>
      <c r="C423" s="222">
        <v>2</v>
      </c>
      <c r="D423" s="223" t="s">
        <v>49</v>
      </c>
      <c r="E423" s="214">
        <f>[4]Equilibrio!F418+[4]Equilibrio!H418</f>
        <v>8836.5200000000023</v>
      </c>
      <c r="F423" s="214">
        <f t="shared" si="15"/>
        <v>17673.040000000005</v>
      </c>
      <c r="G423" s="215"/>
    </row>
    <row r="424" spans="1:7" s="2" customFormat="1" ht="12" x14ac:dyDescent="0.2">
      <c r="A424" s="227">
        <v>3.19</v>
      </c>
      <c r="B424" s="230" t="s">
        <v>531</v>
      </c>
      <c r="C424" s="222">
        <v>2</v>
      </c>
      <c r="D424" s="223" t="s">
        <v>49</v>
      </c>
      <c r="E424" s="214">
        <f>[4]Equilibrio!F419+[4]Equilibrio!H419</f>
        <v>6302.9500000000025</v>
      </c>
      <c r="F424" s="214">
        <f t="shared" si="15"/>
        <v>12605.900000000005</v>
      </c>
      <c r="G424" s="215"/>
    </row>
    <row r="425" spans="1:7" s="2" customFormat="1" ht="12" x14ac:dyDescent="0.2">
      <c r="A425" s="227">
        <v>3.2</v>
      </c>
      <c r="B425" s="228" t="s">
        <v>532</v>
      </c>
      <c r="C425" s="222">
        <v>1</v>
      </c>
      <c r="D425" s="223" t="s">
        <v>49</v>
      </c>
      <c r="E425" s="214">
        <f>[4]Equilibrio!F420+[4]Equilibrio!H420</f>
        <v>6302.9500000000025</v>
      </c>
      <c r="F425" s="214">
        <f t="shared" si="15"/>
        <v>6302.9500000000025</v>
      </c>
      <c r="G425" s="215"/>
    </row>
    <row r="426" spans="1:7" s="2" customFormat="1" ht="12" x14ac:dyDescent="0.2">
      <c r="A426" s="227">
        <v>3.21</v>
      </c>
      <c r="B426" s="230" t="s">
        <v>533</v>
      </c>
      <c r="C426" s="222">
        <v>1</v>
      </c>
      <c r="D426" s="223" t="s">
        <v>49</v>
      </c>
      <c r="E426" s="214">
        <f>[4]Equilibrio!F421+[4]Equilibrio!H421</f>
        <v>0</v>
      </c>
      <c r="F426" s="214">
        <f t="shared" si="15"/>
        <v>0</v>
      </c>
      <c r="G426" s="215"/>
    </row>
    <row r="427" spans="1:7" s="2" customFormat="1" ht="12" x14ac:dyDescent="0.2">
      <c r="A427" s="227">
        <v>3.22</v>
      </c>
      <c r="B427" s="228" t="s">
        <v>534</v>
      </c>
      <c r="C427" s="222">
        <v>1</v>
      </c>
      <c r="D427" s="223" t="s">
        <v>49</v>
      </c>
      <c r="E427" s="214">
        <f>[4]Equilibrio!F422+[4]Equilibrio!H422</f>
        <v>10784.560733823531</v>
      </c>
      <c r="F427" s="214">
        <f t="shared" si="15"/>
        <v>10784.560733823531</v>
      </c>
      <c r="G427" s="215"/>
    </row>
    <row r="428" spans="1:7" s="2" customFormat="1" ht="12" x14ac:dyDescent="0.2">
      <c r="A428" s="216"/>
      <c r="B428" s="228"/>
      <c r="C428" s="222"/>
      <c r="D428" s="223"/>
      <c r="E428" s="214"/>
      <c r="F428" s="214"/>
      <c r="G428" s="215">
        <f>SUM(F406:F427)</f>
        <v>1742860.1828494419</v>
      </c>
    </row>
    <row r="429" spans="1:7" s="2" customFormat="1" ht="12" x14ac:dyDescent="0.2">
      <c r="A429" s="225">
        <v>4</v>
      </c>
      <c r="B429" s="217" t="s">
        <v>535</v>
      </c>
      <c r="C429" s="222"/>
      <c r="D429" s="223"/>
      <c r="E429" s="214"/>
      <c r="F429" s="214"/>
      <c r="G429" s="215"/>
    </row>
    <row r="430" spans="1:7" s="2" customFormat="1" ht="12" x14ac:dyDescent="0.2">
      <c r="A430" s="227">
        <v>4.0999999999999996</v>
      </c>
      <c r="B430" s="230" t="s">
        <v>536</v>
      </c>
      <c r="C430" s="222">
        <v>133.26</v>
      </c>
      <c r="D430" s="223" t="s">
        <v>109</v>
      </c>
      <c r="E430" s="214">
        <f>[4]Equilibrio!F425+[4]Equilibrio!H425</f>
        <v>0</v>
      </c>
      <c r="F430" s="214">
        <f>C430*E430</f>
        <v>0</v>
      </c>
      <c r="G430" s="215"/>
    </row>
    <row r="431" spans="1:7" s="2" customFormat="1" ht="12" x14ac:dyDescent="0.2">
      <c r="A431" s="227">
        <v>4.2</v>
      </c>
      <c r="B431" s="230" t="s">
        <v>235</v>
      </c>
      <c r="C431" s="222">
        <v>105.77</v>
      </c>
      <c r="D431" s="223" t="s">
        <v>109</v>
      </c>
      <c r="E431" s="214">
        <f>[4]Equilibrio!F426+[4]Equilibrio!H426</f>
        <v>30.67666666666662</v>
      </c>
      <c r="F431" s="214">
        <f>C431*E431</f>
        <v>3244.6710333333281</v>
      </c>
      <c r="G431" s="215"/>
    </row>
    <row r="432" spans="1:7" s="2" customFormat="1" ht="12" x14ac:dyDescent="0.2">
      <c r="A432" s="227">
        <v>4.3</v>
      </c>
      <c r="B432" s="254" t="s">
        <v>35</v>
      </c>
      <c r="C432" s="222">
        <v>25.86</v>
      </c>
      <c r="D432" s="223" t="s">
        <v>109</v>
      </c>
      <c r="E432" s="214">
        <f>[4]Equilibrio!F427+[4]Equilibrio!H427</f>
        <v>159.30000000000001</v>
      </c>
      <c r="F432" s="214">
        <f>C432*E432</f>
        <v>4119.4980000000005</v>
      </c>
      <c r="G432" s="215"/>
    </row>
    <row r="433" spans="1:7" s="2" customFormat="1" ht="12" x14ac:dyDescent="0.2">
      <c r="A433" s="216"/>
      <c r="B433" s="269"/>
      <c r="C433" s="222"/>
      <c r="D433" s="223"/>
      <c r="E433" s="214"/>
      <c r="F433" s="214"/>
      <c r="G433" s="215">
        <f>SUM(F430:F432)</f>
        <v>7364.1690333333281</v>
      </c>
    </row>
    <row r="434" spans="1:7" s="2" customFormat="1" ht="12" x14ac:dyDescent="0.2">
      <c r="A434" s="225">
        <v>5</v>
      </c>
      <c r="B434" s="217" t="s">
        <v>537</v>
      </c>
      <c r="C434" s="222"/>
      <c r="D434" s="223"/>
      <c r="E434" s="214"/>
      <c r="F434" s="214"/>
      <c r="G434" s="215"/>
    </row>
    <row r="435" spans="1:7" s="2" customFormat="1" ht="12" x14ac:dyDescent="0.2">
      <c r="A435" s="227">
        <v>5.0999999999999996</v>
      </c>
      <c r="B435" s="230" t="s">
        <v>538</v>
      </c>
      <c r="C435" s="222">
        <v>1</v>
      </c>
      <c r="D435" s="223" t="s">
        <v>49</v>
      </c>
      <c r="E435" s="214">
        <f>[4]Equilibrio!F430+[4]Equilibrio!H430</f>
        <v>0</v>
      </c>
      <c r="F435" s="214">
        <f>C435*E435</f>
        <v>0</v>
      </c>
      <c r="G435" s="215"/>
    </row>
    <row r="436" spans="1:7" s="2" customFormat="1" ht="12" x14ac:dyDescent="0.2">
      <c r="A436" s="227">
        <v>5.2</v>
      </c>
      <c r="B436" s="230" t="s">
        <v>539</v>
      </c>
      <c r="C436" s="222">
        <v>1</v>
      </c>
      <c r="D436" s="223" t="s">
        <v>49</v>
      </c>
      <c r="E436" s="214">
        <f>[4]Equilibrio!F431+[4]Equilibrio!H431</f>
        <v>0</v>
      </c>
      <c r="F436" s="214">
        <f>C436*E436</f>
        <v>0</v>
      </c>
      <c r="G436" s="215"/>
    </row>
    <row r="437" spans="1:7" s="2" customFormat="1" ht="12" x14ac:dyDescent="0.2">
      <c r="A437" s="216"/>
      <c r="B437" s="269"/>
      <c r="C437" s="222"/>
      <c r="D437" s="223"/>
      <c r="E437" s="214"/>
      <c r="F437" s="214"/>
      <c r="G437" s="215">
        <f>SUM(F435:F436)</f>
        <v>0</v>
      </c>
    </row>
    <row r="438" spans="1:7" s="2" customFormat="1" ht="12" x14ac:dyDescent="0.2">
      <c r="A438" s="227">
        <v>6</v>
      </c>
      <c r="B438" s="230" t="s">
        <v>540</v>
      </c>
      <c r="C438" s="222">
        <v>80.739999999999995</v>
      </c>
      <c r="D438" s="223" t="s">
        <v>25</v>
      </c>
      <c r="E438" s="214">
        <f>[4]Equilibrio!F433+[4]Equilibrio!H433</f>
        <v>328.63</v>
      </c>
      <c r="F438" s="214">
        <f>C438*E438</f>
        <v>26533.586199999998</v>
      </c>
      <c r="G438" s="215"/>
    </row>
    <row r="439" spans="1:7" s="2" customFormat="1" ht="12" x14ac:dyDescent="0.2">
      <c r="A439" s="216"/>
      <c r="B439" s="269"/>
      <c r="C439" s="222"/>
      <c r="D439" s="223"/>
      <c r="E439" s="214"/>
      <c r="F439" s="214"/>
      <c r="G439" s="215">
        <f>SUM(F438)</f>
        <v>26533.586199999998</v>
      </c>
    </row>
    <row r="440" spans="1:7" s="2" customFormat="1" ht="12" x14ac:dyDescent="0.2">
      <c r="A440" s="225">
        <v>7</v>
      </c>
      <c r="B440" s="217" t="s">
        <v>541</v>
      </c>
      <c r="C440" s="222"/>
      <c r="D440" s="223"/>
      <c r="E440" s="214"/>
      <c r="F440" s="214"/>
      <c r="G440" s="215"/>
    </row>
    <row r="441" spans="1:7" s="2" customFormat="1" ht="12" x14ac:dyDescent="0.2">
      <c r="A441" s="225">
        <v>7.1</v>
      </c>
      <c r="B441" s="217" t="s">
        <v>542</v>
      </c>
      <c r="C441" s="222"/>
      <c r="D441" s="223"/>
      <c r="E441" s="214"/>
      <c r="F441" s="214"/>
      <c r="G441" s="215"/>
    </row>
    <row r="442" spans="1:7" s="2" customFormat="1" ht="12" x14ac:dyDescent="0.2">
      <c r="A442" s="227" t="s">
        <v>105</v>
      </c>
      <c r="B442" s="230" t="s">
        <v>262</v>
      </c>
      <c r="C442" s="222">
        <v>65.72</v>
      </c>
      <c r="D442" s="223" t="s">
        <v>109</v>
      </c>
      <c r="E442" s="214">
        <f>[4]Equilibrio!F437+[4]Equilibrio!H437</f>
        <v>0</v>
      </c>
      <c r="F442" s="214">
        <f>C442*E442</f>
        <v>0</v>
      </c>
      <c r="G442" s="215"/>
    </row>
    <row r="443" spans="1:7" s="2" customFormat="1" ht="12" x14ac:dyDescent="0.2">
      <c r="A443" s="227" t="s">
        <v>106</v>
      </c>
      <c r="B443" s="254" t="s">
        <v>35</v>
      </c>
      <c r="C443" s="222">
        <v>78.86</v>
      </c>
      <c r="D443" s="223" t="s">
        <v>109</v>
      </c>
      <c r="E443" s="214">
        <f>[4]Equilibrio!F438+[4]Equilibrio!H438</f>
        <v>159.30000000000001</v>
      </c>
      <c r="F443" s="214">
        <f>C443*E443</f>
        <v>12562.398000000001</v>
      </c>
      <c r="G443" s="215"/>
    </row>
    <row r="444" spans="1:7" s="2" customFormat="1" ht="12" x14ac:dyDescent="0.2">
      <c r="A444" s="227" t="s">
        <v>543</v>
      </c>
      <c r="B444" s="230" t="s">
        <v>544</v>
      </c>
      <c r="C444" s="222">
        <v>186</v>
      </c>
      <c r="D444" s="223" t="s">
        <v>25</v>
      </c>
      <c r="E444" s="214">
        <f>[4]Equilibrio!F439+[4]Equilibrio!H439</f>
        <v>0</v>
      </c>
      <c r="F444" s="214">
        <f>C444*E444</f>
        <v>0</v>
      </c>
      <c r="G444" s="215"/>
    </row>
    <row r="445" spans="1:7" s="2" customFormat="1" ht="12" x14ac:dyDescent="0.2">
      <c r="A445" s="227"/>
      <c r="B445" s="230"/>
      <c r="C445" s="222"/>
      <c r="D445" s="223"/>
      <c r="E445" s="214"/>
      <c r="F445" s="214"/>
      <c r="G445" s="215">
        <f>SUM(F442:F444)</f>
        <v>12562.398000000001</v>
      </c>
    </row>
    <row r="446" spans="1:7" s="2" customFormat="1" ht="12" x14ac:dyDescent="0.2">
      <c r="A446" s="227">
        <v>8</v>
      </c>
      <c r="B446" s="230" t="s">
        <v>545</v>
      </c>
      <c r="C446" s="222">
        <v>430</v>
      </c>
      <c r="D446" s="223" t="s">
        <v>25</v>
      </c>
      <c r="E446" s="214">
        <f>[4]Equilibrio!F441+[4]Equilibrio!H441</f>
        <v>0</v>
      </c>
      <c r="F446" s="214">
        <f>C446*E446</f>
        <v>0</v>
      </c>
      <c r="G446" s="215"/>
    </row>
    <row r="447" spans="1:7" s="2" customFormat="1" ht="12" x14ac:dyDescent="0.2">
      <c r="A447" s="227">
        <v>9</v>
      </c>
      <c r="B447" s="230" t="s">
        <v>546</v>
      </c>
      <c r="C447" s="222">
        <v>1</v>
      </c>
      <c r="D447" s="223" t="s">
        <v>49</v>
      </c>
      <c r="E447" s="214">
        <f>[4]Equilibrio!F442+[4]Equilibrio!H442</f>
        <v>0</v>
      </c>
      <c r="F447" s="214">
        <f>C447*E447</f>
        <v>0</v>
      </c>
      <c r="G447" s="215"/>
    </row>
    <row r="448" spans="1:7" s="2" customFormat="1" ht="12" x14ac:dyDescent="0.2">
      <c r="A448" s="227">
        <v>10</v>
      </c>
      <c r="B448" s="230" t="s">
        <v>547</v>
      </c>
      <c r="C448" s="222">
        <v>1</v>
      </c>
      <c r="D448" s="223" t="s">
        <v>49</v>
      </c>
      <c r="E448" s="214">
        <f>[4]Equilibrio!F443+[4]Equilibrio!H443</f>
        <v>0</v>
      </c>
      <c r="F448" s="214">
        <f>C448*E448</f>
        <v>0</v>
      </c>
      <c r="G448" s="215"/>
    </row>
    <row r="449" spans="1:7" s="2" customFormat="1" ht="12" x14ac:dyDescent="0.2">
      <c r="A449" s="227"/>
      <c r="B449" s="230"/>
      <c r="C449" s="222"/>
      <c r="D449" s="223"/>
      <c r="E449" s="214"/>
      <c r="F449" s="214"/>
      <c r="G449" s="215">
        <f>SUM(F446:F448)</f>
        <v>0</v>
      </c>
    </row>
    <row r="450" spans="1:7" s="2" customFormat="1" ht="12" x14ac:dyDescent="0.2">
      <c r="A450" s="259"/>
      <c r="B450" s="260" t="s">
        <v>548</v>
      </c>
      <c r="C450" s="270"/>
      <c r="D450" s="271"/>
      <c r="E450" s="263"/>
      <c r="F450" s="263"/>
      <c r="G450" s="263">
        <f>SUM(G396:G449)</f>
        <v>2296962.8540494414</v>
      </c>
    </row>
    <row r="451" spans="1:7" s="2" customFormat="1" ht="12" x14ac:dyDescent="0.2">
      <c r="A451" s="227"/>
      <c r="B451" s="230"/>
      <c r="C451" s="222"/>
      <c r="D451" s="223"/>
      <c r="E451" s="214"/>
      <c r="F451" s="214"/>
      <c r="G451" s="215"/>
    </row>
    <row r="452" spans="1:7" s="2" customFormat="1" ht="12" x14ac:dyDescent="0.2">
      <c r="A452" s="216" t="s">
        <v>549</v>
      </c>
      <c r="B452" s="217" t="s">
        <v>550</v>
      </c>
      <c r="C452" s="222"/>
      <c r="D452" s="223"/>
      <c r="E452" s="214"/>
      <c r="F452" s="214"/>
      <c r="G452" s="215"/>
    </row>
    <row r="453" spans="1:7" s="2" customFormat="1" ht="12" x14ac:dyDescent="0.2">
      <c r="A453" s="227">
        <v>1</v>
      </c>
      <c r="B453" s="230" t="s">
        <v>551</v>
      </c>
      <c r="C453" s="222">
        <v>1</v>
      </c>
      <c r="D453" s="223" t="s">
        <v>49</v>
      </c>
      <c r="E453" s="214">
        <f>[4]Equilibrio!F447+[4]Equilibrio!H447</f>
        <v>0</v>
      </c>
      <c r="F453" s="214">
        <f t="shared" ref="F453:F480" si="16">C453*E453</f>
        <v>0</v>
      </c>
      <c r="G453" s="215"/>
    </row>
    <row r="454" spans="1:7" s="2" customFormat="1" ht="12" x14ac:dyDescent="0.2">
      <c r="A454" s="227">
        <f t="shared" ref="A454:A466" si="17">A453+1</f>
        <v>2</v>
      </c>
      <c r="B454" s="230" t="s">
        <v>552</v>
      </c>
      <c r="C454" s="222">
        <v>1</v>
      </c>
      <c r="D454" s="223" t="s">
        <v>49</v>
      </c>
      <c r="E454" s="214">
        <f>[4]Equilibrio!F448+[4]Equilibrio!H448</f>
        <v>0</v>
      </c>
      <c r="F454" s="214">
        <f t="shared" si="16"/>
        <v>0</v>
      </c>
      <c r="G454" s="215"/>
    </row>
    <row r="455" spans="1:7" s="2" customFormat="1" ht="12" x14ac:dyDescent="0.2">
      <c r="A455" s="227">
        <f t="shared" si="17"/>
        <v>3</v>
      </c>
      <c r="B455" s="230" t="s">
        <v>553</v>
      </c>
      <c r="C455" s="222">
        <v>2</v>
      </c>
      <c r="D455" s="223" t="s">
        <v>49</v>
      </c>
      <c r="E455" s="214">
        <f>[4]Equilibrio!F449+[4]Equilibrio!H449</f>
        <v>0</v>
      </c>
      <c r="F455" s="214">
        <f t="shared" si="16"/>
        <v>0</v>
      </c>
      <c r="G455" s="215"/>
    </row>
    <row r="456" spans="1:7" s="2" customFormat="1" ht="12" x14ac:dyDescent="0.2">
      <c r="A456" s="227">
        <f t="shared" si="17"/>
        <v>4</v>
      </c>
      <c r="B456" s="230" t="s">
        <v>554</v>
      </c>
      <c r="C456" s="222">
        <v>1</v>
      </c>
      <c r="D456" s="223" t="s">
        <v>49</v>
      </c>
      <c r="E456" s="214">
        <f>[4]Equilibrio!F450+[4]Equilibrio!H450</f>
        <v>0</v>
      </c>
      <c r="F456" s="214">
        <f t="shared" si="16"/>
        <v>0</v>
      </c>
      <c r="G456" s="215"/>
    </row>
    <row r="457" spans="1:7" s="2" customFormat="1" ht="12" x14ac:dyDescent="0.2">
      <c r="A457" s="227">
        <f t="shared" si="17"/>
        <v>5</v>
      </c>
      <c r="B457" s="230" t="s">
        <v>555</v>
      </c>
      <c r="C457" s="222">
        <v>250</v>
      </c>
      <c r="D457" s="223" t="s">
        <v>33</v>
      </c>
      <c r="E457" s="214">
        <f>[4]Equilibrio!F451+[4]Equilibrio!H451</f>
        <v>0</v>
      </c>
      <c r="F457" s="214">
        <f t="shared" si="16"/>
        <v>0</v>
      </c>
      <c r="G457" s="215"/>
    </row>
    <row r="458" spans="1:7" s="2" customFormat="1" ht="12" x14ac:dyDescent="0.2">
      <c r="A458" s="227">
        <f t="shared" si="17"/>
        <v>6</v>
      </c>
      <c r="B458" s="230" t="s">
        <v>556</v>
      </c>
      <c r="C458" s="222">
        <v>40</v>
      </c>
      <c r="D458" s="223" t="s">
        <v>376</v>
      </c>
      <c r="E458" s="214">
        <f>[4]Equilibrio!F452+[4]Equilibrio!H452</f>
        <v>0</v>
      </c>
      <c r="F458" s="214">
        <f t="shared" si="16"/>
        <v>0</v>
      </c>
      <c r="G458" s="215"/>
    </row>
    <row r="459" spans="1:7" s="2" customFormat="1" ht="12" x14ac:dyDescent="0.2">
      <c r="A459" s="244">
        <f t="shared" si="17"/>
        <v>7</v>
      </c>
      <c r="B459" s="265" t="s">
        <v>557</v>
      </c>
      <c r="C459" s="250">
        <v>4</v>
      </c>
      <c r="D459" s="266" t="s">
        <v>49</v>
      </c>
      <c r="E459" s="214">
        <f>[4]Equilibrio!F453+[4]Equilibrio!H453</f>
        <v>0</v>
      </c>
      <c r="F459" s="214">
        <f t="shared" si="16"/>
        <v>0</v>
      </c>
      <c r="G459" s="215"/>
    </row>
    <row r="460" spans="1:7" s="2" customFormat="1" ht="12" x14ac:dyDescent="0.2">
      <c r="A460" s="227">
        <f t="shared" si="17"/>
        <v>8</v>
      </c>
      <c r="B460" s="230" t="s">
        <v>558</v>
      </c>
      <c r="C460" s="222">
        <v>4</v>
      </c>
      <c r="D460" s="223" t="s">
        <v>49</v>
      </c>
      <c r="E460" s="214">
        <f>[4]Equilibrio!F454+[4]Equilibrio!H454</f>
        <v>0</v>
      </c>
      <c r="F460" s="214">
        <f t="shared" si="16"/>
        <v>0</v>
      </c>
      <c r="G460" s="215"/>
    </row>
    <row r="461" spans="1:7" s="2" customFormat="1" ht="12" x14ac:dyDescent="0.2">
      <c r="A461" s="227">
        <f t="shared" si="17"/>
        <v>9</v>
      </c>
      <c r="B461" s="230" t="s">
        <v>559</v>
      </c>
      <c r="C461" s="222">
        <v>1000</v>
      </c>
      <c r="D461" s="223" t="s">
        <v>376</v>
      </c>
      <c r="E461" s="214">
        <f>[4]Equilibrio!F455+[4]Equilibrio!H455</f>
        <v>0</v>
      </c>
      <c r="F461" s="214">
        <f t="shared" si="16"/>
        <v>0</v>
      </c>
      <c r="G461" s="215"/>
    </row>
    <row r="462" spans="1:7" s="2" customFormat="1" ht="12" x14ac:dyDescent="0.2">
      <c r="A462" s="227">
        <f t="shared" si="17"/>
        <v>10</v>
      </c>
      <c r="B462" s="230" t="s">
        <v>560</v>
      </c>
      <c r="C462" s="222">
        <v>3000</v>
      </c>
      <c r="D462" s="223" t="s">
        <v>376</v>
      </c>
      <c r="E462" s="214">
        <f>[4]Equilibrio!F456+[4]Equilibrio!H456</f>
        <v>0</v>
      </c>
      <c r="F462" s="214">
        <f t="shared" si="16"/>
        <v>0</v>
      </c>
      <c r="G462" s="215"/>
    </row>
    <row r="463" spans="1:7" s="2" customFormat="1" ht="12" x14ac:dyDescent="0.2">
      <c r="A463" s="227">
        <f t="shared" si="17"/>
        <v>11</v>
      </c>
      <c r="B463" s="230" t="s">
        <v>561</v>
      </c>
      <c r="C463" s="222">
        <v>500</v>
      </c>
      <c r="D463" s="223" t="s">
        <v>376</v>
      </c>
      <c r="E463" s="214">
        <f>[4]Equilibrio!F457+[4]Equilibrio!H457</f>
        <v>0</v>
      </c>
      <c r="F463" s="214">
        <f t="shared" si="16"/>
        <v>0</v>
      </c>
      <c r="G463" s="215"/>
    </row>
    <row r="464" spans="1:7" s="2" customFormat="1" ht="12" x14ac:dyDescent="0.2">
      <c r="A464" s="227">
        <f t="shared" si="17"/>
        <v>12</v>
      </c>
      <c r="B464" s="230" t="s">
        <v>562</v>
      </c>
      <c r="C464" s="222">
        <v>11</v>
      </c>
      <c r="D464" s="223" t="s">
        <v>49</v>
      </c>
      <c r="E464" s="214">
        <f>[4]Equilibrio!F458+[4]Equilibrio!H458</f>
        <v>0</v>
      </c>
      <c r="F464" s="214">
        <f t="shared" si="16"/>
        <v>0</v>
      </c>
      <c r="G464" s="215"/>
    </row>
    <row r="465" spans="1:7" s="2" customFormat="1" ht="12" x14ac:dyDescent="0.2">
      <c r="A465" s="227">
        <f t="shared" si="17"/>
        <v>13</v>
      </c>
      <c r="B465" s="230" t="s">
        <v>563</v>
      </c>
      <c r="C465" s="222">
        <v>6</v>
      </c>
      <c r="D465" s="223" t="s">
        <v>49</v>
      </c>
      <c r="E465" s="214">
        <f>[4]Equilibrio!F459+[4]Equilibrio!H459</f>
        <v>0</v>
      </c>
      <c r="F465" s="214">
        <f t="shared" si="16"/>
        <v>0</v>
      </c>
      <c r="G465" s="215"/>
    </row>
    <row r="466" spans="1:7" s="2" customFormat="1" ht="12" x14ac:dyDescent="0.2">
      <c r="A466" s="227">
        <f t="shared" si="17"/>
        <v>14</v>
      </c>
      <c r="B466" s="254" t="s">
        <v>564</v>
      </c>
      <c r="C466" s="222">
        <v>1</v>
      </c>
      <c r="D466" s="223" t="s">
        <v>49</v>
      </c>
      <c r="E466" s="214">
        <f>[4]Equilibrio!F460+[4]Equilibrio!H460</f>
        <v>0</v>
      </c>
      <c r="F466" s="214">
        <f t="shared" si="16"/>
        <v>0</v>
      </c>
      <c r="G466" s="215"/>
    </row>
    <row r="467" spans="1:7" s="2" customFormat="1" ht="12" x14ac:dyDescent="0.2">
      <c r="A467" s="227">
        <v>15</v>
      </c>
      <c r="B467" s="230" t="s">
        <v>565</v>
      </c>
      <c r="C467" s="222">
        <v>10</v>
      </c>
      <c r="D467" s="223" t="s">
        <v>49</v>
      </c>
      <c r="E467" s="214">
        <f>[4]Equilibrio!F461+[4]Equilibrio!H461</f>
        <v>2839.5100000000016</v>
      </c>
      <c r="F467" s="214">
        <f t="shared" si="16"/>
        <v>28395.100000000017</v>
      </c>
      <c r="G467" s="215"/>
    </row>
    <row r="468" spans="1:7" s="2" customFormat="1" ht="12" x14ac:dyDescent="0.2">
      <c r="A468" s="227">
        <v>16</v>
      </c>
      <c r="B468" s="230" t="s">
        <v>566</v>
      </c>
      <c r="C468" s="222">
        <v>1</v>
      </c>
      <c r="D468" s="223" t="s">
        <v>49</v>
      </c>
      <c r="E468" s="214">
        <f>[4]Equilibrio!F462+[4]Equilibrio!H462</f>
        <v>-573.94000000000005</v>
      </c>
      <c r="F468" s="214">
        <f t="shared" si="16"/>
        <v>-573.94000000000005</v>
      </c>
      <c r="G468" s="215"/>
    </row>
    <row r="469" spans="1:7" s="2" customFormat="1" ht="12" x14ac:dyDescent="0.2">
      <c r="A469" s="227">
        <v>17</v>
      </c>
      <c r="B469" s="230" t="s">
        <v>567</v>
      </c>
      <c r="C469" s="222">
        <v>21</v>
      </c>
      <c r="D469" s="223" t="s">
        <v>49</v>
      </c>
      <c r="E469" s="214">
        <f>[4]Equilibrio!F463+[4]Equilibrio!H463</f>
        <v>0</v>
      </c>
      <c r="F469" s="214">
        <f t="shared" si="16"/>
        <v>0</v>
      </c>
      <c r="G469" s="215"/>
    </row>
    <row r="470" spans="1:7" s="2" customFormat="1" ht="12" x14ac:dyDescent="0.2">
      <c r="A470" s="227">
        <v>18</v>
      </c>
      <c r="B470" s="230" t="s">
        <v>568</v>
      </c>
      <c r="C470" s="222">
        <v>1</v>
      </c>
      <c r="D470" s="223" t="s">
        <v>49</v>
      </c>
      <c r="E470" s="214">
        <f>[4]Equilibrio!F464+[4]Equilibrio!H464</f>
        <v>0</v>
      </c>
      <c r="F470" s="214">
        <f t="shared" si="16"/>
        <v>0</v>
      </c>
      <c r="G470" s="215"/>
    </row>
    <row r="471" spans="1:7" s="2" customFormat="1" ht="12" x14ac:dyDescent="0.2">
      <c r="A471" s="227">
        <v>19</v>
      </c>
      <c r="B471" s="230" t="s">
        <v>569</v>
      </c>
      <c r="C471" s="222">
        <v>21</v>
      </c>
      <c r="D471" s="223" t="s">
        <v>49</v>
      </c>
      <c r="E471" s="214">
        <f>[4]Equilibrio!F465+[4]Equilibrio!H465</f>
        <v>0</v>
      </c>
      <c r="F471" s="214">
        <f t="shared" si="16"/>
        <v>0</v>
      </c>
      <c r="G471" s="215"/>
    </row>
    <row r="472" spans="1:7" s="2" customFormat="1" ht="12" x14ac:dyDescent="0.2">
      <c r="A472" s="227">
        <v>20</v>
      </c>
      <c r="B472" s="230" t="s">
        <v>570</v>
      </c>
      <c r="C472" s="222">
        <v>5</v>
      </c>
      <c r="D472" s="223" t="s">
        <v>49</v>
      </c>
      <c r="E472" s="214">
        <f>[4]Equilibrio!F466+[4]Equilibrio!H466</f>
        <v>0</v>
      </c>
      <c r="F472" s="214">
        <f t="shared" si="16"/>
        <v>0</v>
      </c>
      <c r="G472" s="215"/>
    </row>
    <row r="473" spans="1:7" s="2" customFormat="1" ht="12" x14ac:dyDescent="0.2">
      <c r="A473" s="227">
        <v>21</v>
      </c>
      <c r="B473" s="230" t="s">
        <v>571</v>
      </c>
      <c r="C473" s="222">
        <v>22</v>
      </c>
      <c r="D473" s="223" t="s">
        <v>49</v>
      </c>
      <c r="E473" s="214">
        <f>[4]Equilibrio!F467+[4]Equilibrio!H467</f>
        <v>0</v>
      </c>
      <c r="F473" s="214">
        <f t="shared" si="16"/>
        <v>0</v>
      </c>
      <c r="G473" s="215"/>
    </row>
    <row r="474" spans="1:7" s="2" customFormat="1" ht="12" x14ac:dyDescent="0.2">
      <c r="A474" s="227">
        <v>22</v>
      </c>
      <c r="B474" s="230" t="s">
        <v>572</v>
      </c>
      <c r="C474" s="222">
        <v>6</v>
      </c>
      <c r="D474" s="223" t="s">
        <v>49</v>
      </c>
      <c r="E474" s="214">
        <f>[4]Equilibrio!F468+[4]Equilibrio!H468</f>
        <v>286.56143344709898</v>
      </c>
      <c r="F474" s="214">
        <f t="shared" si="16"/>
        <v>1719.3686006825938</v>
      </c>
      <c r="G474" s="215"/>
    </row>
    <row r="475" spans="1:7" s="2" customFormat="1" ht="12" x14ac:dyDescent="0.2">
      <c r="A475" s="227">
        <v>23</v>
      </c>
      <c r="B475" s="230" t="s">
        <v>573</v>
      </c>
      <c r="C475" s="222">
        <v>7</v>
      </c>
      <c r="D475" s="223" t="s">
        <v>49</v>
      </c>
      <c r="E475" s="214">
        <f>[4]Equilibrio!F469+[4]Equilibrio!H469</f>
        <v>0</v>
      </c>
      <c r="F475" s="214">
        <f t="shared" si="16"/>
        <v>0</v>
      </c>
      <c r="G475" s="215"/>
    </row>
    <row r="476" spans="1:7" s="2" customFormat="1" ht="12" x14ac:dyDescent="0.2">
      <c r="A476" s="227">
        <v>24</v>
      </c>
      <c r="B476" s="230" t="s">
        <v>574</v>
      </c>
      <c r="C476" s="222">
        <v>11</v>
      </c>
      <c r="D476" s="223" t="s">
        <v>49</v>
      </c>
      <c r="E476" s="214">
        <f>[4]Equilibrio!F470+[4]Equilibrio!H470</f>
        <v>0</v>
      </c>
      <c r="F476" s="214">
        <f t="shared" si="16"/>
        <v>0</v>
      </c>
      <c r="G476" s="215"/>
    </row>
    <row r="477" spans="1:7" s="2" customFormat="1" ht="12" x14ac:dyDescent="0.2">
      <c r="A477" s="227">
        <v>25</v>
      </c>
      <c r="B477" s="230" t="s">
        <v>575</v>
      </c>
      <c r="C477" s="222">
        <v>11</v>
      </c>
      <c r="D477" s="223" t="s">
        <v>49</v>
      </c>
      <c r="E477" s="214">
        <f>[4]Equilibrio!F471+[4]Equilibrio!H471</f>
        <v>0</v>
      </c>
      <c r="F477" s="214">
        <f t="shared" si="16"/>
        <v>0</v>
      </c>
      <c r="G477" s="215"/>
    </row>
    <row r="478" spans="1:7" s="2" customFormat="1" ht="12" x14ac:dyDescent="0.2">
      <c r="A478" s="227">
        <f>A477+1</f>
        <v>26</v>
      </c>
      <c r="B478" s="230" t="s">
        <v>576</v>
      </c>
      <c r="C478" s="222">
        <v>11</v>
      </c>
      <c r="D478" s="223" t="s">
        <v>49</v>
      </c>
      <c r="E478" s="214">
        <f>[4]Equilibrio!F472+[4]Equilibrio!H472</f>
        <v>0</v>
      </c>
      <c r="F478" s="214">
        <f t="shared" si="16"/>
        <v>0</v>
      </c>
      <c r="G478" s="215"/>
    </row>
    <row r="479" spans="1:7" s="2" customFormat="1" ht="12" x14ac:dyDescent="0.2">
      <c r="A479" s="227">
        <v>27</v>
      </c>
      <c r="B479" s="230" t="s">
        <v>577</v>
      </c>
      <c r="C479" s="222">
        <v>87.5</v>
      </c>
      <c r="D479" s="223" t="s">
        <v>109</v>
      </c>
      <c r="E479" s="214">
        <f>[4]Equilibrio!F473+[4]Equilibrio!H473</f>
        <v>0</v>
      </c>
      <c r="F479" s="214">
        <f t="shared" si="16"/>
        <v>0</v>
      </c>
      <c r="G479" s="215"/>
    </row>
    <row r="480" spans="1:7" s="2" customFormat="1" ht="12" x14ac:dyDescent="0.2">
      <c r="A480" s="227">
        <f>A479+1</f>
        <v>28</v>
      </c>
      <c r="B480" s="230" t="s">
        <v>578</v>
      </c>
      <c r="C480" s="222">
        <v>0.2</v>
      </c>
      <c r="D480" s="223" t="s">
        <v>49</v>
      </c>
      <c r="E480" s="214">
        <f>[4]Equilibrio!F474+[4]Equilibrio!H474</f>
        <v>28652.760000000017</v>
      </c>
      <c r="F480" s="214">
        <f t="shared" si="16"/>
        <v>5730.5520000000033</v>
      </c>
      <c r="G480" s="215"/>
    </row>
    <row r="481" spans="1:7" s="2" customFormat="1" ht="12" x14ac:dyDescent="0.2">
      <c r="A481" s="272"/>
      <c r="B481" s="260" t="s">
        <v>579</v>
      </c>
      <c r="C481" s="270"/>
      <c r="D481" s="271"/>
      <c r="E481" s="263"/>
      <c r="F481" s="263"/>
      <c r="G481" s="263">
        <f>SUM(F451:F480)</f>
        <v>35271.080600682617</v>
      </c>
    </row>
    <row r="482" spans="1:7" s="2" customFormat="1" ht="12" x14ac:dyDescent="0.2">
      <c r="A482" s="227"/>
      <c r="B482" s="230"/>
      <c r="C482" s="222"/>
      <c r="D482" s="223"/>
      <c r="E482" s="214"/>
      <c r="F482" s="214"/>
      <c r="G482" s="215"/>
    </row>
    <row r="483" spans="1:7" s="2" customFormat="1" ht="12" x14ac:dyDescent="0.2">
      <c r="A483" s="216" t="s">
        <v>580</v>
      </c>
      <c r="B483" s="217" t="s">
        <v>581</v>
      </c>
      <c r="C483" s="222"/>
      <c r="D483" s="223"/>
      <c r="E483" s="214"/>
      <c r="F483" s="214"/>
      <c r="G483" s="215"/>
    </row>
    <row r="484" spans="1:7" s="2" customFormat="1" ht="12" x14ac:dyDescent="0.2">
      <c r="A484" s="227"/>
      <c r="B484" s="231"/>
      <c r="C484" s="222"/>
      <c r="D484" s="223"/>
      <c r="E484" s="214"/>
      <c r="F484" s="214"/>
      <c r="G484" s="215"/>
    </row>
    <row r="485" spans="1:7" s="2" customFormat="1" ht="12" x14ac:dyDescent="0.2">
      <c r="A485" s="225">
        <v>1</v>
      </c>
      <c r="B485" s="217" t="s">
        <v>582</v>
      </c>
      <c r="C485" s="273"/>
      <c r="D485" s="231"/>
      <c r="E485" s="215"/>
      <c r="F485" s="214"/>
      <c r="G485" s="215"/>
    </row>
    <row r="486" spans="1:7" s="2" customFormat="1" ht="12" x14ac:dyDescent="0.2">
      <c r="A486" s="227">
        <v>1.1000000000000001</v>
      </c>
      <c r="B486" s="230" t="s">
        <v>583</v>
      </c>
      <c r="C486" s="222">
        <v>1</v>
      </c>
      <c r="D486" s="223" t="s">
        <v>49</v>
      </c>
      <c r="E486" s="214">
        <f>[4]Equilibrio!F480+[4]Equilibrio!H480</f>
        <v>0</v>
      </c>
      <c r="F486" s="214">
        <f>C486*E486</f>
        <v>0</v>
      </c>
      <c r="G486" s="215"/>
    </row>
    <row r="487" spans="1:7" s="2" customFormat="1" ht="12" x14ac:dyDescent="0.2">
      <c r="A487" s="227"/>
      <c r="B487" s="223"/>
      <c r="C487" s="222"/>
      <c r="D487" s="223"/>
      <c r="E487" s="214"/>
      <c r="F487" s="214"/>
      <c r="G487" s="215">
        <f>SUM(F486)</f>
        <v>0</v>
      </c>
    </row>
    <row r="488" spans="1:7" s="2" customFormat="1" ht="12" x14ac:dyDescent="0.2">
      <c r="A488" s="225" t="s">
        <v>584</v>
      </c>
      <c r="B488" s="217" t="s">
        <v>542</v>
      </c>
      <c r="C488" s="273"/>
      <c r="D488" s="231"/>
      <c r="E488" s="214"/>
      <c r="F488" s="214"/>
      <c r="G488" s="215"/>
    </row>
    <row r="489" spans="1:7" s="2" customFormat="1" ht="12" x14ac:dyDescent="0.2">
      <c r="A489" s="227" t="s">
        <v>585</v>
      </c>
      <c r="B489" s="230" t="s">
        <v>586</v>
      </c>
      <c r="C489" s="222"/>
      <c r="D489" s="223" t="s">
        <v>49</v>
      </c>
      <c r="E489" s="214">
        <f>[4]Equilibrio!F483+[4]Equilibrio!H483</f>
        <v>0</v>
      </c>
      <c r="F489" s="214">
        <f>C489*E489</f>
        <v>0</v>
      </c>
      <c r="G489" s="215"/>
    </row>
    <row r="490" spans="1:7" s="2" customFormat="1" ht="12" x14ac:dyDescent="0.2">
      <c r="A490" s="227" t="s">
        <v>587</v>
      </c>
      <c r="B490" s="230" t="s">
        <v>588</v>
      </c>
      <c r="C490" s="222"/>
      <c r="D490" s="223" t="s">
        <v>49</v>
      </c>
      <c r="E490" s="214">
        <f>[4]Equilibrio!F484+[4]Equilibrio!H484</f>
        <v>30.676666666666677</v>
      </c>
      <c r="F490" s="214">
        <f>C490*E490</f>
        <v>0</v>
      </c>
      <c r="G490" s="215"/>
    </row>
    <row r="491" spans="1:7" s="2" customFormat="1" ht="12" x14ac:dyDescent="0.2">
      <c r="A491" s="227"/>
      <c r="B491" s="223"/>
      <c r="C491" s="222"/>
      <c r="D491" s="223"/>
      <c r="E491" s="214"/>
      <c r="F491" s="214"/>
      <c r="G491" s="215">
        <f>SUM(F489:F490)</f>
        <v>0</v>
      </c>
    </row>
    <row r="492" spans="1:7" s="2" customFormat="1" ht="12" x14ac:dyDescent="0.2">
      <c r="A492" s="225">
        <v>3</v>
      </c>
      <c r="B492" s="217" t="s">
        <v>589</v>
      </c>
      <c r="C492" s="222"/>
      <c r="D492" s="223"/>
      <c r="E492" s="214"/>
      <c r="F492" s="214"/>
      <c r="G492" s="215"/>
    </row>
    <row r="493" spans="1:7" s="2" customFormat="1" ht="12" x14ac:dyDescent="0.2">
      <c r="A493" s="227">
        <v>3.1</v>
      </c>
      <c r="B493" s="230" t="s">
        <v>590</v>
      </c>
      <c r="C493" s="222">
        <v>0.47</v>
      </c>
      <c r="D493" s="223" t="s">
        <v>109</v>
      </c>
      <c r="E493" s="214">
        <f>[4]Equilibrio!F487+[4]Equilibrio!H487</f>
        <v>5723.29</v>
      </c>
      <c r="F493" s="214">
        <f>C493*E493</f>
        <v>2689.9462999999996</v>
      </c>
      <c r="G493" s="215"/>
    </row>
    <row r="494" spans="1:7" s="2" customFormat="1" ht="12" x14ac:dyDescent="0.2">
      <c r="A494" s="227">
        <v>3.2</v>
      </c>
      <c r="B494" s="230" t="s">
        <v>591</v>
      </c>
      <c r="C494" s="222">
        <v>0.14000000000000001</v>
      </c>
      <c r="D494" s="223" t="s">
        <v>109</v>
      </c>
      <c r="E494" s="214">
        <f>[4]Equilibrio!F488+[4]Equilibrio!H488</f>
        <v>10215.950000000004</v>
      </c>
      <c r="F494" s="214">
        <f>C494*E494</f>
        <v>1430.2330000000009</v>
      </c>
      <c r="G494" s="215"/>
    </row>
    <row r="495" spans="1:7" s="2" customFormat="1" ht="12" x14ac:dyDescent="0.2">
      <c r="A495" s="227">
        <v>3.3</v>
      </c>
      <c r="B495" s="230" t="s">
        <v>592</v>
      </c>
      <c r="C495" s="222">
        <v>0.53</v>
      </c>
      <c r="D495" s="223" t="s">
        <v>109</v>
      </c>
      <c r="E495" s="214">
        <f>[4]Equilibrio!F489+[4]Equilibrio!H489</f>
        <v>7374.6100000000015</v>
      </c>
      <c r="F495" s="214">
        <f>C495*E495</f>
        <v>3908.5433000000012</v>
      </c>
      <c r="G495" s="215"/>
    </row>
    <row r="496" spans="1:7" s="2" customFormat="1" ht="12" x14ac:dyDescent="0.2">
      <c r="A496" s="227"/>
      <c r="B496" s="230"/>
      <c r="C496" s="222"/>
      <c r="D496" s="223"/>
      <c r="E496" s="214"/>
      <c r="F496" s="214"/>
      <c r="G496" s="215">
        <f>SUM(F493:F495)</f>
        <v>8028.7226000000019</v>
      </c>
    </row>
    <row r="497" spans="1:7" s="2" customFormat="1" ht="12" x14ac:dyDescent="0.2">
      <c r="A497" s="225">
        <v>4</v>
      </c>
      <c r="B497" s="217" t="s">
        <v>593</v>
      </c>
      <c r="C497" s="222"/>
      <c r="D497" s="223"/>
      <c r="E497" s="214"/>
      <c r="F497" s="214"/>
      <c r="G497" s="215"/>
    </row>
    <row r="498" spans="1:7" s="2" customFormat="1" ht="12" x14ac:dyDescent="0.2">
      <c r="A498" s="227">
        <v>4.0999999999999996</v>
      </c>
      <c r="B498" s="230" t="s">
        <v>594</v>
      </c>
      <c r="C498" s="222">
        <v>4</v>
      </c>
      <c r="D498" s="223" t="s">
        <v>25</v>
      </c>
      <c r="E498" s="214">
        <f>[4]Equilibrio!F492+[4]Equilibrio!H492</f>
        <v>198.99999999999969</v>
      </c>
      <c r="F498" s="214">
        <f>C498*E498</f>
        <v>795.99999999999875</v>
      </c>
      <c r="G498" s="215"/>
    </row>
    <row r="499" spans="1:7" s="2" customFormat="1" ht="12" x14ac:dyDescent="0.2">
      <c r="A499" s="227">
        <v>4.2</v>
      </c>
      <c r="B499" s="230" t="s">
        <v>595</v>
      </c>
      <c r="C499" s="222">
        <v>21.6</v>
      </c>
      <c r="D499" s="223" t="s">
        <v>25</v>
      </c>
      <c r="E499" s="214">
        <f>[4]Equilibrio!F493+[4]Equilibrio!H493</f>
        <v>513.1</v>
      </c>
      <c r="F499" s="214">
        <f>C499*E499</f>
        <v>11082.960000000001</v>
      </c>
      <c r="G499" s="215"/>
    </row>
    <row r="500" spans="1:7" s="2" customFormat="1" ht="12" x14ac:dyDescent="0.2">
      <c r="A500" s="227"/>
      <c r="B500" s="231"/>
      <c r="C500" s="222"/>
      <c r="D500" s="223"/>
      <c r="E500" s="214"/>
      <c r="F500" s="214"/>
      <c r="G500" s="215">
        <f>SUM(F498:F499)</f>
        <v>11878.96</v>
      </c>
    </row>
    <row r="501" spans="1:7" s="2" customFormat="1" ht="12" x14ac:dyDescent="0.2">
      <c r="A501" s="225">
        <v>5</v>
      </c>
      <c r="B501" s="217" t="s">
        <v>596</v>
      </c>
      <c r="C501" s="222"/>
      <c r="D501" s="223"/>
      <c r="E501" s="214"/>
      <c r="F501" s="214"/>
      <c r="G501" s="215"/>
    </row>
    <row r="502" spans="1:7" s="2" customFormat="1" ht="12" x14ac:dyDescent="0.2">
      <c r="A502" s="227">
        <f t="shared" ref="A502:A510" si="18">A501+0.1</f>
        <v>5.0999999999999996</v>
      </c>
      <c r="B502" s="230" t="s">
        <v>190</v>
      </c>
      <c r="C502" s="222">
        <v>20.85</v>
      </c>
      <c r="D502" s="223" t="s">
        <v>25</v>
      </c>
      <c r="E502" s="214">
        <f>[4]Equilibrio!F496+[4]Equilibrio!H496</f>
        <v>49.219999999999985</v>
      </c>
      <c r="F502" s="214">
        <f t="shared" ref="F502:F510" si="19">C502*E502</f>
        <v>1026.2369999999999</v>
      </c>
      <c r="G502" s="215"/>
    </row>
    <row r="503" spans="1:7" s="2" customFormat="1" ht="12" x14ac:dyDescent="0.2">
      <c r="A503" s="227">
        <f t="shared" si="18"/>
        <v>5.1999999999999993</v>
      </c>
      <c r="B503" s="230" t="s">
        <v>298</v>
      </c>
      <c r="C503" s="222">
        <v>21.61</v>
      </c>
      <c r="D503" s="223" t="s">
        <v>25</v>
      </c>
      <c r="E503" s="214">
        <f>[4]Equilibrio!F497+[4]Equilibrio!H497</f>
        <v>42.320000000000121</v>
      </c>
      <c r="F503" s="214">
        <f t="shared" si="19"/>
        <v>914.53520000000265</v>
      </c>
      <c r="G503" s="215"/>
    </row>
    <row r="504" spans="1:7" s="2" customFormat="1" ht="12" x14ac:dyDescent="0.2">
      <c r="A504" s="227">
        <f t="shared" si="18"/>
        <v>5.2999999999999989</v>
      </c>
      <c r="B504" s="230" t="s">
        <v>597</v>
      </c>
      <c r="C504" s="222">
        <v>4.84</v>
      </c>
      <c r="D504" s="223" t="s">
        <v>25</v>
      </c>
      <c r="E504" s="214">
        <f>[4]Equilibrio!F498+[4]Equilibrio!H498</f>
        <v>58.73999999999991</v>
      </c>
      <c r="F504" s="214">
        <f t="shared" si="19"/>
        <v>284.30159999999955</v>
      </c>
      <c r="G504" s="215"/>
    </row>
    <row r="505" spans="1:7" s="2" customFormat="1" ht="12" x14ac:dyDescent="0.2">
      <c r="A505" s="227">
        <f t="shared" si="18"/>
        <v>5.3999999999999986</v>
      </c>
      <c r="B505" s="230" t="s">
        <v>598</v>
      </c>
      <c r="C505" s="222">
        <v>8.41</v>
      </c>
      <c r="D505" s="223" t="s">
        <v>25</v>
      </c>
      <c r="E505" s="214">
        <f>[4]Equilibrio!F499+[4]Equilibrio!H499</f>
        <v>117.06999999999998</v>
      </c>
      <c r="F505" s="214">
        <f t="shared" si="19"/>
        <v>984.55869999999982</v>
      </c>
      <c r="G505" s="215"/>
    </row>
    <row r="506" spans="1:7" s="2" customFormat="1" ht="12" x14ac:dyDescent="0.2">
      <c r="A506" s="227">
        <f t="shared" si="18"/>
        <v>5.4999999999999982</v>
      </c>
      <c r="B506" s="228" t="s">
        <v>285</v>
      </c>
      <c r="C506" s="222">
        <v>49.33</v>
      </c>
      <c r="D506" s="223" t="s">
        <v>25</v>
      </c>
      <c r="E506" s="214">
        <f>[4]Equilibrio!F500+[4]Equilibrio!H500</f>
        <v>32.550000000000026</v>
      </c>
      <c r="F506" s="214">
        <f t="shared" si="19"/>
        <v>1605.6915000000013</v>
      </c>
      <c r="G506" s="215"/>
    </row>
    <row r="507" spans="1:7" s="2" customFormat="1" ht="12" x14ac:dyDescent="0.2">
      <c r="A507" s="227">
        <f t="shared" si="18"/>
        <v>5.5999999999999979</v>
      </c>
      <c r="B507" s="230" t="s">
        <v>599</v>
      </c>
      <c r="C507" s="222">
        <v>4.97</v>
      </c>
      <c r="D507" s="223" t="s">
        <v>25</v>
      </c>
      <c r="E507" s="214">
        <f>[4]Equilibrio!F501+[4]Equilibrio!H501</f>
        <v>282.8599999999999</v>
      </c>
      <c r="F507" s="214">
        <f t="shared" si="19"/>
        <v>1405.8141999999993</v>
      </c>
      <c r="G507" s="215"/>
    </row>
    <row r="508" spans="1:7" s="2" customFormat="1" ht="12" x14ac:dyDescent="0.2">
      <c r="A508" s="227">
        <f t="shared" si="18"/>
        <v>5.6999999999999975</v>
      </c>
      <c r="B508" s="230" t="s">
        <v>69</v>
      </c>
      <c r="C508" s="222">
        <v>38.1</v>
      </c>
      <c r="D508" s="223" t="s">
        <v>33</v>
      </c>
      <c r="E508" s="214">
        <f>[4]Equilibrio!F502+[4]Equilibrio!H502</f>
        <v>10.809999999999999</v>
      </c>
      <c r="F508" s="214">
        <f t="shared" si="19"/>
        <v>411.86099999999999</v>
      </c>
      <c r="G508" s="215"/>
    </row>
    <row r="509" spans="1:7" s="2" customFormat="1" ht="12" x14ac:dyDescent="0.2">
      <c r="A509" s="227">
        <f t="shared" si="18"/>
        <v>5.7999999999999972</v>
      </c>
      <c r="B509" s="230" t="s">
        <v>313</v>
      </c>
      <c r="C509" s="222">
        <v>11.6</v>
      </c>
      <c r="D509" s="223" t="s">
        <v>33</v>
      </c>
      <c r="E509" s="214">
        <f>[4]Equilibrio!F503+[4]Equilibrio!H503</f>
        <v>1.849589949398009</v>
      </c>
      <c r="F509" s="214">
        <f t="shared" si="19"/>
        <v>21.455243413016905</v>
      </c>
      <c r="G509" s="215"/>
    </row>
    <row r="510" spans="1:7" s="2" customFormat="1" ht="12" x14ac:dyDescent="0.2">
      <c r="A510" s="227">
        <f t="shared" si="18"/>
        <v>5.8999999999999968</v>
      </c>
      <c r="B510" s="228" t="s">
        <v>600</v>
      </c>
      <c r="C510" s="222">
        <v>11.6</v>
      </c>
      <c r="D510" s="223" t="s">
        <v>33</v>
      </c>
      <c r="E510" s="214">
        <f>[4]Equilibrio!F504+[4]Equilibrio!H504</f>
        <v>21.340000000000003</v>
      </c>
      <c r="F510" s="214">
        <f t="shared" si="19"/>
        <v>247.54400000000004</v>
      </c>
      <c r="G510" s="215"/>
    </row>
    <row r="511" spans="1:7" s="2" customFormat="1" ht="12" x14ac:dyDescent="0.2">
      <c r="A511" s="227"/>
      <c r="B511" s="230"/>
      <c r="C511" s="222"/>
      <c r="D511" s="223"/>
      <c r="E511" s="214"/>
      <c r="F511" s="214"/>
      <c r="G511" s="215">
        <f>SUM(F502:F510)</f>
        <v>6901.9984434130183</v>
      </c>
    </row>
    <row r="512" spans="1:7" s="2" customFormat="1" ht="12" x14ac:dyDescent="0.2">
      <c r="A512" s="225">
        <v>6</v>
      </c>
      <c r="B512" s="217" t="s">
        <v>601</v>
      </c>
      <c r="C512" s="222"/>
      <c r="D512" s="223"/>
      <c r="E512" s="214"/>
      <c r="F512" s="214"/>
      <c r="G512" s="215"/>
    </row>
    <row r="513" spans="1:10" s="2" customFormat="1" ht="12" x14ac:dyDescent="0.2">
      <c r="A513" s="227">
        <f>A512+0.1</f>
        <v>6.1</v>
      </c>
      <c r="B513" s="230" t="s">
        <v>602</v>
      </c>
      <c r="C513" s="222">
        <v>1</v>
      </c>
      <c r="D513" s="223" t="s">
        <v>49</v>
      </c>
      <c r="E513" s="214">
        <f>[4]Equilibrio!F507+[4]Equilibrio!H507</f>
        <v>0</v>
      </c>
      <c r="F513" s="214">
        <f>C513*E513</f>
        <v>0</v>
      </c>
      <c r="G513" s="215"/>
    </row>
    <row r="514" spans="1:10" s="2" customFormat="1" ht="12" x14ac:dyDescent="0.2">
      <c r="A514" s="227"/>
      <c r="B514" s="230"/>
      <c r="C514" s="222"/>
      <c r="D514" s="223"/>
      <c r="E514" s="214"/>
      <c r="F514" s="214"/>
      <c r="G514" s="215">
        <f>SUM(F513)</f>
        <v>0</v>
      </c>
    </row>
    <row r="515" spans="1:10" s="2" customFormat="1" ht="12" x14ac:dyDescent="0.2">
      <c r="A515" s="227">
        <v>7</v>
      </c>
      <c r="B515" s="274" t="s">
        <v>603</v>
      </c>
      <c r="C515" s="222">
        <v>7.44</v>
      </c>
      <c r="D515" s="223" t="s">
        <v>25</v>
      </c>
      <c r="E515" s="214">
        <f>[4]Equilibrio!F509+[4]Equilibrio!H509</f>
        <v>328.63</v>
      </c>
      <c r="F515" s="214">
        <f>C515*E515</f>
        <v>2445.0072</v>
      </c>
      <c r="G515" s="215"/>
    </row>
    <row r="516" spans="1:10" s="2" customFormat="1" ht="12" x14ac:dyDescent="0.2">
      <c r="A516" s="227"/>
      <c r="B516" s="231"/>
      <c r="C516" s="222"/>
      <c r="D516" s="223"/>
      <c r="E516" s="214"/>
      <c r="F516" s="214"/>
      <c r="G516" s="215">
        <f>SUM(F515)</f>
        <v>2445.0072</v>
      </c>
    </row>
    <row r="517" spans="1:10" s="2" customFormat="1" ht="12" x14ac:dyDescent="0.2">
      <c r="A517" s="225">
        <v>8</v>
      </c>
      <c r="B517" s="217" t="s">
        <v>604</v>
      </c>
      <c r="C517" s="222"/>
      <c r="D517" s="223"/>
      <c r="E517" s="214"/>
      <c r="F517" s="214"/>
      <c r="G517" s="215"/>
    </row>
    <row r="518" spans="1:10" s="2" customFormat="1" ht="12" x14ac:dyDescent="0.2">
      <c r="A518" s="227">
        <f>A517+0.1</f>
        <v>8.1</v>
      </c>
      <c r="B518" s="230" t="s">
        <v>605</v>
      </c>
      <c r="C518" s="222">
        <v>1</v>
      </c>
      <c r="D518" s="223" t="s">
        <v>490</v>
      </c>
      <c r="E518" s="214">
        <f>[4]Equilibrio!F512+[4]Equilibrio!H512</f>
        <v>0</v>
      </c>
      <c r="F518" s="214">
        <f>C518*E518</f>
        <v>0</v>
      </c>
      <c r="G518" s="215"/>
    </row>
    <row r="519" spans="1:10" s="2" customFormat="1" ht="12" x14ac:dyDescent="0.2">
      <c r="A519" s="227">
        <f>A518+0.1</f>
        <v>8.1999999999999993</v>
      </c>
      <c r="B519" s="275" t="s">
        <v>606</v>
      </c>
      <c r="C519" s="222">
        <v>3</v>
      </c>
      <c r="D519" s="223" t="s">
        <v>49</v>
      </c>
      <c r="E519" s="214">
        <f>[4]Equilibrio!F513+[4]Equilibrio!H513</f>
        <v>143.0819112627986</v>
      </c>
      <c r="F519" s="214">
        <f>C519*E519</f>
        <v>429.2457337883958</v>
      </c>
      <c r="G519" s="215"/>
    </row>
    <row r="520" spans="1:10" s="2" customFormat="1" ht="12" x14ac:dyDescent="0.2">
      <c r="A520" s="227">
        <f>A519+0.1</f>
        <v>8.2999999999999989</v>
      </c>
      <c r="B520" s="230" t="s">
        <v>607</v>
      </c>
      <c r="C520" s="222">
        <v>3</v>
      </c>
      <c r="D520" s="223" t="s">
        <v>49</v>
      </c>
      <c r="E520" s="214">
        <f>[4]Equilibrio!F514+[4]Equilibrio!H514</f>
        <v>0</v>
      </c>
      <c r="F520" s="214">
        <f>C520*E520</f>
        <v>0</v>
      </c>
      <c r="G520" s="215"/>
    </row>
    <row r="521" spans="1:10" s="2" customFormat="1" ht="12" x14ac:dyDescent="0.2">
      <c r="A521" s="227">
        <f>A520+0.1</f>
        <v>8.3999999999999986</v>
      </c>
      <c r="B521" s="230" t="s">
        <v>608</v>
      </c>
      <c r="C521" s="222">
        <v>2</v>
      </c>
      <c r="D521" s="223" t="s">
        <v>49</v>
      </c>
      <c r="E521" s="214">
        <f>[4]Equilibrio!F515+[4]Equilibrio!H515</f>
        <v>0</v>
      </c>
      <c r="F521" s="214">
        <f>C521*E521</f>
        <v>0</v>
      </c>
      <c r="G521" s="215"/>
    </row>
    <row r="522" spans="1:10" s="2" customFormat="1" ht="12" x14ac:dyDescent="0.2">
      <c r="A522" s="227"/>
      <c r="B522" s="230"/>
      <c r="C522" s="222"/>
      <c r="D522" s="223"/>
      <c r="E522" s="214"/>
      <c r="F522" s="214"/>
      <c r="G522" s="215">
        <f>SUM(F518:F521)</f>
        <v>429.2457337883958</v>
      </c>
    </row>
    <row r="523" spans="1:10" s="2" customFormat="1" ht="12" x14ac:dyDescent="0.2">
      <c r="A523" s="227">
        <v>9</v>
      </c>
      <c r="B523" s="230" t="s">
        <v>609</v>
      </c>
      <c r="C523" s="222">
        <v>1</v>
      </c>
      <c r="D523" s="223" t="s">
        <v>49</v>
      </c>
      <c r="E523" s="214">
        <f>[4]Equilibrio!F517+[4]Equilibrio!H517</f>
        <v>0</v>
      </c>
      <c r="F523" s="214">
        <f>C523*E523</f>
        <v>0</v>
      </c>
      <c r="G523" s="215"/>
    </row>
    <row r="524" spans="1:10" s="2" customFormat="1" ht="12" x14ac:dyDescent="0.2">
      <c r="A524" s="227"/>
      <c r="B524" s="230"/>
      <c r="C524" s="222"/>
      <c r="D524" s="223"/>
      <c r="E524" s="214"/>
      <c r="F524" s="214"/>
      <c r="G524" s="215">
        <f>SUM(F523)</f>
        <v>0</v>
      </c>
    </row>
    <row r="525" spans="1:10" s="2" customFormat="1" ht="12" x14ac:dyDescent="0.2">
      <c r="A525" s="225">
        <v>10</v>
      </c>
      <c r="B525" s="276" t="s">
        <v>610</v>
      </c>
      <c r="C525" s="222"/>
      <c r="D525" s="223"/>
      <c r="E525" s="214"/>
      <c r="F525" s="214"/>
      <c r="G525" s="215"/>
    </row>
    <row r="526" spans="1:10" s="2" customFormat="1" ht="12" x14ac:dyDescent="0.2">
      <c r="A526" s="227">
        <f t="shared" ref="A526:A532" si="20">A525+0.1</f>
        <v>10.1</v>
      </c>
      <c r="B526" s="242" t="s">
        <v>611</v>
      </c>
      <c r="C526" s="222">
        <v>2</v>
      </c>
      <c r="D526" s="223" t="s">
        <v>49</v>
      </c>
      <c r="E526" s="214">
        <f>[4]Equilibrio!F520+[4]Equilibrio!H520</f>
        <v>709180</v>
      </c>
      <c r="F526" s="214">
        <f t="shared" ref="F526:F532" si="21">C526*E526</f>
        <v>1418360</v>
      </c>
      <c r="G526" s="215"/>
      <c r="J526" s="340"/>
    </row>
    <row r="527" spans="1:10" s="2" customFormat="1" ht="12" x14ac:dyDescent="0.2">
      <c r="A527" s="227">
        <f t="shared" si="20"/>
        <v>10.199999999999999</v>
      </c>
      <c r="B527" s="242" t="s">
        <v>612</v>
      </c>
      <c r="C527" s="222">
        <v>1</v>
      </c>
      <c r="D527" s="223" t="s">
        <v>49</v>
      </c>
      <c r="E527" s="214">
        <f>[4]Equilibrio!F521+[4]Equilibrio!H521</f>
        <v>57820</v>
      </c>
      <c r="F527" s="214">
        <f t="shared" si="21"/>
        <v>57820</v>
      </c>
      <c r="G527" s="215"/>
    </row>
    <row r="528" spans="1:10" s="2" customFormat="1" ht="12" x14ac:dyDescent="0.2">
      <c r="A528" s="227">
        <f t="shared" si="20"/>
        <v>10.299999999999999</v>
      </c>
      <c r="B528" s="242" t="s">
        <v>613</v>
      </c>
      <c r="C528" s="222">
        <v>1</v>
      </c>
      <c r="D528" s="223" t="s">
        <v>49</v>
      </c>
      <c r="E528" s="214">
        <f>[4]Equilibrio!F522+[4]Equilibrio!H522</f>
        <v>7080</v>
      </c>
      <c r="F528" s="214">
        <f t="shared" si="21"/>
        <v>7080</v>
      </c>
      <c r="G528" s="215"/>
    </row>
    <row r="529" spans="1:7" s="2" customFormat="1" ht="12" x14ac:dyDescent="0.2">
      <c r="A529" s="227">
        <f t="shared" si="20"/>
        <v>10.399999999999999</v>
      </c>
      <c r="B529" s="277" t="s">
        <v>614</v>
      </c>
      <c r="C529" s="222">
        <v>1</v>
      </c>
      <c r="D529" s="223" t="s">
        <v>49</v>
      </c>
      <c r="E529" s="214">
        <f>841150</f>
        <v>841150</v>
      </c>
      <c r="F529" s="214">
        <f t="shared" si="21"/>
        <v>841150</v>
      </c>
      <c r="G529" s="215"/>
    </row>
    <row r="530" spans="1:7" s="2" customFormat="1" ht="12" x14ac:dyDescent="0.2">
      <c r="A530" s="227">
        <f t="shared" si="20"/>
        <v>10.499999999999998</v>
      </c>
      <c r="B530" s="277" t="s">
        <v>615</v>
      </c>
      <c r="C530" s="222">
        <v>1</v>
      </c>
      <c r="D530" s="223" t="s">
        <v>490</v>
      </c>
      <c r="E530" s="214">
        <f>[4]Equilibrio!F524+[4]Equilibrio!H524</f>
        <v>0</v>
      </c>
      <c r="F530" s="214">
        <f t="shared" si="21"/>
        <v>0</v>
      </c>
      <c r="G530" s="215"/>
    </row>
    <row r="531" spans="1:7" s="2" customFormat="1" ht="12" x14ac:dyDescent="0.2">
      <c r="A531" s="227">
        <f t="shared" si="20"/>
        <v>10.599999999999998</v>
      </c>
      <c r="B531" s="277" t="s">
        <v>616</v>
      </c>
      <c r="C531" s="222">
        <v>1</v>
      </c>
      <c r="D531" s="223" t="s">
        <v>49</v>
      </c>
      <c r="E531" s="214">
        <f>[4]Equilibrio!F525+[4]Equilibrio!H525</f>
        <v>0</v>
      </c>
      <c r="F531" s="214">
        <f t="shared" si="21"/>
        <v>0</v>
      </c>
      <c r="G531" s="215"/>
    </row>
    <row r="532" spans="1:7" s="2" customFormat="1" ht="12" x14ac:dyDescent="0.2">
      <c r="A532" s="227">
        <f t="shared" si="20"/>
        <v>10.699999999999998</v>
      </c>
      <c r="B532" s="277" t="s">
        <v>617</v>
      </c>
      <c r="C532" s="222">
        <v>1</v>
      </c>
      <c r="D532" s="223" t="s">
        <v>49</v>
      </c>
      <c r="E532" s="214">
        <f>[4]Equilibrio!F526+[4]Equilibrio!H526</f>
        <v>66314.400000000009</v>
      </c>
      <c r="F532" s="214">
        <f t="shared" si="21"/>
        <v>66314.400000000009</v>
      </c>
      <c r="G532" s="215"/>
    </row>
    <row r="533" spans="1:7" s="2" customFormat="1" ht="12" x14ac:dyDescent="0.2">
      <c r="A533" s="227"/>
      <c r="B533" s="277"/>
      <c r="C533" s="222"/>
      <c r="D533" s="223"/>
      <c r="E533" s="214"/>
      <c r="F533" s="214"/>
      <c r="G533" s="215">
        <f>SUM(F526:F532)</f>
        <v>2390724.4</v>
      </c>
    </row>
    <row r="534" spans="1:7" s="2" customFormat="1" ht="12" x14ac:dyDescent="0.2">
      <c r="A534" s="227">
        <v>11</v>
      </c>
      <c r="B534" s="277" t="s">
        <v>618</v>
      </c>
      <c r="C534" s="222">
        <v>1</v>
      </c>
      <c r="D534" s="223" t="s">
        <v>49</v>
      </c>
      <c r="E534" s="214">
        <f>[4]Equilibrio!F528+[4]Equilibrio!H528</f>
        <v>0</v>
      </c>
      <c r="F534" s="214">
        <f>C534*E534</f>
        <v>0</v>
      </c>
      <c r="G534" s="215"/>
    </row>
    <row r="535" spans="1:7" s="2" customFormat="1" ht="12" x14ac:dyDescent="0.2">
      <c r="A535" s="227"/>
      <c r="B535" s="277"/>
      <c r="C535" s="222"/>
      <c r="D535" s="223"/>
      <c r="E535" s="214"/>
      <c r="F535" s="214"/>
      <c r="G535" s="215">
        <f>SUM(F534)</f>
        <v>0</v>
      </c>
    </row>
    <row r="536" spans="1:7" s="2" customFormat="1" ht="12" x14ac:dyDescent="0.2">
      <c r="A536" s="259"/>
      <c r="B536" s="260" t="s">
        <v>619</v>
      </c>
      <c r="C536" s="270"/>
      <c r="D536" s="271"/>
      <c r="E536" s="263"/>
      <c r="F536" s="263"/>
      <c r="G536" s="263">
        <f>SUM(G482:G535)</f>
        <v>2420408.3339772015</v>
      </c>
    </row>
    <row r="537" spans="1:7" s="2" customFormat="1" ht="12" x14ac:dyDescent="0.2">
      <c r="A537" s="224"/>
      <c r="B537" s="230"/>
      <c r="C537" s="220"/>
      <c r="D537" s="278"/>
      <c r="E537" s="214"/>
      <c r="F537" s="214"/>
      <c r="G537" s="215"/>
    </row>
    <row r="538" spans="1:7" s="2" customFormat="1" ht="12" x14ac:dyDescent="0.2">
      <c r="A538" s="216" t="s">
        <v>620</v>
      </c>
      <c r="B538" s="217" t="s">
        <v>621</v>
      </c>
      <c r="C538" s="222"/>
      <c r="D538" s="223"/>
      <c r="E538" s="214"/>
      <c r="F538" s="214"/>
      <c r="G538" s="215"/>
    </row>
    <row r="539" spans="1:7" s="2" customFormat="1" ht="12" x14ac:dyDescent="0.2">
      <c r="A539" s="227"/>
      <c r="B539" s="231"/>
      <c r="C539" s="222"/>
      <c r="D539" s="223"/>
      <c r="E539" s="214"/>
      <c r="F539" s="214"/>
      <c r="G539" s="215"/>
    </row>
    <row r="540" spans="1:7" s="2" customFormat="1" ht="12" x14ac:dyDescent="0.2">
      <c r="A540" s="225">
        <v>1</v>
      </c>
      <c r="B540" s="217" t="s">
        <v>582</v>
      </c>
      <c r="C540" s="273"/>
      <c r="D540" s="231"/>
      <c r="E540" s="215"/>
      <c r="F540" s="214"/>
      <c r="G540" s="215"/>
    </row>
    <row r="541" spans="1:7" s="2" customFormat="1" ht="12" x14ac:dyDescent="0.2">
      <c r="A541" s="227">
        <v>1.1000000000000001</v>
      </c>
      <c r="B541" s="230" t="s">
        <v>583</v>
      </c>
      <c r="C541" s="222">
        <v>1</v>
      </c>
      <c r="D541" s="223" t="s">
        <v>49</v>
      </c>
      <c r="E541" s="214">
        <f>[4]Equilibrio!F534+[4]Equilibrio!H534</f>
        <v>0</v>
      </c>
      <c r="F541" s="214">
        <f>C541*E541</f>
        <v>0</v>
      </c>
      <c r="G541" s="215"/>
    </row>
    <row r="542" spans="1:7" s="2" customFormat="1" ht="12" x14ac:dyDescent="0.2">
      <c r="A542" s="227"/>
      <c r="B542" s="223"/>
      <c r="C542" s="222"/>
      <c r="D542" s="223"/>
      <c r="E542" s="214"/>
      <c r="F542" s="214"/>
      <c r="G542" s="215">
        <f>SUM(F541)</f>
        <v>0</v>
      </c>
    </row>
    <row r="543" spans="1:7" s="2" customFormat="1" ht="12" x14ac:dyDescent="0.2">
      <c r="A543" s="225">
        <v>1</v>
      </c>
      <c r="B543" s="217" t="s">
        <v>542</v>
      </c>
      <c r="C543" s="273"/>
      <c r="D543" s="231"/>
      <c r="E543" s="214"/>
      <c r="F543" s="214"/>
      <c r="G543" s="215"/>
    </row>
    <row r="544" spans="1:7" s="2" customFormat="1" ht="12" x14ac:dyDescent="0.2">
      <c r="A544" s="227">
        <v>1</v>
      </c>
      <c r="B544" s="230" t="s">
        <v>586</v>
      </c>
      <c r="C544" s="222">
        <v>6.7799999999999994</v>
      </c>
      <c r="D544" s="223" t="s">
        <v>109</v>
      </c>
      <c r="E544" s="214">
        <f>[4]Equilibrio!F537+[4]Equilibrio!H537</f>
        <v>0</v>
      </c>
      <c r="F544" s="214">
        <f>C544*E544</f>
        <v>0</v>
      </c>
      <c r="G544" s="215"/>
    </row>
    <row r="545" spans="1:7" s="2" customFormat="1" ht="12" x14ac:dyDescent="0.2">
      <c r="A545" s="227">
        <v>2</v>
      </c>
      <c r="B545" s="230" t="s">
        <v>588</v>
      </c>
      <c r="C545" s="222">
        <v>3.7724499999999992</v>
      </c>
      <c r="D545" s="223" t="s">
        <v>109</v>
      </c>
      <c r="E545" s="214">
        <f>[4]Equilibrio!F538+[4]Equilibrio!H538</f>
        <v>45.753315833333332</v>
      </c>
      <c r="F545" s="214">
        <f>C545*E545</f>
        <v>172.60209631545828</v>
      </c>
      <c r="G545" s="215"/>
    </row>
    <row r="546" spans="1:7" s="2" customFormat="1" ht="12" x14ac:dyDescent="0.2">
      <c r="A546" s="227"/>
      <c r="B546" s="223"/>
      <c r="C546" s="222"/>
      <c r="D546" s="223"/>
      <c r="E546" s="214"/>
      <c r="F546" s="214"/>
      <c r="G546" s="215">
        <f>SUM(F544:F545)</f>
        <v>172.60209631545828</v>
      </c>
    </row>
    <row r="547" spans="1:7" s="2" customFormat="1" ht="12" x14ac:dyDescent="0.2">
      <c r="A547" s="225">
        <v>3</v>
      </c>
      <c r="B547" s="217" t="s">
        <v>624</v>
      </c>
      <c r="C547" s="222"/>
      <c r="D547" s="223"/>
      <c r="E547" s="214"/>
      <c r="F547" s="214"/>
      <c r="G547" s="215"/>
    </row>
    <row r="548" spans="1:7" s="2" customFormat="1" ht="12" x14ac:dyDescent="0.2">
      <c r="A548" s="227" t="s">
        <v>64</v>
      </c>
      <c r="B548" s="230" t="s">
        <v>625</v>
      </c>
      <c r="C548" s="222">
        <v>1.3499999999999999</v>
      </c>
      <c r="D548" s="223" t="s">
        <v>109</v>
      </c>
      <c r="E548" s="214">
        <f>[4]Equilibrio!F541+[4]Equilibrio!H541</f>
        <v>5496.5800000000008</v>
      </c>
      <c r="F548" s="214">
        <f>C548*E548</f>
        <v>7420.3830000000007</v>
      </c>
      <c r="G548" s="215"/>
    </row>
    <row r="549" spans="1:7" s="2" customFormat="1" ht="12" x14ac:dyDescent="0.2">
      <c r="A549" s="227" t="s">
        <v>626</v>
      </c>
      <c r="B549" s="230" t="s">
        <v>627</v>
      </c>
      <c r="C549" s="222">
        <v>0.3</v>
      </c>
      <c r="D549" s="223" t="s">
        <v>109</v>
      </c>
      <c r="E549" s="214">
        <f>[4]Equilibrio!F542+[4]Equilibrio!H542</f>
        <v>5385.5986317589995</v>
      </c>
      <c r="F549" s="214">
        <f>C549*E549</f>
        <v>1615.6795895276998</v>
      </c>
      <c r="G549" s="215"/>
    </row>
    <row r="550" spans="1:7" s="2" customFormat="1" ht="12" x14ac:dyDescent="0.2">
      <c r="A550" s="227" t="s">
        <v>628</v>
      </c>
      <c r="B550" s="230" t="s">
        <v>591</v>
      </c>
      <c r="C550" s="222">
        <v>1.5959999999999999</v>
      </c>
      <c r="D550" s="223" t="s">
        <v>109</v>
      </c>
      <c r="E550" s="214">
        <f>[4]Equilibrio!F543+[4]Equilibrio!H543</f>
        <v>10215.950000000004</v>
      </c>
      <c r="F550" s="214">
        <f>C550*E550</f>
        <v>16304.656200000005</v>
      </c>
      <c r="G550" s="215"/>
    </row>
    <row r="551" spans="1:7" s="2" customFormat="1" ht="12" x14ac:dyDescent="0.2">
      <c r="A551" s="227" t="s">
        <v>629</v>
      </c>
      <c r="B551" s="230" t="s">
        <v>592</v>
      </c>
      <c r="C551" s="222">
        <v>2.706</v>
      </c>
      <c r="D551" s="223" t="s">
        <v>109</v>
      </c>
      <c r="E551" s="214">
        <f>[4]Equilibrio!F544+[4]Equilibrio!H544</f>
        <v>7374.6100000000015</v>
      </c>
      <c r="F551" s="214">
        <f>C551*E551</f>
        <v>19955.694660000005</v>
      </c>
      <c r="G551" s="215"/>
    </row>
    <row r="552" spans="1:7" s="2" customFormat="1" ht="12" x14ac:dyDescent="0.2">
      <c r="A552" s="227"/>
      <c r="B552" s="230"/>
      <c r="C552" s="222"/>
      <c r="D552" s="223"/>
      <c r="E552" s="214"/>
      <c r="F552" s="214"/>
      <c r="G552" s="215">
        <f>SUM(F548:F551)</f>
        <v>45296.41344952771</v>
      </c>
    </row>
    <row r="553" spans="1:7" s="2" customFormat="1" ht="12" x14ac:dyDescent="0.2">
      <c r="A553" s="225">
        <v>4</v>
      </c>
      <c r="B553" s="217" t="s">
        <v>593</v>
      </c>
      <c r="C553" s="222"/>
      <c r="D553" s="223"/>
      <c r="E553" s="214"/>
      <c r="F553" s="214"/>
      <c r="G553" s="215"/>
    </row>
    <row r="554" spans="1:7" s="2" customFormat="1" ht="12" x14ac:dyDescent="0.2">
      <c r="A554" s="227" t="s">
        <v>72</v>
      </c>
      <c r="B554" s="230" t="s">
        <v>595</v>
      </c>
      <c r="C554" s="222">
        <v>30.509999999999998</v>
      </c>
      <c r="D554" s="223" t="s">
        <v>25</v>
      </c>
      <c r="E554" s="214">
        <f>[4]Equilibrio!F547+[4]Equilibrio!H547</f>
        <v>513.1</v>
      </c>
      <c r="F554" s="214">
        <f>C554*E554</f>
        <v>15654.681</v>
      </c>
      <c r="G554" s="215"/>
    </row>
    <row r="555" spans="1:7" s="2" customFormat="1" ht="12" x14ac:dyDescent="0.2">
      <c r="A555" s="227" t="s">
        <v>78</v>
      </c>
      <c r="B555" s="230" t="s">
        <v>594</v>
      </c>
      <c r="C555" s="222">
        <v>4.5</v>
      </c>
      <c r="D555" s="223" t="s">
        <v>25</v>
      </c>
      <c r="E555" s="214">
        <f>[4]Equilibrio!F548+[4]Equilibrio!H548</f>
        <v>198.99999999999969</v>
      </c>
      <c r="F555" s="214">
        <f>C555*E555</f>
        <v>895.49999999999864</v>
      </c>
      <c r="G555" s="215"/>
    </row>
    <row r="556" spans="1:7" s="2" customFormat="1" ht="12" x14ac:dyDescent="0.2">
      <c r="A556" s="227"/>
      <c r="B556" s="231"/>
      <c r="C556" s="222"/>
      <c r="D556" s="223"/>
      <c r="E556" s="214"/>
      <c r="F556" s="214"/>
      <c r="G556" s="215">
        <f>SUM(F554:F555)</f>
        <v>16550.181</v>
      </c>
    </row>
    <row r="557" spans="1:7" s="2" customFormat="1" ht="12" x14ac:dyDescent="0.2">
      <c r="A557" s="225">
        <v>5</v>
      </c>
      <c r="B557" s="217" t="s">
        <v>596</v>
      </c>
      <c r="C557" s="222"/>
      <c r="D557" s="223"/>
      <c r="E557" s="214"/>
      <c r="F557" s="214"/>
      <c r="G557" s="215"/>
    </row>
    <row r="558" spans="1:7" s="2" customFormat="1" ht="12" x14ac:dyDescent="0.2">
      <c r="A558" s="227">
        <f t="shared" ref="A558:A566" si="22">A557+0.1</f>
        <v>5.0999999999999996</v>
      </c>
      <c r="B558" s="230" t="s">
        <v>190</v>
      </c>
      <c r="C558" s="222">
        <v>30.509999999999998</v>
      </c>
      <c r="D558" s="223" t="s">
        <v>25</v>
      </c>
      <c r="E558" s="214">
        <f>[4]Equilibrio!F551+[4]Equilibrio!H551</f>
        <v>49.219999999999985</v>
      </c>
      <c r="F558" s="214">
        <f t="shared" ref="F558:F566" si="23">C558*E558</f>
        <v>1501.7021999999995</v>
      </c>
      <c r="G558" s="215"/>
    </row>
    <row r="559" spans="1:7" s="2" customFormat="1" ht="12" x14ac:dyDescent="0.2">
      <c r="A559" s="227">
        <f t="shared" si="22"/>
        <v>5.1999999999999993</v>
      </c>
      <c r="B559" s="230" t="s">
        <v>298</v>
      </c>
      <c r="C559" s="222">
        <v>30.509999999999998</v>
      </c>
      <c r="D559" s="223" t="s">
        <v>25</v>
      </c>
      <c r="E559" s="214">
        <f>[4]Equilibrio!F552+[4]Equilibrio!H552</f>
        <v>42.320000000000121</v>
      </c>
      <c r="F559" s="214">
        <f t="shared" si="23"/>
        <v>1291.1832000000036</v>
      </c>
      <c r="G559" s="215"/>
    </row>
    <row r="560" spans="1:7" s="2" customFormat="1" ht="12" x14ac:dyDescent="0.2">
      <c r="A560" s="227">
        <f t="shared" si="22"/>
        <v>5.2999999999999989</v>
      </c>
      <c r="B560" s="230" t="s">
        <v>597</v>
      </c>
      <c r="C560" s="222">
        <v>18.04</v>
      </c>
      <c r="D560" s="223" t="s">
        <v>25</v>
      </c>
      <c r="E560" s="214">
        <f>[4]Equilibrio!F553+[4]Equilibrio!H553</f>
        <v>58.73999999999991</v>
      </c>
      <c r="F560" s="214">
        <f t="shared" si="23"/>
        <v>1059.6695999999984</v>
      </c>
      <c r="G560" s="215"/>
    </row>
    <row r="561" spans="1:7" s="2" customFormat="1" ht="12" x14ac:dyDescent="0.2">
      <c r="A561" s="227">
        <f t="shared" si="22"/>
        <v>5.3999999999999986</v>
      </c>
      <c r="B561" s="230" t="s">
        <v>598</v>
      </c>
      <c r="C561" s="222">
        <v>18.04</v>
      </c>
      <c r="D561" s="223" t="s">
        <v>25</v>
      </c>
      <c r="E561" s="214">
        <f>[4]Equilibrio!F554+[4]Equilibrio!H554</f>
        <v>117.06999999999998</v>
      </c>
      <c r="F561" s="214">
        <f t="shared" si="23"/>
        <v>2111.9427999999994</v>
      </c>
      <c r="G561" s="215"/>
    </row>
    <row r="562" spans="1:7" s="2" customFormat="1" ht="12" x14ac:dyDescent="0.2">
      <c r="A562" s="227">
        <f t="shared" si="22"/>
        <v>5.4999999999999982</v>
      </c>
      <c r="B562" s="228" t="s">
        <v>285</v>
      </c>
      <c r="C562" s="222">
        <v>79.06</v>
      </c>
      <c r="D562" s="223" t="s">
        <v>25</v>
      </c>
      <c r="E562" s="214">
        <f>[4]Equilibrio!F555+[4]Equilibrio!H555</f>
        <v>32.550000000000026</v>
      </c>
      <c r="F562" s="214">
        <f t="shared" si="23"/>
        <v>2573.4030000000021</v>
      </c>
      <c r="G562" s="215"/>
    </row>
    <row r="563" spans="1:7" s="2" customFormat="1" ht="12" x14ac:dyDescent="0.2">
      <c r="A563" s="227">
        <f t="shared" si="22"/>
        <v>5.5999999999999979</v>
      </c>
      <c r="B563" s="230" t="s">
        <v>599</v>
      </c>
      <c r="C563" s="222">
        <v>18.04</v>
      </c>
      <c r="D563" s="223" t="s">
        <v>25</v>
      </c>
      <c r="E563" s="214">
        <f>[4]Equilibrio!F556+[4]Equilibrio!H556</f>
        <v>282.8599999999999</v>
      </c>
      <c r="F563" s="214">
        <f t="shared" si="23"/>
        <v>5102.7943999999979</v>
      </c>
      <c r="G563" s="215"/>
    </row>
    <row r="564" spans="1:7" s="2" customFormat="1" ht="12" x14ac:dyDescent="0.2">
      <c r="A564" s="227">
        <f t="shared" si="22"/>
        <v>5.6999999999999975</v>
      </c>
      <c r="B564" s="230" t="s">
        <v>69</v>
      </c>
      <c r="C564" s="222">
        <v>38.1</v>
      </c>
      <c r="D564" s="223" t="s">
        <v>33</v>
      </c>
      <c r="E564" s="214">
        <f>[4]Equilibrio!F557+[4]Equilibrio!H557</f>
        <v>10.809999999999999</v>
      </c>
      <c r="F564" s="214">
        <f t="shared" si="23"/>
        <v>411.86099999999999</v>
      </c>
      <c r="G564" s="215"/>
    </row>
    <row r="565" spans="1:7" s="2" customFormat="1" ht="12" x14ac:dyDescent="0.2">
      <c r="A565" s="227">
        <f t="shared" si="22"/>
        <v>5.7999999999999972</v>
      </c>
      <c r="B565" s="230" t="s">
        <v>313</v>
      </c>
      <c r="C565" s="222">
        <v>17</v>
      </c>
      <c r="D565" s="223" t="s">
        <v>33</v>
      </c>
      <c r="E565" s="214">
        <f>[4]Equilibrio!F558+[4]Equilibrio!H558</f>
        <v>1.849589949398009</v>
      </c>
      <c r="F565" s="214">
        <f t="shared" si="23"/>
        <v>31.443029139766153</v>
      </c>
      <c r="G565" s="215"/>
    </row>
    <row r="566" spans="1:7" s="2" customFormat="1" ht="12" x14ac:dyDescent="0.2">
      <c r="A566" s="227">
        <f t="shared" si="22"/>
        <v>5.8999999999999968</v>
      </c>
      <c r="B566" s="230" t="s">
        <v>600</v>
      </c>
      <c r="C566" s="222">
        <v>17</v>
      </c>
      <c r="D566" s="279" t="s">
        <v>33</v>
      </c>
      <c r="E566" s="214">
        <f>[4]Equilibrio!F559+[4]Equilibrio!H559</f>
        <v>21.340000000000003</v>
      </c>
      <c r="F566" s="214">
        <f t="shared" si="23"/>
        <v>362.78000000000009</v>
      </c>
      <c r="G566" s="215"/>
    </row>
    <row r="567" spans="1:7" s="2" customFormat="1" ht="12" x14ac:dyDescent="0.2">
      <c r="A567" s="227"/>
      <c r="B567" s="231"/>
      <c r="C567" s="222"/>
      <c r="D567" s="223"/>
      <c r="E567" s="214"/>
      <c r="F567" s="214"/>
      <c r="G567" s="215">
        <f>SUM(F558:F566)</f>
        <v>14446.779229139769</v>
      </c>
    </row>
    <row r="568" spans="1:7" s="2" customFormat="1" ht="12" x14ac:dyDescent="0.2">
      <c r="A568" s="225">
        <v>6</v>
      </c>
      <c r="B568" s="217" t="s">
        <v>601</v>
      </c>
      <c r="C568" s="222"/>
      <c r="D568" s="223"/>
      <c r="E568" s="214"/>
      <c r="F568" s="214"/>
      <c r="G568" s="215"/>
    </row>
    <row r="569" spans="1:7" s="2" customFormat="1" ht="12" x14ac:dyDescent="0.2">
      <c r="A569" s="227">
        <f>A568+0.1</f>
        <v>6.1</v>
      </c>
      <c r="B569" s="230" t="s">
        <v>602</v>
      </c>
      <c r="C569" s="222">
        <v>1</v>
      </c>
      <c r="D569" s="223" t="s">
        <v>49</v>
      </c>
      <c r="E569" s="214">
        <f>[4]Equilibrio!F562+[4]Equilibrio!H562</f>
        <v>0</v>
      </c>
      <c r="F569" s="214">
        <f>C569*E569</f>
        <v>0</v>
      </c>
      <c r="G569" s="215"/>
    </row>
    <row r="570" spans="1:7" s="2" customFormat="1" ht="12" x14ac:dyDescent="0.2">
      <c r="A570" s="227"/>
      <c r="B570" s="230"/>
      <c r="C570" s="222"/>
      <c r="D570" s="223"/>
      <c r="E570" s="214"/>
      <c r="F570" s="214"/>
      <c r="G570" s="215">
        <f>SUM(F569)</f>
        <v>0</v>
      </c>
    </row>
    <row r="571" spans="1:7" s="2" customFormat="1" ht="12" x14ac:dyDescent="0.2">
      <c r="A571" s="227">
        <v>7</v>
      </c>
      <c r="B571" s="274" t="s">
        <v>603</v>
      </c>
      <c r="C571" s="222">
        <v>13.600000000000001</v>
      </c>
      <c r="D571" s="223" t="s">
        <v>25</v>
      </c>
      <c r="E571" s="214">
        <f>[4]Equilibrio!F564+[4]Equilibrio!H564</f>
        <v>328.63</v>
      </c>
      <c r="F571" s="214">
        <f>C571*E571</f>
        <v>4469.3680000000004</v>
      </c>
      <c r="G571" s="215"/>
    </row>
    <row r="572" spans="1:7" s="2" customFormat="1" ht="12" x14ac:dyDescent="0.2">
      <c r="A572" s="227"/>
      <c r="B572" s="231"/>
      <c r="C572" s="222"/>
      <c r="D572" s="223"/>
      <c r="E572" s="214"/>
      <c r="F572" s="214"/>
      <c r="G572" s="215">
        <f>SUM(F571)</f>
        <v>4469.3680000000004</v>
      </c>
    </row>
    <row r="573" spans="1:7" s="2" customFormat="1" ht="12" x14ac:dyDescent="0.2">
      <c r="A573" s="225">
        <v>8</v>
      </c>
      <c r="B573" s="217" t="s">
        <v>604</v>
      </c>
      <c r="C573" s="222"/>
      <c r="D573" s="223"/>
      <c r="E573" s="214"/>
      <c r="F573" s="214"/>
      <c r="G573" s="215"/>
    </row>
    <row r="574" spans="1:7" s="2" customFormat="1" ht="12" x14ac:dyDescent="0.2">
      <c r="A574" s="227">
        <f>A573+0.1</f>
        <v>8.1</v>
      </c>
      <c r="B574" s="230" t="s">
        <v>605</v>
      </c>
      <c r="C574" s="222">
        <v>1</v>
      </c>
      <c r="D574" s="223" t="s">
        <v>490</v>
      </c>
      <c r="E574" s="214">
        <f>[4]Equilibrio!F567+[4]Equilibrio!H567</f>
        <v>0</v>
      </c>
      <c r="F574" s="214">
        <f>C574*E574</f>
        <v>0</v>
      </c>
      <c r="G574" s="215"/>
    </row>
    <row r="575" spans="1:7" s="2" customFormat="1" ht="12" x14ac:dyDescent="0.2">
      <c r="A575" s="227">
        <f>A574+0.1</f>
        <v>8.1999999999999993</v>
      </c>
      <c r="B575" s="275" t="s">
        <v>606</v>
      </c>
      <c r="C575" s="222">
        <v>1</v>
      </c>
      <c r="D575" s="223" t="s">
        <v>49</v>
      </c>
      <c r="E575" s="214">
        <f>[4]Equilibrio!F568+[4]Equilibrio!H568</f>
        <v>143.0819112627986</v>
      </c>
      <c r="F575" s="214">
        <f>C575*E575</f>
        <v>143.0819112627986</v>
      </c>
      <c r="G575" s="215"/>
    </row>
    <row r="576" spans="1:7" s="2" customFormat="1" ht="12" x14ac:dyDescent="0.2">
      <c r="A576" s="227">
        <f>A575+0.1</f>
        <v>8.2999999999999989</v>
      </c>
      <c r="B576" s="230" t="s">
        <v>607</v>
      </c>
      <c r="C576" s="222">
        <v>1</v>
      </c>
      <c r="D576" s="223" t="s">
        <v>49</v>
      </c>
      <c r="E576" s="214">
        <f>[4]Equilibrio!F569+[4]Equilibrio!H569</f>
        <v>0</v>
      </c>
      <c r="F576" s="214">
        <f>C576*E576</f>
        <v>0</v>
      </c>
      <c r="G576" s="215"/>
    </row>
    <row r="577" spans="1:7" s="2" customFormat="1" ht="12" x14ac:dyDescent="0.2">
      <c r="A577" s="227">
        <f>A576+0.1</f>
        <v>8.3999999999999986</v>
      </c>
      <c r="B577" s="230" t="s">
        <v>608</v>
      </c>
      <c r="C577" s="222">
        <v>1</v>
      </c>
      <c r="D577" s="223" t="s">
        <v>49</v>
      </c>
      <c r="E577" s="214">
        <f>[4]Equilibrio!F570+[4]Equilibrio!H570</f>
        <v>0</v>
      </c>
      <c r="F577" s="214">
        <f>C577*E577</f>
        <v>0</v>
      </c>
      <c r="G577" s="215"/>
    </row>
    <row r="578" spans="1:7" s="2" customFormat="1" ht="12" x14ac:dyDescent="0.2">
      <c r="A578" s="227"/>
      <c r="B578" s="230"/>
      <c r="C578" s="222"/>
      <c r="D578" s="223"/>
      <c r="E578" s="214"/>
      <c r="F578" s="214"/>
      <c r="G578" s="215">
        <f>SUM(F574:F577)</f>
        <v>143.0819112627986</v>
      </c>
    </row>
    <row r="579" spans="1:7" s="2" customFormat="1" ht="12" x14ac:dyDescent="0.2">
      <c r="A579" s="225" t="s">
        <v>127</v>
      </c>
      <c r="B579" s="277" t="s">
        <v>618</v>
      </c>
      <c r="C579" s="222">
        <v>1</v>
      </c>
      <c r="D579" s="223" t="s">
        <v>49</v>
      </c>
      <c r="E579" s="214">
        <f>[4]Equilibrio!F572+[4]Equilibrio!H572</f>
        <v>0</v>
      </c>
      <c r="F579" s="214">
        <f>C579*E579</f>
        <v>0</v>
      </c>
      <c r="G579" s="215">
        <f>F579</f>
        <v>0</v>
      </c>
    </row>
    <row r="580" spans="1:7" s="2" customFormat="1" ht="12" x14ac:dyDescent="0.2">
      <c r="A580" s="259"/>
      <c r="B580" s="260" t="s">
        <v>630</v>
      </c>
      <c r="C580" s="270"/>
      <c r="D580" s="271"/>
      <c r="E580" s="263"/>
      <c r="F580" s="263"/>
      <c r="G580" s="263">
        <f>SUM(G537:G579)</f>
        <v>81078.425686245726</v>
      </c>
    </row>
    <row r="581" spans="1:7" s="2" customFormat="1" ht="12" x14ac:dyDescent="0.2">
      <c r="A581" s="227"/>
      <c r="B581" s="231"/>
      <c r="C581" s="222"/>
      <c r="D581" s="223"/>
      <c r="E581" s="214"/>
      <c r="F581" s="214"/>
      <c r="G581" s="215"/>
    </row>
    <row r="582" spans="1:7" s="2" customFormat="1" ht="12" x14ac:dyDescent="0.2">
      <c r="A582" s="280" t="s">
        <v>631</v>
      </c>
      <c r="B582" s="226" t="s">
        <v>632</v>
      </c>
      <c r="C582" s="220"/>
      <c r="D582" s="223"/>
      <c r="E582" s="214"/>
      <c r="F582" s="214"/>
      <c r="G582" s="215"/>
    </row>
    <row r="583" spans="1:7" s="2" customFormat="1" ht="12" x14ac:dyDescent="0.2">
      <c r="A583" s="281"/>
      <c r="B583" s="226"/>
      <c r="C583" s="220"/>
      <c r="D583" s="223"/>
      <c r="E583" s="214"/>
      <c r="F583" s="214"/>
      <c r="G583" s="215"/>
    </row>
    <row r="584" spans="1:7" s="2" customFormat="1" ht="12" x14ac:dyDescent="0.2">
      <c r="A584" s="282">
        <v>1</v>
      </c>
      <c r="B584" s="217" t="s">
        <v>633</v>
      </c>
      <c r="C584" s="222">
        <v>1</v>
      </c>
      <c r="D584" s="223" t="s">
        <v>49</v>
      </c>
      <c r="E584" s="214">
        <f>[4]Equilibrio!F577+[4]Equilibrio!H577</f>
        <v>0</v>
      </c>
      <c r="F584" s="214">
        <f>C584*E584</f>
        <v>0</v>
      </c>
      <c r="G584" s="215"/>
    </row>
    <row r="585" spans="1:7" s="2" customFormat="1" ht="12" x14ac:dyDescent="0.2">
      <c r="A585" s="283"/>
      <c r="B585" s="230"/>
      <c r="C585" s="222"/>
      <c r="D585" s="278"/>
      <c r="E585" s="214"/>
      <c r="F585" s="214"/>
      <c r="G585" s="215">
        <f>SUM(F584)</f>
        <v>0</v>
      </c>
    </row>
    <row r="586" spans="1:7" s="2" customFormat="1" ht="12" x14ac:dyDescent="0.2">
      <c r="A586" s="282">
        <v>2</v>
      </c>
      <c r="B586" s="217" t="s">
        <v>542</v>
      </c>
      <c r="C586" s="222"/>
      <c r="D586" s="278"/>
      <c r="E586" s="214"/>
      <c r="F586" s="214"/>
      <c r="G586" s="215"/>
    </row>
    <row r="587" spans="1:7" s="2" customFormat="1" ht="12" x14ac:dyDescent="0.2">
      <c r="A587" s="284">
        <v>2.1</v>
      </c>
      <c r="B587" s="230" t="s">
        <v>634</v>
      </c>
      <c r="C587" s="222">
        <v>14.68</v>
      </c>
      <c r="D587" s="223" t="s">
        <v>109</v>
      </c>
      <c r="E587" s="214">
        <f>[4]Equilibrio!F580+[4]Equilibrio!H580</f>
        <v>0</v>
      </c>
      <c r="F587" s="214">
        <f>C587*E587</f>
        <v>0</v>
      </c>
      <c r="G587" s="215"/>
    </row>
    <row r="588" spans="1:7" s="2" customFormat="1" ht="12" x14ac:dyDescent="0.2">
      <c r="A588" s="284">
        <v>2.2000000000000002</v>
      </c>
      <c r="B588" s="230" t="s">
        <v>635</v>
      </c>
      <c r="C588" s="222">
        <v>9.66</v>
      </c>
      <c r="D588" s="223" t="s">
        <v>109</v>
      </c>
      <c r="E588" s="214">
        <f>[4]Equilibrio!F581+[4]Equilibrio!H581</f>
        <v>45.753315833333332</v>
      </c>
      <c r="F588" s="214">
        <f>C588*E588</f>
        <v>441.97703094999997</v>
      </c>
      <c r="G588" s="215"/>
    </row>
    <row r="589" spans="1:7" s="2" customFormat="1" ht="12" x14ac:dyDescent="0.2">
      <c r="A589" s="284">
        <v>2.2999999999999998</v>
      </c>
      <c r="B589" s="230" t="s">
        <v>636</v>
      </c>
      <c r="C589" s="222">
        <v>5.8</v>
      </c>
      <c r="D589" s="223" t="s">
        <v>109</v>
      </c>
      <c r="E589" s="214">
        <f>[4]Equilibrio!F582+[4]Equilibrio!H582</f>
        <v>159.30000000000001</v>
      </c>
      <c r="F589" s="214">
        <f>C589*E589</f>
        <v>923.94</v>
      </c>
      <c r="G589" s="215"/>
    </row>
    <row r="590" spans="1:7" s="2" customFormat="1" ht="12" x14ac:dyDescent="0.2">
      <c r="A590" s="285"/>
      <c r="B590" s="230"/>
      <c r="C590" s="222"/>
      <c r="D590" s="278"/>
      <c r="E590" s="214"/>
      <c r="F590" s="214"/>
      <c r="G590" s="215">
        <f>SUM(F587:F589)</f>
        <v>1365.91703095</v>
      </c>
    </row>
    <row r="591" spans="1:7" s="2" customFormat="1" ht="12" x14ac:dyDescent="0.2">
      <c r="A591" s="282">
        <v>3</v>
      </c>
      <c r="B591" s="217" t="s">
        <v>637</v>
      </c>
      <c r="C591" s="222"/>
      <c r="D591" s="278"/>
      <c r="E591" s="214"/>
      <c r="F591" s="214"/>
      <c r="G591" s="215"/>
    </row>
    <row r="592" spans="1:7" s="2" customFormat="1" ht="12" x14ac:dyDescent="0.2">
      <c r="A592" s="284">
        <v>3.1</v>
      </c>
      <c r="B592" s="230" t="s">
        <v>638</v>
      </c>
      <c r="C592" s="222">
        <v>4.26</v>
      </c>
      <c r="D592" s="223" t="s">
        <v>109</v>
      </c>
      <c r="E592" s="214">
        <f>[4]Equilibrio!F585+[4]Equilibrio!H585</f>
        <v>5560.1099999999988</v>
      </c>
      <c r="F592" s="214">
        <f t="shared" ref="F592:F598" si="24">C592*E592</f>
        <v>23686.068599999995</v>
      </c>
      <c r="G592" s="215"/>
    </row>
    <row r="593" spans="1:7" s="2" customFormat="1" ht="12" x14ac:dyDescent="0.2">
      <c r="A593" s="284">
        <f t="shared" ref="A593:A598" si="25">+A592+0.1</f>
        <v>3.2</v>
      </c>
      <c r="B593" s="230" t="s">
        <v>639</v>
      </c>
      <c r="C593" s="222">
        <v>1.1399999999999999</v>
      </c>
      <c r="D593" s="223" t="s">
        <v>109</v>
      </c>
      <c r="E593" s="214">
        <f>[4]Equilibrio!F586+[4]Equilibrio!H586</f>
        <v>0</v>
      </c>
      <c r="F593" s="214">
        <f t="shared" si="24"/>
        <v>0</v>
      </c>
      <c r="G593" s="215"/>
    </row>
    <row r="594" spans="1:7" s="2" customFormat="1" ht="12" x14ac:dyDescent="0.2">
      <c r="A594" s="284">
        <f t="shared" si="25"/>
        <v>3.3000000000000003</v>
      </c>
      <c r="B594" s="230" t="s">
        <v>640</v>
      </c>
      <c r="C594" s="222">
        <v>0.6</v>
      </c>
      <c r="D594" s="223" t="s">
        <v>109</v>
      </c>
      <c r="E594" s="214">
        <f>[4]Equilibrio!F587+[4]Equilibrio!H587</f>
        <v>7036.0099999999993</v>
      </c>
      <c r="F594" s="214">
        <f t="shared" si="24"/>
        <v>4221.6059999999998</v>
      </c>
      <c r="G594" s="215"/>
    </row>
    <row r="595" spans="1:7" s="2" customFormat="1" ht="12" x14ac:dyDescent="0.2">
      <c r="A595" s="284">
        <f t="shared" si="25"/>
        <v>3.4000000000000004</v>
      </c>
      <c r="B595" s="230" t="s">
        <v>641</v>
      </c>
      <c r="C595" s="222">
        <v>0.55000000000000004</v>
      </c>
      <c r="D595" s="223" t="s">
        <v>109</v>
      </c>
      <c r="E595" s="214">
        <f>[4]Equilibrio!F588+[4]Equilibrio!H588</f>
        <v>19210.240000000009</v>
      </c>
      <c r="F595" s="214">
        <f t="shared" si="24"/>
        <v>10565.632000000005</v>
      </c>
      <c r="G595" s="215"/>
    </row>
    <row r="596" spans="1:7" s="2" customFormat="1" ht="12" x14ac:dyDescent="0.2">
      <c r="A596" s="284">
        <f t="shared" si="25"/>
        <v>3.5000000000000004</v>
      </c>
      <c r="B596" s="230" t="s">
        <v>642</v>
      </c>
      <c r="C596" s="222">
        <v>0.27</v>
      </c>
      <c r="D596" s="223" t="s">
        <v>109</v>
      </c>
      <c r="E596" s="214">
        <f>[4]Equilibrio!F589+[4]Equilibrio!H589</f>
        <v>19603.329999999998</v>
      </c>
      <c r="F596" s="214">
        <f t="shared" si="24"/>
        <v>5292.8990999999996</v>
      </c>
      <c r="G596" s="215"/>
    </row>
    <row r="597" spans="1:7" s="2" customFormat="1" ht="12" x14ac:dyDescent="0.2">
      <c r="A597" s="284">
        <f t="shared" si="25"/>
        <v>3.6000000000000005</v>
      </c>
      <c r="B597" s="230" t="s">
        <v>643</v>
      </c>
      <c r="C597" s="222">
        <v>4.4000000000000004</v>
      </c>
      <c r="D597" s="223" t="s">
        <v>109</v>
      </c>
      <c r="E597" s="214">
        <f>[4]Equilibrio!F590+[4]Equilibrio!H590</f>
        <v>7521.1499999999942</v>
      </c>
      <c r="F597" s="214">
        <f t="shared" si="24"/>
        <v>33093.059999999976</v>
      </c>
      <c r="G597" s="215"/>
    </row>
    <row r="598" spans="1:7" s="2" customFormat="1" ht="12" x14ac:dyDescent="0.2">
      <c r="A598" s="284">
        <f t="shared" si="25"/>
        <v>3.7000000000000006</v>
      </c>
      <c r="B598" s="254" t="s">
        <v>644</v>
      </c>
      <c r="C598" s="222">
        <v>2.92</v>
      </c>
      <c r="D598" s="223" t="s">
        <v>109</v>
      </c>
      <c r="E598" s="214">
        <f>[4]Equilibrio!F591+[4]Equilibrio!H591</f>
        <v>5214.670000000001</v>
      </c>
      <c r="F598" s="214">
        <f t="shared" si="24"/>
        <v>15226.836400000002</v>
      </c>
      <c r="G598" s="215"/>
    </row>
    <row r="599" spans="1:7" s="2" customFormat="1" ht="12" x14ac:dyDescent="0.2">
      <c r="A599" s="286"/>
      <c r="B599" s="230"/>
      <c r="C599" s="222"/>
      <c r="D599" s="278"/>
      <c r="E599" s="214"/>
      <c r="F599" s="214"/>
      <c r="G599" s="215">
        <f>SUM(F592:F598)</f>
        <v>92086.102099999975</v>
      </c>
    </row>
    <row r="600" spans="1:7" s="2" customFormat="1" ht="12" x14ac:dyDescent="0.2">
      <c r="A600" s="282">
        <v>4</v>
      </c>
      <c r="B600" s="217" t="s">
        <v>645</v>
      </c>
      <c r="C600" s="222"/>
      <c r="D600" s="278"/>
      <c r="E600" s="214"/>
      <c r="F600" s="214"/>
      <c r="G600" s="215"/>
    </row>
    <row r="601" spans="1:7" s="2" customFormat="1" ht="12" x14ac:dyDescent="0.2">
      <c r="A601" s="284">
        <v>4.0999999999999996</v>
      </c>
      <c r="B601" s="230" t="s">
        <v>646</v>
      </c>
      <c r="C601" s="222">
        <v>11.36</v>
      </c>
      <c r="D601" s="233" t="s">
        <v>25</v>
      </c>
      <c r="E601" s="214">
        <f>[4]Equilibrio!F594+[4]Equilibrio!H594</f>
        <v>557.26</v>
      </c>
      <c r="F601" s="214">
        <f>C601*E601</f>
        <v>6330.4735999999994</v>
      </c>
      <c r="G601" s="215"/>
    </row>
    <row r="602" spans="1:7" s="2" customFormat="1" ht="12" x14ac:dyDescent="0.2">
      <c r="A602" s="284">
        <v>4.2</v>
      </c>
      <c r="B602" s="230" t="s">
        <v>647</v>
      </c>
      <c r="C602" s="222">
        <v>65.680000000000007</v>
      </c>
      <c r="D602" s="233" t="s">
        <v>25</v>
      </c>
      <c r="E602" s="214">
        <f>[4]Equilibrio!F595+[4]Equilibrio!H595</f>
        <v>557.26</v>
      </c>
      <c r="F602" s="214">
        <f>C602*E602</f>
        <v>36600.836800000005</v>
      </c>
      <c r="G602" s="215"/>
    </row>
    <row r="603" spans="1:7" s="2" customFormat="1" ht="12" x14ac:dyDescent="0.2">
      <c r="A603" s="284">
        <v>4.3</v>
      </c>
      <c r="B603" s="230" t="s">
        <v>648</v>
      </c>
      <c r="C603" s="222">
        <v>2.8</v>
      </c>
      <c r="D603" s="233" t="s">
        <v>25</v>
      </c>
      <c r="E603" s="214">
        <f>[4]Equilibrio!F596+[4]Equilibrio!H596</f>
        <v>513.1</v>
      </c>
      <c r="F603" s="214">
        <f>C603*E603</f>
        <v>1436.68</v>
      </c>
      <c r="G603" s="215"/>
    </row>
    <row r="604" spans="1:7" s="2" customFormat="1" ht="12" x14ac:dyDescent="0.2">
      <c r="A604" s="285"/>
      <c r="B604" s="230"/>
      <c r="C604" s="222"/>
      <c r="D604" s="278"/>
      <c r="E604" s="214"/>
      <c r="F604" s="214"/>
      <c r="G604" s="215">
        <f>SUM(F601:F603)</f>
        <v>44367.990400000002</v>
      </c>
    </row>
    <row r="605" spans="1:7" s="2" customFormat="1" ht="12" x14ac:dyDescent="0.2">
      <c r="A605" s="287">
        <v>5</v>
      </c>
      <c r="B605" s="217" t="s">
        <v>649</v>
      </c>
      <c r="C605" s="222"/>
      <c r="D605" s="278"/>
      <c r="E605" s="214"/>
      <c r="F605" s="214"/>
      <c r="G605" s="215"/>
    </row>
    <row r="606" spans="1:7" s="2" customFormat="1" ht="12" x14ac:dyDescent="0.2">
      <c r="A606" s="288">
        <v>5.0999999999999996</v>
      </c>
      <c r="B606" s="230" t="s">
        <v>650</v>
      </c>
      <c r="C606" s="222">
        <v>29.2</v>
      </c>
      <c r="D606" s="233" t="s">
        <v>25</v>
      </c>
      <c r="E606" s="214">
        <f>[4]Equilibrio!F599+[4]Equilibrio!H599</f>
        <v>58.73999999999991</v>
      </c>
      <c r="F606" s="214">
        <f t="shared" ref="F606:F616" si="26">C606*E606</f>
        <v>1715.2079999999974</v>
      </c>
      <c r="G606" s="215"/>
    </row>
    <row r="607" spans="1:7" s="2" customFormat="1" ht="12" x14ac:dyDescent="0.2">
      <c r="A607" s="288">
        <f t="shared" ref="A607:A614" si="27">+A606+0.1</f>
        <v>5.1999999999999993</v>
      </c>
      <c r="B607" s="230" t="s">
        <v>651</v>
      </c>
      <c r="C607" s="222">
        <v>78.23</v>
      </c>
      <c r="D607" s="233" t="s">
        <v>25</v>
      </c>
      <c r="E607" s="214">
        <f>[4]Equilibrio!F600+[4]Equilibrio!H600</f>
        <v>49.219999999999985</v>
      </c>
      <c r="F607" s="214">
        <f t="shared" si="26"/>
        <v>3850.480599999999</v>
      </c>
      <c r="G607" s="215"/>
    </row>
    <row r="608" spans="1:7" s="2" customFormat="1" ht="12" x14ac:dyDescent="0.2">
      <c r="A608" s="288">
        <f t="shared" si="27"/>
        <v>5.2999999999999989</v>
      </c>
      <c r="B608" s="230" t="s">
        <v>652</v>
      </c>
      <c r="C608" s="222">
        <v>84.74</v>
      </c>
      <c r="D608" s="233" t="s">
        <v>25</v>
      </c>
      <c r="E608" s="214">
        <f>[4]Equilibrio!F601+[4]Equilibrio!H601</f>
        <v>42.320000000000121</v>
      </c>
      <c r="F608" s="214">
        <f t="shared" si="26"/>
        <v>3586.1968000000102</v>
      </c>
      <c r="G608" s="215"/>
    </row>
    <row r="609" spans="1:7" s="2" customFormat="1" ht="12" x14ac:dyDescent="0.2">
      <c r="A609" s="288">
        <f t="shared" si="27"/>
        <v>5.3999999999999986</v>
      </c>
      <c r="B609" s="230" t="s">
        <v>653</v>
      </c>
      <c r="C609" s="222">
        <v>130.4</v>
      </c>
      <c r="D609" s="233" t="s">
        <v>33</v>
      </c>
      <c r="E609" s="214">
        <f>[4]Equilibrio!F602+[4]Equilibrio!H602</f>
        <v>10.809999999999999</v>
      </c>
      <c r="F609" s="214">
        <f t="shared" si="26"/>
        <v>1409.6239999999998</v>
      </c>
      <c r="G609" s="215"/>
    </row>
    <row r="610" spans="1:7" s="2" customFormat="1" ht="12" x14ac:dyDescent="0.2">
      <c r="A610" s="288">
        <f t="shared" si="27"/>
        <v>5.4999999999999982</v>
      </c>
      <c r="B610" s="230" t="s">
        <v>654</v>
      </c>
      <c r="C610" s="222">
        <v>24.1</v>
      </c>
      <c r="D610" s="289" t="s">
        <v>33</v>
      </c>
      <c r="E610" s="214">
        <f>[4]Equilibrio!F603+[4]Equilibrio!H603</f>
        <v>1.849589949398009</v>
      </c>
      <c r="F610" s="214">
        <f t="shared" si="26"/>
        <v>44.575117780492022</v>
      </c>
      <c r="G610" s="215"/>
    </row>
    <row r="611" spans="1:7" s="2" customFormat="1" ht="12" x14ac:dyDescent="0.2">
      <c r="A611" s="288">
        <f t="shared" si="27"/>
        <v>5.5999999999999979</v>
      </c>
      <c r="B611" s="230" t="s">
        <v>655</v>
      </c>
      <c r="C611" s="222">
        <v>36.03</v>
      </c>
      <c r="D611" s="233" t="s">
        <v>25</v>
      </c>
      <c r="E611" s="214">
        <f>[4]Equilibrio!F604+[4]Equilibrio!H604</f>
        <v>117.06999999999998</v>
      </c>
      <c r="F611" s="214">
        <f t="shared" si="26"/>
        <v>4218.0320999999994</v>
      </c>
      <c r="G611" s="215"/>
    </row>
    <row r="612" spans="1:7" s="2" customFormat="1" ht="12" x14ac:dyDescent="0.2">
      <c r="A612" s="288">
        <f t="shared" si="27"/>
        <v>5.6999999999999975</v>
      </c>
      <c r="B612" s="228" t="s">
        <v>656</v>
      </c>
      <c r="C612" s="222">
        <v>227.83</v>
      </c>
      <c r="D612" s="233" t="s">
        <v>25</v>
      </c>
      <c r="E612" s="214">
        <f>[4]Equilibrio!F605+[4]Equilibrio!H605</f>
        <v>49.98</v>
      </c>
      <c r="F612" s="214">
        <f t="shared" si="26"/>
        <v>11386.9434</v>
      </c>
      <c r="G612" s="215"/>
    </row>
    <row r="613" spans="1:7" s="2" customFormat="1" ht="12" x14ac:dyDescent="0.2">
      <c r="A613" s="288">
        <f t="shared" si="27"/>
        <v>5.7999999999999972</v>
      </c>
      <c r="B613" s="228" t="s">
        <v>657</v>
      </c>
      <c r="C613" s="222">
        <v>227.83</v>
      </c>
      <c r="D613" s="233" t="s">
        <v>25</v>
      </c>
      <c r="E613" s="214">
        <f>[4]Equilibrio!F606+[4]Equilibrio!H606</f>
        <v>6.8799999999999848</v>
      </c>
      <c r="F613" s="214">
        <f t="shared" si="26"/>
        <v>1567.4703999999965</v>
      </c>
      <c r="G613" s="215"/>
    </row>
    <row r="614" spans="1:7" s="2" customFormat="1" ht="12" x14ac:dyDescent="0.2">
      <c r="A614" s="290">
        <f t="shared" si="27"/>
        <v>5.8999999999999968</v>
      </c>
      <c r="B614" s="339" t="s">
        <v>658</v>
      </c>
      <c r="C614" s="250">
        <v>17.28</v>
      </c>
      <c r="D614" s="251" t="s">
        <v>25</v>
      </c>
      <c r="E614" s="214">
        <f>[4]Equilibrio!F607+[4]Equilibrio!H607</f>
        <v>177.93999999999997</v>
      </c>
      <c r="F614" s="214">
        <f t="shared" si="26"/>
        <v>3074.8031999999998</v>
      </c>
      <c r="G614" s="215"/>
    </row>
    <row r="615" spans="1:7" s="2" customFormat="1" ht="12" x14ac:dyDescent="0.2">
      <c r="A615" s="291">
        <v>5.0999999999999996</v>
      </c>
      <c r="B615" s="267" t="s">
        <v>659</v>
      </c>
      <c r="C615" s="246">
        <v>3.6</v>
      </c>
      <c r="D615" s="247" t="s">
        <v>25</v>
      </c>
      <c r="E615" s="214">
        <f>[4]Equilibrio!F608+[4]Equilibrio!H608</f>
        <v>58.28999999999985</v>
      </c>
      <c r="F615" s="214">
        <f t="shared" si="26"/>
        <v>209.84399999999945</v>
      </c>
      <c r="G615" s="215"/>
    </row>
    <row r="616" spans="1:7" s="2" customFormat="1" ht="12" x14ac:dyDescent="0.2">
      <c r="A616" s="292">
        <v>5.1100000000000003</v>
      </c>
      <c r="B616" s="230" t="s">
        <v>660</v>
      </c>
      <c r="C616" s="222">
        <v>19.28</v>
      </c>
      <c r="D616" s="233" t="s">
        <v>25</v>
      </c>
      <c r="E616" s="214">
        <f>[4]Equilibrio!F609+[4]Equilibrio!H609</f>
        <v>328.63</v>
      </c>
      <c r="F616" s="214">
        <f t="shared" si="26"/>
        <v>6335.9864000000007</v>
      </c>
      <c r="G616" s="215"/>
    </row>
    <row r="617" spans="1:7" s="2" customFormat="1" ht="12" x14ac:dyDescent="0.2">
      <c r="A617" s="285"/>
      <c r="B617" s="230"/>
      <c r="C617" s="222"/>
      <c r="D617" s="278"/>
      <c r="E617" s="214"/>
      <c r="F617" s="214"/>
      <c r="G617" s="215">
        <f>SUM(F606:F616)</f>
        <v>37399.164017780495</v>
      </c>
    </row>
    <row r="618" spans="1:7" s="2" customFormat="1" ht="12" x14ac:dyDescent="0.2">
      <c r="A618" s="282">
        <v>6</v>
      </c>
      <c r="B618" s="226" t="s">
        <v>661</v>
      </c>
      <c r="C618" s="222"/>
      <c r="D618" s="278"/>
      <c r="E618" s="214"/>
      <c r="F618" s="214"/>
      <c r="G618" s="215"/>
    </row>
    <row r="619" spans="1:7" s="2" customFormat="1" ht="12" x14ac:dyDescent="0.2">
      <c r="A619" s="286">
        <v>6.1</v>
      </c>
      <c r="B619" s="230" t="s">
        <v>662</v>
      </c>
      <c r="C619" s="222">
        <v>1</v>
      </c>
      <c r="D619" s="223" t="s">
        <v>49</v>
      </c>
      <c r="E619" s="214">
        <f>[4]Equilibrio!F612+[4]Equilibrio!H612</f>
        <v>350</v>
      </c>
      <c r="F619" s="214">
        <f t="shared" ref="F619:F633" si="28">C619*E619</f>
        <v>350</v>
      </c>
      <c r="G619" s="215"/>
    </row>
    <row r="620" spans="1:7" s="2" customFormat="1" ht="12" x14ac:dyDescent="0.2">
      <c r="A620" s="286">
        <f t="shared" ref="A620:A627" si="29">+A619+0.1</f>
        <v>6.1999999999999993</v>
      </c>
      <c r="B620" s="230" t="s">
        <v>663</v>
      </c>
      <c r="C620" s="222">
        <v>1</v>
      </c>
      <c r="D620" s="223" t="s">
        <v>49</v>
      </c>
      <c r="E620" s="214">
        <f>[4]Equilibrio!F613+[4]Equilibrio!H613</f>
        <v>650</v>
      </c>
      <c r="F620" s="214">
        <f t="shared" si="28"/>
        <v>650</v>
      </c>
      <c r="G620" s="215"/>
    </row>
    <row r="621" spans="1:7" s="2" customFormat="1" ht="12" x14ac:dyDescent="0.2">
      <c r="A621" s="286">
        <f t="shared" si="29"/>
        <v>6.2999999999999989</v>
      </c>
      <c r="B621" s="230" t="s">
        <v>664</v>
      </c>
      <c r="C621" s="222">
        <v>1</v>
      </c>
      <c r="D621" s="223" t="s">
        <v>49</v>
      </c>
      <c r="E621" s="214">
        <f>[4]Equilibrio!F614+[4]Equilibrio!H614</f>
        <v>729.99999999999818</v>
      </c>
      <c r="F621" s="214">
        <f t="shared" si="28"/>
        <v>729.99999999999818</v>
      </c>
      <c r="G621" s="215"/>
    </row>
    <row r="622" spans="1:7" s="2" customFormat="1" ht="12" x14ac:dyDescent="0.2">
      <c r="A622" s="286">
        <f t="shared" si="29"/>
        <v>6.3999999999999986</v>
      </c>
      <c r="B622" s="230" t="s">
        <v>665</v>
      </c>
      <c r="C622" s="222">
        <v>1</v>
      </c>
      <c r="D622" s="223" t="s">
        <v>49</v>
      </c>
      <c r="E622" s="214">
        <f>[4]Equilibrio!F615+[4]Equilibrio!H615</f>
        <v>0</v>
      </c>
      <c r="F622" s="214">
        <f t="shared" si="28"/>
        <v>0</v>
      </c>
      <c r="G622" s="215"/>
    </row>
    <row r="623" spans="1:7" s="2" customFormat="1" ht="12" x14ac:dyDescent="0.2">
      <c r="A623" s="286">
        <f t="shared" si="29"/>
        <v>6.4999999999999982</v>
      </c>
      <c r="B623" s="230" t="s">
        <v>666</v>
      </c>
      <c r="C623" s="222">
        <v>1</v>
      </c>
      <c r="D623" s="223" t="s">
        <v>49</v>
      </c>
      <c r="E623" s="214">
        <f>[4]Equilibrio!F616+[4]Equilibrio!H616</f>
        <v>800</v>
      </c>
      <c r="F623" s="214">
        <f t="shared" si="28"/>
        <v>800</v>
      </c>
      <c r="G623" s="215"/>
    </row>
    <row r="624" spans="1:7" s="2" customFormat="1" ht="12" x14ac:dyDescent="0.2">
      <c r="A624" s="286">
        <f t="shared" si="29"/>
        <v>6.5999999999999979</v>
      </c>
      <c r="B624" s="230" t="s">
        <v>402</v>
      </c>
      <c r="C624" s="222">
        <v>1</v>
      </c>
      <c r="D624" s="223" t="s">
        <v>49</v>
      </c>
      <c r="E624" s="214">
        <f>[4]Equilibrio!F617+[4]Equilibrio!H617</f>
        <v>400</v>
      </c>
      <c r="F624" s="214">
        <f t="shared" si="28"/>
        <v>400</v>
      </c>
      <c r="G624" s="215"/>
    </row>
    <row r="625" spans="1:7" s="2" customFormat="1" ht="12" x14ac:dyDescent="0.2">
      <c r="A625" s="286">
        <f t="shared" si="29"/>
        <v>6.6999999999999975</v>
      </c>
      <c r="B625" s="230" t="s">
        <v>667</v>
      </c>
      <c r="C625" s="222">
        <v>1</v>
      </c>
      <c r="D625" s="223" t="s">
        <v>49</v>
      </c>
      <c r="E625" s="214">
        <f>[4]Equilibrio!F618+[4]Equilibrio!H618</f>
        <v>400</v>
      </c>
      <c r="F625" s="214">
        <f t="shared" si="28"/>
        <v>400</v>
      </c>
      <c r="G625" s="215"/>
    </row>
    <row r="626" spans="1:7" s="2" customFormat="1" ht="12" x14ac:dyDescent="0.2">
      <c r="A626" s="286">
        <f t="shared" si="29"/>
        <v>6.7999999999999972</v>
      </c>
      <c r="B626" s="230" t="s">
        <v>668</v>
      </c>
      <c r="C626" s="222">
        <v>1</v>
      </c>
      <c r="D626" s="223" t="s">
        <v>49</v>
      </c>
      <c r="E626" s="214">
        <f>[4]Equilibrio!F619+[4]Equilibrio!H619</f>
        <v>800</v>
      </c>
      <c r="F626" s="214">
        <f t="shared" si="28"/>
        <v>800</v>
      </c>
      <c r="G626" s="215"/>
    </row>
    <row r="627" spans="1:7" s="2" customFormat="1" ht="12" x14ac:dyDescent="0.2">
      <c r="A627" s="286">
        <f t="shared" si="29"/>
        <v>6.8999999999999968</v>
      </c>
      <c r="B627" s="230" t="s">
        <v>669</v>
      </c>
      <c r="C627" s="222">
        <v>3</v>
      </c>
      <c r="D627" s="223" t="s">
        <v>49</v>
      </c>
      <c r="E627" s="214">
        <f>[4]Equilibrio!F620+[4]Equilibrio!H620</f>
        <v>6229.3400000000092</v>
      </c>
      <c r="F627" s="214">
        <f t="shared" si="28"/>
        <v>18688.020000000026</v>
      </c>
      <c r="G627" s="215"/>
    </row>
    <row r="628" spans="1:7" s="2" customFormat="1" ht="12" x14ac:dyDescent="0.2">
      <c r="A628" s="293">
        <v>6.1</v>
      </c>
      <c r="B628" s="230" t="s">
        <v>670</v>
      </c>
      <c r="C628" s="222">
        <v>1</v>
      </c>
      <c r="D628" s="223" t="s">
        <v>49</v>
      </c>
      <c r="E628" s="214">
        <f>[4]Equilibrio!F621+[4]Equilibrio!H621</f>
        <v>2726.1699999999983</v>
      </c>
      <c r="F628" s="214">
        <f t="shared" si="28"/>
        <v>2726.1699999999983</v>
      </c>
      <c r="G628" s="215"/>
    </row>
    <row r="629" spans="1:7" s="2" customFormat="1" ht="12" x14ac:dyDescent="0.2">
      <c r="A629" s="293">
        <v>6.11</v>
      </c>
      <c r="B629" s="230" t="s">
        <v>671</v>
      </c>
      <c r="C629" s="222">
        <v>1</v>
      </c>
      <c r="D629" s="223" t="s">
        <v>49</v>
      </c>
      <c r="E629" s="214">
        <f>[4]Equilibrio!F622+[4]Equilibrio!H622</f>
        <v>11208.739999999991</v>
      </c>
      <c r="F629" s="214">
        <f t="shared" si="28"/>
        <v>11208.739999999991</v>
      </c>
      <c r="G629" s="215"/>
    </row>
    <row r="630" spans="1:7" s="2" customFormat="1" ht="12" x14ac:dyDescent="0.2">
      <c r="A630" s="293">
        <v>6.12</v>
      </c>
      <c r="B630" s="230" t="s">
        <v>672</v>
      </c>
      <c r="C630" s="222">
        <v>7.2</v>
      </c>
      <c r="D630" s="289" t="s">
        <v>33</v>
      </c>
      <c r="E630" s="214">
        <f>[4]Equilibrio!F623+[4]Equilibrio!H623</f>
        <v>169.79000000000002</v>
      </c>
      <c r="F630" s="214">
        <f t="shared" si="28"/>
        <v>1222.4880000000003</v>
      </c>
      <c r="G630" s="215"/>
    </row>
    <row r="631" spans="1:7" s="2" customFormat="1" ht="12" x14ac:dyDescent="0.2">
      <c r="A631" s="293">
        <v>6.13</v>
      </c>
      <c r="B631" s="230" t="s">
        <v>673</v>
      </c>
      <c r="C631" s="222">
        <v>9.75</v>
      </c>
      <c r="D631" s="289" t="s">
        <v>33</v>
      </c>
      <c r="E631" s="214">
        <f>[4]Equilibrio!F624+[4]Equilibrio!H624</f>
        <v>169.79000000000002</v>
      </c>
      <c r="F631" s="214">
        <f t="shared" si="28"/>
        <v>1655.4525000000001</v>
      </c>
      <c r="G631" s="215"/>
    </row>
    <row r="632" spans="1:7" s="2" customFormat="1" ht="12" x14ac:dyDescent="0.2">
      <c r="A632" s="294">
        <v>6.14</v>
      </c>
      <c r="B632" s="230" t="s">
        <v>674</v>
      </c>
      <c r="C632" s="222">
        <v>1</v>
      </c>
      <c r="D632" s="223" t="s">
        <v>49</v>
      </c>
      <c r="E632" s="214">
        <f>[4]Equilibrio!F625+[4]Equilibrio!H625</f>
        <v>0</v>
      </c>
      <c r="F632" s="214">
        <f t="shared" si="28"/>
        <v>0</v>
      </c>
      <c r="G632" s="215"/>
    </row>
    <row r="633" spans="1:7" s="2" customFormat="1" ht="12" x14ac:dyDescent="0.2">
      <c r="A633" s="294">
        <v>6.15</v>
      </c>
      <c r="B633" s="254" t="s">
        <v>675</v>
      </c>
      <c r="C633" s="222">
        <v>1</v>
      </c>
      <c r="D633" s="223" t="s">
        <v>49</v>
      </c>
      <c r="E633" s="214">
        <f>[4]Equilibrio!F626+[4]Equilibrio!H626</f>
        <v>14975.310700000007</v>
      </c>
      <c r="F633" s="214">
        <f t="shared" si="28"/>
        <v>14975.310700000007</v>
      </c>
      <c r="G633" s="215"/>
    </row>
    <row r="634" spans="1:7" s="2" customFormat="1" ht="12" x14ac:dyDescent="0.2">
      <c r="A634" s="285"/>
      <c r="B634" s="230"/>
      <c r="C634" s="222"/>
      <c r="D634" s="278"/>
      <c r="E634" s="214"/>
      <c r="F634" s="214"/>
      <c r="G634" s="215">
        <f>SUM(F619:F633)</f>
        <v>54606.181200000021</v>
      </c>
    </row>
    <row r="635" spans="1:7" s="2" customFormat="1" ht="12" x14ac:dyDescent="0.2">
      <c r="A635" s="282">
        <v>7</v>
      </c>
      <c r="B635" s="217" t="s">
        <v>676</v>
      </c>
      <c r="C635" s="222"/>
      <c r="D635" s="278"/>
      <c r="E635" s="214"/>
      <c r="F635" s="214"/>
      <c r="G635" s="215"/>
    </row>
    <row r="636" spans="1:7" s="2" customFormat="1" ht="12" x14ac:dyDescent="0.2">
      <c r="A636" s="286">
        <v>7.1</v>
      </c>
      <c r="B636" s="254" t="s">
        <v>677</v>
      </c>
      <c r="C636" s="222">
        <v>1</v>
      </c>
      <c r="D636" s="223" t="s">
        <v>49</v>
      </c>
      <c r="E636" s="214">
        <f>[4]Equilibrio!F629+[4]Equilibrio!H629</f>
        <v>53</v>
      </c>
      <c r="F636" s="214">
        <f>C636*E636</f>
        <v>53</v>
      </c>
      <c r="G636" s="215"/>
    </row>
    <row r="637" spans="1:7" s="2" customFormat="1" ht="12" x14ac:dyDescent="0.2">
      <c r="A637" s="286">
        <v>7.2</v>
      </c>
      <c r="B637" s="230" t="s">
        <v>678</v>
      </c>
      <c r="C637" s="222">
        <v>9</v>
      </c>
      <c r="D637" s="223" t="s">
        <v>49</v>
      </c>
      <c r="E637" s="214">
        <f>[4]Equilibrio!F630+[4]Equilibrio!H630</f>
        <v>0</v>
      </c>
      <c r="F637" s="214">
        <f>C637*E637</f>
        <v>0</v>
      </c>
      <c r="G637" s="215"/>
    </row>
    <row r="638" spans="1:7" s="2" customFormat="1" ht="12" x14ac:dyDescent="0.2">
      <c r="A638" s="286">
        <v>7.3</v>
      </c>
      <c r="B638" s="230" t="s">
        <v>679</v>
      </c>
      <c r="C638" s="222">
        <v>7</v>
      </c>
      <c r="D638" s="223" t="s">
        <v>49</v>
      </c>
      <c r="E638" s="214">
        <f>[4]Equilibrio!F631+[4]Equilibrio!H631</f>
        <v>0</v>
      </c>
      <c r="F638" s="214">
        <f>C638*E638</f>
        <v>0</v>
      </c>
      <c r="G638" s="215"/>
    </row>
    <row r="639" spans="1:7" s="2" customFormat="1" ht="12" x14ac:dyDescent="0.2">
      <c r="A639" s="286">
        <v>7.4</v>
      </c>
      <c r="B639" s="230" t="s">
        <v>680</v>
      </c>
      <c r="C639" s="222">
        <v>3</v>
      </c>
      <c r="D639" s="223" t="s">
        <v>49</v>
      </c>
      <c r="E639" s="214">
        <f>[4]Equilibrio!F632+[4]Equilibrio!H632</f>
        <v>0</v>
      </c>
      <c r="F639" s="214">
        <f>C639*E639</f>
        <v>0</v>
      </c>
      <c r="G639" s="215"/>
    </row>
    <row r="640" spans="1:7" s="2" customFormat="1" ht="12" x14ac:dyDescent="0.2">
      <c r="A640" s="286">
        <v>7.5</v>
      </c>
      <c r="B640" s="230" t="s">
        <v>681</v>
      </c>
      <c r="C640" s="222">
        <v>2</v>
      </c>
      <c r="D640" s="223" t="s">
        <v>49</v>
      </c>
      <c r="E640" s="214">
        <f>[4]Equilibrio!F633+[4]Equilibrio!H633</f>
        <v>0</v>
      </c>
      <c r="F640" s="214">
        <f>C640*E640</f>
        <v>0</v>
      </c>
      <c r="G640" s="215"/>
    </row>
    <row r="641" spans="1:10" s="2" customFormat="1" ht="12" x14ac:dyDescent="0.2">
      <c r="A641" s="285"/>
      <c r="B641" s="230"/>
      <c r="C641" s="222"/>
      <c r="D641" s="278"/>
      <c r="E641" s="214"/>
      <c r="F641" s="214"/>
      <c r="G641" s="215">
        <f>SUM(F636:F640)</f>
        <v>53</v>
      </c>
    </row>
    <row r="642" spans="1:10" s="2" customFormat="1" ht="12" x14ac:dyDescent="0.2">
      <c r="A642" s="282">
        <v>8</v>
      </c>
      <c r="B642" s="217" t="s">
        <v>601</v>
      </c>
      <c r="C642" s="222"/>
      <c r="D642" s="278"/>
      <c r="E642" s="214"/>
      <c r="F642" s="214"/>
      <c r="G642" s="215"/>
    </row>
    <row r="643" spans="1:10" s="2" customFormat="1" ht="24" x14ac:dyDescent="0.2">
      <c r="A643" s="286">
        <v>8.1</v>
      </c>
      <c r="B643" s="254" t="s">
        <v>682</v>
      </c>
      <c r="C643" s="222">
        <v>4</v>
      </c>
      <c r="D643" s="223" t="s">
        <v>49</v>
      </c>
      <c r="E643" s="214">
        <f>[4]Equilibrio!F636+[4]Equilibrio!H636</f>
        <v>0</v>
      </c>
      <c r="F643" s="214">
        <f>C643*E643</f>
        <v>0</v>
      </c>
      <c r="G643" s="215"/>
    </row>
    <row r="644" spans="1:10" s="2" customFormat="1" ht="12" x14ac:dyDescent="0.2">
      <c r="A644" s="285"/>
      <c r="B644" s="228" t="s">
        <v>683</v>
      </c>
      <c r="C644" s="222"/>
      <c r="D644" s="278"/>
      <c r="E644" s="214"/>
      <c r="F644" s="214"/>
      <c r="G644" s="215">
        <f>SUM(F643)</f>
        <v>0</v>
      </c>
    </row>
    <row r="645" spans="1:10" s="2" customFormat="1" ht="12" x14ac:dyDescent="0.2">
      <c r="A645" s="282">
        <v>9</v>
      </c>
      <c r="B645" s="217" t="s">
        <v>684</v>
      </c>
      <c r="C645" s="222"/>
      <c r="D645" s="278"/>
      <c r="E645" s="214"/>
      <c r="F645" s="214"/>
      <c r="G645" s="215"/>
    </row>
    <row r="646" spans="1:10" s="2" customFormat="1" ht="12" x14ac:dyDescent="0.2">
      <c r="A646" s="286">
        <v>9.1</v>
      </c>
      <c r="B646" s="230" t="s">
        <v>685</v>
      </c>
      <c r="C646" s="222">
        <v>81.349999999999994</v>
      </c>
      <c r="D646" s="278" t="s">
        <v>82</v>
      </c>
      <c r="E646" s="214">
        <f>[4]Equilibrio!F639+[4]Equilibrio!H639</f>
        <v>0</v>
      </c>
      <c r="F646" s="214">
        <f>C646*E646</f>
        <v>0</v>
      </c>
      <c r="G646" s="215">
        <f>F646</f>
        <v>0</v>
      </c>
    </row>
    <row r="647" spans="1:10" s="2" customFormat="1" ht="12" x14ac:dyDescent="0.2">
      <c r="A647" s="295"/>
      <c r="B647" s="260" t="s">
        <v>686</v>
      </c>
      <c r="C647" s="261"/>
      <c r="D647" s="271"/>
      <c r="E647" s="296"/>
      <c r="F647" s="296"/>
      <c r="G647" s="296">
        <f>SUM(G584:G646)</f>
        <v>229878.35474873052</v>
      </c>
    </row>
    <row r="648" spans="1:10" s="2" customFormat="1" ht="12" x14ac:dyDescent="0.2">
      <c r="A648" s="285"/>
      <c r="B648" s="231"/>
      <c r="C648" s="220"/>
      <c r="D648" s="223"/>
      <c r="E648" s="214"/>
      <c r="F648" s="214"/>
      <c r="G648" s="215"/>
    </row>
    <row r="649" spans="1:10" s="2" customFormat="1" ht="12" x14ac:dyDescent="0.2">
      <c r="A649" s="297" t="s">
        <v>687</v>
      </c>
      <c r="B649" s="298" t="s">
        <v>688</v>
      </c>
      <c r="C649" s="240"/>
      <c r="D649" s="258"/>
      <c r="E649" s="214"/>
      <c r="F649" s="214"/>
      <c r="G649" s="215"/>
    </row>
    <row r="650" spans="1:10" s="2" customFormat="1" ht="12" x14ac:dyDescent="0.2">
      <c r="A650" s="224"/>
      <c r="B650" s="230"/>
      <c r="C650" s="220"/>
      <c r="D650" s="278"/>
      <c r="E650" s="214"/>
      <c r="F650" s="214"/>
      <c r="G650" s="215"/>
    </row>
    <row r="651" spans="1:10" s="2" customFormat="1" ht="12" x14ac:dyDescent="0.2">
      <c r="A651" s="299">
        <v>1</v>
      </c>
      <c r="B651" s="298" t="s">
        <v>689</v>
      </c>
      <c r="C651" s="240"/>
      <c r="D651" s="258"/>
      <c r="E651" s="214"/>
      <c r="F651" s="214"/>
      <c r="G651" s="215"/>
    </row>
    <row r="652" spans="1:10" s="2" customFormat="1" ht="12" x14ac:dyDescent="0.2">
      <c r="A652" s="299"/>
      <c r="B652" s="298"/>
      <c r="C652" s="240"/>
      <c r="D652" s="258"/>
      <c r="E652" s="214"/>
      <c r="F652" s="214"/>
      <c r="G652" s="215"/>
    </row>
    <row r="653" spans="1:10" s="2" customFormat="1" ht="12" x14ac:dyDescent="0.2">
      <c r="A653" s="300">
        <v>1.1000000000000001</v>
      </c>
      <c r="B653" s="226" t="s">
        <v>690</v>
      </c>
      <c r="C653" s="220"/>
      <c r="D653" s="301"/>
      <c r="E653" s="214"/>
      <c r="F653" s="214"/>
      <c r="G653" s="215"/>
    </row>
    <row r="654" spans="1:10" s="2" customFormat="1" ht="12" x14ac:dyDescent="0.2">
      <c r="A654" s="302" t="s">
        <v>23</v>
      </c>
      <c r="B654" s="228" t="s">
        <v>691</v>
      </c>
      <c r="C654" s="220">
        <v>71.38</v>
      </c>
      <c r="D654" s="258" t="s">
        <v>109</v>
      </c>
      <c r="E654" s="214">
        <f>[4]Equilibrio!F647+[4]Equilibrio!H647</f>
        <v>0</v>
      </c>
      <c r="F654" s="214">
        <f>C654*E654</f>
        <v>0</v>
      </c>
      <c r="G654" s="215"/>
      <c r="J654" s="214"/>
    </row>
    <row r="655" spans="1:10" s="2" customFormat="1" ht="12" x14ac:dyDescent="0.2">
      <c r="A655" s="302" t="s">
        <v>26</v>
      </c>
      <c r="B655" s="228" t="s">
        <v>692</v>
      </c>
      <c r="C655" s="220">
        <v>35.479999999999997</v>
      </c>
      <c r="D655" s="258" t="s">
        <v>109</v>
      </c>
      <c r="E655" s="214">
        <f>[4]Equilibrio!F648+[4]Equilibrio!H648</f>
        <v>30.676666666666677</v>
      </c>
      <c r="F655" s="214">
        <f>C655*E655</f>
        <v>1088.4081333333336</v>
      </c>
      <c r="G655" s="215"/>
      <c r="J655" s="214"/>
    </row>
    <row r="656" spans="1:10" s="2" customFormat="1" ht="12" x14ac:dyDescent="0.2">
      <c r="A656" s="302" t="s">
        <v>29</v>
      </c>
      <c r="B656" s="228" t="s">
        <v>693</v>
      </c>
      <c r="C656" s="220">
        <v>46.67</v>
      </c>
      <c r="D656" s="258" t="s">
        <v>109</v>
      </c>
      <c r="E656" s="214">
        <f>[4]Equilibrio!F649+[4]Equilibrio!H649</f>
        <v>159.30000000000001</v>
      </c>
      <c r="F656" s="214">
        <f>C656*E656</f>
        <v>7434.5310000000009</v>
      </c>
      <c r="G656" s="215"/>
      <c r="J656" s="214"/>
    </row>
    <row r="657" spans="1:10" s="2" customFormat="1" ht="12" x14ac:dyDescent="0.2">
      <c r="A657" s="302"/>
      <c r="B657" s="228"/>
      <c r="C657" s="220"/>
      <c r="D657" s="301"/>
      <c r="E657" s="214"/>
      <c r="F657" s="214"/>
      <c r="G657" s="215">
        <f>SUM(F654:F656)</f>
        <v>8522.9391333333351</v>
      </c>
      <c r="J657" s="214"/>
    </row>
    <row r="658" spans="1:10" s="2" customFormat="1" ht="12" x14ac:dyDescent="0.2">
      <c r="A658" s="300">
        <v>1.2</v>
      </c>
      <c r="B658" s="226" t="s">
        <v>694</v>
      </c>
      <c r="C658" s="220"/>
      <c r="D658" s="301"/>
      <c r="E658" s="214"/>
      <c r="F658" s="214"/>
      <c r="G658" s="215"/>
      <c r="J658" s="214"/>
    </row>
    <row r="659" spans="1:10" s="2" customFormat="1" ht="12" x14ac:dyDescent="0.2">
      <c r="A659" s="302" t="s">
        <v>37</v>
      </c>
      <c r="B659" s="228" t="s">
        <v>695</v>
      </c>
      <c r="C659" s="220">
        <v>16.670000000000002</v>
      </c>
      <c r="D659" s="258" t="s">
        <v>109</v>
      </c>
      <c r="E659" s="214">
        <f>[4]Equilibrio!F652+[4]Equilibrio!H652</f>
        <v>5526.44</v>
      </c>
      <c r="F659" s="214">
        <f t="shared" ref="F659:F664" si="30">C659*E659</f>
        <v>92125.75480000001</v>
      </c>
      <c r="G659" s="215"/>
      <c r="J659" s="214"/>
    </row>
    <row r="660" spans="1:10" s="2" customFormat="1" ht="12" x14ac:dyDescent="0.2">
      <c r="A660" s="303" t="s">
        <v>39</v>
      </c>
      <c r="B660" s="304" t="s">
        <v>696</v>
      </c>
      <c r="C660" s="305">
        <v>4.26</v>
      </c>
      <c r="D660" s="306" t="s">
        <v>109</v>
      </c>
      <c r="E660" s="214">
        <f>[4]Equilibrio!F653+[4]Equilibrio!H653</f>
        <v>5819.9000000000024</v>
      </c>
      <c r="F660" s="214">
        <f t="shared" si="30"/>
        <v>24792.774000000009</v>
      </c>
      <c r="G660" s="215"/>
      <c r="J660" s="214"/>
    </row>
    <row r="661" spans="1:10" s="2" customFormat="1" ht="12" x14ac:dyDescent="0.2">
      <c r="A661" s="307" t="s">
        <v>59</v>
      </c>
      <c r="B661" s="211" t="s">
        <v>697</v>
      </c>
      <c r="C661" s="308">
        <v>6.66</v>
      </c>
      <c r="D661" s="309" t="s">
        <v>109</v>
      </c>
      <c r="E661" s="214">
        <f>[4]Equilibrio!F654+[4]Equilibrio!H654</f>
        <v>16826.080000000005</v>
      </c>
      <c r="F661" s="214">
        <f t="shared" si="30"/>
        <v>112061.69280000003</v>
      </c>
      <c r="G661" s="215"/>
      <c r="J661" s="214"/>
    </row>
    <row r="662" spans="1:10" s="2" customFormat="1" ht="12" x14ac:dyDescent="0.2">
      <c r="A662" s="302" t="s">
        <v>698</v>
      </c>
      <c r="B662" s="228" t="s">
        <v>699</v>
      </c>
      <c r="C662" s="220">
        <v>5</v>
      </c>
      <c r="D662" s="258" t="s">
        <v>109</v>
      </c>
      <c r="E662" s="214">
        <f>[4]Equilibrio!F655+[4]Equilibrio!H655</f>
        <v>9748.14</v>
      </c>
      <c r="F662" s="214">
        <f t="shared" si="30"/>
        <v>48740.7</v>
      </c>
      <c r="G662" s="215"/>
      <c r="J662" s="214"/>
    </row>
    <row r="663" spans="1:10" s="2" customFormat="1" ht="12" x14ac:dyDescent="0.2">
      <c r="A663" s="302" t="s">
        <v>700</v>
      </c>
      <c r="B663" s="228" t="s">
        <v>701</v>
      </c>
      <c r="C663" s="220">
        <v>7.080000000000001</v>
      </c>
      <c r="D663" s="258" t="s">
        <v>109</v>
      </c>
      <c r="E663" s="214">
        <f>[4]Equilibrio!F656+[4]Equilibrio!H656</f>
        <v>9442.4000000000015</v>
      </c>
      <c r="F663" s="214">
        <f t="shared" si="30"/>
        <v>66852.192000000025</v>
      </c>
      <c r="G663" s="215"/>
      <c r="J663" s="214"/>
    </row>
    <row r="664" spans="1:10" s="2" customFormat="1" x14ac:dyDescent="0.2">
      <c r="A664" s="310" t="s">
        <v>702</v>
      </c>
      <c r="B664" s="228" t="s">
        <v>703</v>
      </c>
      <c r="C664" s="220">
        <v>1.3230000000000002</v>
      </c>
      <c r="D664" s="258" t="s">
        <v>704</v>
      </c>
      <c r="E664" s="214">
        <f>[4]Equilibrio!F657+[4]Equilibrio!H657</f>
        <v>6978.7299999999987</v>
      </c>
      <c r="F664" s="214">
        <f t="shared" si="30"/>
        <v>9232.8597899999986</v>
      </c>
      <c r="G664" s="215"/>
      <c r="J664" s="214"/>
    </row>
    <row r="665" spans="1:10" s="2" customFormat="1" ht="12" x14ac:dyDescent="0.2">
      <c r="A665" s="302"/>
      <c r="B665" s="228"/>
      <c r="C665" s="220"/>
      <c r="D665" s="301"/>
      <c r="E665" s="214"/>
      <c r="F665" s="214"/>
      <c r="G665" s="215">
        <f>SUM(F659:F664)</f>
        <v>353805.97339000012</v>
      </c>
      <c r="J665" s="214"/>
    </row>
    <row r="666" spans="1:10" s="2" customFormat="1" ht="12" x14ac:dyDescent="0.2">
      <c r="A666" s="300">
        <v>1.3</v>
      </c>
      <c r="B666" s="226" t="s">
        <v>705</v>
      </c>
      <c r="C666" s="220"/>
      <c r="D666" s="301"/>
      <c r="E666" s="214"/>
      <c r="F666" s="214"/>
      <c r="G666" s="215"/>
      <c r="J666" s="214"/>
    </row>
    <row r="667" spans="1:10" s="2" customFormat="1" ht="12" x14ac:dyDescent="0.2">
      <c r="A667" s="302" t="s">
        <v>706</v>
      </c>
      <c r="B667" s="228" t="s">
        <v>707</v>
      </c>
      <c r="C667" s="220">
        <v>65.92</v>
      </c>
      <c r="D667" s="258" t="s">
        <v>25</v>
      </c>
      <c r="E667" s="214">
        <f>[4]Equilibrio!F660+[4]Equilibrio!H660</f>
        <v>513.1</v>
      </c>
      <c r="F667" s="214">
        <f>C667*E667</f>
        <v>33823.552000000003</v>
      </c>
      <c r="G667" s="215"/>
      <c r="J667" s="214"/>
    </row>
    <row r="668" spans="1:10" s="2" customFormat="1" ht="12" x14ac:dyDescent="0.2">
      <c r="A668" s="302" t="s">
        <v>708</v>
      </c>
      <c r="B668" s="228" t="s">
        <v>709</v>
      </c>
      <c r="C668" s="220">
        <v>428.47999999999996</v>
      </c>
      <c r="D668" s="258" t="s">
        <v>25</v>
      </c>
      <c r="E668" s="214">
        <f>[4]Equilibrio!F661+[4]Equilibrio!H661</f>
        <v>593.78999999999974</v>
      </c>
      <c r="F668" s="214">
        <f>C668*E668</f>
        <v>254427.13919999986</v>
      </c>
      <c r="G668" s="215"/>
      <c r="J668" s="214"/>
    </row>
    <row r="669" spans="1:10" s="2" customFormat="1" ht="12" x14ac:dyDescent="0.2">
      <c r="A669" s="302"/>
      <c r="B669" s="228"/>
      <c r="C669" s="220"/>
      <c r="D669" s="301"/>
      <c r="E669" s="214"/>
      <c r="F669" s="214"/>
      <c r="G669" s="215">
        <f>SUM(F667:F668)</f>
        <v>288250.69119999988</v>
      </c>
      <c r="J669" s="214"/>
    </row>
    <row r="670" spans="1:10" s="2" customFormat="1" ht="12" x14ac:dyDescent="0.2">
      <c r="A670" s="300">
        <v>1.4</v>
      </c>
      <c r="B670" s="226" t="s">
        <v>596</v>
      </c>
      <c r="C670" s="220"/>
      <c r="D670" s="301"/>
      <c r="E670" s="214"/>
      <c r="F670" s="214"/>
      <c r="G670" s="215"/>
      <c r="J670" s="214"/>
    </row>
    <row r="671" spans="1:10" s="2" customFormat="1" ht="12" x14ac:dyDescent="0.2">
      <c r="A671" s="302" t="s">
        <v>710</v>
      </c>
      <c r="B671" s="228" t="s">
        <v>711</v>
      </c>
      <c r="C671" s="220">
        <v>198.25</v>
      </c>
      <c r="D671" s="258" t="s">
        <v>25</v>
      </c>
      <c r="E671" s="214">
        <f>[4]Equilibrio!F664+[4]Equilibrio!H664</f>
        <v>37.059999999999846</v>
      </c>
      <c r="F671" s="214">
        <f>C671*E671</f>
        <v>7347.1449999999695</v>
      </c>
      <c r="G671" s="215"/>
      <c r="J671" s="214"/>
    </row>
    <row r="672" spans="1:10" s="2" customFormat="1" ht="12" x14ac:dyDescent="0.2">
      <c r="A672" s="302" t="s">
        <v>712</v>
      </c>
      <c r="B672" s="228" t="s">
        <v>198</v>
      </c>
      <c r="C672" s="220">
        <v>1196.5999999999999</v>
      </c>
      <c r="D672" s="301" t="s">
        <v>260</v>
      </c>
      <c r="E672" s="214">
        <f>[4]Equilibrio!F665+[4]Equilibrio!H665</f>
        <v>10.809999999999999</v>
      </c>
      <c r="F672" s="214">
        <f>C672*E672</f>
        <v>12935.245999999997</v>
      </c>
      <c r="G672" s="215"/>
      <c r="J672" s="214"/>
    </row>
    <row r="673" spans="1:10" s="2" customFormat="1" ht="12" x14ac:dyDescent="0.2">
      <c r="A673" s="300"/>
      <c r="B673" s="226"/>
      <c r="C673" s="220"/>
      <c r="D673" s="301"/>
      <c r="E673" s="214"/>
      <c r="F673" s="214"/>
      <c r="G673" s="215">
        <f>SUM(F671:F672)</f>
        <v>20282.390999999967</v>
      </c>
      <c r="J673" s="214"/>
    </row>
    <row r="674" spans="1:10" s="2" customFormat="1" ht="12" x14ac:dyDescent="0.2">
      <c r="A674" s="300">
        <v>1.5</v>
      </c>
      <c r="B674" s="226" t="s">
        <v>713</v>
      </c>
      <c r="C674" s="220"/>
      <c r="D674" s="301"/>
      <c r="E674" s="214"/>
      <c r="F674" s="214"/>
      <c r="G674" s="215"/>
      <c r="J674" s="214"/>
    </row>
    <row r="675" spans="1:10" s="2" customFormat="1" ht="12" x14ac:dyDescent="0.2">
      <c r="A675" s="302" t="s">
        <v>714</v>
      </c>
      <c r="B675" s="311" t="s">
        <v>715</v>
      </c>
      <c r="C675" s="220">
        <v>198.25</v>
      </c>
      <c r="D675" s="258" t="s">
        <v>25</v>
      </c>
      <c r="E675" s="214">
        <f>[4]Equilibrio!F668+[4]Equilibrio!H668</f>
        <v>49.98</v>
      </c>
      <c r="F675" s="214">
        <f>C675*E675</f>
        <v>9908.5349999999999</v>
      </c>
      <c r="G675" s="215"/>
      <c r="J675" s="214"/>
    </row>
    <row r="676" spans="1:10" s="2" customFormat="1" ht="12" x14ac:dyDescent="0.2">
      <c r="A676" s="302" t="s">
        <v>716</v>
      </c>
      <c r="B676" s="228" t="s">
        <v>717</v>
      </c>
      <c r="C676" s="220">
        <v>198.25</v>
      </c>
      <c r="D676" s="258" t="s">
        <v>25</v>
      </c>
      <c r="E676" s="214">
        <f>[4]Equilibrio!F669+[4]Equilibrio!H669</f>
        <v>6.8799999999999848</v>
      </c>
      <c r="F676" s="214">
        <f>C676*E676</f>
        <v>1363.9599999999971</v>
      </c>
      <c r="G676" s="215"/>
      <c r="J676" s="214"/>
    </row>
    <row r="677" spans="1:10" s="2" customFormat="1" ht="12" x14ac:dyDescent="0.2">
      <c r="A677" s="302"/>
      <c r="B677" s="228"/>
      <c r="C677" s="220"/>
      <c r="D677" s="301"/>
      <c r="E677" s="214"/>
      <c r="F677" s="214"/>
      <c r="G677" s="215">
        <f>SUM(F675:F676)</f>
        <v>11272.494999999997</v>
      </c>
      <c r="J677" s="214"/>
    </row>
    <row r="678" spans="1:10" s="2" customFormat="1" ht="12" x14ac:dyDescent="0.2">
      <c r="A678" s="302">
        <v>1.6</v>
      </c>
      <c r="B678" s="228" t="s">
        <v>718</v>
      </c>
      <c r="C678" s="220">
        <v>185</v>
      </c>
      <c r="D678" s="301" t="s">
        <v>33</v>
      </c>
      <c r="E678" s="214">
        <f>[4]Equilibrio!F671+[4]Equilibrio!H671</f>
        <v>0</v>
      </c>
      <c r="F678" s="214">
        <f>C678*E678</f>
        <v>0</v>
      </c>
      <c r="G678" s="215">
        <f>F678</f>
        <v>0</v>
      </c>
      <c r="J678" s="214"/>
    </row>
    <row r="679" spans="1:10" s="2" customFormat="1" ht="12" x14ac:dyDescent="0.2">
      <c r="A679" s="302"/>
      <c r="B679" s="228"/>
      <c r="C679" s="220"/>
      <c r="D679" s="301"/>
      <c r="E679" s="214"/>
      <c r="F679" s="214"/>
      <c r="G679" s="215"/>
      <c r="J679" s="214"/>
    </row>
    <row r="680" spans="1:10" s="2" customFormat="1" ht="12" x14ac:dyDescent="0.2">
      <c r="A680" s="302" t="s">
        <v>719</v>
      </c>
      <c r="B680" s="228" t="s">
        <v>720</v>
      </c>
      <c r="C680" s="220">
        <v>1</v>
      </c>
      <c r="D680" s="301" t="s">
        <v>49</v>
      </c>
      <c r="E680" s="214">
        <f>[4]Equilibrio!F673+[4]Equilibrio!H673</f>
        <v>35027.591999999997</v>
      </c>
      <c r="F680" s="214">
        <f>C680*E680</f>
        <v>35027.591999999997</v>
      </c>
      <c r="G680" s="215">
        <f>F680</f>
        <v>35027.591999999997</v>
      </c>
      <c r="J680" s="214"/>
    </row>
    <row r="681" spans="1:10" s="2" customFormat="1" ht="12" x14ac:dyDescent="0.2">
      <c r="A681" s="312"/>
      <c r="B681" s="313"/>
      <c r="C681" s="214"/>
      <c r="D681" s="258"/>
      <c r="E681" s="214"/>
      <c r="F681" s="214"/>
      <c r="G681" s="215"/>
      <c r="J681" s="214"/>
    </row>
    <row r="682" spans="1:10" s="2" customFormat="1" ht="12" x14ac:dyDescent="0.2">
      <c r="A682" s="299" t="s">
        <v>584</v>
      </c>
      <c r="B682" s="298" t="s">
        <v>721</v>
      </c>
      <c r="C682" s="240"/>
      <c r="D682" s="258"/>
      <c r="E682" s="214"/>
      <c r="F682" s="214"/>
      <c r="G682" s="215"/>
      <c r="J682" s="214"/>
    </row>
    <row r="683" spans="1:10" s="2" customFormat="1" ht="12" x14ac:dyDescent="0.2">
      <c r="A683" s="299"/>
      <c r="B683" s="298"/>
      <c r="C683" s="240"/>
      <c r="D683" s="258"/>
      <c r="E683" s="214"/>
      <c r="F683" s="214"/>
      <c r="G683" s="215"/>
      <c r="J683" s="214"/>
    </row>
    <row r="684" spans="1:10" s="2" customFormat="1" ht="12" x14ac:dyDescent="0.2">
      <c r="A684" s="300" t="s">
        <v>722</v>
      </c>
      <c r="B684" s="226" t="s">
        <v>690</v>
      </c>
      <c r="C684" s="220"/>
      <c r="D684" s="301"/>
      <c r="E684" s="214"/>
      <c r="F684" s="214"/>
      <c r="G684" s="215"/>
      <c r="J684" s="214"/>
    </row>
    <row r="685" spans="1:10" s="2" customFormat="1" ht="12" x14ac:dyDescent="0.2">
      <c r="A685" s="302" t="s">
        <v>723</v>
      </c>
      <c r="B685" s="228" t="s">
        <v>691</v>
      </c>
      <c r="C685" s="220">
        <v>53.180250000000001</v>
      </c>
      <c r="D685" s="258" t="s">
        <v>109</v>
      </c>
      <c r="E685" s="214">
        <f>[4]Equilibrio!F678+[4]Equilibrio!H678</f>
        <v>0</v>
      </c>
      <c r="F685" s="214">
        <f>C685*E685</f>
        <v>0</v>
      </c>
      <c r="G685" s="215"/>
      <c r="J685" s="214"/>
    </row>
    <row r="686" spans="1:10" s="2" customFormat="1" ht="12" x14ac:dyDescent="0.2">
      <c r="A686" s="302" t="s">
        <v>724</v>
      </c>
      <c r="B686" s="228" t="s">
        <v>692</v>
      </c>
      <c r="C686" s="220">
        <v>26.418000000000003</v>
      </c>
      <c r="D686" s="258" t="s">
        <v>109</v>
      </c>
      <c r="E686" s="214">
        <f>[4]Equilibrio!F679+[4]Equilibrio!H679</f>
        <v>30.676666666666677</v>
      </c>
      <c r="F686" s="214">
        <f>C686*E686</f>
        <v>810.4161800000004</v>
      </c>
      <c r="G686" s="215"/>
      <c r="J686" s="214"/>
    </row>
    <row r="687" spans="1:10" s="2" customFormat="1" ht="12" x14ac:dyDescent="0.2">
      <c r="A687" s="302" t="s">
        <v>725</v>
      </c>
      <c r="B687" s="228" t="s">
        <v>693</v>
      </c>
      <c r="C687" s="220">
        <v>34.790925000000001</v>
      </c>
      <c r="D687" s="258" t="s">
        <v>109</v>
      </c>
      <c r="E687" s="214">
        <f>[4]Equilibrio!F680+[4]Equilibrio!H680</f>
        <v>159.30000000000001</v>
      </c>
      <c r="F687" s="214">
        <f>C687*E687</f>
        <v>5542.1943525000006</v>
      </c>
      <c r="G687" s="215"/>
      <c r="J687" s="214"/>
    </row>
    <row r="688" spans="1:10" s="2" customFormat="1" ht="12" x14ac:dyDescent="0.2">
      <c r="A688" s="302"/>
      <c r="B688" s="228"/>
      <c r="C688" s="220"/>
      <c r="D688" s="301"/>
      <c r="E688" s="214"/>
      <c r="F688" s="214"/>
      <c r="G688" s="215">
        <f>SUM(F685:F687)</f>
        <v>6352.6105325000008</v>
      </c>
      <c r="J688" s="214"/>
    </row>
    <row r="689" spans="1:10" s="2" customFormat="1" ht="12" x14ac:dyDescent="0.2">
      <c r="A689" s="300" t="s">
        <v>726</v>
      </c>
      <c r="B689" s="226" t="s">
        <v>694</v>
      </c>
      <c r="C689" s="220"/>
      <c r="D689" s="301"/>
      <c r="E689" s="214"/>
      <c r="F689" s="214"/>
      <c r="G689" s="215"/>
      <c r="J689" s="214"/>
    </row>
    <row r="690" spans="1:10" s="2" customFormat="1" ht="12" x14ac:dyDescent="0.2">
      <c r="A690" s="302" t="s">
        <v>727</v>
      </c>
      <c r="B690" s="228" t="s">
        <v>695</v>
      </c>
      <c r="C690" s="220">
        <v>12.47625</v>
      </c>
      <c r="D690" s="258" t="s">
        <v>109</v>
      </c>
      <c r="E690" s="214">
        <f>[4]Equilibrio!F683+[4]Equilibrio!H683</f>
        <v>5526.44</v>
      </c>
      <c r="F690" s="214">
        <f t="shared" ref="F690:F695" si="31">C690*E690</f>
        <v>68949.247049999991</v>
      </c>
      <c r="G690" s="215"/>
      <c r="J690" s="214"/>
    </row>
    <row r="691" spans="1:10" s="2" customFormat="1" ht="12" x14ac:dyDescent="0.2">
      <c r="A691" s="302" t="s">
        <v>728</v>
      </c>
      <c r="B691" s="243" t="s">
        <v>696</v>
      </c>
      <c r="C691" s="220">
        <v>3.1199999999999997</v>
      </c>
      <c r="D691" s="258" t="s">
        <v>109</v>
      </c>
      <c r="E691" s="214">
        <f>[4]Equilibrio!F684+[4]Equilibrio!H684</f>
        <v>5819.9000000000024</v>
      </c>
      <c r="F691" s="214">
        <f t="shared" si="31"/>
        <v>18158.088000000007</v>
      </c>
      <c r="G691" s="215"/>
      <c r="J691" s="214"/>
    </row>
    <row r="692" spans="1:10" s="2" customFormat="1" ht="12" x14ac:dyDescent="0.2">
      <c r="A692" s="302" t="s">
        <v>729</v>
      </c>
      <c r="B692" s="228" t="s">
        <v>697</v>
      </c>
      <c r="C692" s="220">
        <v>4.8639999999999999</v>
      </c>
      <c r="D692" s="258" t="s">
        <v>109</v>
      </c>
      <c r="E692" s="214">
        <f>[4]Equilibrio!F685+[4]Equilibrio!H685</f>
        <v>16826.080000000005</v>
      </c>
      <c r="F692" s="214">
        <f t="shared" si="31"/>
        <v>81842.053120000026</v>
      </c>
      <c r="G692" s="215"/>
      <c r="J692" s="214"/>
    </row>
    <row r="693" spans="1:10" s="2" customFormat="1" ht="12" x14ac:dyDescent="0.2">
      <c r="A693" s="302" t="s">
        <v>730</v>
      </c>
      <c r="B693" s="228" t="s">
        <v>699</v>
      </c>
      <c r="C693" s="220">
        <v>3.7320000000000002</v>
      </c>
      <c r="D693" s="258" t="s">
        <v>109</v>
      </c>
      <c r="E693" s="214">
        <f>[4]Equilibrio!F686+[4]Equilibrio!H686</f>
        <v>9748.14</v>
      </c>
      <c r="F693" s="214">
        <f t="shared" si="31"/>
        <v>36380.05848</v>
      </c>
      <c r="G693" s="215"/>
      <c r="J693" s="214"/>
    </row>
    <row r="694" spans="1:10" s="2" customFormat="1" ht="12" x14ac:dyDescent="0.2">
      <c r="A694" s="302" t="s">
        <v>731</v>
      </c>
      <c r="B694" s="228" t="s">
        <v>701</v>
      </c>
      <c r="C694" s="220">
        <v>5.2800000000000011</v>
      </c>
      <c r="D694" s="258" t="s">
        <v>109</v>
      </c>
      <c r="E694" s="214">
        <f>[4]Equilibrio!F687+[4]Equilibrio!H687</f>
        <v>9442.4000000000015</v>
      </c>
      <c r="F694" s="214">
        <f t="shared" si="31"/>
        <v>49855.872000000018</v>
      </c>
      <c r="G694" s="215"/>
      <c r="J694" s="214"/>
    </row>
    <row r="695" spans="1:10" s="2" customFormat="1" x14ac:dyDescent="0.2">
      <c r="A695" s="310" t="s">
        <v>702</v>
      </c>
      <c r="B695" s="228" t="s">
        <v>703</v>
      </c>
      <c r="C695" s="220">
        <v>1.3230000000000002</v>
      </c>
      <c r="D695" s="258" t="s">
        <v>704</v>
      </c>
      <c r="E695" s="214">
        <f>[4]Equilibrio!F688+[4]Equilibrio!H688</f>
        <v>6978.7299999999987</v>
      </c>
      <c r="F695" s="214">
        <f t="shared" si="31"/>
        <v>9232.8597899999986</v>
      </c>
      <c r="G695" s="215"/>
      <c r="J695" s="214"/>
    </row>
    <row r="696" spans="1:10" s="2" customFormat="1" ht="12" x14ac:dyDescent="0.2">
      <c r="A696" s="302"/>
      <c r="B696" s="228"/>
      <c r="C696" s="220"/>
      <c r="D696" s="301"/>
      <c r="E696" s="214"/>
      <c r="F696" s="214"/>
      <c r="G696" s="215">
        <f>SUM(F690:F695)</f>
        <v>264418.17844000005</v>
      </c>
      <c r="J696" s="214"/>
    </row>
    <row r="697" spans="1:10" s="2" customFormat="1" ht="12" x14ac:dyDescent="0.2">
      <c r="A697" s="300" t="s">
        <v>732</v>
      </c>
      <c r="B697" s="226" t="s">
        <v>705</v>
      </c>
      <c r="C697" s="220"/>
      <c r="D697" s="301"/>
      <c r="E697" s="214"/>
      <c r="F697" s="214"/>
      <c r="G697" s="215"/>
      <c r="J697" s="214"/>
    </row>
    <row r="698" spans="1:10" s="2" customFormat="1" ht="12" x14ac:dyDescent="0.2">
      <c r="A698" s="302" t="s">
        <v>733</v>
      </c>
      <c r="B698" s="228" t="s">
        <v>707</v>
      </c>
      <c r="C698" s="220">
        <v>48.88</v>
      </c>
      <c r="D698" s="258" t="s">
        <v>25</v>
      </c>
      <c r="E698" s="214">
        <f>[4]Equilibrio!F691+[4]Equilibrio!H691</f>
        <v>513.1</v>
      </c>
      <c r="F698" s="214">
        <f>C698*E698</f>
        <v>25080.328000000001</v>
      </c>
      <c r="G698" s="215"/>
      <c r="J698" s="214"/>
    </row>
    <row r="699" spans="1:10" s="2" customFormat="1" ht="12" x14ac:dyDescent="0.2">
      <c r="A699" s="302" t="s">
        <v>734</v>
      </c>
      <c r="B699" s="228" t="s">
        <v>709</v>
      </c>
      <c r="C699" s="220">
        <v>317.71999999999997</v>
      </c>
      <c r="D699" s="258" t="s">
        <v>25</v>
      </c>
      <c r="E699" s="214">
        <f>[4]Equilibrio!F692+[4]Equilibrio!H692</f>
        <v>593.78999999999974</v>
      </c>
      <c r="F699" s="214">
        <f>C699*E699</f>
        <v>188658.95879999991</v>
      </c>
      <c r="G699" s="215"/>
      <c r="J699" s="214"/>
    </row>
    <row r="700" spans="1:10" s="2" customFormat="1" ht="12" x14ac:dyDescent="0.2">
      <c r="A700" s="303"/>
      <c r="B700" s="249"/>
      <c r="C700" s="305"/>
      <c r="D700" s="314"/>
      <c r="E700" s="214"/>
      <c r="F700" s="214"/>
      <c r="G700" s="215">
        <f>SUM(F698:F699)</f>
        <v>213739.28679999991</v>
      </c>
      <c r="J700" s="214"/>
    </row>
    <row r="701" spans="1:10" s="2" customFormat="1" ht="12" x14ac:dyDescent="0.2">
      <c r="A701" s="315" t="s">
        <v>735</v>
      </c>
      <c r="B701" s="213" t="s">
        <v>596</v>
      </c>
      <c r="C701" s="308"/>
      <c r="D701" s="316"/>
      <c r="E701" s="214"/>
      <c r="F701" s="214"/>
      <c r="G701" s="215"/>
      <c r="J701" s="214"/>
    </row>
    <row r="702" spans="1:10" s="2" customFormat="1" ht="12" x14ac:dyDescent="0.2">
      <c r="A702" s="302" t="s">
        <v>736</v>
      </c>
      <c r="B702" s="228" t="s">
        <v>711</v>
      </c>
      <c r="C702" s="220">
        <v>146.6</v>
      </c>
      <c r="D702" s="258" t="s">
        <v>25</v>
      </c>
      <c r="E702" s="214">
        <f>[4]Equilibrio!F695+[4]Equilibrio!H695</f>
        <v>37.059999999999846</v>
      </c>
      <c r="F702" s="214">
        <f>C702*E702</f>
        <v>5432.9959999999774</v>
      </c>
      <c r="G702" s="215"/>
      <c r="J702" s="214"/>
    </row>
    <row r="703" spans="1:10" s="2" customFormat="1" ht="12" x14ac:dyDescent="0.2">
      <c r="A703" s="302" t="s">
        <v>737</v>
      </c>
      <c r="B703" s="228" t="s">
        <v>198</v>
      </c>
      <c r="C703" s="220">
        <v>882.4</v>
      </c>
      <c r="D703" s="301" t="s">
        <v>25</v>
      </c>
      <c r="E703" s="214">
        <f>[4]Equilibrio!F696+[4]Equilibrio!H696</f>
        <v>10.809999999999999</v>
      </c>
      <c r="F703" s="214">
        <f>C703*E703</f>
        <v>9538.7439999999988</v>
      </c>
      <c r="G703" s="215"/>
      <c r="J703" s="214"/>
    </row>
    <row r="704" spans="1:10" s="2" customFormat="1" ht="12" x14ac:dyDescent="0.2">
      <c r="A704" s="300"/>
      <c r="B704" s="226"/>
      <c r="C704" s="220"/>
      <c r="D704" s="301"/>
      <c r="E704" s="214"/>
      <c r="F704" s="214"/>
      <c r="G704" s="215">
        <f>SUM(F702:F703)</f>
        <v>14971.739999999976</v>
      </c>
      <c r="J704" s="214"/>
    </row>
    <row r="705" spans="1:10" s="2" customFormat="1" ht="12" x14ac:dyDescent="0.2">
      <c r="A705" s="300" t="s">
        <v>738</v>
      </c>
      <c r="B705" s="226" t="s">
        <v>713</v>
      </c>
      <c r="C705" s="220"/>
      <c r="D705" s="301"/>
      <c r="E705" s="214"/>
      <c r="F705" s="214"/>
      <c r="G705" s="215"/>
      <c r="J705" s="214"/>
    </row>
    <row r="706" spans="1:10" s="2" customFormat="1" ht="12" x14ac:dyDescent="0.2">
      <c r="A706" s="302" t="s">
        <v>739</v>
      </c>
      <c r="B706" s="311" t="s">
        <v>715</v>
      </c>
      <c r="C706" s="220">
        <v>146.6</v>
      </c>
      <c r="D706" s="258" t="s">
        <v>25</v>
      </c>
      <c r="E706" s="214">
        <f>[4]Equilibrio!F699+[4]Equilibrio!H699</f>
        <v>49.98</v>
      </c>
      <c r="F706" s="214">
        <f>C706*E706</f>
        <v>7327.0679999999993</v>
      </c>
      <c r="G706" s="215"/>
      <c r="J706" s="214"/>
    </row>
    <row r="707" spans="1:10" s="2" customFormat="1" ht="12" x14ac:dyDescent="0.2">
      <c r="A707" s="302" t="s">
        <v>740</v>
      </c>
      <c r="B707" s="228" t="s">
        <v>717</v>
      </c>
      <c r="C707" s="220">
        <v>146.6</v>
      </c>
      <c r="D707" s="258" t="s">
        <v>25</v>
      </c>
      <c r="E707" s="214">
        <f>[4]Equilibrio!F700+[4]Equilibrio!H700</f>
        <v>6.8799999999999848</v>
      </c>
      <c r="F707" s="214">
        <f>C707*E707</f>
        <v>1008.6079999999978</v>
      </c>
      <c r="G707" s="215"/>
      <c r="J707" s="214"/>
    </row>
    <row r="708" spans="1:10" s="2" customFormat="1" ht="12" x14ac:dyDescent="0.2">
      <c r="A708" s="302"/>
      <c r="B708" s="228"/>
      <c r="C708" s="220"/>
      <c r="D708" s="301"/>
      <c r="E708" s="214"/>
      <c r="F708" s="214"/>
      <c r="G708" s="215">
        <f>SUM(F706:F707)</f>
        <v>8335.6759999999977</v>
      </c>
      <c r="J708" s="214"/>
    </row>
    <row r="709" spans="1:10" s="2" customFormat="1" ht="12" x14ac:dyDescent="0.2">
      <c r="A709" s="302" t="s">
        <v>741</v>
      </c>
      <c r="B709" s="228" t="s">
        <v>718</v>
      </c>
      <c r="C709" s="220">
        <v>136</v>
      </c>
      <c r="D709" s="301" t="s">
        <v>33</v>
      </c>
      <c r="E709" s="214">
        <f>[4]Equilibrio!F702+[4]Equilibrio!H702</f>
        <v>0</v>
      </c>
      <c r="F709" s="214">
        <f>C709*E709</f>
        <v>0</v>
      </c>
      <c r="G709" s="215">
        <f>F709</f>
        <v>0</v>
      </c>
      <c r="J709" s="214"/>
    </row>
    <row r="710" spans="1:10" s="2" customFormat="1" ht="12" x14ac:dyDescent="0.2">
      <c r="A710" s="302"/>
      <c r="B710" s="228"/>
      <c r="C710" s="220"/>
      <c r="D710" s="301"/>
      <c r="E710" s="214"/>
      <c r="F710" s="214"/>
      <c r="G710" s="215"/>
      <c r="J710" s="214"/>
    </row>
    <row r="711" spans="1:10" s="2" customFormat="1" ht="12" x14ac:dyDescent="0.2">
      <c r="A711" s="302" t="s">
        <v>742</v>
      </c>
      <c r="B711" s="228" t="s">
        <v>743</v>
      </c>
      <c r="C711" s="220">
        <v>1</v>
      </c>
      <c r="D711" s="301" t="s">
        <v>49</v>
      </c>
      <c r="E711" s="214">
        <f>[4]Equilibrio!F704+[4]Equilibrio!H704</f>
        <v>35027.591999999997</v>
      </c>
      <c r="F711" s="214">
        <f>C711*E711</f>
        <v>35027.591999999997</v>
      </c>
      <c r="G711" s="215">
        <f>F711</f>
        <v>35027.591999999997</v>
      </c>
      <c r="J711" s="214"/>
    </row>
    <row r="712" spans="1:10" s="2" customFormat="1" ht="12" x14ac:dyDescent="0.2">
      <c r="A712" s="312"/>
      <c r="B712" s="313"/>
      <c r="C712" s="214"/>
      <c r="D712" s="258"/>
      <c r="E712" s="214"/>
      <c r="F712" s="214"/>
      <c r="G712" s="215"/>
      <c r="J712" s="214"/>
    </row>
    <row r="713" spans="1:10" s="2" customFormat="1" ht="12" x14ac:dyDescent="0.2">
      <c r="A713" s="312" t="s">
        <v>62</v>
      </c>
      <c r="B713" s="313" t="s">
        <v>744</v>
      </c>
      <c r="C713" s="214">
        <v>1</v>
      </c>
      <c r="D713" s="258" t="s">
        <v>49</v>
      </c>
      <c r="E713" s="214">
        <f>[4]Equilibrio!F706+[4]Equilibrio!H706</f>
        <v>0</v>
      </c>
      <c r="F713" s="214">
        <f>C713*E713</f>
        <v>0</v>
      </c>
      <c r="G713" s="215"/>
      <c r="J713" s="214"/>
    </row>
    <row r="714" spans="1:10" s="2" customFormat="1" ht="12" x14ac:dyDescent="0.2">
      <c r="A714" s="312" t="s">
        <v>70</v>
      </c>
      <c r="B714" s="313" t="s">
        <v>745</v>
      </c>
      <c r="C714" s="214">
        <v>1745</v>
      </c>
      <c r="D714" s="258" t="s">
        <v>25</v>
      </c>
      <c r="E714" s="214">
        <f>[4]Equilibrio!F707+[4]Equilibrio!H707</f>
        <v>17.939999999999955</v>
      </c>
      <c r="F714" s="214">
        <f>C714*E714</f>
        <v>31305.299999999923</v>
      </c>
      <c r="G714" s="215"/>
      <c r="J714" s="214"/>
    </row>
    <row r="715" spans="1:10" s="2" customFormat="1" ht="12" x14ac:dyDescent="0.2">
      <c r="A715" s="312" t="s">
        <v>87</v>
      </c>
      <c r="B715" s="313" t="s">
        <v>746</v>
      </c>
      <c r="C715" s="214">
        <v>1</v>
      </c>
      <c r="D715" s="258" t="s">
        <v>747</v>
      </c>
      <c r="E715" s="214">
        <f>[4]Equilibrio!F708+[4]Equilibrio!H708</f>
        <v>0</v>
      </c>
      <c r="F715" s="214">
        <f>C715*E715</f>
        <v>0</v>
      </c>
      <c r="G715" s="215"/>
    </row>
    <row r="716" spans="1:10" s="2" customFormat="1" ht="12" x14ac:dyDescent="0.2">
      <c r="A716" s="312"/>
      <c r="B716" s="313"/>
      <c r="C716" s="214"/>
      <c r="D716" s="258"/>
      <c r="E716" s="214"/>
      <c r="F716" s="214"/>
      <c r="G716" s="215">
        <f>SUM(F713:F715)</f>
        <v>31305.299999999923</v>
      </c>
    </row>
    <row r="717" spans="1:10" s="2" customFormat="1" ht="12" x14ac:dyDescent="0.2">
      <c r="A717" s="317"/>
      <c r="B717" s="260" t="s">
        <v>748</v>
      </c>
      <c r="C717" s="261"/>
      <c r="D717" s="262"/>
      <c r="E717" s="263"/>
      <c r="F717" s="263"/>
      <c r="G717" s="263">
        <f>SUM(G648:G716)</f>
        <v>1291312.465495833</v>
      </c>
    </row>
    <row r="718" spans="1:10" s="2" customFormat="1" ht="12" x14ac:dyDescent="0.2">
      <c r="A718" s="227"/>
      <c r="B718" s="231"/>
      <c r="C718" s="318"/>
      <c r="D718" s="319"/>
      <c r="E718" s="214"/>
      <c r="F718" s="214"/>
      <c r="G718" s="215"/>
    </row>
    <row r="719" spans="1:10" s="2" customFormat="1" ht="12" x14ac:dyDescent="0.2">
      <c r="A719" s="216" t="s">
        <v>749</v>
      </c>
      <c r="B719" s="217" t="s">
        <v>750</v>
      </c>
      <c r="C719" s="222"/>
      <c r="D719" s="232"/>
      <c r="E719" s="214"/>
      <c r="F719" s="214"/>
      <c r="G719" s="215"/>
    </row>
    <row r="720" spans="1:10" s="2" customFormat="1" ht="36" x14ac:dyDescent="0.2">
      <c r="A720" s="227">
        <v>1</v>
      </c>
      <c r="B720" s="254" t="s">
        <v>751</v>
      </c>
      <c r="C720" s="222">
        <v>0</v>
      </c>
      <c r="D720" s="233" t="s">
        <v>49</v>
      </c>
      <c r="E720" s="214">
        <f>[4]Equilibrio!F712+[4]Equilibrio!H712</f>
        <v>0</v>
      </c>
      <c r="F720" s="214">
        <f>C720*E720</f>
        <v>0</v>
      </c>
      <c r="G720" s="215"/>
    </row>
    <row r="721" spans="1:7" s="2" customFormat="1" ht="12" x14ac:dyDescent="0.2">
      <c r="A721" s="227">
        <v>2</v>
      </c>
      <c r="B721" s="254" t="s">
        <v>752</v>
      </c>
      <c r="C721" s="240">
        <f>6*0.33</f>
        <v>1.98</v>
      </c>
      <c r="D721" s="233" t="s">
        <v>753</v>
      </c>
      <c r="E721" s="214">
        <f>[4]Equilibrio!F713+[4]Equilibrio!H713</f>
        <v>0</v>
      </c>
      <c r="F721" s="214">
        <v>0</v>
      </c>
      <c r="G721" s="215">
        <f>E721+F721</f>
        <v>0</v>
      </c>
    </row>
    <row r="722" spans="1:7" s="2" customFormat="1" ht="12" x14ac:dyDescent="0.2">
      <c r="A722" s="259"/>
      <c r="B722" s="260" t="s">
        <v>754</v>
      </c>
      <c r="C722" s="320"/>
      <c r="D722" s="321"/>
      <c r="E722" s="263"/>
      <c r="F722" s="263"/>
      <c r="G722" s="263">
        <f>G720+G721</f>
        <v>0</v>
      </c>
    </row>
    <row r="723" spans="1:7" s="2" customFormat="1" ht="12" x14ac:dyDescent="0.2">
      <c r="A723" s="275"/>
      <c r="B723" s="230"/>
      <c r="C723" s="218"/>
      <c r="D723" s="226"/>
      <c r="E723" s="214"/>
      <c r="F723" s="234"/>
      <c r="G723" s="235"/>
    </row>
    <row r="724" spans="1:7" s="2" customFormat="1" ht="12" x14ac:dyDescent="0.2">
      <c r="A724" s="322"/>
      <c r="B724" s="323" t="s">
        <v>755</v>
      </c>
      <c r="C724" s="324"/>
      <c r="D724" s="325"/>
      <c r="E724" s="326"/>
      <c r="F724" s="326"/>
      <c r="G724" s="326">
        <f>G722+G24+G536+G481+G450+G391+G717+G647+G580</f>
        <v>26000385.798648655</v>
      </c>
    </row>
    <row r="725" spans="1:7" s="2" customFormat="1" ht="12" x14ac:dyDescent="0.2">
      <c r="A725" s="259"/>
      <c r="B725" s="327" t="s">
        <v>755</v>
      </c>
      <c r="C725" s="320"/>
      <c r="D725" s="321"/>
      <c r="E725" s="263"/>
      <c r="F725" s="263"/>
      <c r="G725" s="263">
        <f>G724</f>
        <v>26000385.798648655</v>
      </c>
    </row>
    <row r="726" spans="1:7" s="2" customFormat="1" ht="12" x14ac:dyDescent="0.2">
      <c r="A726" s="328"/>
      <c r="B726" s="329"/>
      <c r="C726" s="222"/>
      <c r="D726" s="330"/>
      <c r="E726" s="220"/>
      <c r="F726" s="234"/>
      <c r="G726" s="235"/>
    </row>
    <row r="727" spans="1:7" s="2" customFormat="1" ht="12" x14ac:dyDescent="0.2">
      <c r="A727" s="328"/>
      <c r="B727" s="329" t="s">
        <v>756</v>
      </c>
      <c r="C727" s="255"/>
      <c r="D727" s="255"/>
      <c r="E727" s="255"/>
      <c r="F727" s="234"/>
      <c r="G727" s="235"/>
    </row>
    <row r="728" spans="1:7" s="2" customFormat="1" ht="12" x14ac:dyDescent="0.2">
      <c r="A728" s="224"/>
      <c r="B728" s="285" t="s">
        <v>757</v>
      </c>
      <c r="C728" s="220">
        <v>0.1</v>
      </c>
      <c r="D728" s="331"/>
      <c r="E728" s="220"/>
      <c r="F728" s="220">
        <f t="shared" ref="F728:F733" si="32">$G$725*C728</f>
        <v>2600038.5798648656</v>
      </c>
      <c r="G728" s="318"/>
    </row>
    <row r="729" spans="1:7" s="2" customFormat="1" ht="12" x14ac:dyDescent="0.2">
      <c r="A729" s="224"/>
      <c r="B729" s="285" t="s">
        <v>758</v>
      </c>
      <c r="C729" s="220">
        <v>0.03</v>
      </c>
      <c r="D729" s="331"/>
      <c r="E729" s="220"/>
      <c r="F729" s="220">
        <f t="shared" si="32"/>
        <v>780011.57395945967</v>
      </c>
      <c r="G729" s="318"/>
    </row>
    <row r="730" spans="1:7" s="2" customFormat="1" ht="12" x14ac:dyDescent="0.2">
      <c r="A730" s="224"/>
      <c r="B730" s="285" t="s">
        <v>759</v>
      </c>
      <c r="C730" s="220">
        <v>0.03</v>
      </c>
      <c r="D730" s="331"/>
      <c r="E730" s="220"/>
      <c r="F730" s="220">
        <f t="shared" si="32"/>
        <v>780011.57395945967</v>
      </c>
      <c r="G730" s="318"/>
    </row>
    <row r="731" spans="1:7" s="2" customFormat="1" ht="12" x14ac:dyDescent="0.2">
      <c r="A731" s="224"/>
      <c r="B731" s="285" t="s">
        <v>760</v>
      </c>
      <c r="C731" s="220">
        <v>0.05</v>
      </c>
      <c r="D731" s="331"/>
      <c r="E731" s="220"/>
      <c r="F731" s="220">
        <f t="shared" si="32"/>
        <v>1300019.2899324328</v>
      </c>
      <c r="G731" s="318"/>
    </row>
    <row r="732" spans="1:7" s="2" customFormat="1" ht="12" x14ac:dyDescent="0.2">
      <c r="A732" s="224"/>
      <c r="B732" s="285" t="s">
        <v>761</v>
      </c>
      <c r="C732" s="220">
        <v>0.03</v>
      </c>
      <c r="D732" s="331"/>
      <c r="E732" s="220"/>
      <c r="F732" s="220">
        <f t="shared" si="32"/>
        <v>780011.57395945967</v>
      </c>
      <c r="G732" s="318"/>
    </row>
    <row r="733" spans="1:7" s="2" customFormat="1" ht="12" x14ac:dyDescent="0.2">
      <c r="A733" s="224"/>
      <c r="B733" s="285" t="s">
        <v>762</v>
      </c>
      <c r="C733" s="220">
        <v>0.01</v>
      </c>
      <c r="D733" s="331"/>
      <c r="E733" s="220"/>
      <c r="F733" s="220">
        <f t="shared" si="32"/>
        <v>260003.85798648655</v>
      </c>
      <c r="G733" s="318"/>
    </row>
    <row r="734" spans="1:7" s="2" customFormat="1" ht="12" x14ac:dyDescent="0.2">
      <c r="A734" s="224"/>
      <c r="B734" s="285" t="s">
        <v>769</v>
      </c>
      <c r="C734" s="220">
        <v>0.18</v>
      </c>
      <c r="D734" s="331"/>
      <c r="E734" s="220"/>
      <c r="F734" s="220">
        <f>C734*F728</f>
        <v>468006.94437567581</v>
      </c>
      <c r="G734" s="318"/>
    </row>
    <row r="735" spans="1:7" s="2" customFormat="1" ht="12" x14ac:dyDescent="0.2">
      <c r="A735" s="224"/>
      <c r="B735" s="285" t="s">
        <v>764</v>
      </c>
      <c r="C735" s="220">
        <v>1E-3</v>
      </c>
      <c r="D735" s="331"/>
      <c r="E735" s="220"/>
      <c r="F735" s="220">
        <f>$G$725*C735</f>
        <v>26000.385798648655</v>
      </c>
      <c r="G735" s="318"/>
    </row>
    <row r="736" spans="1:7" s="2" customFormat="1" ht="12" x14ac:dyDescent="0.2">
      <c r="A736" s="224"/>
      <c r="B736" s="285" t="s">
        <v>765</v>
      </c>
      <c r="C736" s="220">
        <v>0.05</v>
      </c>
      <c r="D736" s="331"/>
      <c r="E736" s="220"/>
      <c r="F736" s="220">
        <f>$G$725*C736</f>
        <v>1300019.2899324328</v>
      </c>
      <c r="G736" s="318"/>
    </row>
    <row r="737" spans="1:7" s="2" customFormat="1" ht="12" x14ac:dyDescent="0.2">
      <c r="A737" s="259"/>
      <c r="B737" s="327" t="s">
        <v>766</v>
      </c>
      <c r="C737" s="320"/>
      <c r="D737" s="321"/>
      <c r="E737" s="263"/>
      <c r="F737" s="263"/>
      <c r="G737" s="263">
        <f>SUM(F728:F736)</f>
        <v>8294123.0697689215</v>
      </c>
    </row>
    <row r="738" spans="1:7" s="2" customFormat="1" ht="12" x14ac:dyDescent="0.2">
      <c r="A738" s="224"/>
      <c r="B738" s="329"/>
      <c r="C738" s="222"/>
      <c r="D738" s="228"/>
      <c r="E738" s="220"/>
      <c r="F738" s="234"/>
      <c r="G738" s="235"/>
    </row>
    <row r="739" spans="1:7" s="2" customFormat="1" ht="12" x14ac:dyDescent="0.2">
      <c r="A739" s="259"/>
      <c r="B739" s="327" t="s">
        <v>770</v>
      </c>
      <c r="C739" s="320"/>
      <c r="D739" s="321"/>
      <c r="E739" s="263"/>
      <c r="F739" s="263"/>
      <c r="G739" s="263">
        <f>G737+G725</f>
        <v>34294508.868417576</v>
      </c>
    </row>
    <row r="740" spans="1:7" s="2" customFormat="1" ht="12" x14ac:dyDescent="0.2">
      <c r="A740" s="224"/>
      <c r="B740" s="285"/>
      <c r="C740" s="220"/>
      <c r="D740" s="228"/>
      <c r="E740" s="220"/>
      <c r="F740" s="234"/>
      <c r="G740" s="235"/>
    </row>
    <row r="741" spans="1:7" s="2" customFormat="1" ht="12" x14ac:dyDescent="0.2">
      <c r="A741" s="199"/>
      <c r="B741" s="200" t="s">
        <v>770</v>
      </c>
      <c r="C741" s="201"/>
      <c r="D741" s="202"/>
      <c r="E741" s="332"/>
      <c r="F741" s="332"/>
      <c r="G741" s="332">
        <f>G739</f>
        <v>34294508.868417576</v>
      </c>
    </row>
  </sheetData>
  <mergeCells count="1">
    <mergeCell ref="A3:G3"/>
  </mergeCells>
  <pageMargins left="0.7" right="0.7" top="0.75" bottom="0.75" header="0.3" footer="0.3"/>
  <pageSetup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7994-0A40-44A4-9597-F622ED3F3EF4}">
  <sheetPr>
    <pageSetUpPr fitToPage="1"/>
  </sheetPr>
  <dimension ref="A1:XFD750"/>
  <sheetViews>
    <sheetView tabSelected="1" topLeftCell="A145" zoomScaleNormal="100" workbookViewId="0">
      <selection activeCell="G174" sqref="G174:G175"/>
    </sheetView>
  </sheetViews>
  <sheetFormatPr baseColWidth="10" defaultColWidth="8.85546875" defaultRowHeight="12" x14ac:dyDescent="0.2"/>
  <cols>
    <col min="1" max="1" width="7.5703125" style="2" customWidth="1"/>
    <col min="2" max="2" width="46.7109375" style="2" customWidth="1"/>
    <col min="3" max="3" width="9" style="1" bestFit="1" customWidth="1"/>
    <col min="4" max="4" width="6.140625" style="2" bestFit="1" customWidth="1"/>
    <col min="5" max="6" width="11" style="3" hidden="1" customWidth="1"/>
    <col min="7" max="7" width="12.42578125" style="4" bestFit="1" customWidth="1"/>
    <col min="8" max="8" width="15.28515625" style="3" hidden="1" customWidth="1"/>
    <col min="9" max="9" width="15.28515625" style="45" hidden="1" customWidth="1"/>
    <col min="10" max="10" width="15.28515625" style="333" customWidth="1"/>
    <col min="11" max="11" width="16.5703125" style="5" customWidth="1"/>
    <col min="12" max="12" width="8.85546875" style="2"/>
    <col min="13" max="13" width="19.140625" style="2" customWidth="1"/>
    <col min="14" max="15" width="13.5703125" style="2" bestFit="1" customWidth="1"/>
    <col min="16" max="16384" width="8.85546875" style="2"/>
  </cols>
  <sheetData>
    <row r="1" spans="1:11" x14ac:dyDescent="0.2">
      <c r="A1" s="334" t="s">
        <v>0</v>
      </c>
      <c r="B1" s="335"/>
      <c r="D1" s="336"/>
      <c r="E1" s="1"/>
      <c r="F1" s="1"/>
      <c r="G1" s="1"/>
      <c r="H1" s="1"/>
      <c r="I1" s="1"/>
      <c r="J1" s="1"/>
    </row>
    <row r="2" spans="1:11" x14ac:dyDescent="0.2">
      <c r="A2" s="334" t="s">
        <v>1</v>
      </c>
      <c r="B2" s="335"/>
      <c r="D2" s="336"/>
      <c r="E2" s="1"/>
      <c r="F2" s="1"/>
      <c r="G2" s="1"/>
      <c r="H2" s="1"/>
      <c r="I2" s="1"/>
      <c r="J2" s="1"/>
    </row>
    <row r="3" spans="1:11" x14ac:dyDescent="0.2">
      <c r="A3" s="337" t="s">
        <v>2</v>
      </c>
      <c r="B3" s="335"/>
      <c r="D3" s="336"/>
      <c r="E3" s="1"/>
      <c r="F3" s="1"/>
      <c r="G3" s="1"/>
      <c r="H3" s="1"/>
      <c r="I3" s="1"/>
      <c r="J3" s="1"/>
    </row>
    <row r="4" spans="1:11" x14ac:dyDescent="0.2">
      <c r="A4" s="338" t="s">
        <v>3</v>
      </c>
      <c r="B4" s="335"/>
      <c r="D4" s="336"/>
      <c r="E4" s="1"/>
      <c r="F4" s="1"/>
      <c r="G4" s="1"/>
      <c r="H4" s="1"/>
      <c r="I4" s="1"/>
      <c r="J4" s="1"/>
    </row>
    <row r="5" spans="1:11" x14ac:dyDescent="0.2">
      <c r="A5" s="338" t="s">
        <v>4</v>
      </c>
      <c r="B5" s="335"/>
      <c r="D5" s="336"/>
      <c r="E5" s="1"/>
      <c r="F5" s="1"/>
      <c r="G5" s="1"/>
      <c r="H5" s="1"/>
      <c r="I5" s="1"/>
      <c r="J5" s="1"/>
    </row>
    <row r="6" spans="1:11" x14ac:dyDescent="0.2">
      <c r="A6" s="336"/>
      <c r="B6" s="336"/>
      <c r="D6" s="336"/>
      <c r="E6" s="1"/>
      <c r="F6" s="1"/>
      <c r="G6" s="1"/>
      <c r="H6" s="1"/>
      <c r="I6" s="1"/>
      <c r="J6" s="1"/>
    </row>
    <row r="7" spans="1:11" x14ac:dyDescent="0.2">
      <c r="A7" s="350" t="s">
        <v>775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</row>
    <row r="8" spans="1:11" x14ac:dyDescent="0.2">
      <c r="A8" s="336"/>
      <c r="B8" s="336"/>
      <c r="D8" s="336"/>
      <c r="E8" s="1"/>
      <c r="F8" s="1"/>
      <c r="G8" s="1"/>
      <c r="H8" s="1"/>
      <c r="I8" s="1"/>
      <c r="J8" s="1"/>
    </row>
    <row r="9" spans="1:11" ht="44.25" customHeight="1" x14ac:dyDescent="0.2">
      <c r="B9" s="6" t="s">
        <v>6</v>
      </c>
      <c r="C9" s="351" t="s">
        <v>7</v>
      </c>
      <c r="D9" s="351"/>
      <c r="E9" s="351"/>
      <c r="F9" s="351"/>
      <c r="G9" s="351"/>
      <c r="H9" s="351"/>
      <c r="I9" s="351"/>
      <c r="J9" s="351"/>
      <c r="K9" s="351"/>
    </row>
    <row r="10" spans="1:11" ht="17.25" customHeight="1" x14ac:dyDescent="0.2">
      <c r="B10" s="6" t="s">
        <v>8</v>
      </c>
      <c r="C10" s="352" t="s">
        <v>9</v>
      </c>
      <c r="D10" s="352"/>
      <c r="E10" s="352"/>
      <c r="F10" s="352"/>
      <c r="G10" s="352"/>
      <c r="H10" s="352"/>
      <c r="I10" s="352"/>
      <c r="J10" s="352"/>
      <c r="K10" s="352"/>
    </row>
    <row r="11" spans="1:11" ht="19.5" customHeight="1" x14ac:dyDescent="0.2">
      <c r="B11" s="6" t="s">
        <v>10</v>
      </c>
      <c r="C11" s="353" t="s">
        <v>11</v>
      </c>
      <c r="D11" s="353"/>
      <c r="E11" s="353"/>
      <c r="F11" s="353"/>
      <c r="G11" s="353"/>
      <c r="H11" s="353"/>
      <c r="I11" s="353"/>
      <c r="J11" s="353"/>
      <c r="K11" s="353"/>
    </row>
    <row r="12" spans="1:11" x14ac:dyDescent="0.2">
      <c r="A12" s="7"/>
      <c r="B12" s="8"/>
      <c r="C12" s="9"/>
      <c r="D12" s="10"/>
      <c r="E12" s="11"/>
      <c r="F12" s="11"/>
      <c r="G12" s="11"/>
      <c r="H12" s="84"/>
      <c r="I12" s="1"/>
      <c r="J12" s="4"/>
    </row>
    <row r="13" spans="1:11" x14ac:dyDescent="0.2">
      <c r="A13" s="12" t="s">
        <v>12</v>
      </c>
      <c r="B13" s="12" t="s">
        <v>13</v>
      </c>
      <c r="C13" s="12" t="s">
        <v>14</v>
      </c>
      <c r="D13" s="13" t="s">
        <v>15</v>
      </c>
      <c r="E13" s="12"/>
      <c r="F13" s="12"/>
      <c r="G13" s="12" t="s">
        <v>16</v>
      </c>
      <c r="H13" s="12"/>
      <c r="I13" s="12"/>
      <c r="J13" s="12" t="s">
        <v>17</v>
      </c>
      <c r="K13" s="12" t="s">
        <v>18</v>
      </c>
    </row>
    <row r="14" spans="1:11" x14ac:dyDescent="0.2">
      <c r="A14" s="14"/>
      <c r="B14" s="15"/>
      <c r="C14" s="16"/>
      <c r="D14" s="17"/>
      <c r="E14" s="18"/>
      <c r="F14" s="18"/>
      <c r="G14" s="19"/>
      <c r="H14" s="20"/>
      <c r="I14" s="21"/>
      <c r="J14" s="22"/>
      <c r="K14" s="23"/>
    </row>
    <row r="15" spans="1:11" x14ac:dyDescent="0.2">
      <c r="A15" s="24" t="s">
        <v>19</v>
      </c>
      <c r="B15" s="25" t="s">
        <v>20</v>
      </c>
      <c r="C15" s="26"/>
      <c r="D15" s="27"/>
      <c r="E15" s="28"/>
      <c r="F15" s="28"/>
      <c r="G15" s="29"/>
      <c r="H15" s="21"/>
      <c r="I15" s="21"/>
      <c r="J15" s="22"/>
      <c r="K15" s="23"/>
    </row>
    <row r="16" spans="1:11" x14ac:dyDescent="0.2">
      <c r="A16" s="24"/>
      <c r="B16" s="25"/>
      <c r="C16" s="26"/>
      <c r="D16" s="27"/>
      <c r="E16" s="28"/>
      <c r="F16" s="28"/>
      <c r="G16" s="29"/>
      <c r="H16" s="21"/>
      <c r="I16" s="21"/>
      <c r="J16" s="22"/>
      <c r="K16" s="23"/>
    </row>
    <row r="17" spans="1:13" x14ac:dyDescent="0.2">
      <c r="A17" s="24">
        <v>1</v>
      </c>
      <c r="B17" s="25" t="s">
        <v>21</v>
      </c>
      <c r="C17" s="30"/>
      <c r="D17" s="31"/>
      <c r="E17" s="21"/>
      <c r="F17" s="21"/>
      <c r="G17" s="32"/>
      <c r="H17" s="21"/>
      <c r="I17" s="21"/>
      <c r="J17" s="22"/>
      <c r="K17" s="23"/>
    </row>
    <row r="18" spans="1:13" x14ac:dyDescent="0.2">
      <c r="A18" s="33"/>
      <c r="B18" s="25"/>
      <c r="C18" s="30"/>
      <c r="D18" s="31"/>
      <c r="E18" s="21"/>
      <c r="F18" s="21"/>
      <c r="G18" s="32"/>
      <c r="H18" s="21"/>
      <c r="I18" s="21"/>
      <c r="J18" s="22"/>
      <c r="K18" s="23"/>
    </row>
    <row r="19" spans="1:13" x14ac:dyDescent="0.2">
      <c r="A19" s="34">
        <f>A17+0.1</f>
        <v>1.1000000000000001</v>
      </c>
      <c r="B19" s="35" t="s">
        <v>22</v>
      </c>
      <c r="C19" s="30"/>
      <c r="D19" s="31"/>
      <c r="E19" s="21"/>
      <c r="F19" s="21"/>
      <c r="G19" s="32"/>
      <c r="H19" s="21"/>
      <c r="I19" s="21"/>
      <c r="J19" s="22"/>
      <c r="K19" s="23"/>
    </row>
    <row r="20" spans="1:13" x14ac:dyDescent="0.2">
      <c r="A20" s="36" t="s">
        <v>23</v>
      </c>
      <c r="B20" s="37" t="s">
        <v>24</v>
      </c>
      <c r="C20" s="30">
        <v>450</v>
      </c>
      <c r="D20" s="31" t="s">
        <v>25</v>
      </c>
      <c r="E20" s="21">
        <f>'[1]Analisis de Costos'!G8</f>
        <v>19.784364444444446</v>
      </c>
      <c r="F20" s="21">
        <f>'[1]Analisis de Costos'!H8</f>
        <v>2.2034133333333337</v>
      </c>
      <c r="G20" s="32">
        <f>CONTRATADO!G20+EQUILIBRIO!E14</f>
        <v>22.03488888888889</v>
      </c>
      <c r="H20" s="21">
        <f>ROUND(C20*E20,2)</f>
        <v>8902.9599999999991</v>
      </c>
      <c r="I20" s="21">
        <f>ROUND(C20*F20,2)</f>
        <v>991.54</v>
      </c>
      <c r="J20" s="22">
        <f>CONTRATADO!J20+EQUILIBRIO!F14</f>
        <v>9915.6999999999989</v>
      </c>
      <c r="K20" s="23"/>
    </row>
    <row r="21" spans="1:13" x14ac:dyDescent="0.2">
      <c r="A21" s="36" t="s">
        <v>26</v>
      </c>
      <c r="B21" s="38" t="s">
        <v>27</v>
      </c>
      <c r="C21" s="30">
        <v>117</v>
      </c>
      <c r="D21" s="31" t="s">
        <v>28</v>
      </c>
      <c r="E21" s="21">
        <v>500</v>
      </c>
      <c r="F21" s="21">
        <v>0</v>
      </c>
      <c r="G21" s="32">
        <f>E21+F21+EQUILIBRIO!E15</f>
        <v>500</v>
      </c>
      <c r="H21" s="21">
        <f>ROUND(C21*E21,2)</f>
        <v>58500</v>
      </c>
      <c r="I21" s="21">
        <f>ROUND(C21*F21,2)</f>
        <v>0</v>
      </c>
      <c r="J21" s="22">
        <f>CONTRATADO!J21+EQUILIBRIO!F15</f>
        <v>58500</v>
      </c>
      <c r="K21" s="23"/>
    </row>
    <row r="22" spans="1:13" x14ac:dyDescent="0.2">
      <c r="A22" s="36" t="s">
        <v>29</v>
      </c>
      <c r="B22" s="37" t="s">
        <v>30</v>
      </c>
      <c r="C22" s="30">
        <v>117</v>
      </c>
      <c r="D22" s="31" t="s">
        <v>28</v>
      </c>
      <c r="E22" s="21">
        <f>'[1]Analisis de Costos'!G22</f>
        <v>251.19967750000001</v>
      </c>
      <c r="F22" s="21">
        <f>'[1]Analisis de Costos'!H22</f>
        <v>20.954183333333336</v>
      </c>
      <c r="G22" s="32">
        <f>E22+F22+EQUILIBRIO!E16</f>
        <v>317.90717666666666</v>
      </c>
      <c r="H22" s="21">
        <f>ROUND(C22*E22,2)</f>
        <v>29390.36</v>
      </c>
      <c r="I22" s="21">
        <f>ROUND(C22*F22,2)</f>
        <v>2451.64</v>
      </c>
      <c r="J22" s="22">
        <f>CONTRATADO!J22+EQUILIBRIO!F16</f>
        <v>37195.137952500001</v>
      </c>
      <c r="K22" s="23"/>
    </row>
    <row r="23" spans="1:13" x14ac:dyDescent="0.2">
      <c r="A23" s="36" t="s">
        <v>31</v>
      </c>
      <c r="B23" s="38" t="s">
        <v>32</v>
      </c>
      <c r="C23" s="30">
        <v>970</v>
      </c>
      <c r="D23" s="31" t="s">
        <v>33</v>
      </c>
      <c r="E23" s="21">
        <f>'[1]Analisis de Costos'!G44</f>
        <v>68.548453608247428</v>
      </c>
      <c r="F23" s="21">
        <f>'[1]Analisis de Costos'!H44</f>
        <v>6.6804123711340209</v>
      </c>
      <c r="G23" s="32">
        <f>E23+F23+EQUILIBRIO!E17</f>
        <v>87.414432989690724</v>
      </c>
      <c r="H23" s="21">
        <f>ROUND(C23*E23,2)</f>
        <v>66492</v>
      </c>
      <c r="I23" s="21">
        <f>ROUND(C23*F23,2)</f>
        <v>6480</v>
      </c>
      <c r="J23" s="22">
        <f>CONTRATADO!J23+EQUILIBRIO!F17</f>
        <v>84792</v>
      </c>
      <c r="K23" s="23"/>
    </row>
    <row r="24" spans="1:13" x14ac:dyDescent="0.2">
      <c r="A24" s="36" t="s">
        <v>34</v>
      </c>
      <c r="B24" s="39" t="s">
        <v>35</v>
      </c>
      <c r="C24" s="30">
        <v>585</v>
      </c>
      <c r="D24" s="31" t="s">
        <v>28</v>
      </c>
      <c r="E24" s="21">
        <f>'[1]Analisis de Costos'!G53</f>
        <v>295</v>
      </c>
      <c r="F24" s="21">
        <f>'[1]Analisis de Costos'!H53</f>
        <v>53.1</v>
      </c>
      <c r="G24" s="32">
        <f>E24+F24+EQUILIBRIO!E18</f>
        <v>507.40000000000003</v>
      </c>
      <c r="H24" s="21">
        <f>ROUND(C24*E24,2)</f>
        <v>172575</v>
      </c>
      <c r="I24" s="21">
        <f>ROUND(C24*F24,2)</f>
        <v>31063.5</v>
      </c>
      <c r="J24" s="22">
        <f>CONTRATADO!J24+EQUILIBRIO!F18</f>
        <v>296829</v>
      </c>
      <c r="K24" s="23"/>
    </row>
    <row r="25" spans="1:13" x14ac:dyDescent="0.2">
      <c r="A25" s="36"/>
      <c r="B25" s="40"/>
      <c r="C25" s="30"/>
      <c r="D25" s="31"/>
      <c r="E25" s="21"/>
      <c r="F25" s="21"/>
      <c r="G25" s="32"/>
      <c r="H25" s="21"/>
      <c r="I25" s="21"/>
      <c r="J25" s="22"/>
      <c r="K25" s="23">
        <f>SUM(J20:J24)</f>
        <v>487231.83795249998</v>
      </c>
    </row>
    <row r="26" spans="1:13" x14ac:dyDescent="0.2">
      <c r="A26" s="34">
        <v>1.2</v>
      </c>
      <c r="B26" s="35" t="s">
        <v>36</v>
      </c>
      <c r="C26" s="41"/>
      <c r="D26" s="42"/>
      <c r="E26" s="21"/>
      <c r="F26" s="21"/>
      <c r="G26" s="32"/>
      <c r="H26" s="21"/>
      <c r="I26" s="21"/>
      <c r="J26" s="22"/>
      <c r="K26" s="23"/>
    </row>
    <row r="27" spans="1:13" x14ac:dyDescent="0.2">
      <c r="A27" s="36" t="s">
        <v>37</v>
      </c>
      <c r="B27" s="39" t="s">
        <v>38</v>
      </c>
      <c r="C27" s="30">
        <v>8215.16</v>
      </c>
      <c r="D27" s="31" t="s">
        <v>25</v>
      </c>
      <c r="E27" s="21">
        <f>'[1]Analisis de Costos'!G60</f>
        <v>10.437685936731603</v>
      </c>
      <c r="F27" s="21">
        <f>'[1]Analisis de Costos'!H60</f>
        <v>1.1898429245443789</v>
      </c>
      <c r="G27" s="32">
        <f>E27+F27</f>
        <v>11.627528861275982</v>
      </c>
      <c r="H27" s="21">
        <f>ROUND(C27*E27,2)</f>
        <v>85747.26</v>
      </c>
      <c r="I27" s="21">
        <f>ROUND(C27*F27,2)</f>
        <v>9774.75</v>
      </c>
      <c r="J27" s="22">
        <f>CONTRATADO!J27+EQUILIBRIO!F21</f>
        <v>95522.01</v>
      </c>
      <c r="K27" s="23"/>
    </row>
    <row r="28" spans="1:13" x14ac:dyDescent="0.2">
      <c r="A28" s="36" t="s">
        <v>39</v>
      </c>
      <c r="B28" s="39" t="s">
        <v>40</v>
      </c>
      <c r="C28" s="30">
        <v>4</v>
      </c>
      <c r="D28" s="43" t="s">
        <v>41</v>
      </c>
      <c r="E28" s="21">
        <f>C27*0.15*1.3*180/4</f>
        <v>72088.028999999995</v>
      </c>
      <c r="F28" s="21">
        <f>'[1]Analisis de Costos'!H57</f>
        <v>53.1</v>
      </c>
      <c r="G28" s="32">
        <f>E28+F28+EQUILIBRIO!E22</f>
        <v>72141.129000000001</v>
      </c>
      <c r="H28" s="21">
        <f>ROUND(C28*E28,2)</f>
        <v>288352.12</v>
      </c>
      <c r="I28" s="21">
        <f>ROUND(C28*F28,2)</f>
        <v>212.4</v>
      </c>
      <c r="J28" s="22">
        <f>CONTRATADO!J28+EQUILIBRIO!F22</f>
        <v>288564.52</v>
      </c>
      <c r="K28" s="23"/>
    </row>
    <row r="29" spans="1:13" x14ac:dyDescent="0.2">
      <c r="A29" s="33"/>
      <c r="B29" s="39"/>
      <c r="C29" s="30"/>
      <c r="D29" s="43"/>
      <c r="E29" s="21"/>
      <c r="F29" s="21"/>
      <c r="G29" s="44"/>
      <c r="H29" s="21"/>
      <c r="J29" s="46"/>
      <c r="K29" s="47">
        <f>SUM(J27:J28)</f>
        <v>384086.53</v>
      </c>
    </row>
    <row r="30" spans="1:13" x14ac:dyDescent="0.2">
      <c r="A30" s="48"/>
      <c r="B30" s="49" t="s">
        <v>42</v>
      </c>
      <c r="C30" s="50"/>
      <c r="D30" s="51"/>
      <c r="E30" s="52"/>
      <c r="F30" s="52"/>
      <c r="G30" s="53"/>
      <c r="H30" s="54">
        <f>SUM(H20:H28)</f>
        <v>709959.7</v>
      </c>
      <c r="I30" s="54">
        <f>SUM(I20:I28)</f>
        <v>50973.83</v>
      </c>
      <c r="J30" s="55"/>
      <c r="K30" s="55">
        <f>SUM(K20:K29)</f>
        <v>871318.3679525</v>
      </c>
      <c r="M30" s="340"/>
    </row>
    <row r="31" spans="1:13" x14ac:dyDescent="0.2">
      <c r="A31" s="56"/>
      <c r="B31" s="57"/>
      <c r="C31" s="58"/>
      <c r="D31" s="59"/>
      <c r="E31" s="60"/>
      <c r="F31" s="60"/>
      <c r="G31" s="61"/>
      <c r="H31" s="62"/>
      <c r="I31" s="62"/>
      <c r="J31" s="63"/>
      <c r="K31" s="64"/>
    </row>
    <row r="32" spans="1:13" x14ac:dyDescent="0.2">
      <c r="A32" s="24" t="s">
        <v>43</v>
      </c>
      <c r="B32" s="25" t="s">
        <v>44</v>
      </c>
      <c r="C32" s="30"/>
      <c r="D32" s="43"/>
      <c r="E32" s="65"/>
      <c r="F32" s="65"/>
      <c r="G32" s="66"/>
      <c r="H32" s="21"/>
      <c r="I32" s="21"/>
      <c r="J32" s="22"/>
      <c r="K32" s="23"/>
    </row>
    <row r="33" spans="1:13" x14ac:dyDescent="0.2">
      <c r="A33" s="24"/>
      <c r="B33" s="25"/>
      <c r="C33" s="30"/>
      <c r="D33" s="43"/>
      <c r="E33" s="65"/>
      <c r="F33" s="65"/>
      <c r="G33" s="66"/>
      <c r="H33" s="21"/>
      <c r="I33" s="21"/>
      <c r="J33" s="22"/>
      <c r="K33" s="23"/>
    </row>
    <row r="34" spans="1:13" x14ac:dyDescent="0.2">
      <c r="A34" s="34">
        <v>1</v>
      </c>
      <c r="B34" s="35" t="s">
        <v>45</v>
      </c>
      <c r="C34" s="30"/>
      <c r="D34" s="31"/>
      <c r="E34" s="65"/>
      <c r="F34" s="65"/>
      <c r="G34" s="66"/>
      <c r="H34" s="21"/>
      <c r="I34" s="21"/>
      <c r="J34" s="22"/>
      <c r="K34" s="23"/>
    </row>
    <row r="35" spans="1:13" x14ac:dyDescent="0.2">
      <c r="A35" s="34"/>
      <c r="B35" s="35"/>
      <c r="C35" s="30"/>
      <c r="D35" s="31"/>
      <c r="E35" s="65"/>
      <c r="F35" s="65"/>
      <c r="G35" s="66"/>
      <c r="H35" s="21"/>
      <c r="I35" s="21"/>
      <c r="J35" s="22"/>
      <c r="K35" s="23"/>
    </row>
    <row r="36" spans="1:13" x14ac:dyDescent="0.2">
      <c r="A36" s="34">
        <v>1.1000000000000001</v>
      </c>
      <c r="B36" s="67" t="s">
        <v>46</v>
      </c>
      <c r="C36" s="30"/>
      <c r="D36" s="31"/>
      <c r="E36" s="21"/>
      <c r="F36" s="21"/>
      <c r="G36" s="44"/>
      <c r="H36" s="21"/>
      <c r="I36" s="21"/>
      <c r="J36" s="22"/>
      <c r="K36" s="23"/>
    </row>
    <row r="37" spans="1:13" x14ac:dyDescent="0.2">
      <c r="A37" s="36" t="s">
        <v>23</v>
      </c>
      <c r="B37" s="68" t="s">
        <v>47</v>
      </c>
      <c r="C37" s="30">
        <v>18.3</v>
      </c>
      <c r="D37" s="43" t="s">
        <v>33</v>
      </c>
      <c r="E37" s="21">
        <f>'[1]Analisis de Costos'!G75</f>
        <v>15366.499301080137</v>
      </c>
      <c r="F37" s="21">
        <f>'[1]Analisis de Costos'!H75</f>
        <v>2650.7456747404844</v>
      </c>
      <c r="G37" s="32">
        <f>E37+F37+EQUILIBRIO!E31</f>
        <v>18257.048543986708</v>
      </c>
      <c r="H37" s="21">
        <f t="shared" ref="H37:H42" si="0">ROUND(C37*E37,2)</f>
        <v>281206.94</v>
      </c>
      <c r="I37" s="21">
        <f t="shared" ref="I37:I42" si="1">ROUND(C37*F37,2)</f>
        <v>48508.65</v>
      </c>
      <c r="J37" s="22">
        <f>CONTRATADO!J37+EQUILIBRIO!F31</f>
        <v>334103.99529743945</v>
      </c>
      <c r="K37" s="23"/>
    </row>
    <row r="38" spans="1:13" x14ac:dyDescent="0.2">
      <c r="A38" s="36" t="s">
        <v>26</v>
      </c>
      <c r="B38" s="68" t="s">
        <v>48</v>
      </c>
      <c r="C38" s="30">
        <v>2</v>
      </c>
      <c r="D38" s="43" t="s">
        <v>49</v>
      </c>
      <c r="E38" s="21">
        <f>'[1]Analisis de Costos'!G90</f>
        <v>46107.635960243198</v>
      </c>
      <c r="F38" s="21">
        <f>'[1]Analisis de Costos'!H90</f>
        <v>7633.38</v>
      </c>
      <c r="G38" s="32">
        <f>E38+F38+EQUILIBRIO!E32</f>
        <v>55144.780584243199</v>
      </c>
      <c r="H38" s="21">
        <f t="shared" si="0"/>
        <v>92215.27</v>
      </c>
      <c r="I38" s="21">
        <f t="shared" si="1"/>
        <v>15266.76</v>
      </c>
      <c r="J38" s="22">
        <f>CONTRATADO!J38+EQUILIBRIO!F32</f>
        <v>110289.55924800001</v>
      </c>
      <c r="K38" s="23"/>
    </row>
    <row r="39" spans="1:13" x14ac:dyDescent="0.2">
      <c r="A39" s="69" t="s">
        <v>29</v>
      </c>
      <c r="B39" s="70" t="s">
        <v>50</v>
      </c>
      <c r="C39" s="71">
        <v>6</v>
      </c>
      <c r="D39" s="72" t="s">
        <v>49</v>
      </c>
      <c r="E39" s="73">
        <f>'[1]Analisis de Costos'!G107</f>
        <v>32807.635960243198</v>
      </c>
      <c r="F39" s="73">
        <f>'[1]Analisis de Costos'!H107</f>
        <v>5239.38</v>
      </c>
      <c r="G39" s="32">
        <f>E39+F39+EQUILIBRIO!E33</f>
        <v>40866.780584243199</v>
      </c>
      <c r="H39" s="73">
        <f t="shared" si="0"/>
        <v>196845.82</v>
      </c>
      <c r="I39" s="73">
        <f t="shared" si="1"/>
        <v>31436.28</v>
      </c>
      <c r="J39" s="22">
        <f>CONTRATADO!J39+EQUILIBRIO!F33</f>
        <v>245200.687744</v>
      </c>
      <c r="K39" s="74"/>
    </row>
    <row r="40" spans="1:13" x14ac:dyDescent="0.2">
      <c r="A40" s="36" t="s">
        <v>31</v>
      </c>
      <c r="B40" s="75" t="s">
        <v>51</v>
      </c>
      <c r="C40" s="30">
        <v>1</v>
      </c>
      <c r="D40" s="43" t="s">
        <v>49</v>
      </c>
      <c r="E40" s="21">
        <f>'[1]Analisis de Costos'!G122</f>
        <v>18974.21074368</v>
      </c>
      <c r="F40" s="21">
        <f>'[1]Analisis de Costos'!H122</f>
        <v>2749.36</v>
      </c>
      <c r="G40" s="32">
        <f>E40+F40+EQUILIBRIO!E34</f>
        <v>23166.780584243199</v>
      </c>
      <c r="H40" s="21">
        <f t="shared" si="0"/>
        <v>18974.21</v>
      </c>
      <c r="I40" s="21">
        <f t="shared" si="1"/>
        <v>2749.36</v>
      </c>
      <c r="J40" s="22">
        <f>CONTRATADO!J40+EQUILIBRIO!F34</f>
        <v>23166.779840563198</v>
      </c>
      <c r="K40" s="23"/>
    </row>
    <row r="41" spans="1:13" x14ac:dyDescent="0.2">
      <c r="A41" s="36" t="s">
        <v>34</v>
      </c>
      <c r="B41" s="68" t="s">
        <v>52</v>
      </c>
      <c r="C41" s="30">
        <v>1</v>
      </c>
      <c r="D41" s="43" t="s">
        <v>49</v>
      </c>
      <c r="E41" s="21">
        <f>'[1]Analisis de Costos'!G137</f>
        <v>248608.46</v>
      </c>
      <c r="F41" s="21">
        <f>'[1]Analisis de Costos'!H137</f>
        <v>44083.530000000006</v>
      </c>
      <c r="G41" s="32">
        <f>E41+F41+EQUILIBRIO!E35</f>
        <v>618211.75</v>
      </c>
      <c r="H41" s="21">
        <f t="shared" si="0"/>
        <v>248608.46</v>
      </c>
      <c r="I41" s="21">
        <f t="shared" si="1"/>
        <v>44083.53</v>
      </c>
      <c r="J41" s="22">
        <f>CONTRATADO!J41+EQUILIBRIO!F35</f>
        <v>618211.75</v>
      </c>
      <c r="K41" s="23"/>
    </row>
    <row r="42" spans="1:13" ht="24" x14ac:dyDescent="0.2">
      <c r="A42" s="36" t="s">
        <v>53</v>
      </c>
      <c r="B42" s="68" t="s">
        <v>54</v>
      </c>
      <c r="C42" s="30">
        <v>1</v>
      </c>
      <c r="D42" s="43" t="s">
        <v>49</v>
      </c>
      <c r="E42" s="21">
        <f>'[1]Analisis de Costos'!G153</f>
        <v>27647.629999999997</v>
      </c>
      <c r="F42" s="21">
        <f>'[1]Analisis de Costos'!H153</f>
        <v>3153.78</v>
      </c>
      <c r="G42" s="32">
        <f>E42+F42+EQUILIBRIO!E36</f>
        <v>37030.750000000007</v>
      </c>
      <c r="H42" s="21">
        <f t="shared" si="0"/>
        <v>27647.63</v>
      </c>
      <c r="I42" s="21">
        <f t="shared" si="1"/>
        <v>3153.78</v>
      </c>
      <c r="J42" s="22">
        <f>CONTRATADO!J42+EQUILIBRIO!F36</f>
        <v>37030.750000000007</v>
      </c>
      <c r="K42" s="23"/>
    </row>
    <row r="43" spans="1:13" x14ac:dyDescent="0.2">
      <c r="A43" s="36"/>
      <c r="B43" s="68"/>
      <c r="C43" s="30"/>
      <c r="D43" s="43"/>
      <c r="E43" s="21"/>
      <c r="F43" s="21"/>
      <c r="G43" s="32"/>
      <c r="H43" s="21"/>
      <c r="I43" s="21"/>
      <c r="J43" s="22"/>
      <c r="K43" s="23">
        <f>SUM(J37:J42)</f>
        <v>1368003.5221300027</v>
      </c>
      <c r="M43" s="340"/>
    </row>
    <row r="44" spans="1:13" x14ac:dyDescent="0.2">
      <c r="A44" s="34">
        <v>1.2</v>
      </c>
      <c r="B44" s="76" t="s">
        <v>55</v>
      </c>
      <c r="C44" s="30"/>
      <c r="D44" s="43"/>
      <c r="E44" s="21"/>
      <c r="F44" s="21"/>
      <c r="G44" s="32"/>
      <c r="H44" s="21"/>
      <c r="I44" s="21"/>
      <c r="J44" s="22"/>
      <c r="K44" s="23"/>
      <c r="M44" s="340"/>
    </row>
    <row r="45" spans="1:13" x14ac:dyDescent="0.2">
      <c r="A45" s="36" t="s">
        <v>37</v>
      </c>
      <c r="B45" s="68" t="s">
        <v>56</v>
      </c>
      <c r="C45" s="30">
        <v>25.62</v>
      </c>
      <c r="D45" s="43" t="s">
        <v>57</v>
      </c>
      <c r="E45" s="21">
        <f>'[1]Analisis de Costos'!G167</f>
        <v>408.20285714285717</v>
      </c>
      <c r="F45" s="21">
        <f>'[1]Analisis de Costos'!H167</f>
        <v>53.39</v>
      </c>
      <c r="G45" s="32">
        <f>E45+F45+EQUILIBRIO!E39</f>
        <v>461.59285714285716</v>
      </c>
      <c r="H45" s="21">
        <f>ROUND(C45*E45,2)</f>
        <v>10458.16</v>
      </c>
      <c r="I45" s="21">
        <f>ROUND(C45*F45,2)</f>
        <v>1367.85</v>
      </c>
      <c r="J45" s="22">
        <f>CONTRATADO!J45+EQUILIBRIO!F39</f>
        <v>11826.01</v>
      </c>
      <c r="K45" s="23"/>
      <c r="M45" s="340"/>
    </row>
    <row r="46" spans="1:13" x14ac:dyDescent="0.2">
      <c r="A46" s="36" t="s">
        <v>39</v>
      </c>
      <c r="B46" s="68" t="s">
        <v>58</v>
      </c>
      <c r="C46" s="30">
        <v>20.23</v>
      </c>
      <c r="D46" s="43" t="s">
        <v>28</v>
      </c>
      <c r="E46" s="21">
        <f>'[1]Analisis de Costos'!G177+E21</f>
        <v>683.35666666666668</v>
      </c>
      <c r="F46" s="21">
        <f>'[1]Analisis de Costos'!H177</f>
        <v>15.409358333333333</v>
      </c>
      <c r="G46" s="32">
        <f>E46+F46+EQUILIBRIO!E40</f>
        <v>729.44269166666663</v>
      </c>
      <c r="H46" s="21">
        <f>ROUND(C46*E46,2)</f>
        <v>13824.31</v>
      </c>
      <c r="I46" s="21">
        <f>ROUND(C46*F46,2)</f>
        <v>311.73</v>
      </c>
      <c r="J46" s="22">
        <f>CONTRATADO!J46+EQUILIBRIO!F40</f>
        <v>14756.628966666665</v>
      </c>
      <c r="K46" s="23"/>
      <c r="M46" s="340"/>
    </row>
    <row r="47" spans="1:13" ht="24" x14ac:dyDescent="0.2">
      <c r="A47" s="36" t="s">
        <v>59</v>
      </c>
      <c r="B47" s="68" t="s">
        <v>35</v>
      </c>
      <c r="C47" s="30">
        <v>6.47</v>
      </c>
      <c r="D47" s="43" t="s">
        <v>28</v>
      </c>
      <c r="E47" s="21">
        <f>'[1]Analisis de Costos'!G212</f>
        <v>371.13402061855675</v>
      </c>
      <c r="F47" s="21">
        <f>'[1]Analisis de Costos'!H212</f>
        <v>0</v>
      </c>
      <c r="G47" s="32">
        <f>E47+F47+EQUILIBRIO!E41</f>
        <v>474.22680412371136</v>
      </c>
      <c r="H47" s="21">
        <f>ROUND(C47*E47,2)</f>
        <v>2401.2399999999998</v>
      </c>
      <c r="I47" s="21">
        <f>ROUND(C47*F47,2)</f>
        <v>0</v>
      </c>
      <c r="J47" s="22">
        <f>CONTRATADO!J47+EQUILIBRIO!F41</f>
        <v>3068.25030927835</v>
      </c>
      <c r="K47" s="23"/>
      <c r="M47" s="340"/>
    </row>
    <row r="48" spans="1:13" x14ac:dyDescent="0.2">
      <c r="A48" s="36"/>
      <c r="B48" s="68"/>
      <c r="C48" s="30"/>
      <c r="D48" s="43"/>
      <c r="E48" s="21"/>
      <c r="F48" s="21"/>
      <c r="G48" s="32"/>
      <c r="H48" s="21"/>
      <c r="I48" s="21"/>
      <c r="J48" s="22"/>
      <c r="K48" s="23">
        <f>SUM(J45:J47)</f>
        <v>29650.889275945017</v>
      </c>
      <c r="M48" s="340"/>
    </row>
    <row r="49" spans="1:13" x14ac:dyDescent="0.2">
      <c r="A49" s="34">
        <v>2</v>
      </c>
      <c r="B49" s="35" t="s">
        <v>60</v>
      </c>
      <c r="C49" s="30"/>
      <c r="D49" s="43"/>
      <c r="E49" s="21"/>
      <c r="F49" s="21"/>
      <c r="G49" s="32"/>
      <c r="H49" s="21"/>
      <c r="I49" s="21"/>
      <c r="J49" s="22"/>
      <c r="K49" s="23"/>
      <c r="M49" s="340"/>
    </row>
    <row r="50" spans="1:13" x14ac:dyDescent="0.2">
      <c r="A50" s="34"/>
      <c r="B50" s="35"/>
      <c r="C50" s="30"/>
      <c r="D50" s="43"/>
      <c r="E50" s="21"/>
      <c r="F50" s="21"/>
      <c r="G50" s="32"/>
      <c r="H50" s="21"/>
      <c r="I50" s="21"/>
      <c r="J50" s="22"/>
      <c r="K50" s="23"/>
      <c r="M50" s="340"/>
    </row>
    <row r="51" spans="1:13" ht="24" x14ac:dyDescent="0.2">
      <c r="A51" s="36">
        <v>2.1</v>
      </c>
      <c r="B51" s="68" t="s">
        <v>61</v>
      </c>
      <c r="C51" s="30">
        <v>1</v>
      </c>
      <c r="D51" s="43" t="s">
        <v>49</v>
      </c>
      <c r="E51" s="21">
        <f>'[1]Analisis de Costos'!G199</f>
        <v>786000</v>
      </c>
      <c r="F51" s="21">
        <f>'[1]Analisis de Costos'!H199</f>
        <v>137160</v>
      </c>
      <c r="G51" s="32">
        <f>E51+F51+EQUILIBRIO!E45</f>
        <v>927304</v>
      </c>
      <c r="H51" s="21">
        <f>ROUND(C51*E51,2)</f>
        <v>786000</v>
      </c>
      <c r="I51" s="21">
        <f>ROUND(C51*F51,2)</f>
        <v>137160</v>
      </c>
      <c r="J51" s="22">
        <f>CONTRATADO!J51+EQUILIBRIO!F45</f>
        <v>927304</v>
      </c>
      <c r="K51" s="23"/>
      <c r="M51" s="340"/>
    </row>
    <row r="52" spans="1:13" x14ac:dyDescent="0.2">
      <c r="A52" s="36"/>
      <c r="B52" s="37"/>
      <c r="C52" s="30"/>
      <c r="D52" s="43"/>
      <c r="E52" s="21"/>
      <c r="F52" s="21"/>
      <c r="G52" s="32"/>
      <c r="H52" s="21"/>
      <c r="I52" s="21"/>
      <c r="J52" s="22"/>
      <c r="K52" s="23">
        <f>SUM(J51)</f>
        <v>927304</v>
      </c>
      <c r="M52" s="340"/>
    </row>
    <row r="53" spans="1:13" x14ac:dyDescent="0.2">
      <c r="A53" s="34" t="s">
        <v>62</v>
      </c>
      <c r="B53" s="25" t="s">
        <v>63</v>
      </c>
      <c r="C53" s="30"/>
      <c r="D53" s="43"/>
      <c r="E53" s="21"/>
      <c r="F53" s="21"/>
      <c r="G53" s="32"/>
      <c r="H53" s="21"/>
      <c r="I53" s="21"/>
      <c r="J53" s="22"/>
      <c r="K53" s="23"/>
      <c r="M53" s="340"/>
    </row>
    <row r="54" spans="1:13" x14ac:dyDescent="0.2">
      <c r="A54" s="34" t="s">
        <v>64</v>
      </c>
      <c r="B54" s="35" t="s">
        <v>65</v>
      </c>
      <c r="C54" s="30"/>
      <c r="D54" s="43"/>
      <c r="E54" s="21"/>
      <c r="F54" s="21"/>
      <c r="G54" s="32"/>
      <c r="H54" s="21"/>
      <c r="I54" s="21"/>
      <c r="J54" s="22"/>
      <c r="K54" s="23"/>
      <c r="M54" s="340"/>
    </row>
    <row r="55" spans="1:13" x14ac:dyDescent="0.2">
      <c r="A55" s="36" t="s">
        <v>66</v>
      </c>
      <c r="B55" s="37" t="s">
        <v>67</v>
      </c>
      <c r="C55" s="30">
        <v>12.7</v>
      </c>
      <c r="D55" s="43" t="s">
        <v>25</v>
      </c>
      <c r="E55" s="21">
        <f>'[1]Analisis de Costos'!G219</f>
        <v>545.72</v>
      </c>
      <c r="F55" s="21">
        <f>'[1]Analisis de Costos'!H219</f>
        <v>55.17</v>
      </c>
      <c r="G55" s="32">
        <f>E55+F55</f>
        <v>600.89</v>
      </c>
      <c r="H55" s="21">
        <f>ROUND(C55*E55,2)</f>
        <v>6930.64</v>
      </c>
      <c r="I55" s="21">
        <f>ROUND(C55*F55,2)</f>
        <v>700.66</v>
      </c>
      <c r="J55" s="22">
        <f>CONTRATADO!J55+EQUILIBRIO!F49</f>
        <v>7631.3</v>
      </c>
      <c r="K55" s="23"/>
      <c r="M55" s="340"/>
    </row>
    <row r="56" spans="1:13" x14ac:dyDescent="0.2">
      <c r="A56" s="36" t="s">
        <v>68</v>
      </c>
      <c r="B56" s="37" t="s">
        <v>69</v>
      </c>
      <c r="C56" s="30">
        <v>7.38</v>
      </c>
      <c r="D56" s="43" t="s">
        <v>33</v>
      </c>
      <c r="E56" s="21">
        <f>'[1]Analisis de Costos'!G230</f>
        <v>167.43</v>
      </c>
      <c r="F56" s="21">
        <f>'[1]Analisis de Costos'!H230</f>
        <v>17.669999999999998</v>
      </c>
      <c r="G56" s="32">
        <f>E56+F56</f>
        <v>185.1</v>
      </c>
      <c r="H56" s="21">
        <f>ROUND(C56*E56,2)</f>
        <v>1235.6300000000001</v>
      </c>
      <c r="I56" s="21">
        <f>ROUND(C56*F56,2)</f>
        <v>130.4</v>
      </c>
      <c r="J56" s="22">
        <f>CONTRATADO!J56+EQUILIBRIO!F50</f>
        <v>1366.0300000000002</v>
      </c>
      <c r="K56" s="23"/>
      <c r="M56" s="340"/>
    </row>
    <row r="57" spans="1:13" x14ac:dyDescent="0.2">
      <c r="A57" s="36"/>
      <c r="B57" s="37"/>
      <c r="C57" s="30"/>
      <c r="D57" s="43"/>
      <c r="E57" s="21"/>
      <c r="F57" s="21"/>
      <c r="G57" s="32"/>
      <c r="H57" s="21"/>
      <c r="I57" s="21"/>
      <c r="J57" s="22"/>
      <c r="K57" s="23">
        <f>SUM(J55:J56)</f>
        <v>8997.33</v>
      </c>
      <c r="M57" s="340"/>
    </row>
    <row r="58" spans="1:13" x14ac:dyDescent="0.2">
      <c r="A58" s="34" t="s">
        <v>70</v>
      </c>
      <c r="B58" s="35" t="s">
        <v>71</v>
      </c>
      <c r="C58" s="30"/>
      <c r="D58" s="43"/>
      <c r="E58" s="21"/>
      <c r="F58" s="21"/>
      <c r="G58" s="32"/>
      <c r="H58" s="21"/>
      <c r="I58" s="21"/>
      <c r="J58" s="22"/>
      <c r="K58" s="23"/>
      <c r="M58" s="340"/>
    </row>
    <row r="59" spans="1:13" x14ac:dyDescent="0.2">
      <c r="A59" s="34"/>
      <c r="B59" s="35"/>
      <c r="C59" s="30"/>
      <c r="D59" s="43"/>
      <c r="E59" s="21"/>
      <c r="F59" s="21"/>
      <c r="G59" s="32"/>
      <c r="H59" s="21"/>
      <c r="I59" s="21"/>
      <c r="J59" s="22"/>
      <c r="K59" s="23"/>
      <c r="M59" s="340"/>
    </row>
    <row r="60" spans="1:13" x14ac:dyDescent="0.2">
      <c r="A60" s="34" t="s">
        <v>72</v>
      </c>
      <c r="B60" s="35" t="s">
        <v>73</v>
      </c>
      <c r="C60" s="30"/>
      <c r="D60" s="43"/>
      <c r="E60" s="21"/>
      <c r="F60" s="21"/>
      <c r="G60" s="32"/>
      <c r="H60" s="21"/>
      <c r="I60" s="21"/>
      <c r="J60" s="22"/>
      <c r="K60" s="23"/>
      <c r="M60" s="340"/>
    </row>
    <row r="61" spans="1:13" x14ac:dyDescent="0.2">
      <c r="A61" s="77" t="s">
        <v>74</v>
      </c>
      <c r="B61" s="37" t="s">
        <v>75</v>
      </c>
      <c r="C61" s="30">
        <v>676.57</v>
      </c>
      <c r="D61" s="43" t="s">
        <v>25</v>
      </c>
      <c r="E61" s="21">
        <f>'[1]Analisis de Costos'!G240</f>
        <v>110.1</v>
      </c>
      <c r="F61" s="21">
        <f>'[1]Analisis de Costos'!H240</f>
        <v>9.3000000000000007</v>
      </c>
      <c r="G61" s="32">
        <f>E61+F61+EQUILIBRIO!E55</f>
        <v>138.71</v>
      </c>
      <c r="H61" s="21">
        <f>ROUND(C61*E61,2)</f>
        <v>74490.36</v>
      </c>
      <c r="I61" s="21">
        <f>ROUND(C61*F61,2)</f>
        <v>6292.1</v>
      </c>
      <c r="J61" s="22">
        <f>CONTRATADO!J61+EQUILIBRIO!F55</f>
        <v>93847.026700000017</v>
      </c>
      <c r="K61" s="23"/>
      <c r="M61" s="340"/>
    </row>
    <row r="62" spans="1:13" x14ac:dyDescent="0.2">
      <c r="A62" s="77" t="s">
        <v>76</v>
      </c>
      <c r="B62" s="37" t="s">
        <v>67</v>
      </c>
      <c r="C62" s="30">
        <v>539.64</v>
      </c>
      <c r="D62" s="43" t="s">
        <v>25</v>
      </c>
      <c r="E62" s="21">
        <f>E55</f>
        <v>545.72</v>
      </c>
      <c r="F62" s="21">
        <f>F55</f>
        <v>55.17</v>
      </c>
      <c r="G62" s="32">
        <f>E62+F62+EQUILIBRIO!E56</f>
        <v>717.95999999999992</v>
      </c>
      <c r="H62" s="21">
        <f>ROUND(C62*E62,2)</f>
        <v>294492.34000000003</v>
      </c>
      <c r="I62" s="21">
        <f>ROUND(C62*F62,2)</f>
        <v>29771.94</v>
      </c>
      <c r="J62" s="22">
        <f>CONTRATADO!J62+EQUILIBRIO!F56</f>
        <v>387439.93480000005</v>
      </c>
      <c r="K62" s="23"/>
      <c r="M62" s="340"/>
    </row>
    <row r="63" spans="1:13" x14ac:dyDescent="0.2">
      <c r="A63" s="78" t="s">
        <v>77</v>
      </c>
      <c r="B63" s="79" t="s">
        <v>69</v>
      </c>
      <c r="C63" s="71">
        <v>170</v>
      </c>
      <c r="D63" s="72" t="s">
        <v>33</v>
      </c>
      <c r="E63" s="73">
        <f>E56</f>
        <v>167.43</v>
      </c>
      <c r="F63" s="73">
        <f>F56</f>
        <v>17.669999999999998</v>
      </c>
      <c r="G63" s="32">
        <f>E63+F63+EQUILIBRIO!E57</f>
        <v>195.91</v>
      </c>
      <c r="H63" s="73">
        <f>ROUND(C63*E63,2)</f>
        <v>28463.1</v>
      </c>
      <c r="I63" s="73">
        <f>ROUND(C63*F63,2)</f>
        <v>3003.9</v>
      </c>
      <c r="J63" s="22">
        <f>CONTRATADO!J63+EQUILIBRIO!F57</f>
        <v>33231.192000000003</v>
      </c>
      <c r="K63" s="74"/>
      <c r="M63" s="340"/>
    </row>
    <row r="64" spans="1:13" x14ac:dyDescent="0.2">
      <c r="A64" s="77"/>
      <c r="B64" s="37"/>
      <c r="C64" s="30"/>
      <c r="D64" s="43"/>
      <c r="E64" s="21"/>
      <c r="F64" s="21"/>
      <c r="G64" s="32"/>
      <c r="H64" s="21"/>
      <c r="I64" s="21"/>
      <c r="J64" s="22"/>
      <c r="K64" s="23">
        <f>SUM(J61:J63)</f>
        <v>514518.15350000007</v>
      </c>
      <c r="M64" s="340"/>
    </row>
    <row r="65" spans="1:14" x14ac:dyDescent="0.2">
      <c r="A65" s="34" t="s">
        <v>78</v>
      </c>
      <c r="B65" s="35" t="s">
        <v>79</v>
      </c>
      <c r="C65" s="30"/>
      <c r="D65" s="43"/>
      <c r="E65" s="21"/>
      <c r="F65" s="21"/>
      <c r="G65" s="32"/>
      <c r="H65" s="21"/>
      <c r="I65" s="21"/>
      <c r="J65" s="22"/>
      <c r="K65" s="23"/>
      <c r="M65" s="340"/>
    </row>
    <row r="66" spans="1:14" s="80" customFormat="1" ht="36" x14ac:dyDescent="0.2">
      <c r="A66" s="77" t="s">
        <v>80</v>
      </c>
      <c r="B66" s="68" t="s">
        <v>81</v>
      </c>
      <c r="C66" s="30">
        <v>6417</v>
      </c>
      <c r="D66" s="43" t="s">
        <v>82</v>
      </c>
      <c r="E66" s="21">
        <v>2600</v>
      </c>
      <c r="F66" s="21">
        <f>E66*0.18</f>
        <v>468</v>
      </c>
      <c r="G66" s="32">
        <f>E66+F66</f>
        <v>3068</v>
      </c>
      <c r="H66" s="21">
        <f>ROUND(C66*E66,2)</f>
        <v>16684200</v>
      </c>
      <c r="I66" s="21">
        <f>ROUND(C66*F66,2)</f>
        <v>3003156</v>
      </c>
      <c r="J66" s="22">
        <f>CONTRATADO!J66+EQUILIBRIO!F60</f>
        <v>19687356</v>
      </c>
      <c r="K66" s="23"/>
      <c r="M66" s="340"/>
      <c r="N66" s="81"/>
    </row>
    <row r="67" spans="1:14" s="80" customFormat="1" ht="36" x14ac:dyDescent="0.2">
      <c r="A67" s="77" t="s">
        <v>83</v>
      </c>
      <c r="B67" s="68" t="s">
        <v>84</v>
      </c>
      <c r="C67" s="30">
        <v>2</v>
      </c>
      <c r="D67" s="43" t="s">
        <v>49</v>
      </c>
      <c r="E67" s="21">
        <f>'[1]Analisis de Costos'!G250</f>
        <v>421544.8</v>
      </c>
      <c r="F67" s="21">
        <f>'[1]Analisis de Costos'!H250</f>
        <v>68678.063999999998</v>
      </c>
      <c r="G67" s="32">
        <f>E67+F67</f>
        <v>490222.864</v>
      </c>
      <c r="H67" s="21">
        <f>ROUND(C67*E67,2)</f>
        <v>843089.6</v>
      </c>
      <c r="I67" s="21">
        <f>ROUND(C67*F67,2)</f>
        <v>137356.13</v>
      </c>
      <c r="J67" s="22">
        <f>CONTRATADO!J67+EQUILIBRIO!F61</f>
        <v>980445.73</v>
      </c>
      <c r="K67" s="23"/>
      <c r="M67" s="340"/>
    </row>
    <row r="68" spans="1:14" s="80" customFormat="1" ht="36" x14ac:dyDescent="0.2">
      <c r="A68" s="77" t="s">
        <v>85</v>
      </c>
      <c r="B68" s="68" t="s">
        <v>86</v>
      </c>
      <c r="C68" s="30">
        <v>2</v>
      </c>
      <c r="D68" s="43" t="s">
        <v>49</v>
      </c>
      <c r="E68" s="21">
        <f>'[1]Analisis de Costos'!G261</f>
        <v>325195.75</v>
      </c>
      <c r="F68" s="21">
        <f>'[1]Analisis de Costos'!H261</f>
        <v>51335.235000000001</v>
      </c>
      <c r="G68" s="32">
        <f>E68+F68</f>
        <v>376530.98499999999</v>
      </c>
      <c r="H68" s="21">
        <f>ROUND(C68*E68,2)</f>
        <v>650391.5</v>
      </c>
      <c r="I68" s="21">
        <f>ROUND(C68*F68,2)</f>
        <v>102670.47</v>
      </c>
      <c r="J68" s="22">
        <f>CONTRATADO!J68+EQUILIBRIO!F62</f>
        <v>753061.97</v>
      </c>
      <c r="K68" s="23"/>
      <c r="M68" s="340"/>
    </row>
    <row r="69" spans="1:14" s="80" customFormat="1" x14ac:dyDescent="0.2">
      <c r="A69" s="36"/>
      <c r="B69" s="37"/>
      <c r="C69" s="30"/>
      <c r="D69" s="43"/>
      <c r="E69" s="21"/>
      <c r="F69" s="21"/>
      <c r="G69" s="32"/>
      <c r="H69" s="21"/>
      <c r="I69" s="21"/>
      <c r="J69" s="22"/>
      <c r="K69" s="23">
        <f>SUM(J66:J68)</f>
        <v>21420863.699999999</v>
      </c>
      <c r="M69" s="340"/>
    </row>
    <row r="70" spans="1:14" s="80" customFormat="1" x14ac:dyDescent="0.2">
      <c r="A70" s="34" t="s">
        <v>87</v>
      </c>
      <c r="B70" s="35" t="s">
        <v>88</v>
      </c>
      <c r="C70" s="30"/>
      <c r="D70" s="43"/>
      <c r="E70" s="21"/>
      <c r="F70" s="21"/>
      <c r="G70" s="32"/>
      <c r="H70" s="21"/>
      <c r="I70" s="21"/>
      <c r="J70" s="22"/>
      <c r="K70" s="23"/>
      <c r="M70" s="340"/>
    </row>
    <row r="71" spans="1:14" s="80" customFormat="1" x14ac:dyDescent="0.2">
      <c r="A71" s="34" t="s">
        <v>89</v>
      </c>
      <c r="B71" s="35" t="s">
        <v>65</v>
      </c>
      <c r="C71" s="30"/>
      <c r="D71" s="43"/>
      <c r="E71" s="21"/>
      <c r="F71" s="21"/>
      <c r="G71" s="32"/>
      <c r="H71" s="21"/>
      <c r="I71" s="21"/>
      <c r="J71" s="22"/>
      <c r="K71" s="23"/>
      <c r="M71" s="340"/>
    </row>
    <row r="72" spans="1:14" s="80" customFormat="1" x14ac:dyDescent="0.2">
      <c r="A72" s="36" t="s">
        <v>90</v>
      </c>
      <c r="B72" s="37" t="s">
        <v>91</v>
      </c>
      <c r="C72" s="30">
        <v>8.8800000000000008</v>
      </c>
      <c r="D72" s="43" t="s">
        <v>25</v>
      </c>
      <c r="E72" s="21">
        <f>E61</f>
        <v>110.1</v>
      </c>
      <c r="F72" s="21">
        <f>F61</f>
        <v>9.3000000000000007</v>
      </c>
      <c r="G72" s="32">
        <f>E72+F72+EQUILIBRIO!E66</f>
        <v>138.71</v>
      </c>
      <c r="H72" s="21">
        <f>ROUND(C72*E72,2)</f>
        <v>977.69</v>
      </c>
      <c r="I72" s="21">
        <f>ROUND(C72*F72,2)</f>
        <v>82.58</v>
      </c>
      <c r="J72" s="22">
        <f>CONTRATADO!J72+EQUILIBRIO!F66</f>
        <v>1231.7428</v>
      </c>
      <c r="K72" s="23"/>
      <c r="M72" s="340"/>
    </row>
    <row r="73" spans="1:14" s="80" customFormat="1" x14ac:dyDescent="0.2">
      <c r="A73" s="36" t="s">
        <v>92</v>
      </c>
      <c r="B73" s="37" t="s">
        <v>67</v>
      </c>
      <c r="C73" s="30">
        <v>1.92</v>
      </c>
      <c r="D73" s="43" t="s">
        <v>25</v>
      </c>
      <c r="E73" s="21">
        <f>E55</f>
        <v>545.72</v>
      </c>
      <c r="F73" s="21">
        <f>F55</f>
        <v>55.17</v>
      </c>
      <c r="G73" s="32">
        <f>E73+F73+EQUILIBRIO!E67</f>
        <v>717.95999999999992</v>
      </c>
      <c r="H73" s="21">
        <f>ROUND(C73*E73,2)</f>
        <v>1047.78</v>
      </c>
      <c r="I73" s="21">
        <f>ROUND(C73*F73,2)</f>
        <v>105.93</v>
      </c>
      <c r="J73" s="22">
        <f>CONTRATADO!J73+EQUILIBRIO!F67</f>
        <v>1378.4844000000001</v>
      </c>
      <c r="K73" s="23"/>
      <c r="M73" s="340"/>
    </row>
    <row r="74" spans="1:14" s="80" customFormat="1" x14ac:dyDescent="0.2">
      <c r="A74" s="36" t="s">
        <v>93</v>
      </c>
      <c r="B74" s="37" t="s">
        <v>69</v>
      </c>
      <c r="C74" s="30">
        <v>3.62</v>
      </c>
      <c r="D74" s="43" t="s">
        <v>33</v>
      </c>
      <c r="E74" s="21">
        <f>E63</f>
        <v>167.43</v>
      </c>
      <c r="F74" s="21">
        <f>F63</f>
        <v>17.669999999999998</v>
      </c>
      <c r="G74" s="32">
        <f>E74+F74+EQUILIBRIO!E68</f>
        <v>195.91</v>
      </c>
      <c r="H74" s="21">
        <f>ROUND(C74*E74,2)</f>
        <v>606.1</v>
      </c>
      <c r="I74" s="21">
        <f>ROUND(C74*F74,2)</f>
        <v>63.97</v>
      </c>
      <c r="J74" s="22">
        <f>CONTRATADO!J74+EQUILIBRIO!F68</f>
        <v>709.20220000000006</v>
      </c>
      <c r="K74" s="23"/>
      <c r="M74" s="340"/>
    </row>
    <row r="75" spans="1:14" s="80" customFormat="1" x14ac:dyDescent="0.2">
      <c r="A75" s="36"/>
      <c r="B75" s="37"/>
      <c r="C75" s="30"/>
      <c r="D75" s="43"/>
      <c r="E75" s="21"/>
      <c r="F75" s="21"/>
      <c r="G75" s="32"/>
      <c r="H75" s="21"/>
      <c r="I75" s="21"/>
      <c r="J75" s="22"/>
      <c r="K75" s="23">
        <f>SUM(J72:J74)</f>
        <v>3319.4294000000004</v>
      </c>
      <c r="M75" s="340"/>
    </row>
    <row r="76" spans="1:14" s="80" customFormat="1" x14ac:dyDescent="0.2">
      <c r="A76" s="34" t="s">
        <v>94</v>
      </c>
      <c r="B76" s="35" t="s">
        <v>95</v>
      </c>
      <c r="C76" s="30"/>
      <c r="D76" s="43"/>
      <c r="E76" s="21"/>
      <c r="F76" s="21"/>
      <c r="G76" s="32"/>
      <c r="H76" s="21"/>
      <c r="I76" s="21"/>
      <c r="J76" s="22"/>
      <c r="K76" s="23"/>
      <c r="M76" s="340"/>
    </row>
    <row r="77" spans="1:14" s="80" customFormat="1" x14ac:dyDescent="0.2">
      <c r="A77" s="34" t="s">
        <v>96</v>
      </c>
      <c r="B77" s="35" t="s">
        <v>65</v>
      </c>
      <c r="C77" s="30"/>
      <c r="D77" s="43"/>
      <c r="E77" s="21"/>
      <c r="F77" s="21"/>
      <c r="G77" s="32"/>
      <c r="H77" s="21"/>
      <c r="I77" s="21"/>
      <c r="J77" s="22"/>
      <c r="K77" s="23"/>
      <c r="M77" s="340"/>
    </row>
    <row r="78" spans="1:14" s="80" customFormat="1" x14ac:dyDescent="0.2">
      <c r="A78" s="36" t="s">
        <v>97</v>
      </c>
      <c r="B78" s="68" t="s">
        <v>91</v>
      </c>
      <c r="C78" s="30">
        <v>8.8800000000000008</v>
      </c>
      <c r="D78" s="43" t="s">
        <v>25</v>
      </c>
      <c r="E78" s="21">
        <f t="shared" ref="E78:F80" si="2">E72</f>
        <v>110.1</v>
      </c>
      <c r="F78" s="21">
        <f t="shared" si="2"/>
        <v>9.3000000000000007</v>
      </c>
      <c r="G78" s="32">
        <f>E78+F78</f>
        <v>119.39999999999999</v>
      </c>
      <c r="H78" s="21">
        <f>ROUND(C78*E78,2)</f>
        <v>977.69</v>
      </c>
      <c r="I78" s="21">
        <f>ROUND(C78*F78,2)</f>
        <v>82.58</v>
      </c>
      <c r="J78" s="22">
        <f>CONTRATADO!J78+EQUILIBRIO!F72</f>
        <v>1060.27</v>
      </c>
      <c r="K78" s="23"/>
      <c r="M78" s="340"/>
    </row>
    <row r="79" spans="1:14" s="80" customFormat="1" x14ac:dyDescent="0.2">
      <c r="A79" s="36" t="s">
        <v>98</v>
      </c>
      <c r="B79" s="68" t="s">
        <v>67</v>
      </c>
      <c r="C79" s="30">
        <v>1.92</v>
      </c>
      <c r="D79" s="43" t="s">
        <v>25</v>
      </c>
      <c r="E79" s="21">
        <f t="shared" si="2"/>
        <v>545.72</v>
      </c>
      <c r="F79" s="21">
        <f t="shared" si="2"/>
        <v>55.17</v>
      </c>
      <c r="G79" s="32">
        <f>E79+F79+EQUILIBRIO!E73</f>
        <v>700.91</v>
      </c>
      <c r="H79" s="21">
        <f>ROUND(C79*E79,2)</f>
        <v>1047.78</v>
      </c>
      <c r="I79" s="21">
        <f>ROUND(C79*F79,2)</f>
        <v>105.93</v>
      </c>
      <c r="J79" s="22">
        <f>CONTRATADO!J79+EQUILIBRIO!F73</f>
        <v>1345.7483999999999</v>
      </c>
      <c r="K79" s="23"/>
      <c r="M79" s="340"/>
    </row>
    <row r="80" spans="1:14" s="80" customFormat="1" x14ac:dyDescent="0.2">
      <c r="A80" s="36" t="s">
        <v>99</v>
      </c>
      <c r="B80" s="68" t="s">
        <v>69</v>
      </c>
      <c r="C80" s="30">
        <v>3.62</v>
      </c>
      <c r="D80" s="43" t="s">
        <v>33</v>
      </c>
      <c r="E80" s="21">
        <f t="shared" si="2"/>
        <v>167.43</v>
      </c>
      <c r="F80" s="21">
        <f t="shared" si="2"/>
        <v>17.669999999999998</v>
      </c>
      <c r="G80" s="32">
        <f>E80+F80+EQUILIBRIO!E74</f>
        <v>195.26</v>
      </c>
      <c r="H80" s="21">
        <f>ROUND(C80*E80,2)</f>
        <v>606.1</v>
      </c>
      <c r="I80" s="21">
        <f>ROUND(C80*F80,2)</f>
        <v>63.97</v>
      </c>
      <c r="J80" s="22">
        <f>CONTRATADO!J80+EQUILIBRIO!F74</f>
        <v>706.8492</v>
      </c>
      <c r="K80" s="23"/>
      <c r="M80" s="340"/>
    </row>
    <row r="81" spans="1:16384" s="80" customFormat="1" x14ac:dyDescent="0.2">
      <c r="A81" s="36"/>
      <c r="B81" s="68"/>
      <c r="C81" s="30"/>
      <c r="D81" s="43"/>
      <c r="E81" s="21"/>
      <c r="F81" s="21"/>
      <c r="G81" s="32"/>
      <c r="H81" s="21"/>
      <c r="I81" s="21"/>
      <c r="J81" s="22"/>
      <c r="K81" s="23">
        <f>SUM(J78:J80)</f>
        <v>3112.8676</v>
      </c>
      <c r="M81" s="340"/>
    </row>
    <row r="82" spans="1:16384" s="80" customFormat="1" x14ac:dyDescent="0.2">
      <c r="A82" s="34" t="s">
        <v>100</v>
      </c>
      <c r="B82" s="76" t="s">
        <v>79</v>
      </c>
      <c r="C82" s="30"/>
      <c r="D82" s="43"/>
      <c r="E82" s="21"/>
      <c r="F82" s="21"/>
      <c r="G82" s="32"/>
      <c r="H82" s="21"/>
      <c r="I82" s="21"/>
      <c r="J82" s="22"/>
      <c r="K82" s="23"/>
      <c r="M82" s="340"/>
    </row>
    <row r="83" spans="1:16384" s="80" customFormat="1" ht="24" x14ac:dyDescent="0.2">
      <c r="A83" s="36" t="s">
        <v>101</v>
      </c>
      <c r="B83" s="68" t="s">
        <v>102</v>
      </c>
      <c r="C83" s="30">
        <v>4</v>
      </c>
      <c r="D83" s="43" t="s">
        <v>49</v>
      </c>
      <c r="E83" s="21">
        <f>'[1]Analisis de Costos'!G272</f>
        <v>458973.04</v>
      </c>
      <c r="F83" s="21">
        <f>'[1]Analisis de Costos'!H272</f>
        <v>75415.147199999992</v>
      </c>
      <c r="G83" s="32">
        <f>E83+F83</f>
        <v>534388.18719999993</v>
      </c>
      <c r="H83" s="21">
        <f>ROUND(C83*E83,2)</f>
        <v>1835892.16</v>
      </c>
      <c r="I83" s="21">
        <f>ROUND(C83*F83,2)</f>
        <v>301660.59000000003</v>
      </c>
      <c r="J83" s="22">
        <f>CONTRATADO!J83+EQUILIBRIO!F77</f>
        <v>2137552.75</v>
      </c>
      <c r="K83" s="23"/>
      <c r="L83" s="82"/>
      <c r="M83" s="340"/>
      <c r="N83" s="84"/>
      <c r="O83" s="85"/>
      <c r="P83" s="86"/>
      <c r="Q83" s="86"/>
      <c r="R83" s="87"/>
      <c r="S83" s="87"/>
      <c r="T83" s="88"/>
      <c r="U83" s="82"/>
      <c r="V83" s="83"/>
      <c r="W83" s="84"/>
      <c r="X83" s="85"/>
      <c r="Y83" s="86"/>
      <c r="Z83" s="86"/>
      <c r="AA83" s="87"/>
      <c r="AB83" s="87"/>
      <c r="AC83" s="88"/>
      <c r="AD83" s="82"/>
      <c r="AE83" s="83"/>
      <c r="AF83" s="84"/>
      <c r="AG83" s="85"/>
      <c r="AH83" s="86"/>
      <c r="AI83" s="86"/>
      <c r="AJ83" s="87"/>
      <c r="AK83" s="87"/>
      <c r="AL83" s="88"/>
      <c r="AM83" s="82"/>
      <c r="AN83" s="83"/>
      <c r="AO83" s="84"/>
      <c r="AP83" s="85"/>
      <c r="AQ83" s="86"/>
      <c r="AR83" s="86"/>
      <c r="AS83" s="87"/>
      <c r="AT83" s="87"/>
      <c r="AU83" s="88"/>
      <c r="AV83" s="82"/>
      <c r="AW83" s="83"/>
      <c r="AX83" s="84"/>
      <c r="AY83" s="85"/>
      <c r="AZ83" s="86"/>
      <c r="BA83" s="86"/>
      <c r="BB83" s="87"/>
      <c r="BC83" s="87"/>
      <c r="BD83" s="88"/>
      <c r="BE83" s="82"/>
      <c r="BF83" s="83"/>
      <c r="BG83" s="84"/>
      <c r="BH83" s="85"/>
      <c r="BI83" s="86"/>
      <c r="BJ83" s="86"/>
      <c r="BK83" s="87"/>
      <c r="BL83" s="87"/>
      <c r="BM83" s="88"/>
      <c r="BN83" s="82"/>
      <c r="BO83" s="83"/>
      <c r="BP83" s="84"/>
      <c r="BQ83" s="85"/>
      <c r="BR83" s="86"/>
      <c r="BS83" s="86"/>
      <c r="BT83" s="87"/>
      <c r="BU83" s="87"/>
      <c r="BV83" s="88"/>
      <c r="BW83" s="82"/>
      <c r="BX83" s="83"/>
      <c r="BY83" s="84"/>
      <c r="BZ83" s="85"/>
      <c r="CA83" s="86"/>
      <c r="CB83" s="86"/>
      <c r="CC83" s="87"/>
      <c r="CD83" s="87"/>
      <c r="CE83" s="88"/>
      <c r="CF83" s="82"/>
      <c r="CG83" s="83"/>
      <c r="CH83" s="84"/>
      <c r="CI83" s="85"/>
      <c r="CJ83" s="86"/>
      <c r="CK83" s="86"/>
      <c r="CL83" s="87"/>
      <c r="CM83" s="87"/>
      <c r="CN83" s="88"/>
      <c r="CO83" s="82"/>
      <c r="CP83" s="83"/>
      <c r="CQ83" s="84"/>
      <c r="CR83" s="85"/>
      <c r="CS83" s="86"/>
      <c r="CT83" s="86"/>
      <c r="CU83" s="87"/>
      <c r="CV83" s="87"/>
      <c r="CW83" s="88"/>
      <c r="CX83" s="82"/>
      <c r="CY83" s="83"/>
      <c r="CZ83" s="84"/>
      <c r="DA83" s="85"/>
      <c r="DB83" s="86"/>
      <c r="DC83" s="86"/>
      <c r="DD83" s="87"/>
      <c r="DE83" s="87"/>
      <c r="DF83" s="88"/>
      <c r="DG83" s="82"/>
      <c r="DH83" s="83"/>
      <c r="DI83" s="84"/>
      <c r="DJ83" s="85"/>
      <c r="DK83" s="86"/>
      <c r="DL83" s="86"/>
      <c r="DM83" s="87"/>
      <c r="DN83" s="87"/>
      <c r="DO83" s="88"/>
      <c r="DP83" s="82"/>
      <c r="DQ83" s="83"/>
      <c r="DR83" s="84"/>
      <c r="DS83" s="85"/>
      <c r="DT83" s="86"/>
      <c r="DU83" s="86"/>
      <c r="DV83" s="87"/>
      <c r="DW83" s="87"/>
      <c r="DX83" s="88"/>
      <c r="DY83" s="82"/>
      <c r="DZ83" s="83"/>
      <c r="EA83" s="84"/>
      <c r="EB83" s="85"/>
      <c r="EC83" s="86"/>
      <c r="ED83" s="86"/>
      <c r="EE83" s="87"/>
      <c r="EF83" s="87"/>
      <c r="EG83" s="88"/>
      <c r="EH83" s="82"/>
      <c r="EI83" s="83"/>
      <c r="EJ83" s="84"/>
      <c r="EK83" s="85"/>
      <c r="EL83" s="86"/>
      <c r="EM83" s="86"/>
      <c r="EN83" s="87"/>
      <c r="EO83" s="87"/>
      <c r="EP83" s="88"/>
      <c r="EQ83" s="82"/>
      <c r="ER83" s="83"/>
      <c r="ES83" s="84"/>
      <c r="ET83" s="85"/>
      <c r="EU83" s="86"/>
      <c r="EV83" s="86"/>
      <c r="EW83" s="87"/>
      <c r="EX83" s="87"/>
      <c r="EY83" s="88"/>
      <c r="EZ83" s="82"/>
      <c r="FA83" s="83"/>
      <c r="FB83" s="84"/>
      <c r="FC83" s="85"/>
      <c r="FD83" s="86"/>
      <c r="FE83" s="86"/>
      <c r="FF83" s="87"/>
      <c r="FG83" s="87"/>
      <c r="FH83" s="88"/>
      <c r="FI83" s="82"/>
      <c r="FJ83" s="83"/>
      <c r="FK83" s="84"/>
      <c r="FL83" s="85"/>
      <c r="FM83" s="86"/>
      <c r="FN83" s="86"/>
      <c r="FO83" s="87"/>
      <c r="FP83" s="87"/>
      <c r="FQ83" s="88"/>
      <c r="FR83" s="82"/>
      <c r="FS83" s="83"/>
      <c r="FT83" s="84"/>
      <c r="FU83" s="85"/>
      <c r="FV83" s="86"/>
      <c r="FW83" s="86"/>
      <c r="FX83" s="87"/>
      <c r="FY83" s="87"/>
      <c r="FZ83" s="88"/>
      <c r="GA83" s="82"/>
      <c r="GB83" s="83"/>
      <c r="GC83" s="84"/>
      <c r="GD83" s="85"/>
      <c r="GE83" s="86"/>
      <c r="GF83" s="86"/>
      <c r="GG83" s="87"/>
      <c r="GH83" s="87"/>
      <c r="GI83" s="88"/>
      <c r="GJ83" s="82"/>
      <c r="GK83" s="83"/>
      <c r="GL83" s="84"/>
      <c r="GM83" s="85"/>
      <c r="GN83" s="86"/>
      <c r="GO83" s="86"/>
      <c r="GP83" s="87"/>
      <c r="GQ83" s="87"/>
      <c r="GR83" s="88"/>
      <c r="GS83" s="82"/>
      <c r="GT83" s="83"/>
      <c r="GU83" s="84"/>
      <c r="GV83" s="85"/>
      <c r="GW83" s="86"/>
      <c r="GX83" s="86"/>
      <c r="GY83" s="87"/>
      <c r="GZ83" s="87"/>
      <c r="HA83" s="88"/>
      <c r="HB83" s="82"/>
      <c r="HC83" s="83"/>
      <c r="HD83" s="84"/>
      <c r="HE83" s="85"/>
      <c r="HF83" s="86"/>
      <c r="HG83" s="86"/>
      <c r="HH83" s="87"/>
      <c r="HI83" s="87"/>
      <c r="HJ83" s="88"/>
      <c r="HK83" s="82"/>
      <c r="HL83" s="83"/>
      <c r="HM83" s="84"/>
      <c r="HN83" s="85"/>
      <c r="HO83" s="86"/>
      <c r="HP83" s="86"/>
      <c r="HQ83" s="87"/>
      <c r="HR83" s="87"/>
      <c r="HS83" s="88"/>
      <c r="HT83" s="82"/>
      <c r="HU83" s="83"/>
      <c r="HV83" s="84"/>
      <c r="HW83" s="85"/>
      <c r="HX83" s="86"/>
      <c r="HY83" s="86"/>
      <c r="HZ83" s="87"/>
      <c r="IA83" s="87"/>
      <c r="IB83" s="88"/>
      <c r="IC83" s="82"/>
      <c r="ID83" s="83"/>
      <c r="IE83" s="84"/>
      <c r="IF83" s="85"/>
      <c r="IG83" s="86"/>
      <c r="IH83" s="86"/>
      <c r="II83" s="87"/>
      <c r="IJ83" s="87"/>
      <c r="IK83" s="88"/>
      <c r="IL83" s="82"/>
      <c r="IM83" s="83"/>
      <c r="IN83" s="84"/>
      <c r="IO83" s="85"/>
      <c r="IP83" s="86"/>
      <c r="IQ83" s="86"/>
      <c r="IR83" s="87"/>
      <c r="IS83" s="87"/>
      <c r="IT83" s="88"/>
      <c r="IU83" s="82"/>
      <c r="IV83" s="83"/>
      <c r="IW83" s="84"/>
      <c r="IX83" s="85"/>
      <c r="IY83" s="86"/>
      <c r="IZ83" s="86"/>
      <c r="JA83" s="87"/>
      <c r="JB83" s="87"/>
      <c r="JC83" s="88"/>
      <c r="JD83" s="82"/>
      <c r="JE83" s="83"/>
      <c r="JF83" s="84"/>
      <c r="JG83" s="85"/>
      <c r="JH83" s="86"/>
      <c r="JI83" s="86"/>
      <c r="JJ83" s="87"/>
      <c r="JK83" s="87"/>
      <c r="JL83" s="88"/>
      <c r="JM83" s="82"/>
      <c r="JN83" s="83"/>
      <c r="JO83" s="84"/>
      <c r="JP83" s="85"/>
      <c r="JQ83" s="86"/>
      <c r="JR83" s="86"/>
      <c r="JS83" s="87"/>
      <c r="JT83" s="87"/>
      <c r="JU83" s="88"/>
      <c r="JV83" s="82"/>
      <c r="JW83" s="83"/>
      <c r="JX83" s="84"/>
      <c r="JY83" s="85"/>
      <c r="JZ83" s="86"/>
      <c r="KA83" s="86"/>
      <c r="KB83" s="87"/>
      <c r="KC83" s="87"/>
      <c r="KD83" s="88"/>
      <c r="KE83" s="82"/>
      <c r="KF83" s="83"/>
      <c r="KG83" s="84"/>
      <c r="KH83" s="85"/>
      <c r="KI83" s="86"/>
      <c r="KJ83" s="86"/>
      <c r="KK83" s="87"/>
      <c r="KL83" s="87"/>
      <c r="KM83" s="88"/>
      <c r="KN83" s="82"/>
      <c r="KO83" s="83"/>
      <c r="KP83" s="84"/>
      <c r="KQ83" s="85"/>
      <c r="KR83" s="86"/>
      <c r="KS83" s="86"/>
      <c r="KT83" s="87"/>
      <c r="KU83" s="87"/>
      <c r="KV83" s="88"/>
      <c r="KW83" s="82"/>
      <c r="KX83" s="83"/>
      <c r="KY83" s="84"/>
      <c r="KZ83" s="85"/>
      <c r="LA83" s="86"/>
      <c r="LB83" s="86"/>
      <c r="LC83" s="87"/>
      <c r="LD83" s="87"/>
      <c r="LE83" s="88"/>
      <c r="LF83" s="82"/>
      <c r="LG83" s="83"/>
      <c r="LH83" s="84"/>
      <c r="LI83" s="85"/>
      <c r="LJ83" s="86"/>
      <c r="LK83" s="86"/>
      <c r="LL83" s="87"/>
      <c r="LM83" s="87"/>
      <c r="LN83" s="88"/>
      <c r="LO83" s="82"/>
      <c r="LP83" s="83"/>
      <c r="LQ83" s="84"/>
      <c r="LR83" s="85"/>
      <c r="LS83" s="86"/>
      <c r="LT83" s="86"/>
      <c r="LU83" s="87"/>
      <c r="LV83" s="87"/>
      <c r="LW83" s="88"/>
      <c r="LX83" s="82"/>
      <c r="LY83" s="83"/>
      <c r="LZ83" s="84"/>
      <c r="MA83" s="85"/>
      <c r="MB83" s="86"/>
      <c r="MC83" s="86"/>
      <c r="MD83" s="87"/>
      <c r="ME83" s="87"/>
      <c r="MF83" s="88"/>
      <c r="MG83" s="82"/>
      <c r="MH83" s="83"/>
      <c r="MI83" s="84"/>
      <c r="MJ83" s="85"/>
      <c r="MK83" s="86"/>
      <c r="ML83" s="86"/>
      <c r="MM83" s="87"/>
      <c r="MN83" s="87"/>
      <c r="MO83" s="88"/>
      <c r="MP83" s="82"/>
      <c r="MQ83" s="83"/>
      <c r="MR83" s="84"/>
      <c r="MS83" s="85"/>
      <c r="MT83" s="86"/>
      <c r="MU83" s="86"/>
      <c r="MV83" s="87"/>
      <c r="MW83" s="87"/>
      <c r="MX83" s="88"/>
      <c r="MY83" s="82"/>
      <c r="MZ83" s="83"/>
      <c r="NA83" s="84"/>
      <c r="NB83" s="85"/>
      <c r="NC83" s="86"/>
      <c r="ND83" s="86"/>
      <c r="NE83" s="87"/>
      <c r="NF83" s="87"/>
      <c r="NG83" s="88"/>
      <c r="NH83" s="82"/>
      <c r="NI83" s="83"/>
      <c r="NJ83" s="84"/>
      <c r="NK83" s="85"/>
      <c r="NL83" s="86"/>
      <c r="NM83" s="86"/>
      <c r="NN83" s="87"/>
      <c r="NO83" s="87"/>
      <c r="NP83" s="88"/>
      <c r="NQ83" s="82"/>
      <c r="NR83" s="83"/>
      <c r="NS83" s="84"/>
      <c r="NT83" s="85"/>
      <c r="NU83" s="86"/>
      <c r="NV83" s="86"/>
      <c r="NW83" s="87"/>
      <c r="NX83" s="87"/>
      <c r="NY83" s="88"/>
      <c r="NZ83" s="82"/>
      <c r="OA83" s="83"/>
      <c r="OB83" s="84"/>
      <c r="OC83" s="85"/>
      <c r="OD83" s="86"/>
      <c r="OE83" s="86"/>
      <c r="OF83" s="87"/>
      <c r="OG83" s="87"/>
      <c r="OH83" s="88"/>
      <c r="OI83" s="82"/>
      <c r="OJ83" s="83"/>
      <c r="OK83" s="84"/>
      <c r="OL83" s="85"/>
      <c r="OM83" s="86"/>
      <c r="ON83" s="86"/>
      <c r="OO83" s="87"/>
      <c r="OP83" s="87"/>
      <c r="OQ83" s="88"/>
      <c r="OR83" s="82"/>
      <c r="OS83" s="83"/>
      <c r="OT83" s="84"/>
      <c r="OU83" s="85"/>
      <c r="OV83" s="86"/>
      <c r="OW83" s="86"/>
      <c r="OX83" s="87"/>
      <c r="OY83" s="87"/>
      <c r="OZ83" s="88"/>
      <c r="PA83" s="82"/>
      <c r="PB83" s="83"/>
      <c r="PC83" s="84"/>
      <c r="PD83" s="85"/>
      <c r="PE83" s="86"/>
      <c r="PF83" s="86"/>
      <c r="PG83" s="87"/>
      <c r="PH83" s="87"/>
      <c r="PI83" s="88"/>
      <c r="PJ83" s="82"/>
      <c r="PK83" s="83"/>
      <c r="PL83" s="84"/>
      <c r="PM83" s="85"/>
      <c r="PN83" s="86"/>
      <c r="PO83" s="86"/>
      <c r="PP83" s="87"/>
      <c r="PQ83" s="87"/>
      <c r="PR83" s="88"/>
      <c r="PS83" s="82"/>
      <c r="PT83" s="83"/>
      <c r="PU83" s="84"/>
      <c r="PV83" s="85"/>
      <c r="PW83" s="86"/>
      <c r="PX83" s="86"/>
      <c r="PY83" s="87"/>
      <c r="PZ83" s="87"/>
      <c r="QA83" s="88"/>
      <c r="QB83" s="82"/>
      <c r="QC83" s="83"/>
      <c r="QD83" s="84"/>
      <c r="QE83" s="85"/>
      <c r="QF83" s="86"/>
      <c r="QG83" s="86"/>
      <c r="QH83" s="87"/>
      <c r="QI83" s="87"/>
      <c r="QJ83" s="88"/>
      <c r="QK83" s="82"/>
      <c r="QL83" s="83"/>
      <c r="QM83" s="84"/>
      <c r="QN83" s="85"/>
      <c r="QO83" s="86"/>
      <c r="QP83" s="86"/>
      <c r="QQ83" s="87"/>
      <c r="QR83" s="87"/>
      <c r="QS83" s="88"/>
      <c r="QT83" s="82"/>
      <c r="QU83" s="83"/>
      <c r="QV83" s="84"/>
      <c r="QW83" s="85"/>
      <c r="QX83" s="86"/>
      <c r="QY83" s="86"/>
      <c r="QZ83" s="87"/>
      <c r="RA83" s="87"/>
      <c r="RB83" s="88"/>
      <c r="RC83" s="82"/>
      <c r="RD83" s="83"/>
      <c r="RE83" s="84"/>
      <c r="RF83" s="85"/>
      <c r="RG83" s="86"/>
      <c r="RH83" s="86"/>
      <c r="RI83" s="87"/>
      <c r="RJ83" s="87"/>
      <c r="RK83" s="88"/>
      <c r="RL83" s="82"/>
      <c r="RM83" s="83"/>
      <c r="RN83" s="84"/>
      <c r="RO83" s="85"/>
      <c r="RP83" s="86"/>
      <c r="RQ83" s="86"/>
      <c r="RR83" s="87"/>
      <c r="RS83" s="87"/>
      <c r="RT83" s="88"/>
      <c r="RU83" s="82"/>
      <c r="RV83" s="83"/>
      <c r="RW83" s="84"/>
      <c r="RX83" s="85"/>
      <c r="RY83" s="86"/>
      <c r="RZ83" s="86"/>
      <c r="SA83" s="87"/>
      <c r="SB83" s="87"/>
      <c r="SC83" s="88"/>
      <c r="SD83" s="82"/>
      <c r="SE83" s="83"/>
      <c r="SF83" s="84"/>
      <c r="SG83" s="85"/>
      <c r="SH83" s="86"/>
      <c r="SI83" s="86"/>
      <c r="SJ83" s="87"/>
      <c r="SK83" s="87"/>
      <c r="SL83" s="88"/>
      <c r="SM83" s="82"/>
      <c r="SN83" s="83"/>
      <c r="SO83" s="84"/>
      <c r="SP83" s="85"/>
      <c r="SQ83" s="86"/>
      <c r="SR83" s="86"/>
      <c r="SS83" s="87"/>
      <c r="ST83" s="87"/>
      <c r="SU83" s="88"/>
      <c r="SV83" s="82"/>
      <c r="SW83" s="83"/>
      <c r="SX83" s="84"/>
      <c r="SY83" s="85"/>
      <c r="SZ83" s="86"/>
      <c r="TA83" s="86"/>
      <c r="TB83" s="87"/>
      <c r="TC83" s="87"/>
      <c r="TD83" s="88"/>
      <c r="TE83" s="82"/>
      <c r="TF83" s="83"/>
      <c r="TG83" s="84"/>
      <c r="TH83" s="85"/>
      <c r="TI83" s="86"/>
      <c r="TJ83" s="86"/>
      <c r="TK83" s="87"/>
      <c r="TL83" s="87"/>
      <c r="TM83" s="88"/>
      <c r="TN83" s="82"/>
      <c r="TO83" s="83"/>
      <c r="TP83" s="84"/>
      <c r="TQ83" s="85"/>
      <c r="TR83" s="86"/>
      <c r="TS83" s="86"/>
      <c r="TT83" s="87"/>
      <c r="TU83" s="87"/>
      <c r="TV83" s="88"/>
      <c r="TW83" s="82"/>
      <c r="TX83" s="83"/>
      <c r="TY83" s="84"/>
      <c r="TZ83" s="85"/>
      <c r="UA83" s="86"/>
      <c r="UB83" s="86"/>
      <c r="UC83" s="87"/>
      <c r="UD83" s="87"/>
      <c r="UE83" s="88"/>
      <c r="UF83" s="82"/>
      <c r="UG83" s="83"/>
      <c r="UH83" s="84"/>
      <c r="UI83" s="85"/>
      <c r="UJ83" s="86"/>
      <c r="UK83" s="86"/>
      <c r="UL83" s="87"/>
      <c r="UM83" s="87"/>
      <c r="UN83" s="88"/>
      <c r="UO83" s="82"/>
      <c r="UP83" s="83"/>
      <c r="UQ83" s="84"/>
      <c r="UR83" s="85"/>
      <c r="US83" s="86"/>
      <c r="UT83" s="86"/>
      <c r="UU83" s="87"/>
      <c r="UV83" s="87"/>
      <c r="UW83" s="88"/>
      <c r="UX83" s="82"/>
      <c r="UY83" s="83"/>
      <c r="UZ83" s="84"/>
      <c r="VA83" s="85"/>
      <c r="VB83" s="86"/>
      <c r="VC83" s="86"/>
      <c r="VD83" s="87"/>
      <c r="VE83" s="87"/>
      <c r="VF83" s="88"/>
      <c r="VG83" s="82"/>
      <c r="VH83" s="83"/>
      <c r="VI83" s="84"/>
      <c r="VJ83" s="85"/>
      <c r="VK83" s="86"/>
      <c r="VL83" s="86"/>
      <c r="VM83" s="87"/>
      <c r="VN83" s="87"/>
      <c r="VO83" s="88"/>
      <c r="VP83" s="82"/>
      <c r="VQ83" s="83"/>
      <c r="VR83" s="84"/>
      <c r="VS83" s="85"/>
      <c r="VT83" s="86"/>
      <c r="VU83" s="86"/>
      <c r="VV83" s="87"/>
      <c r="VW83" s="87"/>
      <c r="VX83" s="88"/>
      <c r="VY83" s="82"/>
      <c r="VZ83" s="83"/>
      <c r="WA83" s="84"/>
      <c r="WB83" s="85"/>
      <c r="WC83" s="86"/>
      <c r="WD83" s="86"/>
      <c r="WE83" s="87"/>
      <c r="WF83" s="87"/>
      <c r="WG83" s="88"/>
      <c r="WH83" s="82"/>
      <c r="WI83" s="83"/>
      <c r="WJ83" s="84"/>
      <c r="WK83" s="85"/>
      <c r="WL83" s="86"/>
      <c r="WM83" s="86"/>
      <c r="WN83" s="87"/>
      <c r="WO83" s="87"/>
      <c r="WP83" s="88"/>
      <c r="WQ83" s="82"/>
      <c r="WR83" s="83"/>
      <c r="WS83" s="84"/>
      <c r="WT83" s="85"/>
      <c r="WU83" s="86"/>
      <c r="WV83" s="86"/>
      <c r="WW83" s="87"/>
      <c r="WX83" s="87"/>
      <c r="WY83" s="88"/>
      <c r="WZ83" s="82"/>
      <c r="XA83" s="83"/>
      <c r="XB83" s="84"/>
      <c r="XC83" s="85"/>
      <c r="XD83" s="86"/>
      <c r="XE83" s="86"/>
      <c r="XF83" s="87"/>
      <c r="XG83" s="87"/>
      <c r="XH83" s="88"/>
      <c r="XI83" s="82"/>
      <c r="XJ83" s="83"/>
      <c r="XK83" s="84"/>
      <c r="XL83" s="85"/>
      <c r="XM83" s="86"/>
      <c r="XN83" s="86"/>
      <c r="XO83" s="87"/>
      <c r="XP83" s="87"/>
      <c r="XQ83" s="88"/>
      <c r="XR83" s="82"/>
      <c r="XS83" s="83"/>
      <c r="XT83" s="84"/>
      <c r="XU83" s="85"/>
      <c r="XV83" s="86"/>
      <c r="XW83" s="86"/>
      <c r="XX83" s="87"/>
      <c r="XY83" s="87"/>
      <c r="XZ83" s="88"/>
      <c r="YA83" s="82"/>
      <c r="YB83" s="83"/>
      <c r="YC83" s="84"/>
      <c r="YD83" s="85"/>
      <c r="YE83" s="86"/>
      <c r="YF83" s="86"/>
      <c r="YG83" s="87"/>
      <c r="YH83" s="87"/>
      <c r="YI83" s="88"/>
      <c r="YJ83" s="82"/>
      <c r="YK83" s="83"/>
      <c r="YL83" s="84"/>
      <c r="YM83" s="85"/>
      <c r="YN83" s="86"/>
      <c r="YO83" s="86"/>
      <c r="YP83" s="87"/>
      <c r="YQ83" s="87"/>
      <c r="YR83" s="88"/>
      <c r="YS83" s="82"/>
      <c r="YT83" s="83"/>
      <c r="YU83" s="84"/>
      <c r="YV83" s="85"/>
      <c r="YW83" s="86"/>
      <c r="YX83" s="86"/>
      <c r="YY83" s="87"/>
      <c r="YZ83" s="87"/>
      <c r="ZA83" s="88"/>
      <c r="ZB83" s="82"/>
      <c r="ZC83" s="83"/>
      <c r="ZD83" s="84"/>
      <c r="ZE83" s="85"/>
      <c r="ZF83" s="86"/>
      <c r="ZG83" s="86"/>
      <c r="ZH83" s="87"/>
      <c r="ZI83" s="87"/>
      <c r="ZJ83" s="88"/>
      <c r="ZK83" s="82"/>
      <c r="ZL83" s="83"/>
      <c r="ZM83" s="84"/>
      <c r="ZN83" s="85"/>
      <c r="ZO83" s="86"/>
      <c r="ZP83" s="86"/>
      <c r="ZQ83" s="87"/>
      <c r="ZR83" s="87"/>
      <c r="ZS83" s="88"/>
      <c r="ZT83" s="82"/>
      <c r="ZU83" s="83"/>
      <c r="ZV83" s="84"/>
      <c r="ZW83" s="85"/>
      <c r="ZX83" s="86"/>
      <c r="ZY83" s="86"/>
      <c r="ZZ83" s="87"/>
      <c r="AAA83" s="87"/>
      <c r="AAB83" s="88"/>
      <c r="AAC83" s="82"/>
      <c r="AAD83" s="83"/>
      <c r="AAE83" s="84"/>
      <c r="AAF83" s="85"/>
      <c r="AAG83" s="86"/>
      <c r="AAH83" s="86"/>
      <c r="AAI83" s="87"/>
      <c r="AAJ83" s="87"/>
      <c r="AAK83" s="88"/>
      <c r="AAL83" s="82"/>
      <c r="AAM83" s="83"/>
      <c r="AAN83" s="84"/>
      <c r="AAO83" s="85"/>
      <c r="AAP83" s="86"/>
      <c r="AAQ83" s="86"/>
      <c r="AAR83" s="87"/>
      <c r="AAS83" s="87"/>
      <c r="AAT83" s="88"/>
      <c r="AAU83" s="82"/>
      <c r="AAV83" s="83"/>
      <c r="AAW83" s="84"/>
      <c r="AAX83" s="85"/>
      <c r="AAY83" s="86"/>
      <c r="AAZ83" s="86"/>
      <c r="ABA83" s="87"/>
      <c r="ABB83" s="87"/>
      <c r="ABC83" s="88"/>
      <c r="ABD83" s="82"/>
      <c r="ABE83" s="83"/>
      <c r="ABF83" s="84"/>
      <c r="ABG83" s="85"/>
      <c r="ABH83" s="86"/>
      <c r="ABI83" s="86"/>
      <c r="ABJ83" s="87"/>
      <c r="ABK83" s="87"/>
      <c r="ABL83" s="88"/>
      <c r="ABM83" s="82"/>
      <c r="ABN83" s="83"/>
      <c r="ABO83" s="84"/>
      <c r="ABP83" s="85"/>
      <c r="ABQ83" s="86"/>
      <c r="ABR83" s="86"/>
      <c r="ABS83" s="87"/>
      <c r="ABT83" s="87"/>
      <c r="ABU83" s="88"/>
      <c r="ABV83" s="82"/>
      <c r="ABW83" s="83"/>
      <c r="ABX83" s="84"/>
      <c r="ABY83" s="85"/>
      <c r="ABZ83" s="86"/>
      <c r="ACA83" s="86"/>
      <c r="ACB83" s="87"/>
      <c r="ACC83" s="87"/>
      <c r="ACD83" s="88"/>
      <c r="ACE83" s="82"/>
      <c r="ACF83" s="83"/>
      <c r="ACG83" s="84"/>
      <c r="ACH83" s="85"/>
      <c r="ACI83" s="86"/>
      <c r="ACJ83" s="86"/>
      <c r="ACK83" s="87"/>
      <c r="ACL83" s="87"/>
      <c r="ACM83" s="88"/>
      <c r="ACN83" s="82"/>
      <c r="ACO83" s="83"/>
      <c r="ACP83" s="84"/>
      <c r="ACQ83" s="85"/>
      <c r="ACR83" s="86"/>
      <c r="ACS83" s="86"/>
      <c r="ACT83" s="87"/>
      <c r="ACU83" s="87"/>
      <c r="ACV83" s="88"/>
      <c r="ACW83" s="82"/>
      <c r="ACX83" s="83"/>
      <c r="ACY83" s="84"/>
      <c r="ACZ83" s="85"/>
      <c r="ADA83" s="86"/>
      <c r="ADB83" s="86"/>
      <c r="ADC83" s="87"/>
      <c r="ADD83" s="87"/>
      <c r="ADE83" s="88"/>
      <c r="ADF83" s="82"/>
      <c r="ADG83" s="83"/>
      <c r="ADH83" s="84"/>
      <c r="ADI83" s="85"/>
      <c r="ADJ83" s="86"/>
      <c r="ADK83" s="86"/>
      <c r="ADL83" s="87"/>
      <c r="ADM83" s="87"/>
      <c r="ADN83" s="88"/>
      <c r="ADO83" s="82"/>
      <c r="ADP83" s="83"/>
      <c r="ADQ83" s="84"/>
      <c r="ADR83" s="85"/>
      <c r="ADS83" s="86"/>
      <c r="ADT83" s="86"/>
      <c r="ADU83" s="87"/>
      <c r="ADV83" s="87"/>
      <c r="ADW83" s="88"/>
      <c r="ADX83" s="82"/>
      <c r="ADY83" s="83"/>
      <c r="ADZ83" s="84"/>
      <c r="AEA83" s="85"/>
      <c r="AEB83" s="86"/>
      <c r="AEC83" s="86"/>
      <c r="AED83" s="87"/>
      <c r="AEE83" s="87"/>
      <c r="AEF83" s="88"/>
      <c r="AEG83" s="82"/>
      <c r="AEH83" s="83"/>
      <c r="AEI83" s="84"/>
      <c r="AEJ83" s="85"/>
      <c r="AEK83" s="86"/>
      <c r="AEL83" s="86"/>
      <c r="AEM83" s="87"/>
      <c r="AEN83" s="87"/>
      <c r="AEO83" s="88"/>
      <c r="AEP83" s="82"/>
      <c r="AEQ83" s="83"/>
      <c r="AER83" s="84"/>
      <c r="AES83" s="85"/>
      <c r="AET83" s="86"/>
      <c r="AEU83" s="86"/>
      <c r="AEV83" s="87"/>
      <c r="AEW83" s="87"/>
      <c r="AEX83" s="88"/>
      <c r="AEY83" s="82"/>
      <c r="AEZ83" s="83"/>
      <c r="AFA83" s="84"/>
      <c r="AFB83" s="85"/>
      <c r="AFC83" s="86"/>
      <c r="AFD83" s="86"/>
      <c r="AFE83" s="87"/>
      <c r="AFF83" s="87"/>
      <c r="AFG83" s="88"/>
      <c r="AFH83" s="82"/>
      <c r="AFI83" s="83"/>
      <c r="AFJ83" s="84"/>
      <c r="AFK83" s="85"/>
      <c r="AFL83" s="86"/>
      <c r="AFM83" s="86"/>
      <c r="AFN83" s="87"/>
      <c r="AFO83" s="87"/>
      <c r="AFP83" s="88"/>
      <c r="AFQ83" s="82"/>
      <c r="AFR83" s="83"/>
      <c r="AFS83" s="84"/>
      <c r="AFT83" s="85"/>
      <c r="AFU83" s="86"/>
      <c r="AFV83" s="86"/>
      <c r="AFW83" s="87"/>
      <c r="AFX83" s="87"/>
      <c r="AFY83" s="88"/>
      <c r="AFZ83" s="82"/>
      <c r="AGA83" s="83"/>
      <c r="AGB83" s="84"/>
      <c r="AGC83" s="85"/>
      <c r="AGD83" s="86"/>
      <c r="AGE83" s="86"/>
      <c r="AGF83" s="87"/>
      <c r="AGG83" s="87"/>
      <c r="AGH83" s="88"/>
      <c r="AGI83" s="82"/>
      <c r="AGJ83" s="83"/>
      <c r="AGK83" s="84"/>
      <c r="AGL83" s="85"/>
      <c r="AGM83" s="86"/>
      <c r="AGN83" s="86"/>
      <c r="AGO83" s="87"/>
      <c r="AGP83" s="87"/>
      <c r="AGQ83" s="88"/>
      <c r="AGR83" s="82"/>
      <c r="AGS83" s="83"/>
      <c r="AGT83" s="84"/>
      <c r="AGU83" s="85"/>
      <c r="AGV83" s="86"/>
      <c r="AGW83" s="86"/>
      <c r="AGX83" s="87"/>
      <c r="AGY83" s="87"/>
      <c r="AGZ83" s="88"/>
      <c r="AHA83" s="82"/>
      <c r="AHB83" s="83"/>
      <c r="AHC83" s="84"/>
      <c r="AHD83" s="85"/>
      <c r="AHE83" s="86"/>
      <c r="AHF83" s="86"/>
      <c r="AHG83" s="87"/>
      <c r="AHH83" s="87"/>
      <c r="AHI83" s="88"/>
      <c r="AHJ83" s="82"/>
      <c r="AHK83" s="83"/>
      <c r="AHL83" s="84"/>
      <c r="AHM83" s="85"/>
      <c r="AHN83" s="86"/>
      <c r="AHO83" s="86"/>
      <c r="AHP83" s="87"/>
      <c r="AHQ83" s="87"/>
      <c r="AHR83" s="88"/>
      <c r="AHS83" s="82"/>
      <c r="AHT83" s="83"/>
      <c r="AHU83" s="84"/>
      <c r="AHV83" s="85"/>
      <c r="AHW83" s="86"/>
      <c r="AHX83" s="86"/>
      <c r="AHY83" s="87"/>
      <c r="AHZ83" s="87"/>
      <c r="AIA83" s="88"/>
      <c r="AIB83" s="82"/>
      <c r="AIC83" s="83"/>
      <c r="AID83" s="84"/>
      <c r="AIE83" s="85"/>
      <c r="AIF83" s="86"/>
      <c r="AIG83" s="86"/>
      <c r="AIH83" s="87"/>
      <c r="AII83" s="87"/>
      <c r="AIJ83" s="88"/>
      <c r="AIK83" s="82"/>
      <c r="AIL83" s="83"/>
      <c r="AIM83" s="84"/>
      <c r="AIN83" s="85"/>
      <c r="AIO83" s="86"/>
      <c r="AIP83" s="86"/>
      <c r="AIQ83" s="87"/>
      <c r="AIR83" s="87"/>
      <c r="AIS83" s="88"/>
      <c r="AIT83" s="82"/>
      <c r="AIU83" s="83"/>
      <c r="AIV83" s="84"/>
      <c r="AIW83" s="85"/>
      <c r="AIX83" s="86"/>
      <c r="AIY83" s="86"/>
      <c r="AIZ83" s="87"/>
      <c r="AJA83" s="87"/>
      <c r="AJB83" s="88"/>
      <c r="AJC83" s="82"/>
      <c r="AJD83" s="83"/>
      <c r="AJE83" s="84"/>
      <c r="AJF83" s="85"/>
      <c r="AJG83" s="86"/>
      <c r="AJH83" s="86"/>
      <c r="AJI83" s="87"/>
      <c r="AJJ83" s="87"/>
      <c r="AJK83" s="88"/>
      <c r="AJL83" s="82"/>
      <c r="AJM83" s="83"/>
      <c r="AJN83" s="84"/>
      <c r="AJO83" s="85"/>
      <c r="AJP83" s="86"/>
      <c r="AJQ83" s="86"/>
      <c r="AJR83" s="87"/>
      <c r="AJS83" s="87"/>
      <c r="AJT83" s="88"/>
      <c r="AJU83" s="82"/>
      <c r="AJV83" s="83"/>
      <c r="AJW83" s="84"/>
      <c r="AJX83" s="85"/>
      <c r="AJY83" s="86"/>
      <c r="AJZ83" s="86"/>
      <c r="AKA83" s="87"/>
      <c r="AKB83" s="87"/>
      <c r="AKC83" s="88"/>
      <c r="AKD83" s="82"/>
      <c r="AKE83" s="83"/>
      <c r="AKF83" s="84"/>
      <c r="AKG83" s="85"/>
      <c r="AKH83" s="86"/>
      <c r="AKI83" s="86"/>
      <c r="AKJ83" s="87"/>
      <c r="AKK83" s="87"/>
      <c r="AKL83" s="88"/>
      <c r="AKM83" s="82"/>
      <c r="AKN83" s="83"/>
      <c r="AKO83" s="84"/>
      <c r="AKP83" s="85"/>
      <c r="AKQ83" s="86"/>
      <c r="AKR83" s="86"/>
      <c r="AKS83" s="87"/>
      <c r="AKT83" s="87"/>
      <c r="AKU83" s="88"/>
      <c r="AKV83" s="82"/>
      <c r="AKW83" s="83"/>
      <c r="AKX83" s="84"/>
      <c r="AKY83" s="85"/>
      <c r="AKZ83" s="86"/>
      <c r="ALA83" s="86"/>
      <c r="ALB83" s="87"/>
      <c r="ALC83" s="87"/>
      <c r="ALD83" s="88"/>
      <c r="ALE83" s="82"/>
      <c r="ALF83" s="83"/>
      <c r="ALG83" s="84"/>
      <c r="ALH83" s="85"/>
      <c r="ALI83" s="86"/>
      <c r="ALJ83" s="86"/>
      <c r="ALK83" s="87"/>
      <c r="ALL83" s="87"/>
      <c r="ALM83" s="88"/>
      <c r="ALN83" s="82"/>
      <c r="ALO83" s="83"/>
      <c r="ALP83" s="84"/>
      <c r="ALQ83" s="85"/>
      <c r="ALR83" s="86"/>
      <c r="ALS83" s="86"/>
      <c r="ALT83" s="87"/>
      <c r="ALU83" s="87"/>
      <c r="ALV83" s="88"/>
      <c r="ALW83" s="82"/>
      <c r="ALX83" s="83"/>
      <c r="ALY83" s="84"/>
      <c r="ALZ83" s="85"/>
      <c r="AMA83" s="86"/>
      <c r="AMB83" s="86"/>
      <c r="AMC83" s="87"/>
      <c r="AMD83" s="87"/>
      <c r="AME83" s="88"/>
      <c r="AMF83" s="82"/>
      <c r="AMG83" s="83"/>
      <c r="AMH83" s="84"/>
      <c r="AMI83" s="85"/>
      <c r="AMJ83" s="86"/>
      <c r="AMK83" s="86"/>
      <c r="AML83" s="87"/>
      <c r="AMM83" s="87"/>
      <c r="AMN83" s="88"/>
      <c r="AMO83" s="82"/>
      <c r="AMP83" s="83"/>
      <c r="AMQ83" s="84"/>
      <c r="AMR83" s="85"/>
      <c r="AMS83" s="86"/>
      <c r="AMT83" s="86"/>
      <c r="AMU83" s="87"/>
      <c r="AMV83" s="87"/>
      <c r="AMW83" s="88"/>
      <c r="AMX83" s="82"/>
      <c r="AMY83" s="83"/>
      <c r="AMZ83" s="84"/>
      <c r="ANA83" s="85"/>
      <c r="ANB83" s="86"/>
      <c r="ANC83" s="86"/>
      <c r="AND83" s="87"/>
      <c r="ANE83" s="87"/>
      <c r="ANF83" s="88"/>
      <c r="ANG83" s="82"/>
      <c r="ANH83" s="83"/>
      <c r="ANI83" s="84"/>
      <c r="ANJ83" s="85"/>
      <c r="ANK83" s="86"/>
      <c r="ANL83" s="86"/>
      <c r="ANM83" s="87"/>
      <c r="ANN83" s="87"/>
      <c r="ANO83" s="88"/>
      <c r="ANP83" s="82"/>
      <c r="ANQ83" s="83"/>
      <c r="ANR83" s="84"/>
      <c r="ANS83" s="85"/>
      <c r="ANT83" s="86"/>
      <c r="ANU83" s="86"/>
      <c r="ANV83" s="87"/>
      <c r="ANW83" s="87"/>
      <c r="ANX83" s="88"/>
      <c r="ANY83" s="82"/>
      <c r="ANZ83" s="83"/>
      <c r="AOA83" s="84"/>
      <c r="AOB83" s="85"/>
      <c r="AOC83" s="86"/>
      <c r="AOD83" s="86"/>
      <c r="AOE83" s="87"/>
      <c r="AOF83" s="87"/>
      <c r="AOG83" s="88"/>
      <c r="AOH83" s="82"/>
      <c r="AOI83" s="83"/>
      <c r="AOJ83" s="84"/>
      <c r="AOK83" s="85"/>
      <c r="AOL83" s="86"/>
      <c r="AOM83" s="86"/>
      <c r="AON83" s="87"/>
      <c r="AOO83" s="87"/>
      <c r="AOP83" s="88"/>
      <c r="AOQ83" s="82"/>
      <c r="AOR83" s="83"/>
      <c r="AOS83" s="84"/>
      <c r="AOT83" s="85"/>
      <c r="AOU83" s="86"/>
      <c r="AOV83" s="86"/>
      <c r="AOW83" s="87"/>
      <c r="AOX83" s="87"/>
      <c r="AOY83" s="88"/>
      <c r="AOZ83" s="82"/>
      <c r="APA83" s="83"/>
      <c r="APB83" s="84"/>
      <c r="APC83" s="85"/>
      <c r="APD83" s="86"/>
      <c r="APE83" s="86"/>
      <c r="APF83" s="87"/>
      <c r="APG83" s="87"/>
      <c r="APH83" s="88"/>
      <c r="API83" s="82"/>
      <c r="APJ83" s="83"/>
      <c r="APK83" s="84"/>
      <c r="APL83" s="85"/>
      <c r="APM83" s="86"/>
      <c r="APN83" s="86"/>
      <c r="APO83" s="87"/>
      <c r="APP83" s="87"/>
      <c r="APQ83" s="88"/>
      <c r="APR83" s="82"/>
      <c r="APS83" s="83"/>
      <c r="APT83" s="84"/>
      <c r="APU83" s="85"/>
      <c r="APV83" s="86"/>
      <c r="APW83" s="86"/>
      <c r="APX83" s="87"/>
      <c r="APY83" s="87"/>
      <c r="APZ83" s="88"/>
      <c r="AQA83" s="82"/>
      <c r="AQB83" s="83"/>
      <c r="AQC83" s="84"/>
      <c r="AQD83" s="85"/>
      <c r="AQE83" s="86"/>
      <c r="AQF83" s="86"/>
      <c r="AQG83" s="87"/>
      <c r="AQH83" s="87"/>
      <c r="AQI83" s="88"/>
      <c r="AQJ83" s="82"/>
      <c r="AQK83" s="83"/>
      <c r="AQL83" s="84"/>
      <c r="AQM83" s="85"/>
      <c r="AQN83" s="86"/>
      <c r="AQO83" s="86"/>
      <c r="AQP83" s="87"/>
      <c r="AQQ83" s="87"/>
      <c r="AQR83" s="88"/>
      <c r="AQS83" s="82"/>
      <c r="AQT83" s="83"/>
      <c r="AQU83" s="84"/>
      <c r="AQV83" s="85"/>
      <c r="AQW83" s="86"/>
      <c r="AQX83" s="86"/>
      <c r="AQY83" s="87"/>
      <c r="AQZ83" s="87"/>
      <c r="ARA83" s="88"/>
      <c r="ARB83" s="82"/>
      <c r="ARC83" s="83"/>
      <c r="ARD83" s="84"/>
      <c r="ARE83" s="85"/>
      <c r="ARF83" s="86"/>
      <c r="ARG83" s="86"/>
      <c r="ARH83" s="87"/>
      <c r="ARI83" s="87"/>
      <c r="ARJ83" s="88"/>
      <c r="ARK83" s="82"/>
      <c r="ARL83" s="83"/>
      <c r="ARM83" s="84"/>
      <c r="ARN83" s="85"/>
      <c r="ARO83" s="86"/>
      <c r="ARP83" s="86"/>
      <c r="ARQ83" s="87"/>
      <c r="ARR83" s="87"/>
      <c r="ARS83" s="88"/>
      <c r="ART83" s="82"/>
      <c r="ARU83" s="83"/>
      <c r="ARV83" s="84"/>
      <c r="ARW83" s="85"/>
      <c r="ARX83" s="86"/>
      <c r="ARY83" s="86"/>
      <c r="ARZ83" s="87"/>
      <c r="ASA83" s="87"/>
      <c r="ASB83" s="88"/>
      <c r="ASC83" s="82"/>
      <c r="ASD83" s="83"/>
      <c r="ASE83" s="84"/>
      <c r="ASF83" s="85"/>
      <c r="ASG83" s="86"/>
      <c r="ASH83" s="86"/>
      <c r="ASI83" s="87"/>
      <c r="ASJ83" s="87"/>
      <c r="ASK83" s="88"/>
      <c r="ASL83" s="82"/>
      <c r="ASM83" s="83"/>
      <c r="ASN83" s="84"/>
      <c r="ASO83" s="85"/>
      <c r="ASP83" s="86"/>
      <c r="ASQ83" s="86"/>
      <c r="ASR83" s="87"/>
      <c r="ASS83" s="87"/>
      <c r="AST83" s="88"/>
      <c r="ASU83" s="82"/>
      <c r="ASV83" s="83"/>
      <c r="ASW83" s="84"/>
      <c r="ASX83" s="85"/>
      <c r="ASY83" s="86"/>
      <c r="ASZ83" s="86"/>
      <c r="ATA83" s="87"/>
      <c r="ATB83" s="87"/>
      <c r="ATC83" s="88"/>
      <c r="ATD83" s="82"/>
      <c r="ATE83" s="83"/>
      <c r="ATF83" s="84"/>
      <c r="ATG83" s="85"/>
      <c r="ATH83" s="86"/>
      <c r="ATI83" s="86"/>
      <c r="ATJ83" s="87"/>
      <c r="ATK83" s="87"/>
      <c r="ATL83" s="88"/>
      <c r="ATM83" s="82"/>
      <c r="ATN83" s="83"/>
      <c r="ATO83" s="84"/>
      <c r="ATP83" s="85"/>
      <c r="ATQ83" s="86"/>
      <c r="ATR83" s="86"/>
      <c r="ATS83" s="87"/>
      <c r="ATT83" s="87"/>
      <c r="ATU83" s="88"/>
      <c r="ATV83" s="82"/>
      <c r="ATW83" s="83"/>
      <c r="ATX83" s="84"/>
      <c r="ATY83" s="85"/>
      <c r="ATZ83" s="86"/>
      <c r="AUA83" s="86"/>
      <c r="AUB83" s="87"/>
      <c r="AUC83" s="87"/>
      <c r="AUD83" s="88"/>
      <c r="AUE83" s="82"/>
      <c r="AUF83" s="83"/>
      <c r="AUG83" s="84"/>
      <c r="AUH83" s="85"/>
      <c r="AUI83" s="86"/>
      <c r="AUJ83" s="86"/>
      <c r="AUK83" s="87"/>
      <c r="AUL83" s="87"/>
      <c r="AUM83" s="88"/>
      <c r="AUN83" s="82"/>
      <c r="AUO83" s="83"/>
      <c r="AUP83" s="84"/>
      <c r="AUQ83" s="85"/>
      <c r="AUR83" s="86"/>
      <c r="AUS83" s="86"/>
      <c r="AUT83" s="87"/>
      <c r="AUU83" s="87"/>
      <c r="AUV83" s="88"/>
      <c r="AUW83" s="82"/>
      <c r="AUX83" s="83"/>
      <c r="AUY83" s="84"/>
      <c r="AUZ83" s="85"/>
      <c r="AVA83" s="86"/>
      <c r="AVB83" s="86"/>
      <c r="AVC83" s="87"/>
      <c r="AVD83" s="87"/>
      <c r="AVE83" s="88"/>
      <c r="AVF83" s="82"/>
      <c r="AVG83" s="83"/>
      <c r="AVH83" s="84"/>
      <c r="AVI83" s="85"/>
      <c r="AVJ83" s="86"/>
      <c r="AVK83" s="86"/>
      <c r="AVL83" s="87"/>
      <c r="AVM83" s="87"/>
      <c r="AVN83" s="88"/>
      <c r="AVO83" s="82"/>
      <c r="AVP83" s="83"/>
      <c r="AVQ83" s="84"/>
      <c r="AVR83" s="85"/>
      <c r="AVS83" s="86"/>
      <c r="AVT83" s="86"/>
      <c r="AVU83" s="87"/>
      <c r="AVV83" s="87"/>
      <c r="AVW83" s="88"/>
      <c r="AVX83" s="82"/>
      <c r="AVY83" s="83"/>
      <c r="AVZ83" s="84"/>
      <c r="AWA83" s="85"/>
      <c r="AWB83" s="86"/>
      <c r="AWC83" s="86"/>
      <c r="AWD83" s="87"/>
      <c r="AWE83" s="87"/>
      <c r="AWF83" s="88"/>
      <c r="AWG83" s="82"/>
      <c r="AWH83" s="83"/>
      <c r="AWI83" s="84"/>
      <c r="AWJ83" s="85"/>
      <c r="AWK83" s="86"/>
      <c r="AWL83" s="86"/>
      <c r="AWM83" s="87"/>
      <c r="AWN83" s="87"/>
      <c r="AWO83" s="88"/>
      <c r="AWP83" s="82"/>
      <c r="AWQ83" s="83"/>
      <c r="AWR83" s="84"/>
      <c r="AWS83" s="85"/>
      <c r="AWT83" s="86"/>
      <c r="AWU83" s="86"/>
      <c r="AWV83" s="87"/>
      <c r="AWW83" s="87"/>
      <c r="AWX83" s="88"/>
      <c r="AWY83" s="82"/>
      <c r="AWZ83" s="83"/>
      <c r="AXA83" s="84"/>
      <c r="AXB83" s="85"/>
      <c r="AXC83" s="86"/>
      <c r="AXD83" s="86"/>
      <c r="AXE83" s="87"/>
      <c r="AXF83" s="87"/>
      <c r="AXG83" s="88"/>
      <c r="AXH83" s="82"/>
      <c r="AXI83" s="83"/>
      <c r="AXJ83" s="84"/>
      <c r="AXK83" s="85"/>
      <c r="AXL83" s="86"/>
      <c r="AXM83" s="86"/>
      <c r="AXN83" s="87"/>
      <c r="AXO83" s="87"/>
      <c r="AXP83" s="88"/>
      <c r="AXQ83" s="82"/>
      <c r="AXR83" s="83"/>
      <c r="AXS83" s="84"/>
      <c r="AXT83" s="85"/>
      <c r="AXU83" s="86"/>
      <c r="AXV83" s="86"/>
      <c r="AXW83" s="87"/>
      <c r="AXX83" s="87"/>
      <c r="AXY83" s="88"/>
      <c r="AXZ83" s="82"/>
      <c r="AYA83" s="83"/>
      <c r="AYB83" s="84"/>
      <c r="AYC83" s="85"/>
      <c r="AYD83" s="86"/>
      <c r="AYE83" s="86"/>
      <c r="AYF83" s="87"/>
      <c r="AYG83" s="87"/>
      <c r="AYH83" s="88"/>
      <c r="AYI83" s="82"/>
      <c r="AYJ83" s="83"/>
      <c r="AYK83" s="84"/>
      <c r="AYL83" s="85"/>
      <c r="AYM83" s="86"/>
      <c r="AYN83" s="86"/>
      <c r="AYO83" s="87"/>
      <c r="AYP83" s="87"/>
      <c r="AYQ83" s="88"/>
      <c r="AYR83" s="82"/>
      <c r="AYS83" s="83"/>
      <c r="AYT83" s="84"/>
      <c r="AYU83" s="85"/>
      <c r="AYV83" s="86"/>
      <c r="AYW83" s="86"/>
      <c r="AYX83" s="87"/>
      <c r="AYY83" s="87"/>
      <c r="AYZ83" s="88"/>
      <c r="AZA83" s="82"/>
      <c r="AZB83" s="83"/>
      <c r="AZC83" s="84"/>
      <c r="AZD83" s="85"/>
      <c r="AZE83" s="86"/>
      <c r="AZF83" s="86"/>
      <c r="AZG83" s="87"/>
      <c r="AZH83" s="87"/>
      <c r="AZI83" s="88"/>
      <c r="AZJ83" s="82"/>
      <c r="AZK83" s="83"/>
      <c r="AZL83" s="84"/>
      <c r="AZM83" s="85"/>
      <c r="AZN83" s="86"/>
      <c r="AZO83" s="86"/>
      <c r="AZP83" s="87"/>
      <c r="AZQ83" s="87"/>
      <c r="AZR83" s="88"/>
      <c r="AZS83" s="82"/>
      <c r="AZT83" s="83"/>
      <c r="AZU83" s="84"/>
      <c r="AZV83" s="85"/>
      <c r="AZW83" s="86"/>
      <c r="AZX83" s="86"/>
      <c r="AZY83" s="87"/>
      <c r="AZZ83" s="87"/>
      <c r="BAA83" s="88"/>
      <c r="BAB83" s="82"/>
      <c r="BAC83" s="83"/>
      <c r="BAD83" s="84"/>
      <c r="BAE83" s="85"/>
      <c r="BAF83" s="86"/>
      <c r="BAG83" s="86"/>
      <c r="BAH83" s="87"/>
      <c r="BAI83" s="87"/>
      <c r="BAJ83" s="88"/>
      <c r="BAK83" s="82"/>
      <c r="BAL83" s="83"/>
      <c r="BAM83" s="84"/>
      <c r="BAN83" s="85"/>
      <c r="BAO83" s="86"/>
      <c r="BAP83" s="86"/>
      <c r="BAQ83" s="87"/>
      <c r="BAR83" s="87"/>
      <c r="BAS83" s="88"/>
      <c r="BAT83" s="82"/>
      <c r="BAU83" s="83"/>
      <c r="BAV83" s="84"/>
      <c r="BAW83" s="85"/>
      <c r="BAX83" s="86"/>
      <c r="BAY83" s="86"/>
      <c r="BAZ83" s="87"/>
      <c r="BBA83" s="87"/>
      <c r="BBB83" s="88"/>
      <c r="BBC83" s="82"/>
      <c r="BBD83" s="83"/>
      <c r="BBE83" s="84"/>
      <c r="BBF83" s="85"/>
      <c r="BBG83" s="86"/>
      <c r="BBH83" s="86"/>
      <c r="BBI83" s="87"/>
      <c r="BBJ83" s="87"/>
      <c r="BBK83" s="88"/>
      <c r="BBL83" s="82"/>
      <c r="BBM83" s="83"/>
      <c r="BBN83" s="84"/>
      <c r="BBO83" s="85"/>
      <c r="BBP83" s="86"/>
      <c r="BBQ83" s="86"/>
      <c r="BBR83" s="87"/>
      <c r="BBS83" s="87"/>
      <c r="BBT83" s="88"/>
      <c r="BBU83" s="82"/>
      <c r="BBV83" s="83"/>
      <c r="BBW83" s="84"/>
      <c r="BBX83" s="85"/>
      <c r="BBY83" s="86"/>
      <c r="BBZ83" s="86"/>
      <c r="BCA83" s="87"/>
      <c r="BCB83" s="87"/>
      <c r="BCC83" s="88"/>
      <c r="BCD83" s="82"/>
      <c r="BCE83" s="83"/>
      <c r="BCF83" s="84"/>
      <c r="BCG83" s="85"/>
      <c r="BCH83" s="86"/>
      <c r="BCI83" s="86"/>
      <c r="BCJ83" s="87"/>
      <c r="BCK83" s="87"/>
      <c r="BCL83" s="88"/>
      <c r="BCM83" s="82"/>
      <c r="BCN83" s="83"/>
      <c r="BCO83" s="84"/>
      <c r="BCP83" s="85"/>
      <c r="BCQ83" s="86"/>
      <c r="BCR83" s="86"/>
      <c r="BCS83" s="87"/>
      <c r="BCT83" s="87"/>
      <c r="BCU83" s="88"/>
      <c r="BCV83" s="82"/>
      <c r="BCW83" s="83"/>
      <c r="BCX83" s="84"/>
      <c r="BCY83" s="85"/>
      <c r="BCZ83" s="86"/>
      <c r="BDA83" s="86"/>
      <c r="BDB83" s="87"/>
      <c r="BDC83" s="87"/>
      <c r="BDD83" s="88"/>
      <c r="BDE83" s="82"/>
      <c r="BDF83" s="83"/>
      <c r="BDG83" s="84"/>
      <c r="BDH83" s="85"/>
      <c r="BDI83" s="86"/>
      <c r="BDJ83" s="86"/>
      <c r="BDK83" s="87"/>
      <c r="BDL83" s="87"/>
      <c r="BDM83" s="88"/>
      <c r="BDN83" s="82"/>
      <c r="BDO83" s="83"/>
      <c r="BDP83" s="84"/>
      <c r="BDQ83" s="85"/>
      <c r="BDR83" s="86"/>
      <c r="BDS83" s="86"/>
      <c r="BDT83" s="87"/>
      <c r="BDU83" s="87"/>
      <c r="BDV83" s="88"/>
      <c r="BDW83" s="82"/>
      <c r="BDX83" s="83"/>
      <c r="BDY83" s="84"/>
      <c r="BDZ83" s="85"/>
      <c r="BEA83" s="86"/>
      <c r="BEB83" s="86"/>
      <c r="BEC83" s="87"/>
      <c r="BED83" s="87"/>
      <c r="BEE83" s="88"/>
      <c r="BEF83" s="82"/>
      <c r="BEG83" s="83"/>
      <c r="BEH83" s="84"/>
      <c r="BEI83" s="85"/>
      <c r="BEJ83" s="86"/>
      <c r="BEK83" s="86"/>
      <c r="BEL83" s="87"/>
      <c r="BEM83" s="87"/>
      <c r="BEN83" s="88"/>
      <c r="BEO83" s="82"/>
      <c r="BEP83" s="83"/>
      <c r="BEQ83" s="84"/>
      <c r="BER83" s="85"/>
      <c r="BES83" s="86"/>
      <c r="BET83" s="86"/>
      <c r="BEU83" s="87"/>
      <c r="BEV83" s="87"/>
      <c r="BEW83" s="88"/>
      <c r="BEX83" s="82"/>
      <c r="BEY83" s="83"/>
      <c r="BEZ83" s="84"/>
      <c r="BFA83" s="85"/>
      <c r="BFB83" s="86"/>
      <c r="BFC83" s="86"/>
      <c r="BFD83" s="87"/>
      <c r="BFE83" s="87"/>
      <c r="BFF83" s="88"/>
      <c r="BFG83" s="82"/>
      <c r="BFH83" s="83"/>
      <c r="BFI83" s="84"/>
      <c r="BFJ83" s="85"/>
      <c r="BFK83" s="86"/>
      <c r="BFL83" s="86"/>
      <c r="BFM83" s="87"/>
      <c r="BFN83" s="87"/>
      <c r="BFO83" s="88"/>
      <c r="BFP83" s="82"/>
      <c r="BFQ83" s="83"/>
      <c r="BFR83" s="84"/>
      <c r="BFS83" s="85"/>
      <c r="BFT83" s="86"/>
      <c r="BFU83" s="86"/>
      <c r="BFV83" s="87"/>
      <c r="BFW83" s="87"/>
      <c r="BFX83" s="88"/>
      <c r="BFY83" s="82"/>
      <c r="BFZ83" s="83"/>
      <c r="BGA83" s="84"/>
      <c r="BGB83" s="85"/>
      <c r="BGC83" s="86"/>
      <c r="BGD83" s="86"/>
      <c r="BGE83" s="87"/>
      <c r="BGF83" s="87"/>
      <c r="BGG83" s="88"/>
      <c r="BGH83" s="82"/>
      <c r="BGI83" s="83"/>
      <c r="BGJ83" s="84"/>
      <c r="BGK83" s="85"/>
      <c r="BGL83" s="86"/>
      <c r="BGM83" s="86"/>
      <c r="BGN83" s="87"/>
      <c r="BGO83" s="87"/>
      <c r="BGP83" s="88"/>
      <c r="BGQ83" s="82"/>
      <c r="BGR83" s="83"/>
      <c r="BGS83" s="84"/>
      <c r="BGT83" s="85"/>
      <c r="BGU83" s="86"/>
      <c r="BGV83" s="86"/>
      <c r="BGW83" s="87"/>
      <c r="BGX83" s="87"/>
      <c r="BGY83" s="88"/>
      <c r="BGZ83" s="82"/>
      <c r="BHA83" s="83"/>
      <c r="BHB83" s="84"/>
      <c r="BHC83" s="85"/>
      <c r="BHD83" s="86"/>
      <c r="BHE83" s="86"/>
      <c r="BHF83" s="87"/>
      <c r="BHG83" s="87"/>
      <c r="BHH83" s="88"/>
      <c r="BHI83" s="82"/>
      <c r="BHJ83" s="83"/>
      <c r="BHK83" s="84"/>
      <c r="BHL83" s="85"/>
      <c r="BHM83" s="86"/>
      <c r="BHN83" s="86"/>
      <c r="BHO83" s="87"/>
      <c r="BHP83" s="87"/>
      <c r="BHQ83" s="88"/>
      <c r="BHR83" s="82"/>
      <c r="BHS83" s="83"/>
      <c r="BHT83" s="84"/>
      <c r="BHU83" s="85"/>
      <c r="BHV83" s="86"/>
      <c r="BHW83" s="86"/>
      <c r="BHX83" s="87"/>
      <c r="BHY83" s="87"/>
      <c r="BHZ83" s="88"/>
      <c r="BIA83" s="82"/>
      <c r="BIB83" s="83"/>
      <c r="BIC83" s="84"/>
      <c r="BID83" s="85"/>
      <c r="BIE83" s="86"/>
      <c r="BIF83" s="86"/>
      <c r="BIG83" s="87"/>
      <c r="BIH83" s="87"/>
      <c r="BII83" s="88"/>
      <c r="BIJ83" s="82"/>
      <c r="BIK83" s="83"/>
      <c r="BIL83" s="84"/>
      <c r="BIM83" s="85"/>
      <c r="BIN83" s="86"/>
      <c r="BIO83" s="86"/>
      <c r="BIP83" s="87"/>
      <c r="BIQ83" s="87"/>
      <c r="BIR83" s="88"/>
      <c r="BIS83" s="82"/>
      <c r="BIT83" s="83"/>
      <c r="BIU83" s="84"/>
      <c r="BIV83" s="85"/>
      <c r="BIW83" s="86"/>
      <c r="BIX83" s="86"/>
      <c r="BIY83" s="87"/>
      <c r="BIZ83" s="87"/>
      <c r="BJA83" s="88"/>
      <c r="BJB83" s="82"/>
      <c r="BJC83" s="83"/>
      <c r="BJD83" s="84"/>
      <c r="BJE83" s="85"/>
      <c r="BJF83" s="86"/>
      <c r="BJG83" s="86"/>
      <c r="BJH83" s="87"/>
      <c r="BJI83" s="87"/>
      <c r="BJJ83" s="88"/>
      <c r="BJK83" s="82"/>
      <c r="BJL83" s="83"/>
      <c r="BJM83" s="84"/>
      <c r="BJN83" s="85"/>
      <c r="BJO83" s="86"/>
      <c r="BJP83" s="86"/>
      <c r="BJQ83" s="87"/>
      <c r="BJR83" s="87"/>
      <c r="BJS83" s="88"/>
      <c r="BJT83" s="82"/>
      <c r="BJU83" s="83"/>
      <c r="BJV83" s="84"/>
      <c r="BJW83" s="85"/>
      <c r="BJX83" s="86"/>
      <c r="BJY83" s="86"/>
      <c r="BJZ83" s="87"/>
      <c r="BKA83" s="87"/>
      <c r="BKB83" s="88"/>
      <c r="BKC83" s="82"/>
      <c r="BKD83" s="83"/>
      <c r="BKE83" s="84"/>
      <c r="BKF83" s="85"/>
      <c r="BKG83" s="86"/>
      <c r="BKH83" s="86"/>
      <c r="BKI83" s="87"/>
      <c r="BKJ83" s="87"/>
      <c r="BKK83" s="88"/>
      <c r="BKL83" s="82"/>
      <c r="BKM83" s="83"/>
      <c r="BKN83" s="84"/>
      <c r="BKO83" s="85"/>
      <c r="BKP83" s="86"/>
      <c r="BKQ83" s="86"/>
      <c r="BKR83" s="87"/>
      <c r="BKS83" s="87"/>
      <c r="BKT83" s="88"/>
      <c r="BKU83" s="82"/>
      <c r="BKV83" s="83"/>
      <c r="BKW83" s="84"/>
      <c r="BKX83" s="85"/>
      <c r="BKY83" s="86"/>
      <c r="BKZ83" s="86"/>
      <c r="BLA83" s="87"/>
      <c r="BLB83" s="87"/>
      <c r="BLC83" s="88"/>
      <c r="BLD83" s="82"/>
      <c r="BLE83" s="83"/>
      <c r="BLF83" s="84"/>
      <c r="BLG83" s="85"/>
      <c r="BLH83" s="86"/>
      <c r="BLI83" s="86"/>
      <c r="BLJ83" s="87"/>
      <c r="BLK83" s="87"/>
      <c r="BLL83" s="88"/>
      <c r="BLM83" s="82"/>
      <c r="BLN83" s="83"/>
      <c r="BLO83" s="84"/>
      <c r="BLP83" s="85"/>
      <c r="BLQ83" s="86"/>
      <c r="BLR83" s="86"/>
      <c r="BLS83" s="87"/>
      <c r="BLT83" s="87"/>
      <c r="BLU83" s="88"/>
      <c r="BLV83" s="82"/>
      <c r="BLW83" s="83"/>
      <c r="BLX83" s="84"/>
      <c r="BLY83" s="85"/>
      <c r="BLZ83" s="86"/>
      <c r="BMA83" s="86"/>
      <c r="BMB83" s="87"/>
      <c r="BMC83" s="87"/>
      <c r="BMD83" s="88"/>
      <c r="BME83" s="82"/>
      <c r="BMF83" s="83"/>
      <c r="BMG83" s="84"/>
      <c r="BMH83" s="85"/>
      <c r="BMI83" s="86"/>
      <c r="BMJ83" s="86"/>
      <c r="BMK83" s="87"/>
      <c r="BML83" s="87"/>
      <c r="BMM83" s="88"/>
      <c r="BMN83" s="82"/>
      <c r="BMO83" s="83"/>
      <c r="BMP83" s="84"/>
      <c r="BMQ83" s="85"/>
      <c r="BMR83" s="86"/>
      <c r="BMS83" s="86"/>
      <c r="BMT83" s="87"/>
      <c r="BMU83" s="87"/>
      <c r="BMV83" s="88"/>
      <c r="BMW83" s="82"/>
      <c r="BMX83" s="83"/>
      <c r="BMY83" s="84"/>
      <c r="BMZ83" s="85"/>
      <c r="BNA83" s="86"/>
      <c r="BNB83" s="86"/>
      <c r="BNC83" s="87"/>
      <c r="BND83" s="87"/>
      <c r="BNE83" s="88"/>
      <c r="BNF83" s="82"/>
      <c r="BNG83" s="83"/>
      <c r="BNH83" s="84"/>
      <c r="BNI83" s="85"/>
      <c r="BNJ83" s="86"/>
      <c r="BNK83" s="86"/>
      <c r="BNL83" s="87"/>
      <c r="BNM83" s="87"/>
      <c r="BNN83" s="88"/>
      <c r="BNO83" s="82"/>
      <c r="BNP83" s="83"/>
      <c r="BNQ83" s="84"/>
      <c r="BNR83" s="85"/>
      <c r="BNS83" s="86"/>
      <c r="BNT83" s="86"/>
      <c r="BNU83" s="87"/>
      <c r="BNV83" s="87"/>
      <c r="BNW83" s="88"/>
      <c r="BNX83" s="82"/>
      <c r="BNY83" s="83"/>
      <c r="BNZ83" s="84"/>
      <c r="BOA83" s="85"/>
      <c r="BOB83" s="86"/>
      <c r="BOC83" s="86"/>
      <c r="BOD83" s="87"/>
      <c r="BOE83" s="87"/>
      <c r="BOF83" s="88"/>
      <c r="BOG83" s="82"/>
      <c r="BOH83" s="83"/>
      <c r="BOI83" s="84"/>
      <c r="BOJ83" s="85"/>
      <c r="BOK83" s="86"/>
      <c r="BOL83" s="86"/>
      <c r="BOM83" s="87"/>
      <c r="BON83" s="87"/>
      <c r="BOO83" s="88"/>
      <c r="BOP83" s="82"/>
      <c r="BOQ83" s="83"/>
      <c r="BOR83" s="84"/>
      <c r="BOS83" s="85"/>
      <c r="BOT83" s="86"/>
      <c r="BOU83" s="86"/>
      <c r="BOV83" s="87"/>
      <c r="BOW83" s="87"/>
      <c r="BOX83" s="88"/>
      <c r="BOY83" s="82"/>
      <c r="BOZ83" s="83"/>
      <c r="BPA83" s="84"/>
      <c r="BPB83" s="85"/>
      <c r="BPC83" s="86"/>
      <c r="BPD83" s="86"/>
      <c r="BPE83" s="87"/>
      <c r="BPF83" s="87"/>
      <c r="BPG83" s="88"/>
      <c r="BPH83" s="82"/>
      <c r="BPI83" s="83"/>
      <c r="BPJ83" s="84"/>
      <c r="BPK83" s="85"/>
      <c r="BPL83" s="86"/>
      <c r="BPM83" s="86"/>
      <c r="BPN83" s="87"/>
      <c r="BPO83" s="87"/>
      <c r="BPP83" s="88"/>
      <c r="BPQ83" s="82"/>
      <c r="BPR83" s="83"/>
      <c r="BPS83" s="84"/>
      <c r="BPT83" s="85"/>
      <c r="BPU83" s="86"/>
      <c r="BPV83" s="86"/>
      <c r="BPW83" s="87"/>
      <c r="BPX83" s="87"/>
      <c r="BPY83" s="88"/>
      <c r="BPZ83" s="82"/>
      <c r="BQA83" s="83"/>
      <c r="BQB83" s="84"/>
      <c r="BQC83" s="85"/>
      <c r="BQD83" s="86"/>
      <c r="BQE83" s="86"/>
      <c r="BQF83" s="87"/>
      <c r="BQG83" s="87"/>
      <c r="BQH83" s="88"/>
      <c r="BQI83" s="82"/>
      <c r="BQJ83" s="83"/>
      <c r="BQK83" s="84"/>
      <c r="BQL83" s="85"/>
      <c r="BQM83" s="86"/>
      <c r="BQN83" s="86"/>
      <c r="BQO83" s="87"/>
      <c r="BQP83" s="87"/>
      <c r="BQQ83" s="88"/>
      <c r="BQR83" s="82"/>
      <c r="BQS83" s="83"/>
      <c r="BQT83" s="84"/>
      <c r="BQU83" s="85"/>
      <c r="BQV83" s="86"/>
      <c r="BQW83" s="86"/>
      <c r="BQX83" s="87"/>
      <c r="BQY83" s="87"/>
      <c r="BQZ83" s="88"/>
      <c r="BRA83" s="82"/>
      <c r="BRB83" s="83"/>
      <c r="BRC83" s="84"/>
      <c r="BRD83" s="85"/>
      <c r="BRE83" s="86"/>
      <c r="BRF83" s="86"/>
      <c r="BRG83" s="87"/>
      <c r="BRH83" s="87"/>
      <c r="BRI83" s="88"/>
      <c r="BRJ83" s="82"/>
      <c r="BRK83" s="83"/>
      <c r="BRL83" s="84"/>
      <c r="BRM83" s="85"/>
      <c r="BRN83" s="86"/>
      <c r="BRO83" s="86"/>
      <c r="BRP83" s="87"/>
      <c r="BRQ83" s="87"/>
      <c r="BRR83" s="88"/>
      <c r="BRS83" s="82"/>
      <c r="BRT83" s="83"/>
      <c r="BRU83" s="84"/>
      <c r="BRV83" s="85"/>
      <c r="BRW83" s="86"/>
      <c r="BRX83" s="86"/>
      <c r="BRY83" s="87"/>
      <c r="BRZ83" s="87"/>
      <c r="BSA83" s="88"/>
      <c r="BSB83" s="82"/>
      <c r="BSC83" s="83"/>
      <c r="BSD83" s="84"/>
      <c r="BSE83" s="85"/>
      <c r="BSF83" s="86"/>
      <c r="BSG83" s="86"/>
      <c r="BSH83" s="87"/>
      <c r="BSI83" s="87"/>
      <c r="BSJ83" s="88"/>
      <c r="BSK83" s="82"/>
      <c r="BSL83" s="83"/>
      <c r="BSM83" s="84"/>
      <c r="BSN83" s="85"/>
      <c r="BSO83" s="86"/>
      <c r="BSP83" s="86"/>
      <c r="BSQ83" s="87"/>
      <c r="BSR83" s="87"/>
      <c r="BSS83" s="88"/>
      <c r="BST83" s="82"/>
      <c r="BSU83" s="83"/>
      <c r="BSV83" s="84"/>
      <c r="BSW83" s="85"/>
      <c r="BSX83" s="86"/>
      <c r="BSY83" s="86"/>
      <c r="BSZ83" s="87"/>
      <c r="BTA83" s="87"/>
      <c r="BTB83" s="88"/>
      <c r="BTC83" s="82"/>
      <c r="BTD83" s="83"/>
      <c r="BTE83" s="84"/>
      <c r="BTF83" s="85"/>
      <c r="BTG83" s="86"/>
      <c r="BTH83" s="86"/>
      <c r="BTI83" s="87"/>
      <c r="BTJ83" s="87"/>
      <c r="BTK83" s="88"/>
      <c r="BTL83" s="82"/>
      <c r="BTM83" s="83"/>
      <c r="BTN83" s="84"/>
      <c r="BTO83" s="85"/>
      <c r="BTP83" s="86"/>
      <c r="BTQ83" s="86"/>
      <c r="BTR83" s="87"/>
      <c r="BTS83" s="87"/>
      <c r="BTT83" s="88"/>
      <c r="BTU83" s="82"/>
      <c r="BTV83" s="83"/>
      <c r="BTW83" s="84"/>
      <c r="BTX83" s="85"/>
      <c r="BTY83" s="86"/>
      <c r="BTZ83" s="86"/>
      <c r="BUA83" s="87"/>
      <c r="BUB83" s="87"/>
      <c r="BUC83" s="88"/>
      <c r="BUD83" s="82"/>
      <c r="BUE83" s="83"/>
      <c r="BUF83" s="84"/>
      <c r="BUG83" s="85"/>
      <c r="BUH83" s="86"/>
      <c r="BUI83" s="86"/>
      <c r="BUJ83" s="87"/>
      <c r="BUK83" s="87"/>
      <c r="BUL83" s="88"/>
      <c r="BUM83" s="82"/>
      <c r="BUN83" s="83"/>
      <c r="BUO83" s="84"/>
      <c r="BUP83" s="85"/>
      <c r="BUQ83" s="86"/>
      <c r="BUR83" s="86"/>
      <c r="BUS83" s="87"/>
      <c r="BUT83" s="87"/>
      <c r="BUU83" s="88"/>
      <c r="BUV83" s="82"/>
      <c r="BUW83" s="83"/>
      <c r="BUX83" s="84"/>
      <c r="BUY83" s="85"/>
      <c r="BUZ83" s="86"/>
      <c r="BVA83" s="86"/>
      <c r="BVB83" s="87"/>
      <c r="BVC83" s="87"/>
      <c r="BVD83" s="88"/>
      <c r="BVE83" s="82"/>
      <c r="BVF83" s="83"/>
      <c r="BVG83" s="84"/>
      <c r="BVH83" s="85"/>
      <c r="BVI83" s="86"/>
      <c r="BVJ83" s="86"/>
      <c r="BVK83" s="87"/>
      <c r="BVL83" s="87"/>
      <c r="BVM83" s="88"/>
      <c r="BVN83" s="82"/>
      <c r="BVO83" s="83"/>
      <c r="BVP83" s="84"/>
      <c r="BVQ83" s="85"/>
      <c r="BVR83" s="86"/>
      <c r="BVS83" s="86"/>
      <c r="BVT83" s="87"/>
      <c r="BVU83" s="87"/>
      <c r="BVV83" s="88"/>
      <c r="BVW83" s="82"/>
      <c r="BVX83" s="83"/>
      <c r="BVY83" s="84"/>
      <c r="BVZ83" s="85"/>
      <c r="BWA83" s="86"/>
      <c r="BWB83" s="86"/>
      <c r="BWC83" s="87"/>
      <c r="BWD83" s="87"/>
      <c r="BWE83" s="88"/>
      <c r="BWF83" s="82"/>
      <c r="BWG83" s="83"/>
      <c r="BWH83" s="84"/>
      <c r="BWI83" s="85"/>
      <c r="BWJ83" s="86"/>
      <c r="BWK83" s="86"/>
      <c r="BWL83" s="87"/>
      <c r="BWM83" s="87"/>
      <c r="BWN83" s="88"/>
      <c r="BWO83" s="82"/>
      <c r="BWP83" s="83"/>
      <c r="BWQ83" s="84"/>
      <c r="BWR83" s="85"/>
      <c r="BWS83" s="86"/>
      <c r="BWT83" s="86"/>
      <c r="BWU83" s="87"/>
      <c r="BWV83" s="87"/>
      <c r="BWW83" s="88"/>
      <c r="BWX83" s="82"/>
      <c r="BWY83" s="83"/>
      <c r="BWZ83" s="84"/>
      <c r="BXA83" s="85"/>
      <c r="BXB83" s="86"/>
      <c r="BXC83" s="86"/>
      <c r="BXD83" s="87"/>
      <c r="BXE83" s="87"/>
      <c r="BXF83" s="88"/>
      <c r="BXG83" s="82"/>
      <c r="BXH83" s="83"/>
      <c r="BXI83" s="84"/>
      <c r="BXJ83" s="85"/>
      <c r="BXK83" s="86"/>
      <c r="BXL83" s="86"/>
      <c r="BXM83" s="87"/>
      <c r="BXN83" s="87"/>
      <c r="BXO83" s="88"/>
      <c r="BXP83" s="82"/>
      <c r="BXQ83" s="83"/>
      <c r="BXR83" s="84"/>
      <c r="BXS83" s="85"/>
      <c r="BXT83" s="86"/>
      <c r="BXU83" s="86"/>
      <c r="BXV83" s="87"/>
      <c r="BXW83" s="87"/>
      <c r="BXX83" s="88"/>
      <c r="BXY83" s="82"/>
      <c r="BXZ83" s="83"/>
      <c r="BYA83" s="84"/>
      <c r="BYB83" s="85"/>
      <c r="BYC83" s="86"/>
      <c r="BYD83" s="86"/>
      <c r="BYE83" s="87"/>
      <c r="BYF83" s="87"/>
      <c r="BYG83" s="88"/>
      <c r="BYH83" s="82"/>
      <c r="BYI83" s="83"/>
      <c r="BYJ83" s="84"/>
      <c r="BYK83" s="85"/>
      <c r="BYL83" s="86"/>
      <c r="BYM83" s="86"/>
      <c r="BYN83" s="87"/>
      <c r="BYO83" s="87"/>
      <c r="BYP83" s="88"/>
      <c r="BYQ83" s="82"/>
      <c r="BYR83" s="83"/>
      <c r="BYS83" s="84"/>
      <c r="BYT83" s="85"/>
      <c r="BYU83" s="86"/>
      <c r="BYV83" s="86"/>
      <c r="BYW83" s="87"/>
      <c r="BYX83" s="87"/>
      <c r="BYY83" s="88"/>
      <c r="BYZ83" s="82"/>
      <c r="BZA83" s="83"/>
      <c r="BZB83" s="84"/>
      <c r="BZC83" s="85"/>
      <c r="BZD83" s="86"/>
      <c r="BZE83" s="86"/>
      <c r="BZF83" s="87"/>
      <c r="BZG83" s="87"/>
      <c r="BZH83" s="88"/>
      <c r="BZI83" s="82"/>
      <c r="BZJ83" s="83"/>
      <c r="BZK83" s="84"/>
      <c r="BZL83" s="85"/>
      <c r="BZM83" s="86"/>
      <c r="BZN83" s="86"/>
      <c r="BZO83" s="87"/>
      <c r="BZP83" s="87"/>
      <c r="BZQ83" s="88"/>
      <c r="BZR83" s="82"/>
      <c r="BZS83" s="83"/>
      <c r="BZT83" s="84"/>
      <c r="BZU83" s="85"/>
      <c r="BZV83" s="86"/>
      <c r="BZW83" s="86"/>
      <c r="BZX83" s="87"/>
      <c r="BZY83" s="87"/>
      <c r="BZZ83" s="88"/>
      <c r="CAA83" s="82"/>
      <c r="CAB83" s="83"/>
      <c r="CAC83" s="84"/>
      <c r="CAD83" s="85"/>
      <c r="CAE83" s="86"/>
      <c r="CAF83" s="86"/>
      <c r="CAG83" s="87"/>
      <c r="CAH83" s="87"/>
      <c r="CAI83" s="88"/>
      <c r="CAJ83" s="82"/>
      <c r="CAK83" s="83"/>
      <c r="CAL83" s="84"/>
      <c r="CAM83" s="85"/>
      <c r="CAN83" s="86"/>
      <c r="CAO83" s="86"/>
      <c r="CAP83" s="87"/>
      <c r="CAQ83" s="87"/>
      <c r="CAR83" s="88"/>
      <c r="CAS83" s="82"/>
      <c r="CAT83" s="83"/>
      <c r="CAU83" s="84"/>
      <c r="CAV83" s="85"/>
      <c r="CAW83" s="86"/>
      <c r="CAX83" s="86"/>
      <c r="CAY83" s="87"/>
      <c r="CAZ83" s="87"/>
      <c r="CBA83" s="88"/>
      <c r="CBB83" s="82"/>
      <c r="CBC83" s="83"/>
      <c r="CBD83" s="84"/>
      <c r="CBE83" s="85"/>
      <c r="CBF83" s="86"/>
      <c r="CBG83" s="86"/>
      <c r="CBH83" s="87"/>
      <c r="CBI83" s="87"/>
      <c r="CBJ83" s="88"/>
      <c r="CBK83" s="82"/>
      <c r="CBL83" s="83"/>
      <c r="CBM83" s="84"/>
      <c r="CBN83" s="85"/>
      <c r="CBO83" s="86"/>
      <c r="CBP83" s="86"/>
      <c r="CBQ83" s="87"/>
      <c r="CBR83" s="87"/>
      <c r="CBS83" s="88"/>
      <c r="CBT83" s="82"/>
      <c r="CBU83" s="83"/>
      <c r="CBV83" s="84"/>
      <c r="CBW83" s="85"/>
      <c r="CBX83" s="86"/>
      <c r="CBY83" s="86"/>
      <c r="CBZ83" s="87"/>
      <c r="CCA83" s="87"/>
      <c r="CCB83" s="88"/>
      <c r="CCC83" s="82"/>
      <c r="CCD83" s="83"/>
      <c r="CCE83" s="84"/>
      <c r="CCF83" s="85"/>
      <c r="CCG83" s="86"/>
      <c r="CCH83" s="86"/>
      <c r="CCI83" s="87"/>
      <c r="CCJ83" s="87"/>
      <c r="CCK83" s="88"/>
      <c r="CCL83" s="82"/>
      <c r="CCM83" s="83"/>
      <c r="CCN83" s="84"/>
      <c r="CCO83" s="85"/>
      <c r="CCP83" s="86"/>
      <c r="CCQ83" s="86"/>
      <c r="CCR83" s="87"/>
      <c r="CCS83" s="87"/>
      <c r="CCT83" s="88"/>
      <c r="CCU83" s="82"/>
      <c r="CCV83" s="83"/>
      <c r="CCW83" s="84"/>
      <c r="CCX83" s="85"/>
      <c r="CCY83" s="86"/>
      <c r="CCZ83" s="86"/>
      <c r="CDA83" s="87"/>
      <c r="CDB83" s="87"/>
      <c r="CDC83" s="88"/>
      <c r="CDD83" s="82"/>
      <c r="CDE83" s="83"/>
      <c r="CDF83" s="84"/>
      <c r="CDG83" s="85"/>
      <c r="CDH83" s="86"/>
      <c r="CDI83" s="86"/>
      <c r="CDJ83" s="87"/>
      <c r="CDK83" s="87"/>
      <c r="CDL83" s="88"/>
      <c r="CDM83" s="82"/>
      <c r="CDN83" s="83"/>
      <c r="CDO83" s="84"/>
      <c r="CDP83" s="85"/>
      <c r="CDQ83" s="86"/>
      <c r="CDR83" s="86"/>
      <c r="CDS83" s="87"/>
      <c r="CDT83" s="87"/>
      <c r="CDU83" s="88"/>
      <c r="CDV83" s="82"/>
      <c r="CDW83" s="83"/>
      <c r="CDX83" s="84"/>
      <c r="CDY83" s="85"/>
      <c r="CDZ83" s="86"/>
      <c r="CEA83" s="86"/>
      <c r="CEB83" s="87"/>
      <c r="CEC83" s="87"/>
      <c r="CED83" s="88"/>
      <c r="CEE83" s="82"/>
      <c r="CEF83" s="83"/>
      <c r="CEG83" s="84"/>
      <c r="CEH83" s="85"/>
      <c r="CEI83" s="86"/>
      <c r="CEJ83" s="86"/>
      <c r="CEK83" s="87"/>
      <c r="CEL83" s="87"/>
      <c r="CEM83" s="88"/>
      <c r="CEN83" s="82"/>
      <c r="CEO83" s="83"/>
      <c r="CEP83" s="84"/>
      <c r="CEQ83" s="85"/>
      <c r="CER83" s="86"/>
      <c r="CES83" s="86"/>
      <c r="CET83" s="87"/>
      <c r="CEU83" s="87"/>
      <c r="CEV83" s="88"/>
      <c r="CEW83" s="82"/>
      <c r="CEX83" s="83"/>
      <c r="CEY83" s="84"/>
      <c r="CEZ83" s="85"/>
      <c r="CFA83" s="86"/>
      <c r="CFB83" s="86"/>
      <c r="CFC83" s="87"/>
      <c r="CFD83" s="87"/>
      <c r="CFE83" s="88"/>
      <c r="CFF83" s="82"/>
      <c r="CFG83" s="83"/>
      <c r="CFH83" s="84"/>
      <c r="CFI83" s="85"/>
      <c r="CFJ83" s="86"/>
      <c r="CFK83" s="86"/>
      <c r="CFL83" s="87"/>
      <c r="CFM83" s="87"/>
      <c r="CFN83" s="88"/>
      <c r="CFO83" s="82"/>
      <c r="CFP83" s="83"/>
      <c r="CFQ83" s="84"/>
      <c r="CFR83" s="85"/>
      <c r="CFS83" s="86"/>
      <c r="CFT83" s="86"/>
      <c r="CFU83" s="87"/>
      <c r="CFV83" s="87"/>
      <c r="CFW83" s="88"/>
      <c r="CFX83" s="82"/>
      <c r="CFY83" s="83"/>
      <c r="CFZ83" s="84"/>
      <c r="CGA83" s="85"/>
      <c r="CGB83" s="86"/>
      <c r="CGC83" s="86"/>
      <c r="CGD83" s="87"/>
      <c r="CGE83" s="87"/>
      <c r="CGF83" s="88"/>
      <c r="CGG83" s="82"/>
      <c r="CGH83" s="83"/>
      <c r="CGI83" s="84"/>
      <c r="CGJ83" s="85"/>
      <c r="CGK83" s="86"/>
      <c r="CGL83" s="86"/>
      <c r="CGM83" s="87"/>
      <c r="CGN83" s="87"/>
      <c r="CGO83" s="88"/>
      <c r="CGP83" s="82"/>
      <c r="CGQ83" s="83"/>
      <c r="CGR83" s="84"/>
      <c r="CGS83" s="85"/>
      <c r="CGT83" s="86"/>
      <c r="CGU83" s="86"/>
      <c r="CGV83" s="87"/>
      <c r="CGW83" s="87"/>
      <c r="CGX83" s="88"/>
      <c r="CGY83" s="82"/>
      <c r="CGZ83" s="83"/>
      <c r="CHA83" s="84"/>
      <c r="CHB83" s="85"/>
      <c r="CHC83" s="86"/>
      <c r="CHD83" s="86"/>
      <c r="CHE83" s="87"/>
      <c r="CHF83" s="87"/>
      <c r="CHG83" s="88"/>
      <c r="CHH83" s="82"/>
      <c r="CHI83" s="83"/>
      <c r="CHJ83" s="84"/>
      <c r="CHK83" s="85"/>
      <c r="CHL83" s="86"/>
      <c r="CHM83" s="86"/>
      <c r="CHN83" s="87"/>
      <c r="CHO83" s="87"/>
      <c r="CHP83" s="88"/>
      <c r="CHQ83" s="82"/>
      <c r="CHR83" s="83"/>
      <c r="CHS83" s="84"/>
      <c r="CHT83" s="85"/>
      <c r="CHU83" s="86"/>
      <c r="CHV83" s="86"/>
      <c r="CHW83" s="87"/>
      <c r="CHX83" s="87"/>
      <c r="CHY83" s="88"/>
      <c r="CHZ83" s="82"/>
      <c r="CIA83" s="83"/>
      <c r="CIB83" s="84"/>
      <c r="CIC83" s="85"/>
      <c r="CID83" s="86"/>
      <c r="CIE83" s="86"/>
      <c r="CIF83" s="87"/>
      <c r="CIG83" s="87"/>
      <c r="CIH83" s="88"/>
      <c r="CII83" s="82"/>
      <c r="CIJ83" s="83"/>
      <c r="CIK83" s="84"/>
      <c r="CIL83" s="85"/>
      <c r="CIM83" s="86"/>
      <c r="CIN83" s="86"/>
      <c r="CIO83" s="87"/>
      <c r="CIP83" s="87"/>
      <c r="CIQ83" s="88"/>
      <c r="CIR83" s="82"/>
      <c r="CIS83" s="83"/>
      <c r="CIT83" s="84"/>
      <c r="CIU83" s="85"/>
      <c r="CIV83" s="86"/>
      <c r="CIW83" s="86"/>
      <c r="CIX83" s="87"/>
      <c r="CIY83" s="87"/>
      <c r="CIZ83" s="88"/>
      <c r="CJA83" s="82"/>
      <c r="CJB83" s="83"/>
      <c r="CJC83" s="84"/>
      <c r="CJD83" s="85"/>
      <c r="CJE83" s="86"/>
      <c r="CJF83" s="86"/>
      <c r="CJG83" s="87"/>
      <c r="CJH83" s="87"/>
      <c r="CJI83" s="88"/>
      <c r="CJJ83" s="82"/>
      <c r="CJK83" s="83"/>
      <c r="CJL83" s="84"/>
      <c r="CJM83" s="85"/>
      <c r="CJN83" s="86"/>
      <c r="CJO83" s="86"/>
      <c r="CJP83" s="87"/>
      <c r="CJQ83" s="87"/>
      <c r="CJR83" s="88"/>
      <c r="CJS83" s="82"/>
      <c r="CJT83" s="83"/>
      <c r="CJU83" s="84"/>
      <c r="CJV83" s="85"/>
      <c r="CJW83" s="86"/>
      <c r="CJX83" s="86"/>
      <c r="CJY83" s="87"/>
      <c r="CJZ83" s="87"/>
      <c r="CKA83" s="88"/>
      <c r="CKB83" s="82"/>
      <c r="CKC83" s="83"/>
      <c r="CKD83" s="84"/>
      <c r="CKE83" s="85"/>
      <c r="CKF83" s="86"/>
      <c r="CKG83" s="86"/>
      <c r="CKH83" s="87"/>
      <c r="CKI83" s="87"/>
      <c r="CKJ83" s="88"/>
      <c r="CKK83" s="82"/>
      <c r="CKL83" s="83"/>
      <c r="CKM83" s="84"/>
      <c r="CKN83" s="85"/>
      <c r="CKO83" s="86"/>
      <c r="CKP83" s="86"/>
      <c r="CKQ83" s="87"/>
      <c r="CKR83" s="87"/>
      <c r="CKS83" s="88"/>
      <c r="CKT83" s="82"/>
      <c r="CKU83" s="83"/>
      <c r="CKV83" s="84"/>
      <c r="CKW83" s="85"/>
      <c r="CKX83" s="86"/>
      <c r="CKY83" s="86"/>
      <c r="CKZ83" s="87"/>
      <c r="CLA83" s="87"/>
      <c r="CLB83" s="88"/>
      <c r="CLC83" s="82"/>
      <c r="CLD83" s="83"/>
      <c r="CLE83" s="84"/>
      <c r="CLF83" s="85"/>
      <c r="CLG83" s="86"/>
      <c r="CLH83" s="86"/>
      <c r="CLI83" s="87"/>
      <c r="CLJ83" s="87"/>
      <c r="CLK83" s="88"/>
      <c r="CLL83" s="82"/>
      <c r="CLM83" s="83"/>
      <c r="CLN83" s="84"/>
      <c r="CLO83" s="85"/>
      <c r="CLP83" s="86"/>
      <c r="CLQ83" s="86"/>
      <c r="CLR83" s="87"/>
      <c r="CLS83" s="87"/>
      <c r="CLT83" s="88"/>
      <c r="CLU83" s="82"/>
      <c r="CLV83" s="83"/>
      <c r="CLW83" s="84"/>
      <c r="CLX83" s="85"/>
      <c r="CLY83" s="86"/>
      <c r="CLZ83" s="86"/>
      <c r="CMA83" s="87"/>
      <c r="CMB83" s="87"/>
      <c r="CMC83" s="88"/>
      <c r="CMD83" s="82"/>
      <c r="CME83" s="83"/>
      <c r="CMF83" s="84"/>
      <c r="CMG83" s="85"/>
      <c r="CMH83" s="86"/>
      <c r="CMI83" s="86"/>
      <c r="CMJ83" s="87"/>
      <c r="CMK83" s="87"/>
      <c r="CML83" s="88"/>
      <c r="CMM83" s="82"/>
      <c r="CMN83" s="83"/>
      <c r="CMO83" s="84"/>
      <c r="CMP83" s="85"/>
      <c r="CMQ83" s="86"/>
      <c r="CMR83" s="86"/>
      <c r="CMS83" s="87"/>
      <c r="CMT83" s="87"/>
      <c r="CMU83" s="88"/>
      <c r="CMV83" s="82"/>
      <c r="CMW83" s="83"/>
      <c r="CMX83" s="84"/>
      <c r="CMY83" s="85"/>
      <c r="CMZ83" s="86"/>
      <c r="CNA83" s="86"/>
      <c r="CNB83" s="87"/>
      <c r="CNC83" s="87"/>
      <c r="CND83" s="88"/>
      <c r="CNE83" s="82"/>
      <c r="CNF83" s="83"/>
      <c r="CNG83" s="84"/>
      <c r="CNH83" s="85"/>
      <c r="CNI83" s="86"/>
      <c r="CNJ83" s="86"/>
      <c r="CNK83" s="87"/>
      <c r="CNL83" s="87"/>
      <c r="CNM83" s="88"/>
      <c r="CNN83" s="82"/>
      <c r="CNO83" s="83"/>
      <c r="CNP83" s="84"/>
      <c r="CNQ83" s="85"/>
      <c r="CNR83" s="86"/>
      <c r="CNS83" s="86"/>
      <c r="CNT83" s="87"/>
      <c r="CNU83" s="87"/>
      <c r="CNV83" s="88"/>
      <c r="CNW83" s="82"/>
      <c r="CNX83" s="83"/>
      <c r="CNY83" s="84"/>
      <c r="CNZ83" s="85"/>
      <c r="COA83" s="86"/>
      <c r="COB83" s="86"/>
      <c r="COC83" s="87"/>
      <c r="COD83" s="87"/>
      <c r="COE83" s="88"/>
      <c r="COF83" s="82"/>
      <c r="COG83" s="83"/>
      <c r="COH83" s="84"/>
      <c r="COI83" s="85"/>
      <c r="COJ83" s="86"/>
      <c r="COK83" s="86"/>
      <c r="COL83" s="87"/>
      <c r="COM83" s="87"/>
      <c r="CON83" s="88"/>
      <c r="COO83" s="82"/>
      <c r="COP83" s="83"/>
      <c r="COQ83" s="84"/>
      <c r="COR83" s="85"/>
      <c r="COS83" s="86"/>
      <c r="COT83" s="86"/>
      <c r="COU83" s="87"/>
      <c r="COV83" s="87"/>
      <c r="COW83" s="88"/>
      <c r="COX83" s="82"/>
      <c r="COY83" s="83"/>
      <c r="COZ83" s="84"/>
      <c r="CPA83" s="85"/>
      <c r="CPB83" s="86"/>
      <c r="CPC83" s="86"/>
      <c r="CPD83" s="87"/>
      <c r="CPE83" s="87"/>
      <c r="CPF83" s="88"/>
      <c r="CPG83" s="82"/>
      <c r="CPH83" s="83"/>
      <c r="CPI83" s="84"/>
      <c r="CPJ83" s="85"/>
      <c r="CPK83" s="86"/>
      <c r="CPL83" s="86"/>
      <c r="CPM83" s="87"/>
      <c r="CPN83" s="87"/>
      <c r="CPO83" s="88"/>
      <c r="CPP83" s="82"/>
      <c r="CPQ83" s="83"/>
      <c r="CPR83" s="84"/>
      <c r="CPS83" s="85"/>
      <c r="CPT83" s="86"/>
      <c r="CPU83" s="86"/>
      <c r="CPV83" s="87"/>
      <c r="CPW83" s="87"/>
      <c r="CPX83" s="88"/>
      <c r="CPY83" s="82"/>
      <c r="CPZ83" s="83"/>
      <c r="CQA83" s="84"/>
      <c r="CQB83" s="85"/>
      <c r="CQC83" s="86"/>
      <c r="CQD83" s="86"/>
      <c r="CQE83" s="87"/>
      <c r="CQF83" s="87"/>
      <c r="CQG83" s="88"/>
      <c r="CQH83" s="82"/>
      <c r="CQI83" s="83"/>
      <c r="CQJ83" s="84"/>
      <c r="CQK83" s="85"/>
      <c r="CQL83" s="86"/>
      <c r="CQM83" s="86"/>
      <c r="CQN83" s="87"/>
      <c r="CQO83" s="87"/>
      <c r="CQP83" s="88"/>
      <c r="CQQ83" s="82"/>
      <c r="CQR83" s="83"/>
      <c r="CQS83" s="84"/>
      <c r="CQT83" s="85"/>
      <c r="CQU83" s="86"/>
      <c r="CQV83" s="86"/>
      <c r="CQW83" s="87"/>
      <c r="CQX83" s="87"/>
      <c r="CQY83" s="88"/>
      <c r="CQZ83" s="82"/>
      <c r="CRA83" s="83"/>
      <c r="CRB83" s="84"/>
      <c r="CRC83" s="85"/>
      <c r="CRD83" s="86"/>
      <c r="CRE83" s="86"/>
      <c r="CRF83" s="87"/>
      <c r="CRG83" s="87"/>
      <c r="CRH83" s="88"/>
      <c r="CRI83" s="82"/>
      <c r="CRJ83" s="83"/>
      <c r="CRK83" s="84"/>
      <c r="CRL83" s="85"/>
      <c r="CRM83" s="86"/>
      <c r="CRN83" s="86"/>
      <c r="CRO83" s="87"/>
      <c r="CRP83" s="87"/>
      <c r="CRQ83" s="88"/>
      <c r="CRR83" s="82"/>
      <c r="CRS83" s="83"/>
      <c r="CRT83" s="84"/>
      <c r="CRU83" s="85"/>
      <c r="CRV83" s="86"/>
      <c r="CRW83" s="86"/>
      <c r="CRX83" s="87"/>
      <c r="CRY83" s="87"/>
      <c r="CRZ83" s="88"/>
      <c r="CSA83" s="82"/>
      <c r="CSB83" s="83"/>
      <c r="CSC83" s="84"/>
      <c r="CSD83" s="85"/>
      <c r="CSE83" s="86"/>
      <c r="CSF83" s="86"/>
      <c r="CSG83" s="87"/>
      <c r="CSH83" s="87"/>
      <c r="CSI83" s="88"/>
      <c r="CSJ83" s="82"/>
      <c r="CSK83" s="83"/>
      <c r="CSL83" s="84"/>
      <c r="CSM83" s="85"/>
      <c r="CSN83" s="86"/>
      <c r="CSO83" s="86"/>
      <c r="CSP83" s="87"/>
      <c r="CSQ83" s="87"/>
      <c r="CSR83" s="88"/>
      <c r="CSS83" s="82"/>
      <c r="CST83" s="83"/>
      <c r="CSU83" s="84"/>
      <c r="CSV83" s="85"/>
      <c r="CSW83" s="86"/>
      <c r="CSX83" s="86"/>
      <c r="CSY83" s="87"/>
      <c r="CSZ83" s="87"/>
      <c r="CTA83" s="88"/>
      <c r="CTB83" s="82"/>
      <c r="CTC83" s="83"/>
      <c r="CTD83" s="84"/>
      <c r="CTE83" s="85"/>
      <c r="CTF83" s="86"/>
      <c r="CTG83" s="86"/>
      <c r="CTH83" s="87"/>
      <c r="CTI83" s="87"/>
      <c r="CTJ83" s="88"/>
      <c r="CTK83" s="82"/>
      <c r="CTL83" s="83"/>
      <c r="CTM83" s="84"/>
      <c r="CTN83" s="85"/>
      <c r="CTO83" s="86"/>
      <c r="CTP83" s="86"/>
      <c r="CTQ83" s="87"/>
      <c r="CTR83" s="87"/>
      <c r="CTS83" s="88"/>
      <c r="CTT83" s="82"/>
      <c r="CTU83" s="83"/>
      <c r="CTV83" s="84"/>
      <c r="CTW83" s="85"/>
      <c r="CTX83" s="86"/>
      <c r="CTY83" s="86"/>
      <c r="CTZ83" s="87"/>
      <c r="CUA83" s="87"/>
      <c r="CUB83" s="88"/>
      <c r="CUC83" s="82"/>
      <c r="CUD83" s="83"/>
      <c r="CUE83" s="84"/>
      <c r="CUF83" s="85"/>
      <c r="CUG83" s="86"/>
      <c r="CUH83" s="86"/>
      <c r="CUI83" s="87"/>
      <c r="CUJ83" s="87"/>
      <c r="CUK83" s="88"/>
      <c r="CUL83" s="82"/>
      <c r="CUM83" s="83"/>
      <c r="CUN83" s="84"/>
      <c r="CUO83" s="85"/>
      <c r="CUP83" s="86"/>
      <c r="CUQ83" s="86"/>
      <c r="CUR83" s="87"/>
      <c r="CUS83" s="87"/>
      <c r="CUT83" s="88"/>
      <c r="CUU83" s="82"/>
      <c r="CUV83" s="83"/>
      <c r="CUW83" s="84"/>
      <c r="CUX83" s="85"/>
      <c r="CUY83" s="86"/>
      <c r="CUZ83" s="86"/>
      <c r="CVA83" s="87"/>
      <c r="CVB83" s="87"/>
      <c r="CVC83" s="88"/>
      <c r="CVD83" s="82"/>
      <c r="CVE83" s="83"/>
      <c r="CVF83" s="84"/>
      <c r="CVG83" s="85"/>
      <c r="CVH83" s="86"/>
      <c r="CVI83" s="86"/>
      <c r="CVJ83" s="87"/>
      <c r="CVK83" s="87"/>
      <c r="CVL83" s="88"/>
      <c r="CVM83" s="82"/>
      <c r="CVN83" s="83"/>
      <c r="CVO83" s="84"/>
      <c r="CVP83" s="85"/>
      <c r="CVQ83" s="86"/>
      <c r="CVR83" s="86"/>
      <c r="CVS83" s="87"/>
      <c r="CVT83" s="87"/>
      <c r="CVU83" s="88"/>
      <c r="CVV83" s="82"/>
      <c r="CVW83" s="83"/>
      <c r="CVX83" s="84"/>
      <c r="CVY83" s="85"/>
      <c r="CVZ83" s="86"/>
      <c r="CWA83" s="86"/>
      <c r="CWB83" s="87"/>
      <c r="CWC83" s="87"/>
      <c r="CWD83" s="88"/>
      <c r="CWE83" s="82"/>
      <c r="CWF83" s="83"/>
      <c r="CWG83" s="84"/>
      <c r="CWH83" s="85"/>
      <c r="CWI83" s="86"/>
      <c r="CWJ83" s="86"/>
      <c r="CWK83" s="87"/>
      <c r="CWL83" s="87"/>
      <c r="CWM83" s="88"/>
      <c r="CWN83" s="82"/>
      <c r="CWO83" s="83"/>
      <c r="CWP83" s="84"/>
      <c r="CWQ83" s="85"/>
      <c r="CWR83" s="86"/>
      <c r="CWS83" s="86"/>
      <c r="CWT83" s="87"/>
      <c r="CWU83" s="87"/>
      <c r="CWV83" s="88"/>
      <c r="CWW83" s="82"/>
      <c r="CWX83" s="83"/>
      <c r="CWY83" s="84"/>
      <c r="CWZ83" s="85"/>
      <c r="CXA83" s="86"/>
      <c r="CXB83" s="86"/>
      <c r="CXC83" s="87"/>
      <c r="CXD83" s="87"/>
      <c r="CXE83" s="88"/>
      <c r="CXF83" s="82"/>
      <c r="CXG83" s="83"/>
      <c r="CXH83" s="84"/>
      <c r="CXI83" s="85"/>
      <c r="CXJ83" s="86"/>
      <c r="CXK83" s="86"/>
      <c r="CXL83" s="87"/>
      <c r="CXM83" s="87"/>
      <c r="CXN83" s="88"/>
      <c r="CXO83" s="82"/>
      <c r="CXP83" s="83"/>
      <c r="CXQ83" s="84"/>
      <c r="CXR83" s="85"/>
      <c r="CXS83" s="86"/>
      <c r="CXT83" s="86"/>
      <c r="CXU83" s="87"/>
      <c r="CXV83" s="87"/>
      <c r="CXW83" s="88"/>
      <c r="CXX83" s="82"/>
      <c r="CXY83" s="83"/>
      <c r="CXZ83" s="84"/>
      <c r="CYA83" s="85"/>
      <c r="CYB83" s="86"/>
      <c r="CYC83" s="86"/>
      <c r="CYD83" s="87"/>
      <c r="CYE83" s="87"/>
      <c r="CYF83" s="88"/>
      <c r="CYG83" s="82"/>
      <c r="CYH83" s="83"/>
      <c r="CYI83" s="84"/>
      <c r="CYJ83" s="85"/>
      <c r="CYK83" s="86"/>
      <c r="CYL83" s="86"/>
      <c r="CYM83" s="87"/>
      <c r="CYN83" s="87"/>
      <c r="CYO83" s="88"/>
      <c r="CYP83" s="82"/>
      <c r="CYQ83" s="83"/>
      <c r="CYR83" s="84"/>
      <c r="CYS83" s="85"/>
      <c r="CYT83" s="86"/>
      <c r="CYU83" s="86"/>
      <c r="CYV83" s="87"/>
      <c r="CYW83" s="87"/>
      <c r="CYX83" s="88"/>
      <c r="CYY83" s="82"/>
      <c r="CYZ83" s="83"/>
      <c r="CZA83" s="84"/>
      <c r="CZB83" s="85"/>
      <c r="CZC83" s="86"/>
      <c r="CZD83" s="86"/>
      <c r="CZE83" s="87"/>
      <c r="CZF83" s="87"/>
      <c r="CZG83" s="88"/>
      <c r="CZH83" s="82"/>
      <c r="CZI83" s="83"/>
      <c r="CZJ83" s="84"/>
      <c r="CZK83" s="85"/>
      <c r="CZL83" s="86"/>
      <c r="CZM83" s="86"/>
      <c r="CZN83" s="87"/>
      <c r="CZO83" s="87"/>
      <c r="CZP83" s="88"/>
      <c r="CZQ83" s="82"/>
      <c r="CZR83" s="83"/>
      <c r="CZS83" s="84"/>
      <c r="CZT83" s="85"/>
      <c r="CZU83" s="86"/>
      <c r="CZV83" s="86"/>
      <c r="CZW83" s="87"/>
      <c r="CZX83" s="87"/>
      <c r="CZY83" s="88"/>
      <c r="CZZ83" s="82"/>
      <c r="DAA83" s="83"/>
      <c r="DAB83" s="84"/>
      <c r="DAC83" s="85"/>
      <c r="DAD83" s="86"/>
      <c r="DAE83" s="86"/>
      <c r="DAF83" s="87"/>
      <c r="DAG83" s="87"/>
      <c r="DAH83" s="88"/>
      <c r="DAI83" s="82"/>
      <c r="DAJ83" s="83"/>
      <c r="DAK83" s="84"/>
      <c r="DAL83" s="85"/>
      <c r="DAM83" s="86"/>
      <c r="DAN83" s="86"/>
      <c r="DAO83" s="87"/>
      <c r="DAP83" s="87"/>
      <c r="DAQ83" s="88"/>
      <c r="DAR83" s="82"/>
      <c r="DAS83" s="83"/>
      <c r="DAT83" s="84"/>
      <c r="DAU83" s="85"/>
      <c r="DAV83" s="86"/>
      <c r="DAW83" s="86"/>
      <c r="DAX83" s="87"/>
      <c r="DAY83" s="87"/>
      <c r="DAZ83" s="88"/>
      <c r="DBA83" s="82"/>
      <c r="DBB83" s="83"/>
      <c r="DBC83" s="84"/>
      <c r="DBD83" s="85"/>
      <c r="DBE83" s="86"/>
      <c r="DBF83" s="86"/>
      <c r="DBG83" s="87"/>
      <c r="DBH83" s="87"/>
      <c r="DBI83" s="88"/>
      <c r="DBJ83" s="82"/>
      <c r="DBK83" s="83"/>
      <c r="DBL83" s="84"/>
      <c r="DBM83" s="85"/>
      <c r="DBN83" s="86"/>
      <c r="DBO83" s="86"/>
      <c r="DBP83" s="87"/>
      <c r="DBQ83" s="87"/>
      <c r="DBR83" s="88"/>
      <c r="DBS83" s="82"/>
      <c r="DBT83" s="83"/>
      <c r="DBU83" s="84"/>
      <c r="DBV83" s="85"/>
      <c r="DBW83" s="86"/>
      <c r="DBX83" s="86"/>
      <c r="DBY83" s="87"/>
      <c r="DBZ83" s="87"/>
      <c r="DCA83" s="88"/>
      <c r="DCB83" s="82"/>
      <c r="DCC83" s="83"/>
      <c r="DCD83" s="84"/>
      <c r="DCE83" s="85"/>
      <c r="DCF83" s="86"/>
      <c r="DCG83" s="86"/>
      <c r="DCH83" s="87"/>
      <c r="DCI83" s="87"/>
      <c r="DCJ83" s="88"/>
      <c r="DCK83" s="82"/>
      <c r="DCL83" s="83"/>
      <c r="DCM83" s="84"/>
      <c r="DCN83" s="85"/>
      <c r="DCO83" s="86"/>
      <c r="DCP83" s="86"/>
      <c r="DCQ83" s="87"/>
      <c r="DCR83" s="87"/>
      <c r="DCS83" s="88"/>
      <c r="DCT83" s="82"/>
      <c r="DCU83" s="83"/>
      <c r="DCV83" s="84"/>
      <c r="DCW83" s="85"/>
      <c r="DCX83" s="86"/>
      <c r="DCY83" s="86"/>
      <c r="DCZ83" s="87"/>
      <c r="DDA83" s="87"/>
      <c r="DDB83" s="88"/>
      <c r="DDC83" s="82"/>
      <c r="DDD83" s="83"/>
      <c r="DDE83" s="84"/>
      <c r="DDF83" s="85"/>
      <c r="DDG83" s="86"/>
      <c r="DDH83" s="86"/>
      <c r="DDI83" s="87"/>
      <c r="DDJ83" s="87"/>
      <c r="DDK83" s="88"/>
      <c r="DDL83" s="82"/>
      <c r="DDM83" s="83"/>
      <c r="DDN83" s="84"/>
      <c r="DDO83" s="85"/>
      <c r="DDP83" s="86"/>
      <c r="DDQ83" s="86"/>
      <c r="DDR83" s="87"/>
      <c r="DDS83" s="87"/>
      <c r="DDT83" s="88"/>
      <c r="DDU83" s="82"/>
      <c r="DDV83" s="83"/>
      <c r="DDW83" s="84"/>
      <c r="DDX83" s="85"/>
      <c r="DDY83" s="86"/>
      <c r="DDZ83" s="86"/>
      <c r="DEA83" s="87"/>
      <c r="DEB83" s="87"/>
      <c r="DEC83" s="88"/>
      <c r="DED83" s="82"/>
      <c r="DEE83" s="83"/>
      <c r="DEF83" s="84"/>
      <c r="DEG83" s="85"/>
      <c r="DEH83" s="86"/>
      <c r="DEI83" s="86"/>
      <c r="DEJ83" s="87"/>
      <c r="DEK83" s="87"/>
      <c r="DEL83" s="88"/>
      <c r="DEM83" s="82"/>
      <c r="DEN83" s="83"/>
      <c r="DEO83" s="84"/>
      <c r="DEP83" s="85"/>
      <c r="DEQ83" s="86"/>
      <c r="DER83" s="86"/>
      <c r="DES83" s="87"/>
      <c r="DET83" s="87"/>
      <c r="DEU83" s="88"/>
      <c r="DEV83" s="82"/>
      <c r="DEW83" s="83"/>
      <c r="DEX83" s="84"/>
      <c r="DEY83" s="85"/>
      <c r="DEZ83" s="86"/>
      <c r="DFA83" s="86"/>
      <c r="DFB83" s="87"/>
      <c r="DFC83" s="87"/>
      <c r="DFD83" s="88"/>
      <c r="DFE83" s="82"/>
      <c r="DFF83" s="83"/>
      <c r="DFG83" s="84"/>
      <c r="DFH83" s="85"/>
      <c r="DFI83" s="86"/>
      <c r="DFJ83" s="86"/>
      <c r="DFK83" s="87"/>
      <c r="DFL83" s="87"/>
      <c r="DFM83" s="88"/>
      <c r="DFN83" s="82"/>
      <c r="DFO83" s="83"/>
      <c r="DFP83" s="84"/>
      <c r="DFQ83" s="85"/>
      <c r="DFR83" s="86"/>
      <c r="DFS83" s="86"/>
      <c r="DFT83" s="87"/>
      <c r="DFU83" s="87"/>
      <c r="DFV83" s="88"/>
      <c r="DFW83" s="82"/>
      <c r="DFX83" s="83"/>
      <c r="DFY83" s="84"/>
      <c r="DFZ83" s="85"/>
      <c r="DGA83" s="86"/>
      <c r="DGB83" s="86"/>
      <c r="DGC83" s="87"/>
      <c r="DGD83" s="87"/>
      <c r="DGE83" s="88"/>
      <c r="DGF83" s="82"/>
      <c r="DGG83" s="83"/>
      <c r="DGH83" s="84"/>
      <c r="DGI83" s="85"/>
      <c r="DGJ83" s="86"/>
      <c r="DGK83" s="86"/>
      <c r="DGL83" s="87"/>
      <c r="DGM83" s="87"/>
      <c r="DGN83" s="88"/>
      <c r="DGO83" s="82"/>
      <c r="DGP83" s="83"/>
      <c r="DGQ83" s="84"/>
      <c r="DGR83" s="85"/>
      <c r="DGS83" s="86"/>
      <c r="DGT83" s="86"/>
      <c r="DGU83" s="87"/>
      <c r="DGV83" s="87"/>
      <c r="DGW83" s="88"/>
      <c r="DGX83" s="82"/>
      <c r="DGY83" s="83"/>
      <c r="DGZ83" s="84"/>
      <c r="DHA83" s="85"/>
      <c r="DHB83" s="86"/>
      <c r="DHC83" s="86"/>
      <c r="DHD83" s="87"/>
      <c r="DHE83" s="87"/>
      <c r="DHF83" s="88"/>
      <c r="DHG83" s="82"/>
      <c r="DHH83" s="83"/>
      <c r="DHI83" s="84"/>
      <c r="DHJ83" s="85"/>
      <c r="DHK83" s="86"/>
      <c r="DHL83" s="86"/>
      <c r="DHM83" s="87"/>
      <c r="DHN83" s="87"/>
      <c r="DHO83" s="88"/>
      <c r="DHP83" s="82"/>
      <c r="DHQ83" s="83"/>
      <c r="DHR83" s="84"/>
      <c r="DHS83" s="85"/>
      <c r="DHT83" s="86"/>
      <c r="DHU83" s="86"/>
      <c r="DHV83" s="87"/>
      <c r="DHW83" s="87"/>
      <c r="DHX83" s="88"/>
      <c r="DHY83" s="82"/>
      <c r="DHZ83" s="83"/>
      <c r="DIA83" s="84"/>
      <c r="DIB83" s="85"/>
      <c r="DIC83" s="86"/>
      <c r="DID83" s="86"/>
      <c r="DIE83" s="87"/>
      <c r="DIF83" s="87"/>
      <c r="DIG83" s="88"/>
      <c r="DIH83" s="82"/>
      <c r="DII83" s="83"/>
      <c r="DIJ83" s="84"/>
      <c r="DIK83" s="85"/>
      <c r="DIL83" s="86"/>
      <c r="DIM83" s="86"/>
      <c r="DIN83" s="87"/>
      <c r="DIO83" s="87"/>
      <c r="DIP83" s="88"/>
      <c r="DIQ83" s="82"/>
      <c r="DIR83" s="83"/>
      <c r="DIS83" s="84"/>
      <c r="DIT83" s="85"/>
      <c r="DIU83" s="86"/>
      <c r="DIV83" s="86"/>
      <c r="DIW83" s="87"/>
      <c r="DIX83" s="87"/>
      <c r="DIY83" s="88"/>
      <c r="DIZ83" s="82"/>
      <c r="DJA83" s="83"/>
      <c r="DJB83" s="84"/>
      <c r="DJC83" s="85"/>
      <c r="DJD83" s="86"/>
      <c r="DJE83" s="86"/>
      <c r="DJF83" s="87"/>
      <c r="DJG83" s="87"/>
      <c r="DJH83" s="88"/>
      <c r="DJI83" s="82"/>
      <c r="DJJ83" s="83"/>
      <c r="DJK83" s="84"/>
      <c r="DJL83" s="85"/>
      <c r="DJM83" s="86"/>
      <c r="DJN83" s="86"/>
      <c r="DJO83" s="87"/>
      <c r="DJP83" s="87"/>
      <c r="DJQ83" s="88"/>
      <c r="DJR83" s="82"/>
      <c r="DJS83" s="83"/>
      <c r="DJT83" s="84"/>
      <c r="DJU83" s="85"/>
      <c r="DJV83" s="86"/>
      <c r="DJW83" s="86"/>
      <c r="DJX83" s="87"/>
      <c r="DJY83" s="87"/>
      <c r="DJZ83" s="88"/>
      <c r="DKA83" s="82"/>
      <c r="DKB83" s="83"/>
      <c r="DKC83" s="84"/>
      <c r="DKD83" s="85"/>
      <c r="DKE83" s="86"/>
      <c r="DKF83" s="86"/>
      <c r="DKG83" s="87"/>
      <c r="DKH83" s="87"/>
      <c r="DKI83" s="88"/>
      <c r="DKJ83" s="82"/>
      <c r="DKK83" s="83"/>
      <c r="DKL83" s="84"/>
      <c r="DKM83" s="85"/>
      <c r="DKN83" s="86"/>
      <c r="DKO83" s="86"/>
      <c r="DKP83" s="87"/>
      <c r="DKQ83" s="87"/>
      <c r="DKR83" s="88"/>
      <c r="DKS83" s="82"/>
      <c r="DKT83" s="83"/>
      <c r="DKU83" s="84"/>
      <c r="DKV83" s="85"/>
      <c r="DKW83" s="86"/>
      <c r="DKX83" s="86"/>
      <c r="DKY83" s="87"/>
      <c r="DKZ83" s="87"/>
      <c r="DLA83" s="88"/>
      <c r="DLB83" s="82"/>
      <c r="DLC83" s="83"/>
      <c r="DLD83" s="84"/>
      <c r="DLE83" s="85"/>
      <c r="DLF83" s="86"/>
      <c r="DLG83" s="86"/>
      <c r="DLH83" s="87"/>
      <c r="DLI83" s="87"/>
      <c r="DLJ83" s="88"/>
      <c r="DLK83" s="82"/>
      <c r="DLL83" s="83"/>
      <c r="DLM83" s="84"/>
      <c r="DLN83" s="85"/>
      <c r="DLO83" s="86"/>
      <c r="DLP83" s="86"/>
      <c r="DLQ83" s="87"/>
      <c r="DLR83" s="87"/>
      <c r="DLS83" s="88"/>
      <c r="DLT83" s="82"/>
      <c r="DLU83" s="83"/>
      <c r="DLV83" s="84"/>
      <c r="DLW83" s="85"/>
      <c r="DLX83" s="86"/>
      <c r="DLY83" s="86"/>
      <c r="DLZ83" s="87"/>
      <c r="DMA83" s="87"/>
      <c r="DMB83" s="88"/>
      <c r="DMC83" s="82"/>
      <c r="DMD83" s="83"/>
      <c r="DME83" s="84"/>
      <c r="DMF83" s="85"/>
      <c r="DMG83" s="86"/>
      <c r="DMH83" s="86"/>
      <c r="DMI83" s="87"/>
      <c r="DMJ83" s="87"/>
      <c r="DMK83" s="88"/>
      <c r="DML83" s="82"/>
      <c r="DMM83" s="83"/>
      <c r="DMN83" s="84"/>
      <c r="DMO83" s="85"/>
      <c r="DMP83" s="86"/>
      <c r="DMQ83" s="86"/>
      <c r="DMR83" s="87"/>
      <c r="DMS83" s="87"/>
      <c r="DMT83" s="88"/>
      <c r="DMU83" s="82"/>
      <c r="DMV83" s="83"/>
      <c r="DMW83" s="84"/>
      <c r="DMX83" s="85"/>
      <c r="DMY83" s="86"/>
      <c r="DMZ83" s="86"/>
      <c r="DNA83" s="87"/>
      <c r="DNB83" s="87"/>
      <c r="DNC83" s="88"/>
      <c r="DND83" s="82"/>
      <c r="DNE83" s="83"/>
      <c r="DNF83" s="84"/>
      <c r="DNG83" s="85"/>
      <c r="DNH83" s="86"/>
      <c r="DNI83" s="86"/>
      <c r="DNJ83" s="87"/>
      <c r="DNK83" s="87"/>
      <c r="DNL83" s="88"/>
      <c r="DNM83" s="82"/>
      <c r="DNN83" s="83"/>
      <c r="DNO83" s="84"/>
      <c r="DNP83" s="85"/>
      <c r="DNQ83" s="86"/>
      <c r="DNR83" s="86"/>
      <c r="DNS83" s="87"/>
      <c r="DNT83" s="87"/>
      <c r="DNU83" s="88"/>
      <c r="DNV83" s="82"/>
      <c r="DNW83" s="83"/>
      <c r="DNX83" s="84"/>
      <c r="DNY83" s="85"/>
      <c r="DNZ83" s="86"/>
      <c r="DOA83" s="86"/>
      <c r="DOB83" s="87"/>
      <c r="DOC83" s="87"/>
      <c r="DOD83" s="88"/>
      <c r="DOE83" s="82"/>
      <c r="DOF83" s="83"/>
      <c r="DOG83" s="84"/>
      <c r="DOH83" s="85"/>
      <c r="DOI83" s="86"/>
      <c r="DOJ83" s="86"/>
      <c r="DOK83" s="87"/>
      <c r="DOL83" s="87"/>
      <c r="DOM83" s="88"/>
      <c r="DON83" s="82"/>
      <c r="DOO83" s="83"/>
      <c r="DOP83" s="84"/>
      <c r="DOQ83" s="85"/>
      <c r="DOR83" s="86"/>
      <c r="DOS83" s="86"/>
      <c r="DOT83" s="87"/>
      <c r="DOU83" s="87"/>
      <c r="DOV83" s="88"/>
      <c r="DOW83" s="82"/>
      <c r="DOX83" s="83"/>
      <c r="DOY83" s="84"/>
      <c r="DOZ83" s="85"/>
      <c r="DPA83" s="86"/>
      <c r="DPB83" s="86"/>
      <c r="DPC83" s="87"/>
      <c r="DPD83" s="87"/>
      <c r="DPE83" s="88"/>
      <c r="DPF83" s="82"/>
      <c r="DPG83" s="83"/>
      <c r="DPH83" s="84"/>
      <c r="DPI83" s="85"/>
      <c r="DPJ83" s="86"/>
      <c r="DPK83" s="86"/>
      <c r="DPL83" s="87"/>
      <c r="DPM83" s="87"/>
      <c r="DPN83" s="88"/>
      <c r="DPO83" s="82"/>
      <c r="DPP83" s="83"/>
      <c r="DPQ83" s="84"/>
      <c r="DPR83" s="85"/>
      <c r="DPS83" s="86"/>
      <c r="DPT83" s="86"/>
      <c r="DPU83" s="87"/>
      <c r="DPV83" s="87"/>
      <c r="DPW83" s="88"/>
      <c r="DPX83" s="82"/>
      <c r="DPY83" s="83"/>
      <c r="DPZ83" s="84"/>
      <c r="DQA83" s="85"/>
      <c r="DQB83" s="86"/>
      <c r="DQC83" s="86"/>
      <c r="DQD83" s="87"/>
      <c r="DQE83" s="87"/>
      <c r="DQF83" s="88"/>
      <c r="DQG83" s="82"/>
      <c r="DQH83" s="83"/>
      <c r="DQI83" s="84"/>
      <c r="DQJ83" s="85"/>
      <c r="DQK83" s="86"/>
      <c r="DQL83" s="86"/>
      <c r="DQM83" s="87"/>
      <c r="DQN83" s="87"/>
      <c r="DQO83" s="88"/>
      <c r="DQP83" s="82"/>
      <c r="DQQ83" s="83"/>
      <c r="DQR83" s="84"/>
      <c r="DQS83" s="85"/>
      <c r="DQT83" s="86"/>
      <c r="DQU83" s="86"/>
      <c r="DQV83" s="87"/>
      <c r="DQW83" s="87"/>
      <c r="DQX83" s="88"/>
      <c r="DQY83" s="82"/>
      <c r="DQZ83" s="83"/>
      <c r="DRA83" s="84"/>
      <c r="DRB83" s="85"/>
      <c r="DRC83" s="86"/>
      <c r="DRD83" s="86"/>
      <c r="DRE83" s="87"/>
      <c r="DRF83" s="87"/>
      <c r="DRG83" s="88"/>
      <c r="DRH83" s="82"/>
      <c r="DRI83" s="83"/>
      <c r="DRJ83" s="84"/>
      <c r="DRK83" s="85"/>
      <c r="DRL83" s="86"/>
      <c r="DRM83" s="86"/>
      <c r="DRN83" s="87"/>
      <c r="DRO83" s="87"/>
      <c r="DRP83" s="88"/>
      <c r="DRQ83" s="82"/>
      <c r="DRR83" s="83"/>
      <c r="DRS83" s="84"/>
      <c r="DRT83" s="85"/>
      <c r="DRU83" s="86"/>
      <c r="DRV83" s="86"/>
      <c r="DRW83" s="87"/>
      <c r="DRX83" s="87"/>
      <c r="DRY83" s="88"/>
      <c r="DRZ83" s="82"/>
      <c r="DSA83" s="83"/>
      <c r="DSB83" s="84"/>
      <c r="DSC83" s="85"/>
      <c r="DSD83" s="86"/>
      <c r="DSE83" s="86"/>
      <c r="DSF83" s="87"/>
      <c r="DSG83" s="87"/>
      <c r="DSH83" s="88"/>
      <c r="DSI83" s="82"/>
      <c r="DSJ83" s="83"/>
      <c r="DSK83" s="84"/>
      <c r="DSL83" s="85"/>
      <c r="DSM83" s="86"/>
      <c r="DSN83" s="86"/>
      <c r="DSO83" s="87"/>
      <c r="DSP83" s="87"/>
      <c r="DSQ83" s="88"/>
      <c r="DSR83" s="82"/>
      <c r="DSS83" s="83"/>
      <c r="DST83" s="84"/>
      <c r="DSU83" s="85"/>
      <c r="DSV83" s="86"/>
      <c r="DSW83" s="86"/>
      <c r="DSX83" s="87"/>
      <c r="DSY83" s="87"/>
      <c r="DSZ83" s="88"/>
      <c r="DTA83" s="82"/>
      <c r="DTB83" s="83"/>
      <c r="DTC83" s="84"/>
      <c r="DTD83" s="85"/>
      <c r="DTE83" s="86"/>
      <c r="DTF83" s="86"/>
      <c r="DTG83" s="87"/>
      <c r="DTH83" s="87"/>
      <c r="DTI83" s="88"/>
      <c r="DTJ83" s="82"/>
      <c r="DTK83" s="83"/>
      <c r="DTL83" s="84"/>
      <c r="DTM83" s="85"/>
      <c r="DTN83" s="86"/>
      <c r="DTO83" s="86"/>
      <c r="DTP83" s="87"/>
      <c r="DTQ83" s="87"/>
      <c r="DTR83" s="88"/>
      <c r="DTS83" s="82"/>
      <c r="DTT83" s="83"/>
      <c r="DTU83" s="84"/>
      <c r="DTV83" s="85"/>
      <c r="DTW83" s="86"/>
      <c r="DTX83" s="86"/>
      <c r="DTY83" s="87"/>
      <c r="DTZ83" s="87"/>
      <c r="DUA83" s="88"/>
      <c r="DUB83" s="82"/>
      <c r="DUC83" s="83"/>
      <c r="DUD83" s="84"/>
      <c r="DUE83" s="85"/>
      <c r="DUF83" s="86"/>
      <c r="DUG83" s="86"/>
      <c r="DUH83" s="87"/>
      <c r="DUI83" s="87"/>
      <c r="DUJ83" s="88"/>
      <c r="DUK83" s="82"/>
      <c r="DUL83" s="83"/>
      <c r="DUM83" s="84"/>
      <c r="DUN83" s="85"/>
      <c r="DUO83" s="86"/>
      <c r="DUP83" s="86"/>
      <c r="DUQ83" s="87"/>
      <c r="DUR83" s="87"/>
      <c r="DUS83" s="88"/>
      <c r="DUT83" s="82"/>
      <c r="DUU83" s="83"/>
      <c r="DUV83" s="84"/>
      <c r="DUW83" s="85"/>
      <c r="DUX83" s="86"/>
      <c r="DUY83" s="86"/>
      <c r="DUZ83" s="87"/>
      <c r="DVA83" s="87"/>
      <c r="DVB83" s="88"/>
      <c r="DVC83" s="82"/>
      <c r="DVD83" s="83"/>
      <c r="DVE83" s="84"/>
      <c r="DVF83" s="85"/>
      <c r="DVG83" s="86"/>
      <c r="DVH83" s="86"/>
      <c r="DVI83" s="87"/>
      <c r="DVJ83" s="87"/>
      <c r="DVK83" s="88"/>
      <c r="DVL83" s="82"/>
      <c r="DVM83" s="83"/>
      <c r="DVN83" s="84"/>
      <c r="DVO83" s="85"/>
      <c r="DVP83" s="86"/>
      <c r="DVQ83" s="86"/>
      <c r="DVR83" s="87"/>
      <c r="DVS83" s="87"/>
      <c r="DVT83" s="88"/>
      <c r="DVU83" s="82"/>
      <c r="DVV83" s="83"/>
      <c r="DVW83" s="84"/>
      <c r="DVX83" s="85"/>
      <c r="DVY83" s="86"/>
      <c r="DVZ83" s="86"/>
      <c r="DWA83" s="87"/>
      <c r="DWB83" s="87"/>
      <c r="DWC83" s="88"/>
      <c r="DWD83" s="82"/>
      <c r="DWE83" s="83"/>
      <c r="DWF83" s="84"/>
      <c r="DWG83" s="85"/>
      <c r="DWH83" s="86"/>
      <c r="DWI83" s="86"/>
      <c r="DWJ83" s="87"/>
      <c r="DWK83" s="87"/>
      <c r="DWL83" s="88"/>
      <c r="DWM83" s="82"/>
      <c r="DWN83" s="83"/>
      <c r="DWO83" s="84"/>
      <c r="DWP83" s="85"/>
      <c r="DWQ83" s="86"/>
      <c r="DWR83" s="86"/>
      <c r="DWS83" s="87"/>
      <c r="DWT83" s="87"/>
      <c r="DWU83" s="88"/>
      <c r="DWV83" s="82"/>
      <c r="DWW83" s="83"/>
      <c r="DWX83" s="84"/>
      <c r="DWY83" s="85"/>
      <c r="DWZ83" s="86"/>
      <c r="DXA83" s="86"/>
      <c r="DXB83" s="87"/>
      <c r="DXC83" s="87"/>
      <c r="DXD83" s="88"/>
      <c r="DXE83" s="82"/>
      <c r="DXF83" s="83"/>
      <c r="DXG83" s="84"/>
      <c r="DXH83" s="85"/>
      <c r="DXI83" s="86"/>
      <c r="DXJ83" s="86"/>
      <c r="DXK83" s="87"/>
      <c r="DXL83" s="87"/>
      <c r="DXM83" s="88"/>
      <c r="DXN83" s="82"/>
      <c r="DXO83" s="83"/>
      <c r="DXP83" s="84"/>
      <c r="DXQ83" s="85"/>
      <c r="DXR83" s="86"/>
      <c r="DXS83" s="86"/>
      <c r="DXT83" s="87"/>
      <c r="DXU83" s="87"/>
      <c r="DXV83" s="88"/>
      <c r="DXW83" s="82"/>
      <c r="DXX83" s="83"/>
      <c r="DXY83" s="84"/>
      <c r="DXZ83" s="85"/>
      <c r="DYA83" s="86"/>
      <c r="DYB83" s="86"/>
      <c r="DYC83" s="87"/>
      <c r="DYD83" s="87"/>
      <c r="DYE83" s="88"/>
      <c r="DYF83" s="82"/>
      <c r="DYG83" s="83"/>
      <c r="DYH83" s="84"/>
      <c r="DYI83" s="85"/>
      <c r="DYJ83" s="86"/>
      <c r="DYK83" s="86"/>
      <c r="DYL83" s="87"/>
      <c r="DYM83" s="87"/>
      <c r="DYN83" s="88"/>
      <c r="DYO83" s="82"/>
      <c r="DYP83" s="83"/>
      <c r="DYQ83" s="84"/>
      <c r="DYR83" s="85"/>
      <c r="DYS83" s="86"/>
      <c r="DYT83" s="86"/>
      <c r="DYU83" s="87"/>
      <c r="DYV83" s="87"/>
      <c r="DYW83" s="88"/>
      <c r="DYX83" s="82"/>
      <c r="DYY83" s="83"/>
      <c r="DYZ83" s="84"/>
      <c r="DZA83" s="85"/>
      <c r="DZB83" s="86"/>
      <c r="DZC83" s="86"/>
      <c r="DZD83" s="87"/>
      <c r="DZE83" s="87"/>
      <c r="DZF83" s="88"/>
      <c r="DZG83" s="82"/>
      <c r="DZH83" s="83"/>
      <c r="DZI83" s="84"/>
      <c r="DZJ83" s="85"/>
      <c r="DZK83" s="86"/>
      <c r="DZL83" s="86"/>
      <c r="DZM83" s="87"/>
      <c r="DZN83" s="87"/>
      <c r="DZO83" s="88"/>
      <c r="DZP83" s="82"/>
      <c r="DZQ83" s="83"/>
      <c r="DZR83" s="84"/>
      <c r="DZS83" s="85"/>
      <c r="DZT83" s="86"/>
      <c r="DZU83" s="86"/>
      <c r="DZV83" s="87"/>
      <c r="DZW83" s="87"/>
      <c r="DZX83" s="88"/>
      <c r="DZY83" s="82"/>
      <c r="DZZ83" s="83"/>
      <c r="EAA83" s="84"/>
      <c r="EAB83" s="85"/>
      <c r="EAC83" s="86"/>
      <c r="EAD83" s="86"/>
      <c r="EAE83" s="87"/>
      <c r="EAF83" s="87"/>
      <c r="EAG83" s="88"/>
      <c r="EAH83" s="82"/>
      <c r="EAI83" s="83"/>
      <c r="EAJ83" s="84"/>
      <c r="EAK83" s="85"/>
      <c r="EAL83" s="86"/>
      <c r="EAM83" s="86"/>
      <c r="EAN83" s="87"/>
      <c r="EAO83" s="87"/>
      <c r="EAP83" s="88"/>
      <c r="EAQ83" s="82"/>
      <c r="EAR83" s="83"/>
      <c r="EAS83" s="84"/>
      <c r="EAT83" s="85"/>
      <c r="EAU83" s="86"/>
      <c r="EAV83" s="86"/>
      <c r="EAW83" s="87"/>
      <c r="EAX83" s="87"/>
      <c r="EAY83" s="88"/>
      <c r="EAZ83" s="82"/>
      <c r="EBA83" s="83"/>
      <c r="EBB83" s="84"/>
      <c r="EBC83" s="85"/>
      <c r="EBD83" s="86"/>
      <c r="EBE83" s="86"/>
      <c r="EBF83" s="87"/>
      <c r="EBG83" s="87"/>
      <c r="EBH83" s="88"/>
      <c r="EBI83" s="82"/>
      <c r="EBJ83" s="83"/>
      <c r="EBK83" s="84"/>
      <c r="EBL83" s="85"/>
      <c r="EBM83" s="86"/>
      <c r="EBN83" s="86"/>
      <c r="EBO83" s="87"/>
      <c r="EBP83" s="87"/>
      <c r="EBQ83" s="88"/>
      <c r="EBR83" s="82"/>
      <c r="EBS83" s="83"/>
      <c r="EBT83" s="84"/>
      <c r="EBU83" s="85"/>
      <c r="EBV83" s="86"/>
      <c r="EBW83" s="86"/>
      <c r="EBX83" s="87"/>
      <c r="EBY83" s="87"/>
      <c r="EBZ83" s="88"/>
      <c r="ECA83" s="82"/>
      <c r="ECB83" s="83"/>
      <c r="ECC83" s="84"/>
      <c r="ECD83" s="85"/>
      <c r="ECE83" s="86"/>
      <c r="ECF83" s="86"/>
      <c r="ECG83" s="87"/>
      <c r="ECH83" s="87"/>
      <c r="ECI83" s="88"/>
      <c r="ECJ83" s="82"/>
      <c r="ECK83" s="83"/>
      <c r="ECL83" s="84"/>
      <c r="ECM83" s="85"/>
      <c r="ECN83" s="86"/>
      <c r="ECO83" s="86"/>
      <c r="ECP83" s="87"/>
      <c r="ECQ83" s="87"/>
      <c r="ECR83" s="88"/>
      <c r="ECS83" s="82"/>
      <c r="ECT83" s="83"/>
      <c r="ECU83" s="84"/>
      <c r="ECV83" s="85"/>
      <c r="ECW83" s="86"/>
      <c r="ECX83" s="86"/>
      <c r="ECY83" s="87"/>
      <c r="ECZ83" s="87"/>
      <c r="EDA83" s="88"/>
      <c r="EDB83" s="82"/>
      <c r="EDC83" s="83"/>
      <c r="EDD83" s="84"/>
      <c r="EDE83" s="85"/>
      <c r="EDF83" s="86"/>
      <c r="EDG83" s="86"/>
      <c r="EDH83" s="87"/>
      <c r="EDI83" s="87"/>
      <c r="EDJ83" s="88"/>
      <c r="EDK83" s="82"/>
      <c r="EDL83" s="83"/>
      <c r="EDM83" s="84"/>
      <c r="EDN83" s="85"/>
      <c r="EDO83" s="86"/>
      <c r="EDP83" s="86"/>
      <c r="EDQ83" s="87"/>
      <c r="EDR83" s="87"/>
      <c r="EDS83" s="88"/>
      <c r="EDT83" s="82"/>
      <c r="EDU83" s="83"/>
      <c r="EDV83" s="84"/>
      <c r="EDW83" s="85"/>
      <c r="EDX83" s="86"/>
      <c r="EDY83" s="86"/>
      <c r="EDZ83" s="87"/>
      <c r="EEA83" s="87"/>
      <c r="EEB83" s="88"/>
      <c r="EEC83" s="82"/>
      <c r="EED83" s="83"/>
      <c r="EEE83" s="84"/>
      <c r="EEF83" s="85"/>
      <c r="EEG83" s="86"/>
      <c r="EEH83" s="86"/>
      <c r="EEI83" s="87"/>
      <c r="EEJ83" s="87"/>
      <c r="EEK83" s="88"/>
      <c r="EEL83" s="82"/>
      <c r="EEM83" s="83"/>
      <c r="EEN83" s="84"/>
      <c r="EEO83" s="85"/>
      <c r="EEP83" s="86"/>
      <c r="EEQ83" s="86"/>
      <c r="EER83" s="87"/>
      <c r="EES83" s="87"/>
      <c r="EET83" s="88"/>
      <c r="EEU83" s="82"/>
      <c r="EEV83" s="83"/>
      <c r="EEW83" s="84"/>
      <c r="EEX83" s="85"/>
      <c r="EEY83" s="86"/>
      <c r="EEZ83" s="86"/>
      <c r="EFA83" s="87"/>
      <c r="EFB83" s="87"/>
      <c r="EFC83" s="88"/>
      <c r="EFD83" s="82"/>
      <c r="EFE83" s="83"/>
      <c r="EFF83" s="84"/>
      <c r="EFG83" s="85"/>
      <c r="EFH83" s="86"/>
      <c r="EFI83" s="86"/>
      <c r="EFJ83" s="87"/>
      <c r="EFK83" s="87"/>
      <c r="EFL83" s="88"/>
      <c r="EFM83" s="82"/>
      <c r="EFN83" s="83"/>
      <c r="EFO83" s="84"/>
      <c r="EFP83" s="85"/>
      <c r="EFQ83" s="86"/>
      <c r="EFR83" s="86"/>
      <c r="EFS83" s="87"/>
      <c r="EFT83" s="87"/>
      <c r="EFU83" s="88"/>
      <c r="EFV83" s="82"/>
      <c r="EFW83" s="83"/>
      <c r="EFX83" s="84"/>
      <c r="EFY83" s="85"/>
      <c r="EFZ83" s="86"/>
      <c r="EGA83" s="86"/>
      <c r="EGB83" s="87"/>
      <c r="EGC83" s="87"/>
      <c r="EGD83" s="88"/>
      <c r="EGE83" s="82"/>
      <c r="EGF83" s="83"/>
      <c r="EGG83" s="84"/>
      <c r="EGH83" s="85"/>
      <c r="EGI83" s="86"/>
      <c r="EGJ83" s="86"/>
      <c r="EGK83" s="87"/>
      <c r="EGL83" s="87"/>
      <c r="EGM83" s="88"/>
      <c r="EGN83" s="82"/>
      <c r="EGO83" s="83"/>
      <c r="EGP83" s="84"/>
      <c r="EGQ83" s="85"/>
      <c r="EGR83" s="86"/>
      <c r="EGS83" s="86"/>
      <c r="EGT83" s="87"/>
      <c r="EGU83" s="87"/>
      <c r="EGV83" s="88"/>
      <c r="EGW83" s="82"/>
      <c r="EGX83" s="83"/>
      <c r="EGY83" s="84"/>
      <c r="EGZ83" s="85"/>
      <c r="EHA83" s="86"/>
      <c r="EHB83" s="86"/>
      <c r="EHC83" s="87"/>
      <c r="EHD83" s="87"/>
      <c r="EHE83" s="88"/>
      <c r="EHF83" s="82"/>
      <c r="EHG83" s="83"/>
      <c r="EHH83" s="84"/>
      <c r="EHI83" s="85"/>
      <c r="EHJ83" s="86"/>
      <c r="EHK83" s="86"/>
      <c r="EHL83" s="87"/>
      <c r="EHM83" s="87"/>
      <c r="EHN83" s="88"/>
      <c r="EHO83" s="82"/>
      <c r="EHP83" s="83"/>
      <c r="EHQ83" s="84"/>
      <c r="EHR83" s="85"/>
      <c r="EHS83" s="86"/>
      <c r="EHT83" s="86"/>
      <c r="EHU83" s="87"/>
      <c r="EHV83" s="87"/>
      <c r="EHW83" s="88"/>
      <c r="EHX83" s="82"/>
      <c r="EHY83" s="83"/>
      <c r="EHZ83" s="84"/>
      <c r="EIA83" s="85"/>
      <c r="EIB83" s="86"/>
      <c r="EIC83" s="86"/>
      <c r="EID83" s="87"/>
      <c r="EIE83" s="87"/>
      <c r="EIF83" s="88"/>
      <c r="EIG83" s="82"/>
      <c r="EIH83" s="83"/>
      <c r="EII83" s="84"/>
      <c r="EIJ83" s="85"/>
      <c r="EIK83" s="86"/>
      <c r="EIL83" s="86"/>
      <c r="EIM83" s="87"/>
      <c r="EIN83" s="87"/>
      <c r="EIO83" s="88"/>
      <c r="EIP83" s="82"/>
      <c r="EIQ83" s="83"/>
      <c r="EIR83" s="84"/>
      <c r="EIS83" s="85"/>
      <c r="EIT83" s="86"/>
      <c r="EIU83" s="86"/>
      <c r="EIV83" s="87"/>
      <c r="EIW83" s="87"/>
      <c r="EIX83" s="88"/>
      <c r="EIY83" s="82"/>
      <c r="EIZ83" s="83"/>
      <c r="EJA83" s="84"/>
      <c r="EJB83" s="85"/>
      <c r="EJC83" s="86"/>
      <c r="EJD83" s="86"/>
      <c r="EJE83" s="87"/>
      <c r="EJF83" s="87"/>
      <c r="EJG83" s="88"/>
      <c r="EJH83" s="82"/>
      <c r="EJI83" s="83"/>
      <c r="EJJ83" s="84"/>
      <c r="EJK83" s="85"/>
      <c r="EJL83" s="86"/>
      <c r="EJM83" s="86"/>
      <c r="EJN83" s="87"/>
      <c r="EJO83" s="87"/>
      <c r="EJP83" s="88"/>
      <c r="EJQ83" s="82"/>
      <c r="EJR83" s="83"/>
      <c r="EJS83" s="84"/>
      <c r="EJT83" s="85"/>
      <c r="EJU83" s="86"/>
      <c r="EJV83" s="86"/>
      <c r="EJW83" s="87"/>
      <c r="EJX83" s="87"/>
      <c r="EJY83" s="88"/>
      <c r="EJZ83" s="82"/>
      <c r="EKA83" s="83"/>
      <c r="EKB83" s="84"/>
      <c r="EKC83" s="85"/>
      <c r="EKD83" s="86"/>
      <c r="EKE83" s="86"/>
      <c r="EKF83" s="87"/>
      <c r="EKG83" s="87"/>
      <c r="EKH83" s="88"/>
      <c r="EKI83" s="82"/>
      <c r="EKJ83" s="83"/>
      <c r="EKK83" s="84"/>
      <c r="EKL83" s="85"/>
      <c r="EKM83" s="86"/>
      <c r="EKN83" s="86"/>
      <c r="EKO83" s="87"/>
      <c r="EKP83" s="87"/>
      <c r="EKQ83" s="88"/>
      <c r="EKR83" s="82"/>
      <c r="EKS83" s="83"/>
      <c r="EKT83" s="84"/>
      <c r="EKU83" s="85"/>
      <c r="EKV83" s="86"/>
      <c r="EKW83" s="86"/>
      <c r="EKX83" s="87"/>
      <c r="EKY83" s="87"/>
      <c r="EKZ83" s="88"/>
      <c r="ELA83" s="82"/>
      <c r="ELB83" s="83"/>
      <c r="ELC83" s="84"/>
      <c r="ELD83" s="85"/>
      <c r="ELE83" s="86"/>
      <c r="ELF83" s="86"/>
      <c r="ELG83" s="87"/>
      <c r="ELH83" s="87"/>
      <c r="ELI83" s="88"/>
      <c r="ELJ83" s="82"/>
      <c r="ELK83" s="83"/>
      <c r="ELL83" s="84"/>
      <c r="ELM83" s="85"/>
      <c r="ELN83" s="86"/>
      <c r="ELO83" s="86"/>
      <c r="ELP83" s="87"/>
      <c r="ELQ83" s="87"/>
      <c r="ELR83" s="88"/>
      <c r="ELS83" s="82"/>
      <c r="ELT83" s="83"/>
      <c r="ELU83" s="84"/>
      <c r="ELV83" s="85"/>
      <c r="ELW83" s="86"/>
      <c r="ELX83" s="86"/>
      <c r="ELY83" s="87"/>
      <c r="ELZ83" s="87"/>
      <c r="EMA83" s="88"/>
      <c r="EMB83" s="82"/>
      <c r="EMC83" s="83"/>
      <c r="EMD83" s="84"/>
      <c r="EME83" s="85"/>
      <c r="EMF83" s="86"/>
      <c r="EMG83" s="86"/>
      <c r="EMH83" s="87"/>
      <c r="EMI83" s="87"/>
      <c r="EMJ83" s="88"/>
      <c r="EMK83" s="82"/>
      <c r="EML83" s="83"/>
      <c r="EMM83" s="84"/>
      <c r="EMN83" s="85"/>
      <c r="EMO83" s="86"/>
      <c r="EMP83" s="86"/>
      <c r="EMQ83" s="87"/>
      <c r="EMR83" s="87"/>
      <c r="EMS83" s="88"/>
      <c r="EMT83" s="82"/>
      <c r="EMU83" s="83"/>
      <c r="EMV83" s="84"/>
      <c r="EMW83" s="85"/>
      <c r="EMX83" s="86"/>
      <c r="EMY83" s="86"/>
      <c r="EMZ83" s="87"/>
      <c r="ENA83" s="87"/>
      <c r="ENB83" s="88"/>
      <c r="ENC83" s="82"/>
      <c r="END83" s="83"/>
      <c r="ENE83" s="84"/>
      <c r="ENF83" s="85"/>
      <c r="ENG83" s="86"/>
      <c r="ENH83" s="86"/>
      <c r="ENI83" s="87"/>
      <c r="ENJ83" s="87"/>
      <c r="ENK83" s="88"/>
      <c r="ENL83" s="82"/>
      <c r="ENM83" s="83"/>
      <c r="ENN83" s="84"/>
      <c r="ENO83" s="85"/>
      <c r="ENP83" s="86"/>
      <c r="ENQ83" s="86"/>
      <c r="ENR83" s="87"/>
      <c r="ENS83" s="87"/>
      <c r="ENT83" s="88"/>
      <c r="ENU83" s="82"/>
      <c r="ENV83" s="83"/>
      <c r="ENW83" s="84"/>
      <c r="ENX83" s="85"/>
      <c r="ENY83" s="86"/>
      <c r="ENZ83" s="86"/>
      <c r="EOA83" s="87"/>
      <c r="EOB83" s="87"/>
      <c r="EOC83" s="88"/>
      <c r="EOD83" s="82"/>
      <c r="EOE83" s="83"/>
      <c r="EOF83" s="84"/>
      <c r="EOG83" s="85"/>
      <c r="EOH83" s="86"/>
      <c r="EOI83" s="86"/>
      <c r="EOJ83" s="87"/>
      <c r="EOK83" s="87"/>
      <c r="EOL83" s="88"/>
      <c r="EOM83" s="82"/>
      <c r="EON83" s="83"/>
      <c r="EOO83" s="84"/>
      <c r="EOP83" s="85"/>
      <c r="EOQ83" s="86"/>
      <c r="EOR83" s="86"/>
      <c r="EOS83" s="87"/>
      <c r="EOT83" s="87"/>
      <c r="EOU83" s="88"/>
      <c r="EOV83" s="82"/>
      <c r="EOW83" s="83"/>
      <c r="EOX83" s="84"/>
      <c r="EOY83" s="85"/>
      <c r="EOZ83" s="86"/>
      <c r="EPA83" s="86"/>
      <c r="EPB83" s="87"/>
      <c r="EPC83" s="87"/>
      <c r="EPD83" s="88"/>
      <c r="EPE83" s="82"/>
      <c r="EPF83" s="83"/>
      <c r="EPG83" s="84"/>
      <c r="EPH83" s="85"/>
      <c r="EPI83" s="86"/>
      <c r="EPJ83" s="86"/>
      <c r="EPK83" s="87"/>
      <c r="EPL83" s="87"/>
      <c r="EPM83" s="88"/>
      <c r="EPN83" s="82"/>
      <c r="EPO83" s="83"/>
      <c r="EPP83" s="84"/>
      <c r="EPQ83" s="85"/>
      <c r="EPR83" s="86"/>
      <c r="EPS83" s="86"/>
      <c r="EPT83" s="87"/>
      <c r="EPU83" s="87"/>
      <c r="EPV83" s="88"/>
      <c r="EPW83" s="82"/>
      <c r="EPX83" s="83"/>
      <c r="EPY83" s="84"/>
      <c r="EPZ83" s="85"/>
      <c r="EQA83" s="86"/>
      <c r="EQB83" s="86"/>
      <c r="EQC83" s="87"/>
      <c r="EQD83" s="87"/>
      <c r="EQE83" s="88"/>
      <c r="EQF83" s="82"/>
      <c r="EQG83" s="83"/>
      <c r="EQH83" s="84"/>
      <c r="EQI83" s="85"/>
      <c r="EQJ83" s="86"/>
      <c r="EQK83" s="86"/>
      <c r="EQL83" s="87"/>
      <c r="EQM83" s="87"/>
      <c r="EQN83" s="88"/>
      <c r="EQO83" s="82"/>
      <c r="EQP83" s="83"/>
      <c r="EQQ83" s="84"/>
      <c r="EQR83" s="85"/>
      <c r="EQS83" s="86"/>
      <c r="EQT83" s="86"/>
      <c r="EQU83" s="87"/>
      <c r="EQV83" s="87"/>
      <c r="EQW83" s="88"/>
      <c r="EQX83" s="82"/>
      <c r="EQY83" s="83"/>
      <c r="EQZ83" s="84"/>
      <c r="ERA83" s="85"/>
      <c r="ERB83" s="86"/>
      <c r="ERC83" s="86"/>
      <c r="ERD83" s="87"/>
      <c r="ERE83" s="87"/>
      <c r="ERF83" s="88"/>
      <c r="ERG83" s="82"/>
      <c r="ERH83" s="83"/>
      <c r="ERI83" s="84"/>
      <c r="ERJ83" s="85"/>
      <c r="ERK83" s="86"/>
      <c r="ERL83" s="86"/>
      <c r="ERM83" s="87"/>
      <c r="ERN83" s="87"/>
      <c r="ERO83" s="88"/>
      <c r="ERP83" s="82"/>
      <c r="ERQ83" s="83"/>
      <c r="ERR83" s="84"/>
      <c r="ERS83" s="85"/>
      <c r="ERT83" s="86"/>
      <c r="ERU83" s="86"/>
      <c r="ERV83" s="87"/>
      <c r="ERW83" s="87"/>
      <c r="ERX83" s="88"/>
      <c r="ERY83" s="82"/>
      <c r="ERZ83" s="83"/>
      <c r="ESA83" s="84"/>
      <c r="ESB83" s="85"/>
      <c r="ESC83" s="86"/>
      <c r="ESD83" s="86"/>
      <c r="ESE83" s="87"/>
      <c r="ESF83" s="87"/>
      <c r="ESG83" s="88"/>
      <c r="ESH83" s="82"/>
      <c r="ESI83" s="83"/>
      <c r="ESJ83" s="84"/>
      <c r="ESK83" s="85"/>
      <c r="ESL83" s="86"/>
      <c r="ESM83" s="86"/>
      <c r="ESN83" s="87"/>
      <c r="ESO83" s="87"/>
      <c r="ESP83" s="88"/>
      <c r="ESQ83" s="82"/>
      <c r="ESR83" s="83"/>
      <c r="ESS83" s="84"/>
      <c r="EST83" s="85"/>
      <c r="ESU83" s="86"/>
      <c r="ESV83" s="86"/>
      <c r="ESW83" s="87"/>
      <c r="ESX83" s="87"/>
      <c r="ESY83" s="88"/>
      <c r="ESZ83" s="82"/>
      <c r="ETA83" s="83"/>
      <c r="ETB83" s="84"/>
      <c r="ETC83" s="85"/>
      <c r="ETD83" s="86"/>
      <c r="ETE83" s="86"/>
      <c r="ETF83" s="87"/>
      <c r="ETG83" s="87"/>
      <c r="ETH83" s="88"/>
      <c r="ETI83" s="82"/>
      <c r="ETJ83" s="83"/>
      <c r="ETK83" s="84"/>
      <c r="ETL83" s="85"/>
      <c r="ETM83" s="86"/>
      <c r="ETN83" s="86"/>
      <c r="ETO83" s="87"/>
      <c r="ETP83" s="87"/>
      <c r="ETQ83" s="88"/>
      <c r="ETR83" s="82"/>
      <c r="ETS83" s="83"/>
      <c r="ETT83" s="84"/>
      <c r="ETU83" s="85"/>
      <c r="ETV83" s="86"/>
      <c r="ETW83" s="86"/>
      <c r="ETX83" s="87"/>
      <c r="ETY83" s="87"/>
      <c r="ETZ83" s="88"/>
      <c r="EUA83" s="82"/>
      <c r="EUB83" s="83"/>
      <c r="EUC83" s="84"/>
      <c r="EUD83" s="85"/>
      <c r="EUE83" s="86"/>
      <c r="EUF83" s="86"/>
      <c r="EUG83" s="87"/>
      <c r="EUH83" s="87"/>
      <c r="EUI83" s="88"/>
      <c r="EUJ83" s="82"/>
      <c r="EUK83" s="83"/>
      <c r="EUL83" s="84"/>
      <c r="EUM83" s="85"/>
      <c r="EUN83" s="86"/>
      <c r="EUO83" s="86"/>
      <c r="EUP83" s="87"/>
      <c r="EUQ83" s="87"/>
      <c r="EUR83" s="88"/>
      <c r="EUS83" s="82"/>
      <c r="EUT83" s="83"/>
      <c r="EUU83" s="84"/>
      <c r="EUV83" s="85"/>
      <c r="EUW83" s="86"/>
      <c r="EUX83" s="86"/>
      <c r="EUY83" s="87"/>
      <c r="EUZ83" s="87"/>
      <c r="EVA83" s="88"/>
      <c r="EVB83" s="82"/>
      <c r="EVC83" s="83"/>
      <c r="EVD83" s="84"/>
      <c r="EVE83" s="85"/>
      <c r="EVF83" s="86"/>
      <c r="EVG83" s="86"/>
      <c r="EVH83" s="87"/>
      <c r="EVI83" s="87"/>
      <c r="EVJ83" s="88"/>
      <c r="EVK83" s="82"/>
      <c r="EVL83" s="83"/>
      <c r="EVM83" s="84"/>
      <c r="EVN83" s="85"/>
      <c r="EVO83" s="86"/>
      <c r="EVP83" s="86"/>
      <c r="EVQ83" s="87"/>
      <c r="EVR83" s="87"/>
      <c r="EVS83" s="88"/>
      <c r="EVT83" s="82"/>
      <c r="EVU83" s="83"/>
      <c r="EVV83" s="84"/>
      <c r="EVW83" s="85"/>
      <c r="EVX83" s="86"/>
      <c r="EVY83" s="86"/>
      <c r="EVZ83" s="87"/>
      <c r="EWA83" s="87"/>
      <c r="EWB83" s="88"/>
      <c r="EWC83" s="82"/>
      <c r="EWD83" s="83"/>
      <c r="EWE83" s="84"/>
      <c r="EWF83" s="85"/>
      <c r="EWG83" s="86"/>
      <c r="EWH83" s="86"/>
      <c r="EWI83" s="87"/>
      <c r="EWJ83" s="87"/>
      <c r="EWK83" s="88"/>
      <c r="EWL83" s="82"/>
      <c r="EWM83" s="83"/>
      <c r="EWN83" s="84"/>
      <c r="EWO83" s="85"/>
      <c r="EWP83" s="86"/>
      <c r="EWQ83" s="86"/>
      <c r="EWR83" s="87"/>
      <c r="EWS83" s="87"/>
      <c r="EWT83" s="88"/>
      <c r="EWU83" s="82"/>
      <c r="EWV83" s="83"/>
      <c r="EWW83" s="84"/>
      <c r="EWX83" s="85"/>
      <c r="EWY83" s="86"/>
      <c r="EWZ83" s="86"/>
      <c r="EXA83" s="87"/>
      <c r="EXB83" s="87"/>
      <c r="EXC83" s="88"/>
      <c r="EXD83" s="82"/>
      <c r="EXE83" s="83"/>
      <c r="EXF83" s="84"/>
      <c r="EXG83" s="85"/>
      <c r="EXH83" s="86"/>
      <c r="EXI83" s="86"/>
      <c r="EXJ83" s="87"/>
      <c r="EXK83" s="87"/>
      <c r="EXL83" s="88"/>
      <c r="EXM83" s="82"/>
      <c r="EXN83" s="83"/>
      <c r="EXO83" s="84"/>
      <c r="EXP83" s="85"/>
      <c r="EXQ83" s="86"/>
      <c r="EXR83" s="86"/>
      <c r="EXS83" s="87"/>
      <c r="EXT83" s="87"/>
      <c r="EXU83" s="88"/>
      <c r="EXV83" s="82"/>
      <c r="EXW83" s="83"/>
      <c r="EXX83" s="84"/>
      <c r="EXY83" s="85"/>
      <c r="EXZ83" s="86"/>
      <c r="EYA83" s="86"/>
      <c r="EYB83" s="87"/>
      <c r="EYC83" s="87"/>
      <c r="EYD83" s="88"/>
      <c r="EYE83" s="82"/>
      <c r="EYF83" s="83"/>
      <c r="EYG83" s="84"/>
      <c r="EYH83" s="85"/>
      <c r="EYI83" s="86"/>
      <c r="EYJ83" s="86"/>
      <c r="EYK83" s="87"/>
      <c r="EYL83" s="87"/>
      <c r="EYM83" s="88"/>
      <c r="EYN83" s="82"/>
      <c r="EYO83" s="83"/>
      <c r="EYP83" s="84"/>
      <c r="EYQ83" s="85"/>
      <c r="EYR83" s="86"/>
      <c r="EYS83" s="86"/>
      <c r="EYT83" s="87"/>
      <c r="EYU83" s="87"/>
      <c r="EYV83" s="88"/>
      <c r="EYW83" s="82"/>
      <c r="EYX83" s="83"/>
      <c r="EYY83" s="84"/>
      <c r="EYZ83" s="85"/>
      <c r="EZA83" s="86"/>
      <c r="EZB83" s="86"/>
      <c r="EZC83" s="87"/>
      <c r="EZD83" s="87"/>
      <c r="EZE83" s="88"/>
      <c r="EZF83" s="82"/>
      <c r="EZG83" s="83"/>
      <c r="EZH83" s="84"/>
      <c r="EZI83" s="85"/>
      <c r="EZJ83" s="86"/>
      <c r="EZK83" s="86"/>
      <c r="EZL83" s="87"/>
      <c r="EZM83" s="87"/>
      <c r="EZN83" s="88"/>
      <c r="EZO83" s="82"/>
      <c r="EZP83" s="83"/>
      <c r="EZQ83" s="84"/>
      <c r="EZR83" s="85"/>
      <c r="EZS83" s="86"/>
      <c r="EZT83" s="86"/>
      <c r="EZU83" s="87"/>
      <c r="EZV83" s="87"/>
      <c r="EZW83" s="88"/>
      <c r="EZX83" s="82"/>
      <c r="EZY83" s="83"/>
      <c r="EZZ83" s="84"/>
      <c r="FAA83" s="85"/>
      <c r="FAB83" s="86"/>
      <c r="FAC83" s="86"/>
      <c r="FAD83" s="87"/>
      <c r="FAE83" s="87"/>
      <c r="FAF83" s="88"/>
      <c r="FAG83" s="82"/>
      <c r="FAH83" s="83"/>
      <c r="FAI83" s="84"/>
      <c r="FAJ83" s="85"/>
      <c r="FAK83" s="86"/>
      <c r="FAL83" s="86"/>
      <c r="FAM83" s="87"/>
      <c r="FAN83" s="87"/>
      <c r="FAO83" s="88"/>
      <c r="FAP83" s="82"/>
      <c r="FAQ83" s="83"/>
      <c r="FAR83" s="84"/>
      <c r="FAS83" s="85"/>
      <c r="FAT83" s="86"/>
      <c r="FAU83" s="86"/>
      <c r="FAV83" s="87"/>
      <c r="FAW83" s="87"/>
      <c r="FAX83" s="88"/>
      <c r="FAY83" s="82"/>
      <c r="FAZ83" s="83"/>
      <c r="FBA83" s="84"/>
      <c r="FBB83" s="85"/>
      <c r="FBC83" s="86"/>
      <c r="FBD83" s="86"/>
      <c r="FBE83" s="87"/>
      <c r="FBF83" s="87"/>
      <c r="FBG83" s="88"/>
      <c r="FBH83" s="82"/>
      <c r="FBI83" s="83"/>
      <c r="FBJ83" s="84"/>
      <c r="FBK83" s="85"/>
      <c r="FBL83" s="86"/>
      <c r="FBM83" s="86"/>
      <c r="FBN83" s="87"/>
      <c r="FBO83" s="87"/>
      <c r="FBP83" s="88"/>
      <c r="FBQ83" s="82"/>
      <c r="FBR83" s="83"/>
      <c r="FBS83" s="84"/>
      <c r="FBT83" s="85"/>
      <c r="FBU83" s="86"/>
      <c r="FBV83" s="86"/>
      <c r="FBW83" s="87"/>
      <c r="FBX83" s="87"/>
      <c r="FBY83" s="88"/>
      <c r="FBZ83" s="82"/>
      <c r="FCA83" s="83"/>
      <c r="FCB83" s="84"/>
      <c r="FCC83" s="85"/>
      <c r="FCD83" s="86"/>
      <c r="FCE83" s="86"/>
      <c r="FCF83" s="87"/>
      <c r="FCG83" s="87"/>
      <c r="FCH83" s="88"/>
      <c r="FCI83" s="82"/>
      <c r="FCJ83" s="83"/>
      <c r="FCK83" s="84"/>
      <c r="FCL83" s="85"/>
      <c r="FCM83" s="86"/>
      <c r="FCN83" s="86"/>
      <c r="FCO83" s="87"/>
      <c r="FCP83" s="87"/>
      <c r="FCQ83" s="88"/>
      <c r="FCR83" s="82"/>
      <c r="FCS83" s="83"/>
      <c r="FCT83" s="84"/>
      <c r="FCU83" s="85"/>
      <c r="FCV83" s="86"/>
      <c r="FCW83" s="86"/>
      <c r="FCX83" s="87"/>
      <c r="FCY83" s="87"/>
      <c r="FCZ83" s="88"/>
      <c r="FDA83" s="82"/>
      <c r="FDB83" s="83"/>
      <c r="FDC83" s="84"/>
      <c r="FDD83" s="85"/>
      <c r="FDE83" s="86"/>
      <c r="FDF83" s="86"/>
      <c r="FDG83" s="87"/>
      <c r="FDH83" s="87"/>
      <c r="FDI83" s="88"/>
      <c r="FDJ83" s="82"/>
      <c r="FDK83" s="83"/>
      <c r="FDL83" s="84"/>
      <c r="FDM83" s="85"/>
      <c r="FDN83" s="86"/>
      <c r="FDO83" s="86"/>
      <c r="FDP83" s="87"/>
      <c r="FDQ83" s="87"/>
      <c r="FDR83" s="88"/>
      <c r="FDS83" s="82"/>
      <c r="FDT83" s="83"/>
      <c r="FDU83" s="84"/>
      <c r="FDV83" s="85"/>
      <c r="FDW83" s="86"/>
      <c r="FDX83" s="86"/>
      <c r="FDY83" s="87"/>
      <c r="FDZ83" s="87"/>
      <c r="FEA83" s="88"/>
      <c r="FEB83" s="82"/>
      <c r="FEC83" s="83"/>
      <c r="FED83" s="84"/>
      <c r="FEE83" s="85"/>
      <c r="FEF83" s="86"/>
      <c r="FEG83" s="86"/>
      <c r="FEH83" s="87"/>
      <c r="FEI83" s="87"/>
      <c r="FEJ83" s="88"/>
      <c r="FEK83" s="82"/>
      <c r="FEL83" s="83"/>
      <c r="FEM83" s="84"/>
      <c r="FEN83" s="85"/>
      <c r="FEO83" s="86"/>
      <c r="FEP83" s="86"/>
      <c r="FEQ83" s="87"/>
      <c r="FER83" s="87"/>
      <c r="FES83" s="88"/>
      <c r="FET83" s="82"/>
      <c r="FEU83" s="83"/>
      <c r="FEV83" s="84"/>
      <c r="FEW83" s="85"/>
      <c r="FEX83" s="86"/>
      <c r="FEY83" s="86"/>
      <c r="FEZ83" s="87"/>
      <c r="FFA83" s="87"/>
      <c r="FFB83" s="88"/>
      <c r="FFC83" s="82"/>
      <c r="FFD83" s="83"/>
      <c r="FFE83" s="84"/>
      <c r="FFF83" s="85"/>
      <c r="FFG83" s="86"/>
      <c r="FFH83" s="86"/>
      <c r="FFI83" s="87"/>
      <c r="FFJ83" s="87"/>
      <c r="FFK83" s="88"/>
      <c r="FFL83" s="82"/>
      <c r="FFM83" s="83"/>
      <c r="FFN83" s="84"/>
      <c r="FFO83" s="85"/>
      <c r="FFP83" s="86"/>
      <c r="FFQ83" s="86"/>
      <c r="FFR83" s="87"/>
      <c r="FFS83" s="87"/>
      <c r="FFT83" s="88"/>
      <c r="FFU83" s="82"/>
      <c r="FFV83" s="83"/>
      <c r="FFW83" s="84"/>
      <c r="FFX83" s="85"/>
      <c r="FFY83" s="86"/>
      <c r="FFZ83" s="86"/>
      <c r="FGA83" s="87"/>
      <c r="FGB83" s="87"/>
      <c r="FGC83" s="88"/>
      <c r="FGD83" s="82"/>
      <c r="FGE83" s="83"/>
      <c r="FGF83" s="84"/>
      <c r="FGG83" s="85"/>
      <c r="FGH83" s="86"/>
      <c r="FGI83" s="86"/>
      <c r="FGJ83" s="87"/>
      <c r="FGK83" s="87"/>
      <c r="FGL83" s="88"/>
      <c r="FGM83" s="82"/>
      <c r="FGN83" s="83"/>
      <c r="FGO83" s="84"/>
      <c r="FGP83" s="85"/>
      <c r="FGQ83" s="86"/>
      <c r="FGR83" s="86"/>
      <c r="FGS83" s="87"/>
      <c r="FGT83" s="87"/>
      <c r="FGU83" s="88"/>
      <c r="FGV83" s="82"/>
      <c r="FGW83" s="83"/>
      <c r="FGX83" s="84"/>
      <c r="FGY83" s="85"/>
      <c r="FGZ83" s="86"/>
      <c r="FHA83" s="86"/>
      <c r="FHB83" s="87"/>
      <c r="FHC83" s="87"/>
      <c r="FHD83" s="88"/>
      <c r="FHE83" s="82"/>
      <c r="FHF83" s="83"/>
      <c r="FHG83" s="84"/>
      <c r="FHH83" s="85"/>
      <c r="FHI83" s="86"/>
      <c r="FHJ83" s="86"/>
      <c r="FHK83" s="87"/>
      <c r="FHL83" s="87"/>
      <c r="FHM83" s="88"/>
      <c r="FHN83" s="82"/>
      <c r="FHO83" s="83"/>
      <c r="FHP83" s="84"/>
      <c r="FHQ83" s="85"/>
      <c r="FHR83" s="86"/>
      <c r="FHS83" s="86"/>
      <c r="FHT83" s="87"/>
      <c r="FHU83" s="87"/>
      <c r="FHV83" s="88"/>
      <c r="FHW83" s="82"/>
      <c r="FHX83" s="83"/>
      <c r="FHY83" s="84"/>
      <c r="FHZ83" s="85"/>
      <c r="FIA83" s="86"/>
      <c r="FIB83" s="86"/>
      <c r="FIC83" s="87"/>
      <c r="FID83" s="87"/>
      <c r="FIE83" s="88"/>
      <c r="FIF83" s="82"/>
      <c r="FIG83" s="83"/>
      <c r="FIH83" s="84"/>
      <c r="FII83" s="85"/>
      <c r="FIJ83" s="86"/>
      <c r="FIK83" s="86"/>
      <c r="FIL83" s="87"/>
      <c r="FIM83" s="87"/>
      <c r="FIN83" s="88"/>
      <c r="FIO83" s="82"/>
      <c r="FIP83" s="83"/>
      <c r="FIQ83" s="84"/>
      <c r="FIR83" s="85"/>
      <c r="FIS83" s="86"/>
      <c r="FIT83" s="86"/>
      <c r="FIU83" s="87"/>
      <c r="FIV83" s="87"/>
      <c r="FIW83" s="88"/>
      <c r="FIX83" s="82"/>
      <c r="FIY83" s="83"/>
      <c r="FIZ83" s="84"/>
      <c r="FJA83" s="85"/>
      <c r="FJB83" s="86"/>
      <c r="FJC83" s="86"/>
      <c r="FJD83" s="87"/>
      <c r="FJE83" s="87"/>
      <c r="FJF83" s="88"/>
      <c r="FJG83" s="82"/>
      <c r="FJH83" s="83"/>
      <c r="FJI83" s="84"/>
      <c r="FJJ83" s="85"/>
      <c r="FJK83" s="86"/>
      <c r="FJL83" s="86"/>
      <c r="FJM83" s="87"/>
      <c r="FJN83" s="87"/>
      <c r="FJO83" s="88"/>
      <c r="FJP83" s="82"/>
      <c r="FJQ83" s="83"/>
      <c r="FJR83" s="84"/>
      <c r="FJS83" s="85"/>
      <c r="FJT83" s="86"/>
      <c r="FJU83" s="86"/>
      <c r="FJV83" s="87"/>
      <c r="FJW83" s="87"/>
      <c r="FJX83" s="88"/>
      <c r="FJY83" s="82"/>
      <c r="FJZ83" s="83"/>
      <c r="FKA83" s="84"/>
      <c r="FKB83" s="85"/>
      <c r="FKC83" s="86"/>
      <c r="FKD83" s="86"/>
      <c r="FKE83" s="87"/>
      <c r="FKF83" s="87"/>
      <c r="FKG83" s="88"/>
      <c r="FKH83" s="82"/>
      <c r="FKI83" s="83"/>
      <c r="FKJ83" s="84"/>
      <c r="FKK83" s="85"/>
      <c r="FKL83" s="86"/>
      <c r="FKM83" s="86"/>
      <c r="FKN83" s="87"/>
      <c r="FKO83" s="87"/>
      <c r="FKP83" s="88"/>
      <c r="FKQ83" s="82"/>
      <c r="FKR83" s="83"/>
      <c r="FKS83" s="84"/>
      <c r="FKT83" s="85"/>
      <c r="FKU83" s="86"/>
      <c r="FKV83" s="86"/>
      <c r="FKW83" s="87"/>
      <c r="FKX83" s="87"/>
      <c r="FKY83" s="88"/>
      <c r="FKZ83" s="82"/>
      <c r="FLA83" s="83"/>
      <c r="FLB83" s="84"/>
      <c r="FLC83" s="85"/>
      <c r="FLD83" s="86"/>
      <c r="FLE83" s="86"/>
      <c r="FLF83" s="87"/>
      <c r="FLG83" s="87"/>
      <c r="FLH83" s="88"/>
      <c r="FLI83" s="82"/>
      <c r="FLJ83" s="83"/>
      <c r="FLK83" s="84"/>
      <c r="FLL83" s="85"/>
      <c r="FLM83" s="86"/>
      <c r="FLN83" s="86"/>
      <c r="FLO83" s="87"/>
      <c r="FLP83" s="87"/>
      <c r="FLQ83" s="88"/>
      <c r="FLR83" s="82"/>
      <c r="FLS83" s="83"/>
      <c r="FLT83" s="84"/>
      <c r="FLU83" s="85"/>
      <c r="FLV83" s="86"/>
      <c r="FLW83" s="86"/>
      <c r="FLX83" s="87"/>
      <c r="FLY83" s="87"/>
      <c r="FLZ83" s="88"/>
      <c r="FMA83" s="82"/>
      <c r="FMB83" s="83"/>
      <c r="FMC83" s="84"/>
      <c r="FMD83" s="85"/>
      <c r="FME83" s="86"/>
      <c r="FMF83" s="86"/>
      <c r="FMG83" s="87"/>
      <c r="FMH83" s="87"/>
      <c r="FMI83" s="88"/>
      <c r="FMJ83" s="82"/>
      <c r="FMK83" s="83"/>
      <c r="FML83" s="84"/>
      <c r="FMM83" s="85"/>
      <c r="FMN83" s="86"/>
      <c r="FMO83" s="86"/>
      <c r="FMP83" s="87"/>
      <c r="FMQ83" s="87"/>
      <c r="FMR83" s="88"/>
      <c r="FMS83" s="82"/>
      <c r="FMT83" s="83"/>
      <c r="FMU83" s="84"/>
      <c r="FMV83" s="85"/>
      <c r="FMW83" s="86"/>
      <c r="FMX83" s="86"/>
      <c r="FMY83" s="87"/>
      <c r="FMZ83" s="87"/>
      <c r="FNA83" s="88"/>
      <c r="FNB83" s="82"/>
      <c r="FNC83" s="83"/>
      <c r="FND83" s="84"/>
      <c r="FNE83" s="85"/>
      <c r="FNF83" s="86"/>
      <c r="FNG83" s="86"/>
      <c r="FNH83" s="87"/>
      <c r="FNI83" s="87"/>
      <c r="FNJ83" s="88"/>
      <c r="FNK83" s="82"/>
      <c r="FNL83" s="83"/>
      <c r="FNM83" s="84"/>
      <c r="FNN83" s="85"/>
      <c r="FNO83" s="86"/>
      <c r="FNP83" s="86"/>
      <c r="FNQ83" s="87"/>
      <c r="FNR83" s="87"/>
      <c r="FNS83" s="88"/>
      <c r="FNT83" s="82"/>
      <c r="FNU83" s="83"/>
      <c r="FNV83" s="84"/>
      <c r="FNW83" s="85"/>
      <c r="FNX83" s="86"/>
      <c r="FNY83" s="86"/>
      <c r="FNZ83" s="87"/>
      <c r="FOA83" s="87"/>
      <c r="FOB83" s="88"/>
      <c r="FOC83" s="82"/>
      <c r="FOD83" s="83"/>
      <c r="FOE83" s="84"/>
      <c r="FOF83" s="85"/>
      <c r="FOG83" s="86"/>
      <c r="FOH83" s="86"/>
      <c r="FOI83" s="87"/>
      <c r="FOJ83" s="87"/>
      <c r="FOK83" s="88"/>
      <c r="FOL83" s="82"/>
      <c r="FOM83" s="83"/>
      <c r="FON83" s="84"/>
      <c r="FOO83" s="85"/>
      <c r="FOP83" s="86"/>
      <c r="FOQ83" s="86"/>
      <c r="FOR83" s="87"/>
      <c r="FOS83" s="87"/>
      <c r="FOT83" s="88"/>
      <c r="FOU83" s="82"/>
      <c r="FOV83" s="83"/>
      <c r="FOW83" s="84"/>
      <c r="FOX83" s="85"/>
      <c r="FOY83" s="86"/>
      <c r="FOZ83" s="86"/>
      <c r="FPA83" s="87"/>
      <c r="FPB83" s="87"/>
      <c r="FPC83" s="88"/>
      <c r="FPD83" s="82"/>
      <c r="FPE83" s="83"/>
      <c r="FPF83" s="84"/>
      <c r="FPG83" s="85"/>
      <c r="FPH83" s="86"/>
      <c r="FPI83" s="86"/>
      <c r="FPJ83" s="87"/>
      <c r="FPK83" s="87"/>
      <c r="FPL83" s="88"/>
      <c r="FPM83" s="82"/>
      <c r="FPN83" s="83"/>
      <c r="FPO83" s="84"/>
      <c r="FPP83" s="85"/>
      <c r="FPQ83" s="86"/>
      <c r="FPR83" s="86"/>
      <c r="FPS83" s="87"/>
      <c r="FPT83" s="87"/>
      <c r="FPU83" s="88"/>
      <c r="FPV83" s="82"/>
      <c r="FPW83" s="83"/>
      <c r="FPX83" s="84"/>
      <c r="FPY83" s="85"/>
      <c r="FPZ83" s="86"/>
      <c r="FQA83" s="86"/>
      <c r="FQB83" s="87"/>
      <c r="FQC83" s="87"/>
      <c r="FQD83" s="88"/>
      <c r="FQE83" s="82"/>
      <c r="FQF83" s="83"/>
      <c r="FQG83" s="84"/>
      <c r="FQH83" s="85"/>
      <c r="FQI83" s="86"/>
      <c r="FQJ83" s="86"/>
      <c r="FQK83" s="87"/>
      <c r="FQL83" s="87"/>
      <c r="FQM83" s="88"/>
      <c r="FQN83" s="82"/>
      <c r="FQO83" s="83"/>
      <c r="FQP83" s="84"/>
      <c r="FQQ83" s="85"/>
      <c r="FQR83" s="86"/>
      <c r="FQS83" s="86"/>
      <c r="FQT83" s="87"/>
      <c r="FQU83" s="87"/>
      <c r="FQV83" s="88"/>
      <c r="FQW83" s="82"/>
      <c r="FQX83" s="83"/>
      <c r="FQY83" s="84"/>
      <c r="FQZ83" s="85"/>
      <c r="FRA83" s="86"/>
      <c r="FRB83" s="86"/>
      <c r="FRC83" s="87"/>
      <c r="FRD83" s="87"/>
      <c r="FRE83" s="88"/>
      <c r="FRF83" s="82"/>
      <c r="FRG83" s="83"/>
      <c r="FRH83" s="84"/>
      <c r="FRI83" s="85"/>
      <c r="FRJ83" s="86"/>
      <c r="FRK83" s="86"/>
      <c r="FRL83" s="87"/>
      <c r="FRM83" s="87"/>
      <c r="FRN83" s="88"/>
      <c r="FRO83" s="82"/>
      <c r="FRP83" s="83"/>
      <c r="FRQ83" s="84"/>
      <c r="FRR83" s="85"/>
      <c r="FRS83" s="86"/>
      <c r="FRT83" s="86"/>
      <c r="FRU83" s="87"/>
      <c r="FRV83" s="87"/>
      <c r="FRW83" s="88"/>
      <c r="FRX83" s="82"/>
      <c r="FRY83" s="83"/>
      <c r="FRZ83" s="84"/>
      <c r="FSA83" s="85"/>
      <c r="FSB83" s="86"/>
      <c r="FSC83" s="86"/>
      <c r="FSD83" s="87"/>
      <c r="FSE83" s="87"/>
      <c r="FSF83" s="88"/>
      <c r="FSG83" s="82"/>
      <c r="FSH83" s="83"/>
      <c r="FSI83" s="84"/>
      <c r="FSJ83" s="85"/>
      <c r="FSK83" s="86"/>
      <c r="FSL83" s="86"/>
      <c r="FSM83" s="87"/>
      <c r="FSN83" s="87"/>
      <c r="FSO83" s="88"/>
      <c r="FSP83" s="82"/>
      <c r="FSQ83" s="83"/>
      <c r="FSR83" s="84"/>
      <c r="FSS83" s="85"/>
      <c r="FST83" s="86"/>
      <c r="FSU83" s="86"/>
      <c r="FSV83" s="87"/>
      <c r="FSW83" s="87"/>
      <c r="FSX83" s="88"/>
      <c r="FSY83" s="82"/>
      <c r="FSZ83" s="83"/>
      <c r="FTA83" s="84"/>
      <c r="FTB83" s="85"/>
      <c r="FTC83" s="86"/>
      <c r="FTD83" s="86"/>
      <c r="FTE83" s="87"/>
      <c r="FTF83" s="87"/>
      <c r="FTG83" s="88"/>
      <c r="FTH83" s="82"/>
      <c r="FTI83" s="83"/>
      <c r="FTJ83" s="84"/>
      <c r="FTK83" s="85"/>
      <c r="FTL83" s="86"/>
      <c r="FTM83" s="86"/>
      <c r="FTN83" s="87"/>
      <c r="FTO83" s="87"/>
      <c r="FTP83" s="88"/>
      <c r="FTQ83" s="82"/>
      <c r="FTR83" s="83"/>
      <c r="FTS83" s="84"/>
      <c r="FTT83" s="85"/>
      <c r="FTU83" s="86"/>
      <c r="FTV83" s="86"/>
      <c r="FTW83" s="87"/>
      <c r="FTX83" s="87"/>
      <c r="FTY83" s="88"/>
      <c r="FTZ83" s="82"/>
      <c r="FUA83" s="83"/>
      <c r="FUB83" s="84"/>
      <c r="FUC83" s="85"/>
      <c r="FUD83" s="86"/>
      <c r="FUE83" s="86"/>
      <c r="FUF83" s="87"/>
      <c r="FUG83" s="87"/>
      <c r="FUH83" s="88"/>
      <c r="FUI83" s="82"/>
      <c r="FUJ83" s="83"/>
      <c r="FUK83" s="84"/>
      <c r="FUL83" s="85"/>
      <c r="FUM83" s="86"/>
      <c r="FUN83" s="86"/>
      <c r="FUO83" s="87"/>
      <c r="FUP83" s="87"/>
      <c r="FUQ83" s="88"/>
      <c r="FUR83" s="82"/>
      <c r="FUS83" s="83"/>
      <c r="FUT83" s="84"/>
      <c r="FUU83" s="85"/>
      <c r="FUV83" s="86"/>
      <c r="FUW83" s="86"/>
      <c r="FUX83" s="87"/>
      <c r="FUY83" s="87"/>
      <c r="FUZ83" s="88"/>
      <c r="FVA83" s="82"/>
      <c r="FVB83" s="83"/>
      <c r="FVC83" s="84"/>
      <c r="FVD83" s="85"/>
      <c r="FVE83" s="86"/>
      <c r="FVF83" s="86"/>
      <c r="FVG83" s="87"/>
      <c r="FVH83" s="87"/>
      <c r="FVI83" s="88"/>
      <c r="FVJ83" s="82"/>
      <c r="FVK83" s="83"/>
      <c r="FVL83" s="84"/>
      <c r="FVM83" s="85"/>
      <c r="FVN83" s="86"/>
      <c r="FVO83" s="86"/>
      <c r="FVP83" s="87"/>
      <c r="FVQ83" s="87"/>
      <c r="FVR83" s="88"/>
      <c r="FVS83" s="82"/>
      <c r="FVT83" s="83"/>
      <c r="FVU83" s="84"/>
      <c r="FVV83" s="85"/>
      <c r="FVW83" s="86"/>
      <c r="FVX83" s="86"/>
      <c r="FVY83" s="87"/>
      <c r="FVZ83" s="87"/>
      <c r="FWA83" s="88"/>
      <c r="FWB83" s="82"/>
      <c r="FWC83" s="83"/>
      <c r="FWD83" s="84"/>
      <c r="FWE83" s="85"/>
      <c r="FWF83" s="86"/>
      <c r="FWG83" s="86"/>
      <c r="FWH83" s="87"/>
      <c r="FWI83" s="87"/>
      <c r="FWJ83" s="88"/>
      <c r="FWK83" s="82"/>
      <c r="FWL83" s="83"/>
      <c r="FWM83" s="84"/>
      <c r="FWN83" s="85"/>
      <c r="FWO83" s="86"/>
      <c r="FWP83" s="86"/>
      <c r="FWQ83" s="87"/>
      <c r="FWR83" s="87"/>
      <c r="FWS83" s="88"/>
      <c r="FWT83" s="82"/>
      <c r="FWU83" s="83"/>
      <c r="FWV83" s="84"/>
      <c r="FWW83" s="85"/>
      <c r="FWX83" s="86"/>
      <c r="FWY83" s="86"/>
      <c r="FWZ83" s="87"/>
      <c r="FXA83" s="87"/>
      <c r="FXB83" s="88"/>
      <c r="FXC83" s="82"/>
      <c r="FXD83" s="83"/>
      <c r="FXE83" s="84"/>
      <c r="FXF83" s="85"/>
      <c r="FXG83" s="86"/>
      <c r="FXH83" s="86"/>
      <c r="FXI83" s="87"/>
      <c r="FXJ83" s="87"/>
      <c r="FXK83" s="88"/>
      <c r="FXL83" s="82"/>
      <c r="FXM83" s="83"/>
      <c r="FXN83" s="84"/>
      <c r="FXO83" s="85"/>
      <c r="FXP83" s="86"/>
      <c r="FXQ83" s="86"/>
      <c r="FXR83" s="87"/>
      <c r="FXS83" s="87"/>
      <c r="FXT83" s="88"/>
      <c r="FXU83" s="82"/>
      <c r="FXV83" s="83"/>
      <c r="FXW83" s="84"/>
      <c r="FXX83" s="85"/>
      <c r="FXY83" s="86"/>
      <c r="FXZ83" s="86"/>
      <c r="FYA83" s="87"/>
      <c r="FYB83" s="87"/>
      <c r="FYC83" s="88"/>
      <c r="FYD83" s="82"/>
      <c r="FYE83" s="83"/>
      <c r="FYF83" s="84"/>
      <c r="FYG83" s="85"/>
      <c r="FYH83" s="86"/>
      <c r="FYI83" s="86"/>
      <c r="FYJ83" s="87"/>
      <c r="FYK83" s="87"/>
      <c r="FYL83" s="88"/>
      <c r="FYM83" s="82"/>
      <c r="FYN83" s="83"/>
      <c r="FYO83" s="84"/>
      <c r="FYP83" s="85"/>
      <c r="FYQ83" s="86"/>
      <c r="FYR83" s="86"/>
      <c r="FYS83" s="87"/>
      <c r="FYT83" s="87"/>
      <c r="FYU83" s="88"/>
      <c r="FYV83" s="82"/>
      <c r="FYW83" s="83"/>
      <c r="FYX83" s="84"/>
      <c r="FYY83" s="85"/>
      <c r="FYZ83" s="86"/>
      <c r="FZA83" s="86"/>
      <c r="FZB83" s="87"/>
      <c r="FZC83" s="87"/>
      <c r="FZD83" s="88"/>
      <c r="FZE83" s="82"/>
      <c r="FZF83" s="83"/>
      <c r="FZG83" s="84"/>
      <c r="FZH83" s="85"/>
      <c r="FZI83" s="86"/>
      <c r="FZJ83" s="86"/>
      <c r="FZK83" s="87"/>
      <c r="FZL83" s="87"/>
      <c r="FZM83" s="88"/>
      <c r="FZN83" s="82"/>
      <c r="FZO83" s="83"/>
      <c r="FZP83" s="84"/>
      <c r="FZQ83" s="85"/>
      <c r="FZR83" s="86"/>
      <c r="FZS83" s="86"/>
      <c r="FZT83" s="87"/>
      <c r="FZU83" s="87"/>
      <c r="FZV83" s="88"/>
      <c r="FZW83" s="82"/>
      <c r="FZX83" s="83"/>
      <c r="FZY83" s="84"/>
      <c r="FZZ83" s="85"/>
      <c r="GAA83" s="86"/>
      <c r="GAB83" s="86"/>
      <c r="GAC83" s="87"/>
      <c r="GAD83" s="87"/>
      <c r="GAE83" s="88"/>
      <c r="GAF83" s="82"/>
      <c r="GAG83" s="83"/>
      <c r="GAH83" s="84"/>
      <c r="GAI83" s="85"/>
      <c r="GAJ83" s="86"/>
      <c r="GAK83" s="86"/>
      <c r="GAL83" s="87"/>
      <c r="GAM83" s="87"/>
      <c r="GAN83" s="88"/>
      <c r="GAO83" s="82"/>
      <c r="GAP83" s="83"/>
      <c r="GAQ83" s="84"/>
      <c r="GAR83" s="85"/>
      <c r="GAS83" s="86"/>
      <c r="GAT83" s="86"/>
      <c r="GAU83" s="87"/>
      <c r="GAV83" s="87"/>
      <c r="GAW83" s="88"/>
      <c r="GAX83" s="82"/>
      <c r="GAY83" s="83"/>
      <c r="GAZ83" s="84"/>
      <c r="GBA83" s="85"/>
      <c r="GBB83" s="86"/>
      <c r="GBC83" s="86"/>
      <c r="GBD83" s="87"/>
      <c r="GBE83" s="87"/>
      <c r="GBF83" s="88"/>
      <c r="GBG83" s="82"/>
      <c r="GBH83" s="83"/>
      <c r="GBI83" s="84"/>
      <c r="GBJ83" s="85"/>
      <c r="GBK83" s="86"/>
      <c r="GBL83" s="86"/>
      <c r="GBM83" s="87"/>
      <c r="GBN83" s="87"/>
      <c r="GBO83" s="88"/>
      <c r="GBP83" s="82"/>
      <c r="GBQ83" s="83"/>
      <c r="GBR83" s="84"/>
      <c r="GBS83" s="85"/>
      <c r="GBT83" s="86"/>
      <c r="GBU83" s="86"/>
      <c r="GBV83" s="87"/>
      <c r="GBW83" s="87"/>
      <c r="GBX83" s="88"/>
      <c r="GBY83" s="82"/>
      <c r="GBZ83" s="83"/>
      <c r="GCA83" s="84"/>
      <c r="GCB83" s="85"/>
      <c r="GCC83" s="86"/>
      <c r="GCD83" s="86"/>
      <c r="GCE83" s="87"/>
      <c r="GCF83" s="87"/>
      <c r="GCG83" s="88"/>
      <c r="GCH83" s="82"/>
      <c r="GCI83" s="83"/>
      <c r="GCJ83" s="84"/>
      <c r="GCK83" s="85"/>
      <c r="GCL83" s="86"/>
      <c r="GCM83" s="86"/>
      <c r="GCN83" s="87"/>
      <c r="GCO83" s="87"/>
      <c r="GCP83" s="88"/>
      <c r="GCQ83" s="82"/>
      <c r="GCR83" s="83"/>
      <c r="GCS83" s="84"/>
      <c r="GCT83" s="85"/>
      <c r="GCU83" s="86"/>
      <c r="GCV83" s="86"/>
      <c r="GCW83" s="87"/>
      <c r="GCX83" s="87"/>
      <c r="GCY83" s="88"/>
      <c r="GCZ83" s="82"/>
      <c r="GDA83" s="83"/>
      <c r="GDB83" s="84"/>
      <c r="GDC83" s="85"/>
      <c r="GDD83" s="86"/>
      <c r="GDE83" s="86"/>
      <c r="GDF83" s="87"/>
      <c r="GDG83" s="87"/>
      <c r="GDH83" s="88"/>
      <c r="GDI83" s="82"/>
      <c r="GDJ83" s="83"/>
      <c r="GDK83" s="84"/>
      <c r="GDL83" s="85"/>
      <c r="GDM83" s="86"/>
      <c r="GDN83" s="86"/>
      <c r="GDO83" s="87"/>
      <c r="GDP83" s="87"/>
      <c r="GDQ83" s="88"/>
      <c r="GDR83" s="82"/>
      <c r="GDS83" s="83"/>
      <c r="GDT83" s="84"/>
      <c r="GDU83" s="85"/>
      <c r="GDV83" s="86"/>
      <c r="GDW83" s="86"/>
      <c r="GDX83" s="87"/>
      <c r="GDY83" s="87"/>
      <c r="GDZ83" s="88"/>
      <c r="GEA83" s="82"/>
      <c r="GEB83" s="83"/>
      <c r="GEC83" s="84"/>
      <c r="GED83" s="85"/>
      <c r="GEE83" s="86"/>
      <c r="GEF83" s="86"/>
      <c r="GEG83" s="87"/>
      <c r="GEH83" s="87"/>
      <c r="GEI83" s="88"/>
      <c r="GEJ83" s="82"/>
      <c r="GEK83" s="83"/>
      <c r="GEL83" s="84"/>
      <c r="GEM83" s="85"/>
      <c r="GEN83" s="86"/>
      <c r="GEO83" s="86"/>
      <c r="GEP83" s="87"/>
      <c r="GEQ83" s="87"/>
      <c r="GER83" s="88"/>
      <c r="GES83" s="82"/>
      <c r="GET83" s="83"/>
      <c r="GEU83" s="84"/>
      <c r="GEV83" s="85"/>
      <c r="GEW83" s="86"/>
      <c r="GEX83" s="86"/>
      <c r="GEY83" s="87"/>
      <c r="GEZ83" s="87"/>
      <c r="GFA83" s="88"/>
      <c r="GFB83" s="82"/>
      <c r="GFC83" s="83"/>
      <c r="GFD83" s="84"/>
      <c r="GFE83" s="85"/>
      <c r="GFF83" s="86"/>
      <c r="GFG83" s="86"/>
      <c r="GFH83" s="87"/>
      <c r="GFI83" s="87"/>
      <c r="GFJ83" s="88"/>
      <c r="GFK83" s="82"/>
      <c r="GFL83" s="83"/>
      <c r="GFM83" s="84"/>
      <c r="GFN83" s="85"/>
      <c r="GFO83" s="86"/>
      <c r="GFP83" s="86"/>
      <c r="GFQ83" s="87"/>
      <c r="GFR83" s="87"/>
      <c r="GFS83" s="88"/>
      <c r="GFT83" s="82"/>
      <c r="GFU83" s="83"/>
      <c r="GFV83" s="84"/>
      <c r="GFW83" s="85"/>
      <c r="GFX83" s="86"/>
      <c r="GFY83" s="86"/>
      <c r="GFZ83" s="87"/>
      <c r="GGA83" s="87"/>
      <c r="GGB83" s="88"/>
      <c r="GGC83" s="82"/>
      <c r="GGD83" s="83"/>
      <c r="GGE83" s="84"/>
      <c r="GGF83" s="85"/>
      <c r="GGG83" s="86"/>
      <c r="GGH83" s="86"/>
      <c r="GGI83" s="87"/>
      <c r="GGJ83" s="87"/>
      <c r="GGK83" s="88"/>
      <c r="GGL83" s="82"/>
      <c r="GGM83" s="83"/>
      <c r="GGN83" s="84"/>
      <c r="GGO83" s="85"/>
      <c r="GGP83" s="86"/>
      <c r="GGQ83" s="86"/>
      <c r="GGR83" s="87"/>
      <c r="GGS83" s="87"/>
      <c r="GGT83" s="88"/>
      <c r="GGU83" s="82"/>
      <c r="GGV83" s="83"/>
      <c r="GGW83" s="84"/>
      <c r="GGX83" s="85"/>
      <c r="GGY83" s="86"/>
      <c r="GGZ83" s="86"/>
      <c r="GHA83" s="87"/>
      <c r="GHB83" s="87"/>
      <c r="GHC83" s="88"/>
      <c r="GHD83" s="82"/>
      <c r="GHE83" s="83"/>
      <c r="GHF83" s="84"/>
      <c r="GHG83" s="85"/>
      <c r="GHH83" s="86"/>
      <c r="GHI83" s="86"/>
      <c r="GHJ83" s="87"/>
      <c r="GHK83" s="87"/>
      <c r="GHL83" s="88"/>
      <c r="GHM83" s="82"/>
      <c r="GHN83" s="83"/>
      <c r="GHO83" s="84"/>
      <c r="GHP83" s="85"/>
      <c r="GHQ83" s="86"/>
      <c r="GHR83" s="86"/>
      <c r="GHS83" s="87"/>
      <c r="GHT83" s="87"/>
      <c r="GHU83" s="88"/>
      <c r="GHV83" s="82"/>
      <c r="GHW83" s="83"/>
      <c r="GHX83" s="84"/>
      <c r="GHY83" s="85"/>
      <c r="GHZ83" s="86"/>
      <c r="GIA83" s="86"/>
      <c r="GIB83" s="87"/>
      <c r="GIC83" s="87"/>
      <c r="GID83" s="88"/>
      <c r="GIE83" s="82"/>
      <c r="GIF83" s="83"/>
      <c r="GIG83" s="84"/>
      <c r="GIH83" s="85"/>
      <c r="GII83" s="86"/>
      <c r="GIJ83" s="86"/>
      <c r="GIK83" s="87"/>
      <c r="GIL83" s="87"/>
      <c r="GIM83" s="88"/>
      <c r="GIN83" s="82"/>
      <c r="GIO83" s="83"/>
      <c r="GIP83" s="84"/>
      <c r="GIQ83" s="85"/>
      <c r="GIR83" s="86"/>
      <c r="GIS83" s="86"/>
      <c r="GIT83" s="87"/>
      <c r="GIU83" s="87"/>
      <c r="GIV83" s="88"/>
      <c r="GIW83" s="82"/>
      <c r="GIX83" s="83"/>
      <c r="GIY83" s="84"/>
      <c r="GIZ83" s="85"/>
      <c r="GJA83" s="86"/>
      <c r="GJB83" s="86"/>
      <c r="GJC83" s="87"/>
      <c r="GJD83" s="87"/>
      <c r="GJE83" s="88"/>
      <c r="GJF83" s="82"/>
      <c r="GJG83" s="83"/>
      <c r="GJH83" s="84"/>
      <c r="GJI83" s="85"/>
      <c r="GJJ83" s="86"/>
      <c r="GJK83" s="86"/>
      <c r="GJL83" s="87"/>
      <c r="GJM83" s="87"/>
      <c r="GJN83" s="88"/>
      <c r="GJO83" s="82"/>
      <c r="GJP83" s="83"/>
      <c r="GJQ83" s="84"/>
      <c r="GJR83" s="85"/>
      <c r="GJS83" s="86"/>
      <c r="GJT83" s="86"/>
      <c r="GJU83" s="87"/>
      <c r="GJV83" s="87"/>
      <c r="GJW83" s="88"/>
      <c r="GJX83" s="82"/>
      <c r="GJY83" s="83"/>
      <c r="GJZ83" s="84"/>
      <c r="GKA83" s="85"/>
      <c r="GKB83" s="86"/>
      <c r="GKC83" s="86"/>
      <c r="GKD83" s="87"/>
      <c r="GKE83" s="87"/>
      <c r="GKF83" s="88"/>
      <c r="GKG83" s="82"/>
      <c r="GKH83" s="83"/>
      <c r="GKI83" s="84"/>
      <c r="GKJ83" s="85"/>
      <c r="GKK83" s="86"/>
      <c r="GKL83" s="86"/>
      <c r="GKM83" s="87"/>
      <c r="GKN83" s="87"/>
      <c r="GKO83" s="88"/>
      <c r="GKP83" s="82"/>
      <c r="GKQ83" s="83"/>
      <c r="GKR83" s="84"/>
      <c r="GKS83" s="85"/>
      <c r="GKT83" s="86"/>
      <c r="GKU83" s="86"/>
      <c r="GKV83" s="87"/>
      <c r="GKW83" s="87"/>
      <c r="GKX83" s="88"/>
      <c r="GKY83" s="82"/>
      <c r="GKZ83" s="83"/>
      <c r="GLA83" s="84"/>
      <c r="GLB83" s="85"/>
      <c r="GLC83" s="86"/>
      <c r="GLD83" s="86"/>
      <c r="GLE83" s="87"/>
      <c r="GLF83" s="87"/>
      <c r="GLG83" s="88"/>
      <c r="GLH83" s="82"/>
      <c r="GLI83" s="83"/>
      <c r="GLJ83" s="84"/>
      <c r="GLK83" s="85"/>
      <c r="GLL83" s="86"/>
      <c r="GLM83" s="86"/>
      <c r="GLN83" s="87"/>
      <c r="GLO83" s="87"/>
      <c r="GLP83" s="88"/>
      <c r="GLQ83" s="82"/>
      <c r="GLR83" s="83"/>
      <c r="GLS83" s="84"/>
      <c r="GLT83" s="85"/>
      <c r="GLU83" s="86"/>
      <c r="GLV83" s="86"/>
      <c r="GLW83" s="87"/>
      <c r="GLX83" s="87"/>
      <c r="GLY83" s="88"/>
      <c r="GLZ83" s="82"/>
      <c r="GMA83" s="83"/>
      <c r="GMB83" s="84"/>
      <c r="GMC83" s="85"/>
      <c r="GMD83" s="86"/>
      <c r="GME83" s="86"/>
      <c r="GMF83" s="87"/>
      <c r="GMG83" s="87"/>
      <c r="GMH83" s="88"/>
      <c r="GMI83" s="82"/>
      <c r="GMJ83" s="83"/>
      <c r="GMK83" s="84"/>
      <c r="GML83" s="85"/>
      <c r="GMM83" s="86"/>
      <c r="GMN83" s="86"/>
      <c r="GMO83" s="87"/>
      <c r="GMP83" s="87"/>
      <c r="GMQ83" s="88"/>
      <c r="GMR83" s="82"/>
      <c r="GMS83" s="83"/>
      <c r="GMT83" s="84"/>
      <c r="GMU83" s="85"/>
      <c r="GMV83" s="86"/>
      <c r="GMW83" s="86"/>
      <c r="GMX83" s="87"/>
      <c r="GMY83" s="87"/>
      <c r="GMZ83" s="88"/>
      <c r="GNA83" s="82"/>
      <c r="GNB83" s="83"/>
      <c r="GNC83" s="84"/>
      <c r="GND83" s="85"/>
      <c r="GNE83" s="86"/>
      <c r="GNF83" s="86"/>
      <c r="GNG83" s="87"/>
      <c r="GNH83" s="87"/>
      <c r="GNI83" s="88"/>
      <c r="GNJ83" s="82"/>
      <c r="GNK83" s="83"/>
      <c r="GNL83" s="84"/>
      <c r="GNM83" s="85"/>
      <c r="GNN83" s="86"/>
      <c r="GNO83" s="86"/>
      <c r="GNP83" s="87"/>
      <c r="GNQ83" s="87"/>
      <c r="GNR83" s="88"/>
      <c r="GNS83" s="82"/>
      <c r="GNT83" s="83"/>
      <c r="GNU83" s="84"/>
      <c r="GNV83" s="85"/>
      <c r="GNW83" s="86"/>
      <c r="GNX83" s="86"/>
      <c r="GNY83" s="87"/>
      <c r="GNZ83" s="87"/>
      <c r="GOA83" s="88"/>
      <c r="GOB83" s="82"/>
      <c r="GOC83" s="83"/>
      <c r="GOD83" s="84"/>
      <c r="GOE83" s="85"/>
      <c r="GOF83" s="86"/>
      <c r="GOG83" s="86"/>
      <c r="GOH83" s="87"/>
      <c r="GOI83" s="87"/>
      <c r="GOJ83" s="88"/>
      <c r="GOK83" s="82"/>
      <c r="GOL83" s="83"/>
      <c r="GOM83" s="84"/>
      <c r="GON83" s="85"/>
      <c r="GOO83" s="86"/>
      <c r="GOP83" s="86"/>
      <c r="GOQ83" s="87"/>
      <c r="GOR83" s="87"/>
      <c r="GOS83" s="88"/>
      <c r="GOT83" s="82"/>
      <c r="GOU83" s="83"/>
      <c r="GOV83" s="84"/>
      <c r="GOW83" s="85"/>
      <c r="GOX83" s="86"/>
      <c r="GOY83" s="86"/>
      <c r="GOZ83" s="87"/>
      <c r="GPA83" s="87"/>
      <c r="GPB83" s="88"/>
      <c r="GPC83" s="82"/>
      <c r="GPD83" s="83"/>
      <c r="GPE83" s="84"/>
      <c r="GPF83" s="85"/>
      <c r="GPG83" s="86"/>
      <c r="GPH83" s="86"/>
      <c r="GPI83" s="87"/>
      <c r="GPJ83" s="87"/>
      <c r="GPK83" s="88"/>
      <c r="GPL83" s="82"/>
      <c r="GPM83" s="83"/>
      <c r="GPN83" s="84"/>
      <c r="GPO83" s="85"/>
      <c r="GPP83" s="86"/>
      <c r="GPQ83" s="86"/>
      <c r="GPR83" s="87"/>
      <c r="GPS83" s="87"/>
      <c r="GPT83" s="88"/>
      <c r="GPU83" s="82"/>
      <c r="GPV83" s="83"/>
      <c r="GPW83" s="84"/>
      <c r="GPX83" s="85"/>
      <c r="GPY83" s="86"/>
      <c r="GPZ83" s="86"/>
      <c r="GQA83" s="87"/>
      <c r="GQB83" s="87"/>
      <c r="GQC83" s="88"/>
      <c r="GQD83" s="82"/>
      <c r="GQE83" s="83"/>
      <c r="GQF83" s="84"/>
      <c r="GQG83" s="85"/>
      <c r="GQH83" s="86"/>
      <c r="GQI83" s="86"/>
      <c r="GQJ83" s="87"/>
      <c r="GQK83" s="87"/>
      <c r="GQL83" s="88"/>
      <c r="GQM83" s="82"/>
      <c r="GQN83" s="83"/>
      <c r="GQO83" s="84"/>
      <c r="GQP83" s="85"/>
      <c r="GQQ83" s="86"/>
      <c r="GQR83" s="86"/>
      <c r="GQS83" s="87"/>
      <c r="GQT83" s="87"/>
      <c r="GQU83" s="88"/>
      <c r="GQV83" s="82"/>
      <c r="GQW83" s="83"/>
      <c r="GQX83" s="84"/>
      <c r="GQY83" s="85"/>
      <c r="GQZ83" s="86"/>
      <c r="GRA83" s="86"/>
      <c r="GRB83" s="87"/>
      <c r="GRC83" s="87"/>
      <c r="GRD83" s="88"/>
      <c r="GRE83" s="82"/>
      <c r="GRF83" s="83"/>
      <c r="GRG83" s="84"/>
      <c r="GRH83" s="85"/>
      <c r="GRI83" s="86"/>
      <c r="GRJ83" s="86"/>
      <c r="GRK83" s="87"/>
      <c r="GRL83" s="87"/>
      <c r="GRM83" s="88"/>
      <c r="GRN83" s="82"/>
      <c r="GRO83" s="83"/>
      <c r="GRP83" s="84"/>
      <c r="GRQ83" s="85"/>
      <c r="GRR83" s="86"/>
      <c r="GRS83" s="86"/>
      <c r="GRT83" s="87"/>
      <c r="GRU83" s="87"/>
      <c r="GRV83" s="88"/>
      <c r="GRW83" s="82"/>
      <c r="GRX83" s="83"/>
      <c r="GRY83" s="84"/>
      <c r="GRZ83" s="85"/>
      <c r="GSA83" s="86"/>
      <c r="GSB83" s="86"/>
      <c r="GSC83" s="87"/>
      <c r="GSD83" s="87"/>
      <c r="GSE83" s="88"/>
      <c r="GSF83" s="82"/>
      <c r="GSG83" s="83"/>
      <c r="GSH83" s="84"/>
      <c r="GSI83" s="85"/>
      <c r="GSJ83" s="86"/>
      <c r="GSK83" s="86"/>
      <c r="GSL83" s="87"/>
      <c r="GSM83" s="87"/>
      <c r="GSN83" s="88"/>
      <c r="GSO83" s="82"/>
      <c r="GSP83" s="83"/>
      <c r="GSQ83" s="84"/>
      <c r="GSR83" s="85"/>
      <c r="GSS83" s="86"/>
      <c r="GST83" s="86"/>
      <c r="GSU83" s="87"/>
      <c r="GSV83" s="87"/>
      <c r="GSW83" s="88"/>
      <c r="GSX83" s="82"/>
      <c r="GSY83" s="83"/>
      <c r="GSZ83" s="84"/>
      <c r="GTA83" s="85"/>
      <c r="GTB83" s="86"/>
      <c r="GTC83" s="86"/>
      <c r="GTD83" s="87"/>
      <c r="GTE83" s="87"/>
      <c r="GTF83" s="88"/>
      <c r="GTG83" s="82"/>
      <c r="GTH83" s="83"/>
      <c r="GTI83" s="84"/>
      <c r="GTJ83" s="85"/>
      <c r="GTK83" s="86"/>
      <c r="GTL83" s="86"/>
      <c r="GTM83" s="87"/>
      <c r="GTN83" s="87"/>
      <c r="GTO83" s="88"/>
      <c r="GTP83" s="82"/>
      <c r="GTQ83" s="83"/>
      <c r="GTR83" s="84"/>
      <c r="GTS83" s="85"/>
      <c r="GTT83" s="86"/>
      <c r="GTU83" s="86"/>
      <c r="GTV83" s="87"/>
      <c r="GTW83" s="87"/>
      <c r="GTX83" s="88"/>
      <c r="GTY83" s="82"/>
      <c r="GTZ83" s="83"/>
      <c r="GUA83" s="84"/>
      <c r="GUB83" s="85"/>
      <c r="GUC83" s="86"/>
      <c r="GUD83" s="86"/>
      <c r="GUE83" s="87"/>
      <c r="GUF83" s="87"/>
      <c r="GUG83" s="88"/>
      <c r="GUH83" s="82"/>
      <c r="GUI83" s="83"/>
      <c r="GUJ83" s="84"/>
      <c r="GUK83" s="85"/>
      <c r="GUL83" s="86"/>
      <c r="GUM83" s="86"/>
      <c r="GUN83" s="87"/>
      <c r="GUO83" s="87"/>
      <c r="GUP83" s="88"/>
      <c r="GUQ83" s="82"/>
      <c r="GUR83" s="83"/>
      <c r="GUS83" s="84"/>
      <c r="GUT83" s="85"/>
      <c r="GUU83" s="86"/>
      <c r="GUV83" s="86"/>
      <c r="GUW83" s="87"/>
      <c r="GUX83" s="87"/>
      <c r="GUY83" s="88"/>
      <c r="GUZ83" s="82"/>
      <c r="GVA83" s="83"/>
      <c r="GVB83" s="84"/>
      <c r="GVC83" s="85"/>
      <c r="GVD83" s="86"/>
      <c r="GVE83" s="86"/>
      <c r="GVF83" s="87"/>
      <c r="GVG83" s="87"/>
      <c r="GVH83" s="88"/>
      <c r="GVI83" s="82"/>
      <c r="GVJ83" s="83"/>
      <c r="GVK83" s="84"/>
      <c r="GVL83" s="85"/>
      <c r="GVM83" s="86"/>
      <c r="GVN83" s="86"/>
      <c r="GVO83" s="87"/>
      <c r="GVP83" s="87"/>
      <c r="GVQ83" s="88"/>
      <c r="GVR83" s="82"/>
      <c r="GVS83" s="83"/>
      <c r="GVT83" s="84"/>
      <c r="GVU83" s="85"/>
      <c r="GVV83" s="86"/>
      <c r="GVW83" s="86"/>
      <c r="GVX83" s="87"/>
      <c r="GVY83" s="87"/>
      <c r="GVZ83" s="88"/>
      <c r="GWA83" s="82"/>
      <c r="GWB83" s="83"/>
      <c r="GWC83" s="84"/>
      <c r="GWD83" s="85"/>
      <c r="GWE83" s="86"/>
      <c r="GWF83" s="86"/>
      <c r="GWG83" s="87"/>
      <c r="GWH83" s="87"/>
      <c r="GWI83" s="88"/>
      <c r="GWJ83" s="82"/>
      <c r="GWK83" s="83"/>
      <c r="GWL83" s="84"/>
      <c r="GWM83" s="85"/>
      <c r="GWN83" s="86"/>
      <c r="GWO83" s="86"/>
      <c r="GWP83" s="87"/>
      <c r="GWQ83" s="87"/>
      <c r="GWR83" s="88"/>
      <c r="GWS83" s="82"/>
      <c r="GWT83" s="83"/>
      <c r="GWU83" s="84"/>
      <c r="GWV83" s="85"/>
      <c r="GWW83" s="86"/>
      <c r="GWX83" s="86"/>
      <c r="GWY83" s="87"/>
      <c r="GWZ83" s="87"/>
      <c r="GXA83" s="88"/>
      <c r="GXB83" s="82"/>
      <c r="GXC83" s="83"/>
      <c r="GXD83" s="84"/>
      <c r="GXE83" s="85"/>
      <c r="GXF83" s="86"/>
      <c r="GXG83" s="86"/>
      <c r="GXH83" s="87"/>
      <c r="GXI83" s="87"/>
      <c r="GXJ83" s="88"/>
      <c r="GXK83" s="82"/>
      <c r="GXL83" s="83"/>
      <c r="GXM83" s="84"/>
      <c r="GXN83" s="85"/>
      <c r="GXO83" s="86"/>
      <c r="GXP83" s="86"/>
      <c r="GXQ83" s="87"/>
      <c r="GXR83" s="87"/>
      <c r="GXS83" s="88"/>
      <c r="GXT83" s="82"/>
      <c r="GXU83" s="83"/>
      <c r="GXV83" s="84"/>
      <c r="GXW83" s="85"/>
      <c r="GXX83" s="86"/>
      <c r="GXY83" s="86"/>
      <c r="GXZ83" s="87"/>
      <c r="GYA83" s="87"/>
      <c r="GYB83" s="88"/>
      <c r="GYC83" s="82"/>
      <c r="GYD83" s="83"/>
      <c r="GYE83" s="84"/>
      <c r="GYF83" s="85"/>
      <c r="GYG83" s="86"/>
      <c r="GYH83" s="86"/>
      <c r="GYI83" s="87"/>
      <c r="GYJ83" s="87"/>
      <c r="GYK83" s="88"/>
      <c r="GYL83" s="82"/>
      <c r="GYM83" s="83"/>
      <c r="GYN83" s="84"/>
      <c r="GYO83" s="85"/>
      <c r="GYP83" s="86"/>
      <c r="GYQ83" s="86"/>
      <c r="GYR83" s="87"/>
      <c r="GYS83" s="87"/>
      <c r="GYT83" s="88"/>
      <c r="GYU83" s="82"/>
      <c r="GYV83" s="83"/>
      <c r="GYW83" s="84"/>
      <c r="GYX83" s="85"/>
      <c r="GYY83" s="86"/>
      <c r="GYZ83" s="86"/>
      <c r="GZA83" s="87"/>
      <c r="GZB83" s="87"/>
      <c r="GZC83" s="88"/>
      <c r="GZD83" s="82"/>
      <c r="GZE83" s="83"/>
      <c r="GZF83" s="84"/>
      <c r="GZG83" s="85"/>
      <c r="GZH83" s="86"/>
      <c r="GZI83" s="86"/>
      <c r="GZJ83" s="87"/>
      <c r="GZK83" s="87"/>
      <c r="GZL83" s="88"/>
      <c r="GZM83" s="82"/>
      <c r="GZN83" s="83"/>
      <c r="GZO83" s="84"/>
      <c r="GZP83" s="85"/>
      <c r="GZQ83" s="86"/>
      <c r="GZR83" s="86"/>
      <c r="GZS83" s="87"/>
      <c r="GZT83" s="87"/>
      <c r="GZU83" s="88"/>
      <c r="GZV83" s="82"/>
      <c r="GZW83" s="83"/>
      <c r="GZX83" s="84"/>
      <c r="GZY83" s="85"/>
      <c r="GZZ83" s="86"/>
      <c r="HAA83" s="86"/>
      <c r="HAB83" s="87"/>
      <c r="HAC83" s="87"/>
      <c r="HAD83" s="88"/>
      <c r="HAE83" s="82"/>
      <c r="HAF83" s="83"/>
      <c r="HAG83" s="84"/>
      <c r="HAH83" s="85"/>
      <c r="HAI83" s="86"/>
      <c r="HAJ83" s="86"/>
      <c r="HAK83" s="87"/>
      <c r="HAL83" s="87"/>
      <c r="HAM83" s="88"/>
      <c r="HAN83" s="82"/>
      <c r="HAO83" s="83"/>
      <c r="HAP83" s="84"/>
      <c r="HAQ83" s="85"/>
      <c r="HAR83" s="86"/>
      <c r="HAS83" s="86"/>
      <c r="HAT83" s="87"/>
      <c r="HAU83" s="87"/>
      <c r="HAV83" s="88"/>
      <c r="HAW83" s="82"/>
      <c r="HAX83" s="83"/>
      <c r="HAY83" s="84"/>
      <c r="HAZ83" s="85"/>
      <c r="HBA83" s="86"/>
      <c r="HBB83" s="86"/>
      <c r="HBC83" s="87"/>
      <c r="HBD83" s="87"/>
      <c r="HBE83" s="88"/>
      <c r="HBF83" s="82"/>
      <c r="HBG83" s="83"/>
      <c r="HBH83" s="84"/>
      <c r="HBI83" s="85"/>
      <c r="HBJ83" s="86"/>
      <c r="HBK83" s="86"/>
      <c r="HBL83" s="87"/>
      <c r="HBM83" s="87"/>
      <c r="HBN83" s="88"/>
      <c r="HBO83" s="82"/>
      <c r="HBP83" s="83"/>
      <c r="HBQ83" s="84"/>
      <c r="HBR83" s="85"/>
      <c r="HBS83" s="86"/>
      <c r="HBT83" s="86"/>
      <c r="HBU83" s="87"/>
      <c r="HBV83" s="87"/>
      <c r="HBW83" s="88"/>
      <c r="HBX83" s="82"/>
      <c r="HBY83" s="83"/>
      <c r="HBZ83" s="84"/>
      <c r="HCA83" s="85"/>
      <c r="HCB83" s="86"/>
      <c r="HCC83" s="86"/>
      <c r="HCD83" s="87"/>
      <c r="HCE83" s="87"/>
      <c r="HCF83" s="88"/>
      <c r="HCG83" s="82"/>
      <c r="HCH83" s="83"/>
      <c r="HCI83" s="84"/>
      <c r="HCJ83" s="85"/>
      <c r="HCK83" s="86"/>
      <c r="HCL83" s="86"/>
      <c r="HCM83" s="87"/>
      <c r="HCN83" s="87"/>
      <c r="HCO83" s="88"/>
      <c r="HCP83" s="82"/>
      <c r="HCQ83" s="83"/>
      <c r="HCR83" s="84"/>
      <c r="HCS83" s="85"/>
      <c r="HCT83" s="86"/>
      <c r="HCU83" s="86"/>
      <c r="HCV83" s="87"/>
      <c r="HCW83" s="87"/>
      <c r="HCX83" s="88"/>
      <c r="HCY83" s="82"/>
      <c r="HCZ83" s="83"/>
      <c r="HDA83" s="84"/>
      <c r="HDB83" s="85"/>
      <c r="HDC83" s="86"/>
      <c r="HDD83" s="86"/>
      <c r="HDE83" s="87"/>
      <c r="HDF83" s="87"/>
      <c r="HDG83" s="88"/>
      <c r="HDH83" s="82"/>
      <c r="HDI83" s="83"/>
      <c r="HDJ83" s="84"/>
      <c r="HDK83" s="85"/>
      <c r="HDL83" s="86"/>
      <c r="HDM83" s="86"/>
      <c r="HDN83" s="87"/>
      <c r="HDO83" s="87"/>
      <c r="HDP83" s="88"/>
      <c r="HDQ83" s="82"/>
      <c r="HDR83" s="83"/>
      <c r="HDS83" s="84"/>
      <c r="HDT83" s="85"/>
      <c r="HDU83" s="86"/>
      <c r="HDV83" s="86"/>
      <c r="HDW83" s="87"/>
      <c r="HDX83" s="87"/>
      <c r="HDY83" s="88"/>
      <c r="HDZ83" s="82"/>
      <c r="HEA83" s="83"/>
      <c r="HEB83" s="84"/>
      <c r="HEC83" s="85"/>
      <c r="HED83" s="86"/>
      <c r="HEE83" s="86"/>
      <c r="HEF83" s="87"/>
      <c r="HEG83" s="87"/>
      <c r="HEH83" s="88"/>
      <c r="HEI83" s="82"/>
      <c r="HEJ83" s="83"/>
      <c r="HEK83" s="84"/>
      <c r="HEL83" s="85"/>
      <c r="HEM83" s="86"/>
      <c r="HEN83" s="86"/>
      <c r="HEO83" s="87"/>
      <c r="HEP83" s="87"/>
      <c r="HEQ83" s="88"/>
      <c r="HER83" s="82"/>
      <c r="HES83" s="83"/>
      <c r="HET83" s="84"/>
      <c r="HEU83" s="85"/>
      <c r="HEV83" s="86"/>
      <c r="HEW83" s="86"/>
      <c r="HEX83" s="87"/>
      <c r="HEY83" s="87"/>
      <c r="HEZ83" s="88"/>
      <c r="HFA83" s="82"/>
      <c r="HFB83" s="83"/>
      <c r="HFC83" s="84"/>
      <c r="HFD83" s="85"/>
      <c r="HFE83" s="86"/>
      <c r="HFF83" s="86"/>
      <c r="HFG83" s="87"/>
      <c r="HFH83" s="87"/>
      <c r="HFI83" s="88"/>
      <c r="HFJ83" s="82"/>
      <c r="HFK83" s="83"/>
      <c r="HFL83" s="84"/>
      <c r="HFM83" s="85"/>
      <c r="HFN83" s="86"/>
      <c r="HFO83" s="86"/>
      <c r="HFP83" s="87"/>
      <c r="HFQ83" s="87"/>
      <c r="HFR83" s="88"/>
      <c r="HFS83" s="82"/>
      <c r="HFT83" s="83"/>
      <c r="HFU83" s="84"/>
      <c r="HFV83" s="85"/>
      <c r="HFW83" s="86"/>
      <c r="HFX83" s="86"/>
      <c r="HFY83" s="87"/>
      <c r="HFZ83" s="87"/>
      <c r="HGA83" s="88"/>
      <c r="HGB83" s="82"/>
      <c r="HGC83" s="83"/>
      <c r="HGD83" s="84"/>
      <c r="HGE83" s="85"/>
      <c r="HGF83" s="86"/>
      <c r="HGG83" s="86"/>
      <c r="HGH83" s="87"/>
      <c r="HGI83" s="87"/>
      <c r="HGJ83" s="88"/>
      <c r="HGK83" s="82"/>
      <c r="HGL83" s="83"/>
      <c r="HGM83" s="84"/>
      <c r="HGN83" s="85"/>
      <c r="HGO83" s="86"/>
      <c r="HGP83" s="86"/>
      <c r="HGQ83" s="87"/>
      <c r="HGR83" s="87"/>
      <c r="HGS83" s="88"/>
      <c r="HGT83" s="82"/>
      <c r="HGU83" s="83"/>
      <c r="HGV83" s="84"/>
      <c r="HGW83" s="85"/>
      <c r="HGX83" s="86"/>
      <c r="HGY83" s="86"/>
      <c r="HGZ83" s="87"/>
      <c r="HHA83" s="87"/>
      <c r="HHB83" s="88"/>
      <c r="HHC83" s="82"/>
      <c r="HHD83" s="83"/>
      <c r="HHE83" s="84"/>
      <c r="HHF83" s="85"/>
      <c r="HHG83" s="86"/>
      <c r="HHH83" s="86"/>
      <c r="HHI83" s="87"/>
      <c r="HHJ83" s="87"/>
      <c r="HHK83" s="88"/>
      <c r="HHL83" s="82"/>
      <c r="HHM83" s="83"/>
      <c r="HHN83" s="84"/>
      <c r="HHO83" s="85"/>
      <c r="HHP83" s="86"/>
      <c r="HHQ83" s="86"/>
      <c r="HHR83" s="87"/>
      <c r="HHS83" s="87"/>
      <c r="HHT83" s="88"/>
      <c r="HHU83" s="82"/>
      <c r="HHV83" s="83"/>
      <c r="HHW83" s="84"/>
      <c r="HHX83" s="85"/>
      <c r="HHY83" s="86"/>
      <c r="HHZ83" s="86"/>
      <c r="HIA83" s="87"/>
      <c r="HIB83" s="87"/>
      <c r="HIC83" s="88"/>
      <c r="HID83" s="82"/>
      <c r="HIE83" s="83"/>
      <c r="HIF83" s="84"/>
      <c r="HIG83" s="85"/>
      <c r="HIH83" s="86"/>
      <c r="HII83" s="86"/>
      <c r="HIJ83" s="87"/>
      <c r="HIK83" s="87"/>
      <c r="HIL83" s="88"/>
      <c r="HIM83" s="82"/>
      <c r="HIN83" s="83"/>
      <c r="HIO83" s="84"/>
      <c r="HIP83" s="85"/>
      <c r="HIQ83" s="86"/>
      <c r="HIR83" s="86"/>
      <c r="HIS83" s="87"/>
      <c r="HIT83" s="87"/>
      <c r="HIU83" s="88"/>
      <c r="HIV83" s="82"/>
      <c r="HIW83" s="83"/>
      <c r="HIX83" s="84"/>
      <c r="HIY83" s="85"/>
      <c r="HIZ83" s="86"/>
      <c r="HJA83" s="86"/>
      <c r="HJB83" s="87"/>
      <c r="HJC83" s="87"/>
      <c r="HJD83" s="88"/>
      <c r="HJE83" s="82"/>
      <c r="HJF83" s="83"/>
      <c r="HJG83" s="84"/>
      <c r="HJH83" s="85"/>
      <c r="HJI83" s="86"/>
      <c r="HJJ83" s="86"/>
      <c r="HJK83" s="87"/>
      <c r="HJL83" s="87"/>
      <c r="HJM83" s="88"/>
      <c r="HJN83" s="82"/>
      <c r="HJO83" s="83"/>
      <c r="HJP83" s="84"/>
      <c r="HJQ83" s="85"/>
      <c r="HJR83" s="86"/>
      <c r="HJS83" s="86"/>
      <c r="HJT83" s="87"/>
      <c r="HJU83" s="87"/>
      <c r="HJV83" s="88"/>
      <c r="HJW83" s="82"/>
      <c r="HJX83" s="83"/>
      <c r="HJY83" s="84"/>
      <c r="HJZ83" s="85"/>
      <c r="HKA83" s="86"/>
      <c r="HKB83" s="86"/>
      <c r="HKC83" s="87"/>
      <c r="HKD83" s="87"/>
      <c r="HKE83" s="88"/>
      <c r="HKF83" s="82"/>
      <c r="HKG83" s="83"/>
      <c r="HKH83" s="84"/>
      <c r="HKI83" s="85"/>
      <c r="HKJ83" s="86"/>
      <c r="HKK83" s="86"/>
      <c r="HKL83" s="87"/>
      <c r="HKM83" s="87"/>
      <c r="HKN83" s="88"/>
      <c r="HKO83" s="82"/>
      <c r="HKP83" s="83"/>
      <c r="HKQ83" s="84"/>
      <c r="HKR83" s="85"/>
      <c r="HKS83" s="86"/>
      <c r="HKT83" s="86"/>
      <c r="HKU83" s="87"/>
      <c r="HKV83" s="87"/>
      <c r="HKW83" s="88"/>
      <c r="HKX83" s="82"/>
      <c r="HKY83" s="83"/>
      <c r="HKZ83" s="84"/>
      <c r="HLA83" s="85"/>
      <c r="HLB83" s="86"/>
      <c r="HLC83" s="86"/>
      <c r="HLD83" s="87"/>
      <c r="HLE83" s="87"/>
      <c r="HLF83" s="88"/>
      <c r="HLG83" s="82"/>
      <c r="HLH83" s="83"/>
      <c r="HLI83" s="84"/>
      <c r="HLJ83" s="85"/>
      <c r="HLK83" s="86"/>
      <c r="HLL83" s="86"/>
      <c r="HLM83" s="87"/>
      <c r="HLN83" s="87"/>
      <c r="HLO83" s="88"/>
      <c r="HLP83" s="82"/>
      <c r="HLQ83" s="83"/>
      <c r="HLR83" s="84"/>
      <c r="HLS83" s="85"/>
      <c r="HLT83" s="86"/>
      <c r="HLU83" s="86"/>
      <c r="HLV83" s="87"/>
      <c r="HLW83" s="87"/>
      <c r="HLX83" s="88"/>
      <c r="HLY83" s="82"/>
      <c r="HLZ83" s="83"/>
      <c r="HMA83" s="84"/>
      <c r="HMB83" s="85"/>
      <c r="HMC83" s="86"/>
      <c r="HMD83" s="86"/>
      <c r="HME83" s="87"/>
      <c r="HMF83" s="87"/>
      <c r="HMG83" s="88"/>
      <c r="HMH83" s="82"/>
      <c r="HMI83" s="83"/>
      <c r="HMJ83" s="84"/>
      <c r="HMK83" s="85"/>
      <c r="HML83" s="86"/>
      <c r="HMM83" s="86"/>
      <c r="HMN83" s="87"/>
      <c r="HMO83" s="87"/>
      <c r="HMP83" s="88"/>
      <c r="HMQ83" s="82"/>
      <c r="HMR83" s="83"/>
      <c r="HMS83" s="84"/>
      <c r="HMT83" s="85"/>
      <c r="HMU83" s="86"/>
      <c r="HMV83" s="86"/>
      <c r="HMW83" s="87"/>
      <c r="HMX83" s="87"/>
      <c r="HMY83" s="88"/>
      <c r="HMZ83" s="82"/>
      <c r="HNA83" s="83"/>
      <c r="HNB83" s="84"/>
      <c r="HNC83" s="85"/>
      <c r="HND83" s="86"/>
      <c r="HNE83" s="86"/>
      <c r="HNF83" s="87"/>
      <c r="HNG83" s="87"/>
      <c r="HNH83" s="88"/>
      <c r="HNI83" s="82"/>
      <c r="HNJ83" s="83"/>
      <c r="HNK83" s="84"/>
      <c r="HNL83" s="85"/>
      <c r="HNM83" s="86"/>
      <c r="HNN83" s="86"/>
      <c r="HNO83" s="87"/>
      <c r="HNP83" s="87"/>
      <c r="HNQ83" s="88"/>
      <c r="HNR83" s="82"/>
      <c r="HNS83" s="83"/>
      <c r="HNT83" s="84"/>
      <c r="HNU83" s="85"/>
      <c r="HNV83" s="86"/>
      <c r="HNW83" s="86"/>
      <c r="HNX83" s="87"/>
      <c r="HNY83" s="87"/>
      <c r="HNZ83" s="88"/>
      <c r="HOA83" s="82"/>
      <c r="HOB83" s="83"/>
      <c r="HOC83" s="84"/>
      <c r="HOD83" s="85"/>
      <c r="HOE83" s="86"/>
      <c r="HOF83" s="86"/>
      <c r="HOG83" s="87"/>
      <c r="HOH83" s="87"/>
      <c r="HOI83" s="88"/>
      <c r="HOJ83" s="82"/>
      <c r="HOK83" s="83"/>
      <c r="HOL83" s="84"/>
      <c r="HOM83" s="85"/>
      <c r="HON83" s="86"/>
      <c r="HOO83" s="86"/>
      <c r="HOP83" s="87"/>
      <c r="HOQ83" s="87"/>
      <c r="HOR83" s="88"/>
      <c r="HOS83" s="82"/>
      <c r="HOT83" s="83"/>
      <c r="HOU83" s="84"/>
      <c r="HOV83" s="85"/>
      <c r="HOW83" s="86"/>
      <c r="HOX83" s="86"/>
      <c r="HOY83" s="87"/>
      <c r="HOZ83" s="87"/>
      <c r="HPA83" s="88"/>
      <c r="HPB83" s="82"/>
      <c r="HPC83" s="83"/>
      <c r="HPD83" s="84"/>
      <c r="HPE83" s="85"/>
      <c r="HPF83" s="86"/>
      <c r="HPG83" s="86"/>
      <c r="HPH83" s="87"/>
      <c r="HPI83" s="87"/>
      <c r="HPJ83" s="88"/>
      <c r="HPK83" s="82"/>
      <c r="HPL83" s="83"/>
      <c r="HPM83" s="84"/>
      <c r="HPN83" s="85"/>
      <c r="HPO83" s="86"/>
      <c r="HPP83" s="86"/>
      <c r="HPQ83" s="87"/>
      <c r="HPR83" s="87"/>
      <c r="HPS83" s="88"/>
      <c r="HPT83" s="82"/>
      <c r="HPU83" s="83"/>
      <c r="HPV83" s="84"/>
      <c r="HPW83" s="85"/>
      <c r="HPX83" s="86"/>
      <c r="HPY83" s="86"/>
      <c r="HPZ83" s="87"/>
      <c r="HQA83" s="87"/>
      <c r="HQB83" s="88"/>
      <c r="HQC83" s="82"/>
      <c r="HQD83" s="83"/>
      <c r="HQE83" s="84"/>
      <c r="HQF83" s="85"/>
      <c r="HQG83" s="86"/>
      <c r="HQH83" s="86"/>
      <c r="HQI83" s="87"/>
      <c r="HQJ83" s="87"/>
      <c r="HQK83" s="88"/>
      <c r="HQL83" s="82"/>
      <c r="HQM83" s="83"/>
      <c r="HQN83" s="84"/>
      <c r="HQO83" s="85"/>
      <c r="HQP83" s="86"/>
      <c r="HQQ83" s="86"/>
      <c r="HQR83" s="87"/>
      <c r="HQS83" s="87"/>
      <c r="HQT83" s="88"/>
      <c r="HQU83" s="82"/>
      <c r="HQV83" s="83"/>
      <c r="HQW83" s="84"/>
      <c r="HQX83" s="85"/>
      <c r="HQY83" s="86"/>
      <c r="HQZ83" s="86"/>
      <c r="HRA83" s="87"/>
      <c r="HRB83" s="87"/>
      <c r="HRC83" s="88"/>
      <c r="HRD83" s="82"/>
      <c r="HRE83" s="83"/>
      <c r="HRF83" s="84"/>
      <c r="HRG83" s="85"/>
      <c r="HRH83" s="86"/>
      <c r="HRI83" s="86"/>
      <c r="HRJ83" s="87"/>
      <c r="HRK83" s="87"/>
      <c r="HRL83" s="88"/>
      <c r="HRM83" s="82"/>
      <c r="HRN83" s="83"/>
      <c r="HRO83" s="84"/>
      <c r="HRP83" s="85"/>
      <c r="HRQ83" s="86"/>
      <c r="HRR83" s="86"/>
      <c r="HRS83" s="87"/>
      <c r="HRT83" s="87"/>
      <c r="HRU83" s="88"/>
      <c r="HRV83" s="82"/>
      <c r="HRW83" s="83"/>
      <c r="HRX83" s="84"/>
      <c r="HRY83" s="85"/>
      <c r="HRZ83" s="86"/>
      <c r="HSA83" s="86"/>
      <c r="HSB83" s="87"/>
      <c r="HSC83" s="87"/>
      <c r="HSD83" s="88"/>
      <c r="HSE83" s="82"/>
      <c r="HSF83" s="83"/>
      <c r="HSG83" s="84"/>
      <c r="HSH83" s="85"/>
      <c r="HSI83" s="86"/>
      <c r="HSJ83" s="86"/>
      <c r="HSK83" s="87"/>
      <c r="HSL83" s="87"/>
      <c r="HSM83" s="88"/>
      <c r="HSN83" s="82"/>
      <c r="HSO83" s="83"/>
      <c r="HSP83" s="84"/>
      <c r="HSQ83" s="85"/>
      <c r="HSR83" s="86"/>
      <c r="HSS83" s="86"/>
      <c r="HST83" s="87"/>
      <c r="HSU83" s="87"/>
      <c r="HSV83" s="88"/>
      <c r="HSW83" s="82"/>
      <c r="HSX83" s="83"/>
      <c r="HSY83" s="84"/>
      <c r="HSZ83" s="85"/>
      <c r="HTA83" s="86"/>
      <c r="HTB83" s="86"/>
      <c r="HTC83" s="87"/>
      <c r="HTD83" s="87"/>
      <c r="HTE83" s="88"/>
      <c r="HTF83" s="82"/>
      <c r="HTG83" s="83"/>
      <c r="HTH83" s="84"/>
      <c r="HTI83" s="85"/>
      <c r="HTJ83" s="86"/>
      <c r="HTK83" s="86"/>
      <c r="HTL83" s="87"/>
      <c r="HTM83" s="87"/>
      <c r="HTN83" s="88"/>
      <c r="HTO83" s="82"/>
      <c r="HTP83" s="83"/>
      <c r="HTQ83" s="84"/>
      <c r="HTR83" s="85"/>
      <c r="HTS83" s="86"/>
      <c r="HTT83" s="86"/>
      <c r="HTU83" s="87"/>
      <c r="HTV83" s="87"/>
      <c r="HTW83" s="88"/>
      <c r="HTX83" s="82"/>
      <c r="HTY83" s="83"/>
      <c r="HTZ83" s="84"/>
      <c r="HUA83" s="85"/>
      <c r="HUB83" s="86"/>
      <c r="HUC83" s="86"/>
      <c r="HUD83" s="87"/>
      <c r="HUE83" s="87"/>
      <c r="HUF83" s="88"/>
      <c r="HUG83" s="82"/>
      <c r="HUH83" s="83"/>
      <c r="HUI83" s="84"/>
      <c r="HUJ83" s="85"/>
      <c r="HUK83" s="86"/>
      <c r="HUL83" s="86"/>
      <c r="HUM83" s="87"/>
      <c r="HUN83" s="87"/>
      <c r="HUO83" s="88"/>
      <c r="HUP83" s="82"/>
      <c r="HUQ83" s="83"/>
      <c r="HUR83" s="84"/>
      <c r="HUS83" s="85"/>
      <c r="HUT83" s="86"/>
      <c r="HUU83" s="86"/>
      <c r="HUV83" s="87"/>
      <c r="HUW83" s="87"/>
      <c r="HUX83" s="88"/>
      <c r="HUY83" s="82"/>
      <c r="HUZ83" s="83"/>
      <c r="HVA83" s="84"/>
      <c r="HVB83" s="85"/>
      <c r="HVC83" s="86"/>
      <c r="HVD83" s="86"/>
      <c r="HVE83" s="87"/>
      <c r="HVF83" s="87"/>
      <c r="HVG83" s="88"/>
      <c r="HVH83" s="82"/>
      <c r="HVI83" s="83"/>
      <c r="HVJ83" s="84"/>
      <c r="HVK83" s="85"/>
      <c r="HVL83" s="86"/>
      <c r="HVM83" s="86"/>
      <c r="HVN83" s="87"/>
      <c r="HVO83" s="87"/>
      <c r="HVP83" s="88"/>
      <c r="HVQ83" s="82"/>
      <c r="HVR83" s="83"/>
      <c r="HVS83" s="84"/>
      <c r="HVT83" s="85"/>
      <c r="HVU83" s="86"/>
      <c r="HVV83" s="86"/>
      <c r="HVW83" s="87"/>
      <c r="HVX83" s="87"/>
      <c r="HVY83" s="88"/>
      <c r="HVZ83" s="82"/>
      <c r="HWA83" s="83"/>
      <c r="HWB83" s="84"/>
      <c r="HWC83" s="85"/>
      <c r="HWD83" s="86"/>
      <c r="HWE83" s="86"/>
      <c r="HWF83" s="87"/>
      <c r="HWG83" s="87"/>
      <c r="HWH83" s="88"/>
      <c r="HWI83" s="82"/>
      <c r="HWJ83" s="83"/>
      <c r="HWK83" s="84"/>
      <c r="HWL83" s="85"/>
      <c r="HWM83" s="86"/>
      <c r="HWN83" s="86"/>
      <c r="HWO83" s="87"/>
      <c r="HWP83" s="87"/>
      <c r="HWQ83" s="88"/>
      <c r="HWR83" s="82"/>
      <c r="HWS83" s="83"/>
      <c r="HWT83" s="84"/>
      <c r="HWU83" s="85"/>
      <c r="HWV83" s="86"/>
      <c r="HWW83" s="86"/>
      <c r="HWX83" s="87"/>
      <c r="HWY83" s="87"/>
      <c r="HWZ83" s="88"/>
      <c r="HXA83" s="82"/>
      <c r="HXB83" s="83"/>
      <c r="HXC83" s="84"/>
      <c r="HXD83" s="85"/>
      <c r="HXE83" s="86"/>
      <c r="HXF83" s="86"/>
      <c r="HXG83" s="87"/>
      <c r="HXH83" s="87"/>
      <c r="HXI83" s="88"/>
      <c r="HXJ83" s="82"/>
      <c r="HXK83" s="83"/>
      <c r="HXL83" s="84"/>
      <c r="HXM83" s="85"/>
      <c r="HXN83" s="86"/>
      <c r="HXO83" s="86"/>
      <c r="HXP83" s="87"/>
      <c r="HXQ83" s="87"/>
      <c r="HXR83" s="88"/>
      <c r="HXS83" s="82"/>
      <c r="HXT83" s="83"/>
      <c r="HXU83" s="84"/>
      <c r="HXV83" s="85"/>
      <c r="HXW83" s="86"/>
      <c r="HXX83" s="86"/>
      <c r="HXY83" s="87"/>
      <c r="HXZ83" s="87"/>
      <c r="HYA83" s="88"/>
      <c r="HYB83" s="82"/>
      <c r="HYC83" s="83"/>
      <c r="HYD83" s="84"/>
      <c r="HYE83" s="85"/>
      <c r="HYF83" s="86"/>
      <c r="HYG83" s="86"/>
      <c r="HYH83" s="87"/>
      <c r="HYI83" s="87"/>
      <c r="HYJ83" s="88"/>
      <c r="HYK83" s="82"/>
      <c r="HYL83" s="83"/>
      <c r="HYM83" s="84"/>
      <c r="HYN83" s="85"/>
      <c r="HYO83" s="86"/>
      <c r="HYP83" s="86"/>
      <c r="HYQ83" s="87"/>
      <c r="HYR83" s="87"/>
      <c r="HYS83" s="88"/>
      <c r="HYT83" s="82"/>
      <c r="HYU83" s="83"/>
      <c r="HYV83" s="84"/>
      <c r="HYW83" s="85"/>
      <c r="HYX83" s="86"/>
      <c r="HYY83" s="86"/>
      <c r="HYZ83" s="87"/>
      <c r="HZA83" s="87"/>
      <c r="HZB83" s="88"/>
      <c r="HZC83" s="82"/>
      <c r="HZD83" s="83"/>
      <c r="HZE83" s="84"/>
      <c r="HZF83" s="85"/>
      <c r="HZG83" s="86"/>
      <c r="HZH83" s="86"/>
      <c r="HZI83" s="87"/>
      <c r="HZJ83" s="87"/>
      <c r="HZK83" s="88"/>
      <c r="HZL83" s="82"/>
      <c r="HZM83" s="83"/>
      <c r="HZN83" s="84"/>
      <c r="HZO83" s="85"/>
      <c r="HZP83" s="86"/>
      <c r="HZQ83" s="86"/>
      <c r="HZR83" s="87"/>
      <c r="HZS83" s="87"/>
      <c r="HZT83" s="88"/>
      <c r="HZU83" s="82"/>
      <c r="HZV83" s="83"/>
      <c r="HZW83" s="84"/>
      <c r="HZX83" s="85"/>
      <c r="HZY83" s="86"/>
      <c r="HZZ83" s="86"/>
      <c r="IAA83" s="87"/>
      <c r="IAB83" s="87"/>
      <c r="IAC83" s="88"/>
      <c r="IAD83" s="82"/>
      <c r="IAE83" s="83"/>
      <c r="IAF83" s="84"/>
      <c r="IAG83" s="85"/>
      <c r="IAH83" s="86"/>
      <c r="IAI83" s="86"/>
      <c r="IAJ83" s="87"/>
      <c r="IAK83" s="87"/>
      <c r="IAL83" s="88"/>
      <c r="IAM83" s="82"/>
      <c r="IAN83" s="83"/>
      <c r="IAO83" s="84"/>
      <c r="IAP83" s="85"/>
      <c r="IAQ83" s="86"/>
      <c r="IAR83" s="86"/>
      <c r="IAS83" s="87"/>
      <c r="IAT83" s="87"/>
      <c r="IAU83" s="88"/>
      <c r="IAV83" s="82"/>
      <c r="IAW83" s="83"/>
      <c r="IAX83" s="84"/>
      <c r="IAY83" s="85"/>
      <c r="IAZ83" s="86"/>
      <c r="IBA83" s="86"/>
      <c r="IBB83" s="87"/>
      <c r="IBC83" s="87"/>
      <c r="IBD83" s="88"/>
      <c r="IBE83" s="82"/>
      <c r="IBF83" s="83"/>
      <c r="IBG83" s="84"/>
      <c r="IBH83" s="85"/>
      <c r="IBI83" s="86"/>
      <c r="IBJ83" s="86"/>
      <c r="IBK83" s="87"/>
      <c r="IBL83" s="87"/>
      <c r="IBM83" s="88"/>
      <c r="IBN83" s="82"/>
      <c r="IBO83" s="83"/>
      <c r="IBP83" s="84"/>
      <c r="IBQ83" s="85"/>
      <c r="IBR83" s="86"/>
      <c r="IBS83" s="86"/>
      <c r="IBT83" s="87"/>
      <c r="IBU83" s="87"/>
      <c r="IBV83" s="88"/>
      <c r="IBW83" s="82"/>
      <c r="IBX83" s="83"/>
      <c r="IBY83" s="84"/>
      <c r="IBZ83" s="85"/>
      <c r="ICA83" s="86"/>
      <c r="ICB83" s="86"/>
      <c r="ICC83" s="87"/>
      <c r="ICD83" s="87"/>
      <c r="ICE83" s="88"/>
      <c r="ICF83" s="82"/>
      <c r="ICG83" s="83"/>
      <c r="ICH83" s="84"/>
      <c r="ICI83" s="85"/>
      <c r="ICJ83" s="86"/>
      <c r="ICK83" s="86"/>
      <c r="ICL83" s="87"/>
      <c r="ICM83" s="87"/>
      <c r="ICN83" s="88"/>
      <c r="ICO83" s="82"/>
      <c r="ICP83" s="83"/>
      <c r="ICQ83" s="84"/>
      <c r="ICR83" s="85"/>
      <c r="ICS83" s="86"/>
      <c r="ICT83" s="86"/>
      <c r="ICU83" s="87"/>
      <c r="ICV83" s="87"/>
      <c r="ICW83" s="88"/>
      <c r="ICX83" s="82"/>
      <c r="ICY83" s="83"/>
      <c r="ICZ83" s="84"/>
      <c r="IDA83" s="85"/>
      <c r="IDB83" s="86"/>
      <c r="IDC83" s="86"/>
      <c r="IDD83" s="87"/>
      <c r="IDE83" s="87"/>
      <c r="IDF83" s="88"/>
      <c r="IDG83" s="82"/>
      <c r="IDH83" s="83"/>
      <c r="IDI83" s="84"/>
      <c r="IDJ83" s="85"/>
      <c r="IDK83" s="86"/>
      <c r="IDL83" s="86"/>
      <c r="IDM83" s="87"/>
      <c r="IDN83" s="87"/>
      <c r="IDO83" s="88"/>
      <c r="IDP83" s="82"/>
      <c r="IDQ83" s="83"/>
      <c r="IDR83" s="84"/>
      <c r="IDS83" s="85"/>
      <c r="IDT83" s="86"/>
      <c r="IDU83" s="86"/>
      <c r="IDV83" s="87"/>
      <c r="IDW83" s="87"/>
      <c r="IDX83" s="88"/>
      <c r="IDY83" s="82"/>
      <c r="IDZ83" s="83"/>
      <c r="IEA83" s="84"/>
      <c r="IEB83" s="85"/>
      <c r="IEC83" s="86"/>
      <c r="IED83" s="86"/>
      <c r="IEE83" s="87"/>
      <c r="IEF83" s="87"/>
      <c r="IEG83" s="88"/>
      <c r="IEH83" s="82"/>
      <c r="IEI83" s="83"/>
      <c r="IEJ83" s="84"/>
      <c r="IEK83" s="85"/>
      <c r="IEL83" s="86"/>
      <c r="IEM83" s="86"/>
      <c r="IEN83" s="87"/>
      <c r="IEO83" s="87"/>
      <c r="IEP83" s="88"/>
      <c r="IEQ83" s="82"/>
      <c r="IER83" s="83"/>
      <c r="IES83" s="84"/>
      <c r="IET83" s="85"/>
      <c r="IEU83" s="86"/>
      <c r="IEV83" s="86"/>
      <c r="IEW83" s="87"/>
      <c r="IEX83" s="87"/>
      <c r="IEY83" s="88"/>
      <c r="IEZ83" s="82"/>
      <c r="IFA83" s="83"/>
      <c r="IFB83" s="84"/>
      <c r="IFC83" s="85"/>
      <c r="IFD83" s="86"/>
      <c r="IFE83" s="86"/>
      <c r="IFF83" s="87"/>
      <c r="IFG83" s="87"/>
      <c r="IFH83" s="88"/>
      <c r="IFI83" s="82"/>
      <c r="IFJ83" s="83"/>
      <c r="IFK83" s="84"/>
      <c r="IFL83" s="85"/>
      <c r="IFM83" s="86"/>
      <c r="IFN83" s="86"/>
      <c r="IFO83" s="87"/>
      <c r="IFP83" s="87"/>
      <c r="IFQ83" s="88"/>
      <c r="IFR83" s="82"/>
      <c r="IFS83" s="83"/>
      <c r="IFT83" s="84"/>
      <c r="IFU83" s="85"/>
      <c r="IFV83" s="86"/>
      <c r="IFW83" s="86"/>
      <c r="IFX83" s="87"/>
      <c r="IFY83" s="87"/>
      <c r="IFZ83" s="88"/>
      <c r="IGA83" s="82"/>
      <c r="IGB83" s="83"/>
      <c r="IGC83" s="84"/>
      <c r="IGD83" s="85"/>
      <c r="IGE83" s="86"/>
      <c r="IGF83" s="86"/>
      <c r="IGG83" s="87"/>
      <c r="IGH83" s="87"/>
      <c r="IGI83" s="88"/>
      <c r="IGJ83" s="82"/>
      <c r="IGK83" s="83"/>
      <c r="IGL83" s="84"/>
      <c r="IGM83" s="85"/>
      <c r="IGN83" s="86"/>
      <c r="IGO83" s="86"/>
      <c r="IGP83" s="87"/>
      <c r="IGQ83" s="87"/>
      <c r="IGR83" s="88"/>
      <c r="IGS83" s="82"/>
      <c r="IGT83" s="83"/>
      <c r="IGU83" s="84"/>
      <c r="IGV83" s="85"/>
      <c r="IGW83" s="86"/>
      <c r="IGX83" s="86"/>
      <c r="IGY83" s="87"/>
      <c r="IGZ83" s="87"/>
      <c r="IHA83" s="88"/>
      <c r="IHB83" s="82"/>
      <c r="IHC83" s="83"/>
      <c r="IHD83" s="84"/>
      <c r="IHE83" s="85"/>
      <c r="IHF83" s="86"/>
      <c r="IHG83" s="86"/>
      <c r="IHH83" s="87"/>
      <c r="IHI83" s="87"/>
      <c r="IHJ83" s="88"/>
      <c r="IHK83" s="82"/>
      <c r="IHL83" s="83"/>
      <c r="IHM83" s="84"/>
      <c r="IHN83" s="85"/>
      <c r="IHO83" s="86"/>
      <c r="IHP83" s="86"/>
      <c r="IHQ83" s="87"/>
      <c r="IHR83" s="87"/>
      <c r="IHS83" s="88"/>
      <c r="IHT83" s="82"/>
      <c r="IHU83" s="83"/>
      <c r="IHV83" s="84"/>
      <c r="IHW83" s="85"/>
      <c r="IHX83" s="86"/>
      <c r="IHY83" s="86"/>
      <c r="IHZ83" s="87"/>
      <c r="IIA83" s="87"/>
      <c r="IIB83" s="88"/>
      <c r="IIC83" s="82"/>
      <c r="IID83" s="83"/>
      <c r="IIE83" s="84"/>
      <c r="IIF83" s="85"/>
      <c r="IIG83" s="86"/>
      <c r="IIH83" s="86"/>
      <c r="III83" s="87"/>
      <c r="IIJ83" s="87"/>
      <c r="IIK83" s="88"/>
      <c r="IIL83" s="82"/>
      <c r="IIM83" s="83"/>
      <c r="IIN83" s="84"/>
      <c r="IIO83" s="85"/>
      <c r="IIP83" s="86"/>
      <c r="IIQ83" s="86"/>
      <c r="IIR83" s="87"/>
      <c r="IIS83" s="87"/>
      <c r="IIT83" s="88"/>
      <c r="IIU83" s="82"/>
      <c r="IIV83" s="83"/>
      <c r="IIW83" s="84"/>
      <c r="IIX83" s="85"/>
      <c r="IIY83" s="86"/>
      <c r="IIZ83" s="86"/>
      <c r="IJA83" s="87"/>
      <c r="IJB83" s="87"/>
      <c r="IJC83" s="88"/>
      <c r="IJD83" s="82"/>
      <c r="IJE83" s="83"/>
      <c r="IJF83" s="84"/>
      <c r="IJG83" s="85"/>
      <c r="IJH83" s="86"/>
      <c r="IJI83" s="86"/>
      <c r="IJJ83" s="87"/>
      <c r="IJK83" s="87"/>
      <c r="IJL83" s="88"/>
      <c r="IJM83" s="82"/>
      <c r="IJN83" s="83"/>
      <c r="IJO83" s="84"/>
      <c r="IJP83" s="85"/>
      <c r="IJQ83" s="86"/>
      <c r="IJR83" s="86"/>
      <c r="IJS83" s="87"/>
      <c r="IJT83" s="87"/>
      <c r="IJU83" s="88"/>
      <c r="IJV83" s="82"/>
      <c r="IJW83" s="83"/>
      <c r="IJX83" s="84"/>
      <c r="IJY83" s="85"/>
      <c r="IJZ83" s="86"/>
      <c r="IKA83" s="86"/>
      <c r="IKB83" s="87"/>
      <c r="IKC83" s="87"/>
      <c r="IKD83" s="88"/>
      <c r="IKE83" s="82"/>
      <c r="IKF83" s="83"/>
      <c r="IKG83" s="84"/>
      <c r="IKH83" s="85"/>
      <c r="IKI83" s="86"/>
      <c r="IKJ83" s="86"/>
      <c r="IKK83" s="87"/>
      <c r="IKL83" s="87"/>
      <c r="IKM83" s="88"/>
      <c r="IKN83" s="82"/>
      <c r="IKO83" s="83"/>
      <c r="IKP83" s="84"/>
      <c r="IKQ83" s="85"/>
      <c r="IKR83" s="86"/>
      <c r="IKS83" s="86"/>
      <c r="IKT83" s="87"/>
      <c r="IKU83" s="87"/>
      <c r="IKV83" s="88"/>
      <c r="IKW83" s="82"/>
      <c r="IKX83" s="83"/>
      <c r="IKY83" s="84"/>
      <c r="IKZ83" s="85"/>
      <c r="ILA83" s="86"/>
      <c r="ILB83" s="86"/>
      <c r="ILC83" s="87"/>
      <c r="ILD83" s="87"/>
      <c r="ILE83" s="88"/>
      <c r="ILF83" s="82"/>
      <c r="ILG83" s="83"/>
      <c r="ILH83" s="84"/>
      <c r="ILI83" s="85"/>
      <c r="ILJ83" s="86"/>
      <c r="ILK83" s="86"/>
      <c r="ILL83" s="87"/>
      <c r="ILM83" s="87"/>
      <c r="ILN83" s="88"/>
      <c r="ILO83" s="82"/>
      <c r="ILP83" s="83"/>
      <c r="ILQ83" s="84"/>
      <c r="ILR83" s="85"/>
      <c r="ILS83" s="86"/>
      <c r="ILT83" s="86"/>
      <c r="ILU83" s="87"/>
      <c r="ILV83" s="87"/>
      <c r="ILW83" s="88"/>
      <c r="ILX83" s="82"/>
      <c r="ILY83" s="83"/>
      <c r="ILZ83" s="84"/>
      <c r="IMA83" s="85"/>
      <c r="IMB83" s="86"/>
      <c r="IMC83" s="86"/>
      <c r="IMD83" s="87"/>
      <c r="IME83" s="87"/>
      <c r="IMF83" s="88"/>
      <c r="IMG83" s="82"/>
      <c r="IMH83" s="83"/>
      <c r="IMI83" s="84"/>
      <c r="IMJ83" s="85"/>
      <c r="IMK83" s="86"/>
      <c r="IML83" s="86"/>
      <c r="IMM83" s="87"/>
      <c r="IMN83" s="87"/>
      <c r="IMO83" s="88"/>
      <c r="IMP83" s="82"/>
      <c r="IMQ83" s="83"/>
      <c r="IMR83" s="84"/>
      <c r="IMS83" s="85"/>
      <c r="IMT83" s="86"/>
      <c r="IMU83" s="86"/>
      <c r="IMV83" s="87"/>
      <c r="IMW83" s="87"/>
      <c r="IMX83" s="88"/>
      <c r="IMY83" s="82"/>
      <c r="IMZ83" s="83"/>
      <c r="INA83" s="84"/>
      <c r="INB83" s="85"/>
      <c r="INC83" s="86"/>
      <c r="IND83" s="86"/>
      <c r="INE83" s="87"/>
      <c r="INF83" s="87"/>
      <c r="ING83" s="88"/>
      <c r="INH83" s="82"/>
      <c r="INI83" s="83"/>
      <c r="INJ83" s="84"/>
      <c r="INK83" s="85"/>
      <c r="INL83" s="86"/>
      <c r="INM83" s="86"/>
      <c r="INN83" s="87"/>
      <c r="INO83" s="87"/>
      <c r="INP83" s="88"/>
      <c r="INQ83" s="82"/>
      <c r="INR83" s="83"/>
      <c r="INS83" s="84"/>
      <c r="INT83" s="85"/>
      <c r="INU83" s="86"/>
      <c r="INV83" s="86"/>
      <c r="INW83" s="87"/>
      <c r="INX83" s="87"/>
      <c r="INY83" s="88"/>
      <c r="INZ83" s="82"/>
      <c r="IOA83" s="83"/>
      <c r="IOB83" s="84"/>
      <c r="IOC83" s="85"/>
      <c r="IOD83" s="86"/>
      <c r="IOE83" s="86"/>
      <c r="IOF83" s="87"/>
      <c r="IOG83" s="87"/>
      <c r="IOH83" s="88"/>
      <c r="IOI83" s="82"/>
      <c r="IOJ83" s="83"/>
      <c r="IOK83" s="84"/>
      <c r="IOL83" s="85"/>
      <c r="IOM83" s="86"/>
      <c r="ION83" s="86"/>
      <c r="IOO83" s="87"/>
      <c r="IOP83" s="87"/>
      <c r="IOQ83" s="88"/>
      <c r="IOR83" s="82"/>
      <c r="IOS83" s="83"/>
      <c r="IOT83" s="84"/>
      <c r="IOU83" s="85"/>
      <c r="IOV83" s="86"/>
      <c r="IOW83" s="86"/>
      <c r="IOX83" s="87"/>
      <c r="IOY83" s="87"/>
      <c r="IOZ83" s="88"/>
      <c r="IPA83" s="82"/>
      <c r="IPB83" s="83"/>
      <c r="IPC83" s="84"/>
      <c r="IPD83" s="85"/>
      <c r="IPE83" s="86"/>
      <c r="IPF83" s="86"/>
      <c r="IPG83" s="87"/>
      <c r="IPH83" s="87"/>
      <c r="IPI83" s="88"/>
      <c r="IPJ83" s="82"/>
      <c r="IPK83" s="83"/>
      <c r="IPL83" s="84"/>
      <c r="IPM83" s="85"/>
      <c r="IPN83" s="86"/>
      <c r="IPO83" s="86"/>
      <c r="IPP83" s="87"/>
      <c r="IPQ83" s="87"/>
      <c r="IPR83" s="88"/>
      <c r="IPS83" s="82"/>
      <c r="IPT83" s="83"/>
      <c r="IPU83" s="84"/>
      <c r="IPV83" s="85"/>
      <c r="IPW83" s="86"/>
      <c r="IPX83" s="86"/>
      <c r="IPY83" s="87"/>
      <c r="IPZ83" s="87"/>
      <c r="IQA83" s="88"/>
      <c r="IQB83" s="82"/>
      <c r="IQC83" s="83"/>
      <c r="IQD83" s="84"/>
      <c r="IQE83" s="85"/>
      <c r="IQF83" s="86"/>
      <c r="IQG83" s="86"/>
      <c r="IQH83" s="87"/>
      <c r="IQI83" s="87"/>
      <c r="IQJ83" s="88"/>
      <c r="IQK83" s="82"/>
      <c r="IQL83" s="83"/>
      <c r="IQM83" s="84"/>
      <c r="IQN83" s="85"/>
      <c r="IQO83" s="86"/>
      <c r="IQP83" s="86"/>
      <c r="IQQ83" s="87"/>
      <c r="IQR83" s="87"/>
      <c r="IQS83" s="88"/>
      <c r="IQT83" s="82"/>
      <c r="IQU83" s="83"/>
      <c r="IQV83" s="84"/>
      <c r="IQW83" s="85"/>
      <c r="IQX83" s="86"/>
      <c r="IQY83" s="86"/>
      <c r="IQZ83" s="87"/>
      <c r="IRA83" s="87"/>
      <c r="IRB83" s="88"/>
      <c r="IRC83" s="82"/>
      <c r="IRD83" s="83"/>
      <c r="IRE83" s="84"/>
      <c r="IRF83" s="85"/>
      <c r="IRG83" s="86"/>
      <c r="IRH83" s="86"/>
      <c r="IRI83" s="87"/>
      <c r="IRJ83" s="87"/>
      <c r="IRK83" s="88"/>
      <c r="IRL83" s="82"/>
      <c r="IRM83" s="83"/>
      <c r="IRN83" s="84"/>
      <c r="IRO83" s="85"/>
      <c r="IRP83" s="86"/>
      <c r="IRQ83" s="86"/>
      <c r="IRR83" s="87"/>
      <c r="IRS83" s="87"/>
      <c r="IRT83" s="88"/>
      <c r="IRU83" s="82"/>
      <c r="IRV83" s="83"/>
      <c r="IRW83" s="84"/>
      <c r="IRX83" s="85"/>
      <c r="IRY83" s="86"/>
      <c r="IRZ83" s="86"/>
      <c r="ISA83" s="87"/>
      <c r="ISB83" s="87"/>
      <c r="ISC83" s="88"/>
      <c r="ISD83" s="82"/>
      <c r="ISE83" s="83"/>
      <c r="ISF83" s="84"/>
      <c r="ISG83" s="85"/>
      <c r="ISH83" s="86"/>
      <c r="ISI83" s="86"/>
      <c r="ISJ83" s="87"/>
      <c r="ISK83" s="87"/>
      <c r="ISL83" s="88"/>
      <c r="ISM83" s="82"/>
      <c r="ISN83" s="83"/>
      <c r="ISO83" s="84"/>
      <c r="ISP83" s="85"/>
      <c r="ISQ83" s="86"/>
      <c r="ISR83" s="86"/>
      <c r="ISS83" s="87"/>
      <c r="IST83" s="87"/>
      <c r="ISU83" s="88"/>
      <c r="ISV83" s="82"/>
      <c r="ISW83" s="83"/>
      <c r="ISX83" s="84"/>
      <c r="ISY83" s="85"/>
      <c r="ISZ83" s="86"/>
      <c r="ITA83" s="86"/>
      <c r="ITB83" s="87"/>
      <c r="ITC83" s="87"/>
      <c r="ITD83" s="88"/>
      <c r="ITE83" s="82"/>
      <c r="ITF83" s="83"/>
      <c r="ITG83" s="84"/>
      <c r="ITH83" s="85"/>
      <c r="ITI83" s="86"/>
      <c r="ITJ83" s="86"/>
      <c r="ITK83" s="87"/>
      <c r="ITL83" s="87"/>
      <c r="ITM83" s="88"/>
      <c r="ITN83" s="82"/>
      <c r="ITO83" s="83"/>
      <c r="ITP83" s="84"/>
      <c r="ITQ83" s="85"/>
      <c r="ITR83" s="86"/>
      <c r="ITS83" s="86"/>
      <c r="ITT83" s="87"/>
      <c r="ITU83" s="87"/>
      <c r="ITV83" s="88"/>
      <c r="ITW83" s="82"/>
      <c r="ITX83" s="83"/>
      <c r="ITY83" s="84"/>
      <c r="ITZ83" s="85"/>
      <c r="IUA83" s="86"/>
      <c r="IUB83" s="86"/>
      <c r="IUC83" s="87"/>
      <c r="IUD83" s="87"/>
      <c r="IUE83" s="88"/>
      <c r="IUF83" s="82"/>
      <c r="IUG83" s="83"/>
      <c r="IUH83" s="84"/>
      <c r="IUI83" s="85"/>
      <c r="IUJ83" s="86"/>
      <c r="IUK83" s="86"/>
      <c r="IUL83" s="87"/>
      <c r="IUM83" s="87"/>
      <c r="IUN83" s="88"/>
      <c r="IUO83" s="82"/>
      <c r="IUP83" s="83"/>
      <c r="IUQ83" s="84"/>
      <c r="IUR83" s="85"/>
      <c r="IUS83" s="86"/>
      <c r="IUT83" s="86"/>
      <c r="IUU83" s="87"/>
      <c r="IUV83" s="87"/>
      <c r="IUW83" s="88"/>
      <c r="IUX83" s="82"/>
      <c r="IUY83" s="83"/>
      <c r="IUZ83" s="84"/>
      <c r="IVA83" s="85"/>
      <c r="IVB83" s="86"/>
      <c r="IVC83" s="86"/>
      <c r="IVD83" s="87"/>
      <c r="IVE83" s="87"/>
      <c r="IVF83" s="88"/>
      <c r="IVG83" s="82"/>
      <c r="IVH83" s="83"/>
      <c r="IVI83" s="84"/>
      <c r="IVJ83" s="85"/>
      <c r="IVK83" s="86"/>
      <c r="IVL83" s="86"/>
      <c r="IVM83" s="87"/>
      <c r="IVN83" s="87"/>
      <c r="IVO83" s="88"/>
      <c r="IVP83" s="82"/>
      <c r="IVQ83" s="83"/>
      <c r="IVR83" s="84"/>
      <c r="IVS83" s="85"/>
      <c r="IVT83" s="86"/>
      <c r="IVU83" s="86"/>
      <c r="IVV83" s="87"/>
      <c r="IVW83" s="87"/>
      <c r="IVX83" s="88"/>
      <c r="IVY83" s="82"/>
      <c r="IVZ83" s="83"/>
      <c r="IWA83" s="84"/>
      <c r="IWB83" s="85"/>
      <c r="IWC83" s="86"/>
      <c r="IWD83" s="86"/>
      <c r="IWE83" s="87"/>
      <c r="IWF83" s="87"/>
      <c r="IWG83" s="88"/>
      <c r="IWH83" s="82"/>
      <c r="IWI83" s="83"/>
      <c r="IWJ83" s="84"/>
      <c r="IWK83" s="85"/>
      <c r="IWL83" s="86"/>
      <c r="IWM83" s="86"/>
      <c r="IWN83" s="87"/>
      <c r="IWO83" s="87"/>
      <c r="IWP83" s="88"/>
      <c r="IWQ83" s="82"/>
      <c r="IWR83" s="83"/>
      <c r="IWS83" s="84"/>
      <c r="IWT83" s="85"/>
      <c r="IWU83" s="86"/>
      <c r="IWV83" s="86"/>
      <c r="IWW83" s="87"/>
      <c r="IWX83" s="87"/>
      <c r="IWY83" s="88"/>
      <c r="IWZ83" s="82"/>
      <c r="IXA83" s="83"/>
      <c r="IXB83" s="84"/>
      <c r="IXC83" s="85"/>
      <c r="IXD83" s="86"/>
      <c r="IXE83" s="86"/>
      <c r="IXF83" s="87"/>
      <c r="IXG83" s="87"/>
      <c r="IXH83" s="88"/>
      <c r="IXI83" s="82"/>
      <c r="IXJ83" s="83"/>
      <c r="IXK83" s="84"/>
      <c r="IXL83" s="85"/>
      <c r="IXM83" s="86"/>
      <c r="IXN83" s="86"/>
      <c r="IXO83" s="87"/>
      <c r="IXP83" s="87"/>
      <c r="IXQ83" s="88"/>
      <c r="IXR83" s="82"/>
      <c r="IXS83" s="83"/>
      <c r="IXT83" s="84"/>
      <c r="IXU83" s="85"/>
      <c r="IXV83" s="86"/>
      <c r="IXW83" s="86"/>
      <c r="IXX83" s="87"/>
      <c r="IXY83" s="87"/>
      <c r="IXZ83" s="88"/>
      <c r="IYA83" s="82"/>
      <c r="IYB83" s="83"/>
      <c r="IYC83" s="84"/>
      <c r="IYD83" s="85"/>
      <c r="IYE83" s="86"/>
      <c r="IYF83" s="86"/>
      <c r="IYG83" s="87"/>
      <c r="IYH83" s="87"/>
      <c r="IYI83" s="88"/>
      <c r="IYJ83" s="82"/>
      <c r="IYK83" s="83"/>
      <c r="IYL83" s="84"/>
      <c r="IYM83" s="85"/>
      <c r="IYN83" s="86"/>
      <c r="IYO83" s="86"/>
      <c r="IYP83" s="87"/>
      <c r="IYQ83" s="87"/>
      <c r="IYR83" s="88"/>
      <c r="IYS83" s="82"/>
      <c r="IYT83" s="83"/>
      <c r="IYU83" s="84"/>
      <c r="IYV83" s="85"/>
      <c r="IYW83" s="86"/>
      <c r="IYX83" s="86"/>
      <c r="IYY83" s="87"/>
      <c r="IYZ83" s="87"/>
      <c r="IZA83" s="88"/>
      <c r="IZB83" s="82"/>
      <c r="IZC83" s="83"/>
      <c r="IZD83" s="84"/>
      <c r="IZE83" s="85"/>
      <c r="IZF83" s="86"/>
      <c r="IZG83" s="86"/>
      <c r="IZH83" s="87"/>
      <c r="IZI83" s="87"/>
      <c r="IZJ83" s="88"/>
      <c r="IZK83" s="82"/>
      <c r="IZL83" s="83"/>
      <c r="IZM83" s="84"/>
      <c r="IZN83" s="85"/>
      <c r="IZO83" s="86"/>
      <c r="IZP83" s="86"/>
      <c r="IZQ83" s="87"/>
      <c r="IZR83" s="87"/>
      <c r="IZS83" s="88"/>
      <c r="IZT83" s="82"/>
      <c r="IZU83" s="83"/>
      <c r="IZV83" s="84"/>
      <c r="IZW83" s="85"/>
      <c r="IZX83" s="86"/>
      <c r="IZY83" s="86"/>
      <c r="IZZ83" s="87"/>
      <c r="JAA83" s="87"/>
      <c r="JAB83" s="88"/>
      <c r="JAC83" s="82"/>
      <c r="JAD83" s="83"/>
      <c r="JAE83" s="84"/>
      <c r="JAF83" s="85"/>
      <c r="JAG83" s="86"/>
      <c r="JAH83" s="86"/>
      <c r="JAI83" s="87"/>
      <c r="JAJ83" s="87"/>
      <c r="JAK83" s="88"/>
      <c r="JAL83" s="82"/>
      <c r="JAM83" s="83"/>
      <c r="JAN83" s="84"/>
      <c r="JAO83" s="85"/>
      <c r="JAP83" s="86"/>
      <c r="JAQ83" s="86"/>
      <c r="JAR83" s="87"/>
      <c r="JAS83" s="87"/>
      <c r="JAT83" s="88"/>
      <c r="JAU83" s="82"/>
      <c r="JAV83" s="83"/>
      <c r="JAW83" s="84"/>
      <c r="JAX83" s="85"/>
      <c r="JAY83" s="86"/>
      <c r="JAZ83" s="86"/>
      <c r="JBA83" s="87"/>
      <c r="JBB83" s="87"/>
      <c r="JBC83" s="88"/>
      <c r="JBD83" s="82"/>
      <c r="JBE83" s="83"/>
      <c r="JBF83" s="84"/>
      <c r="JBG83" s="85"/>
      <c r="JBH83" s="86"/>
      <c r="JBI83" s="86"/>
      <c r="JBJ83" s="87"/>
      <c r="JBK83" s="87"/>
      <c r="JBL83" s="88"/>
      <c r="JBM83" s="82"/>
      <c r="JBN83" s="83"/>
      <c r="JBO83" s="84"/>
      <c r="JBP83" s="85"/>
      <c r="JBQ83" s="86"/>
      <c r="JBR83" s="86"/>
      <c r="JBS83" s="87"/>
      <c r="JBT83" s="87"/>
      <c r="JBU83" s="88"/>
      <c r="JBV83" s="82"/>
      <c r="JBW83" s="83"/>
      <c r="JBX83" s="84"/>
      <c r="JBY83" s="85"/>
      <c r="JBZ83" s="86"/>
      <c r="JCA83" s="86"/>
      <c r="JCB83" s="87"/>
      <c r="JCC83" s="87"/>
      <c r="JCD83" s="88"/>
      <c r="JCE83" s="82"/>
      <c r="JCF83" s="83"/>
      <c r="JCG83" s="84"/>
      <c r="JCH83" s="85"/>
      <c r="JCI83" s="86"/>
      <c r="JCJ83" s="86"/>
      <c r="JCK83" s="87"/>
      <c r="JCL83" s="87"/>
      <c r="JCM83" s="88"/>
      <c r="JCN83" s="82"/>
      <c r="JCO83" s="83"/>
      <c r="JCP83" s="84"/>
      <c r="JCQ83" s="85"/>
      <c r="JCR83" s="86"/>
      <c r="JCS83" s="86"/>
      <c r="JCT83" s="87"/>
      <c r="JCU83" s="87"/>
      <c r="JCV83" s="88"/>
      <c r="JCW83" s="82"/>
      <c r="JCX83" s="83"/>
      <c r="JCY83" s="84"/>
      <c r="JCZ83" s="85"/>
      <c r="JDA83" s="86"/>
      <c r="JDB83" s="86"/>
      <c r="JDC83" s="87"/>
      <c r="JDD83" s="87"/>
      <c r="JDE83" s="88"/>
      <c r="JDF83" s="82"/>
      <c r="JDG83" s="83"/>
      <c r="JDH83" s="84"/>
      <c r="JDI83" s="85"/>
      <c r="JDJ83" s="86"/>
      <c r="JDK83" s="86"/>
      <c r="JDL83" s="87"/>
      <c r="JDM83" s="87"/>
      <c r="JDN83" s="88"/>
      <c r="JDO83" s="82"/>
      <c r="JDP83" s="83"/>
      <c r="JDQ83" s="84"/>
      <c r="JDR83" s="85"/>
      <c r="JDS83" s="86"/>
      <c r="JDT83" s="86"/>
      <c r="JDU83" s="87"/>
      <c r="JDV83" s="87"/>
      <c r="JDW83" s="88"/>
      <c r="JDX83" s="82"/>
      <c r="JDY83" s="83"/>
      <c r="JDZ83" s="84"/>
      <c r="JEA83" s="85"/>
      <c r="JEB83" s="86"/>
      <c r="JEC83" s="86"/>
      <c r="JED83" s="87"/>
      <c r="JEE83" s="87"/>
      <c r="JEF83" s="88"/>
      <c r="JEG83" s="82"/>
      <c r="JEH83" s="83"/>
      <c r="JEI83" s="84"/>
      <c r="JEJ83" s="85"/>
      <c r="JEK83" s="86"/>
      <c r="JEL83" s="86"/>
      <c r="JEM83" s="87"/>
      <c r="JEN83" s="87"/>
      <c r="JEO83" s="88"/>
      <c r="JEP83" s="82"/>
      <c r="JEQ83" s="83"/>
      <c r="JER83" s="84"/>
      <c r="JES83" s="85"/>
      <c r="JET83" s="86"/>
      <c r="JEU83" s="86"/>
      <c r="JEV83" s="87"/>
      <c r="JEW83" s="87"/>
      <c r="JEX83" s="88"/>
      <c r="JEY83" s="82"/>
      <c r="JEZ83" s="83"/>
      <c r="JFA83" s="84"/>
      <c r="JFB83" s="85"/>
      <c r="JFC83" s="86"/>
      <c r="JFD83" s="86"/>
      <c r="JFE83" s="87"/>
      <c r="JFF83" s="87"/>
      <c r="JFG83" s="88"/>
      <c r="JFH83" s="82"/>
      <c r="JFI83" s="83"/>
      <c r="JFJ83" s="84"/>
      <c r="JFK83" s="85"/>
      <c r="JFL83" s="86"/>
      <c r="JFM83" s="86"/>
      <c r="JFN83" s="87"/>
      <c r="JFO83" s="87"/>
      <c r="JFP83" s="88"/>
      <c r="JFQ83" s="82"/>
      <c r="JFR83" s="83"/>
      <c r="JFS83" s="84"/>
      <c r="JFT83" s="85"/>
      <c r="JFU83" s="86"/>
      <c r="JFV83" s="86"/>
      <c r="JFW83" s="87"/>
      <c r="JFX83" s="87"/>
      <c r="JFY83" s="88"/>
      <c r="JFZ83" s="82"/>
      <c r="JGA83" s="83"/>
      <c r="JGB83" s="84"/>
      <c r="JGC83" s="85"/>
      <c r="JGD83" s="86"/>
      <c r="JGE83" s="86"/>
      <c r="JGF83" s="87"/>
      <c r="JGG83" s="87"/>
      <c r="JGH83" s="88"/>
      <c r="JGI83" s="82"/>
      <c r="JGJ83" s="83"/>
      <c r="JGK83" s="84"/>
      <c r="JGL83" s="85"/>
      <c r="JGM83" s="86"/>
      <c r="JGN83" s="86"/>
      <c r="JGO83" s="87"/>
      <c r="JGP83" s="87"/>
      <c r="JGQ83" s="88"/>
      <c r="JGR83" s="82"/>
      <c r="JGS83" s="83"/>
      <c r="JGT83" s="84"/>
      <c r="JGU83" s="85"/>
      <c r="JGV83" s="86"/>
      <c r="JGW83" s="86"/>
      <c r="JGX83" s="87"/>
      <c r="JGY83" s="87"/>
      <c r="JGZ83" s="88"/>
      <c r="JHA83" s="82"/>
      <c r="JHB83" s="83"/>
      <c r="JHC83" s="84"/>
      <c r="JHD83" s="85"/>
      <c r="JHE83" s="86"/>
      <c r="JHF83" s="86"/>
      <c r="JHG83" s="87"/>
      <c r="JHH83" s="87"/>
      <c r="JHI83" s="88"/>
      <c r="JHJ83" s="82"/>
      <c r="JHK83" s="83"/>
      <c r="JHL83" s="84"/>
      <c r="JHM83" s="85"/>
      <c r="JHN83" s="86"/>
      <c r="JHO83" s="86"/>
      <c r="JHP83" s="87"/>
      <c r="JHQ83" s="87"/>
      <c r="JHR83" s="88"/>
      <c r="JHS83" s="82"/>
      <c r="JHT83" s="83"/>
      <c r="JHU83" s="84"/>
      <c r="JHV83" s="85"/>
      <c r="JHW83" s="86"/>
      <c r="JHX83" s="86"/>
      <c r="JHY83" s="87"/>
      <c r="JHZ83" s="87"/>
      <c r="JIA83" s="88"/>
      <c r="JIB83" s="82"/>
      <c r="JIC83" s="83"/>
      <c r="JID83" s="84"/>
      <c r="JIE83" s="85"/>
      <c r="JIF83" s="86"/>
      <c r="JIG83" s="86"/>
      <c r="JIH83" s="87"/>
      <c r="JII83" s="87"/>
      <c r="JIJ83" s="88"/>
      <c r="JIK83" s="82"/>
      <c r="JIL83" s="83"/>
      <c r="JIM83" s="84"/>
      <c r="JIN83" s="85"/>
      <c r="JIO83" s="86"/>
      <c r="JIP83" s="86"/>
      <c r="JIQ83" s="87"/>
      <c r="JIR83" s="87"/>
      <c r="JIS83" s="88"/>
      <c r="JIT83" s="82"/>
      <c r="JIU83" s="83"/>
      <c r="JIV83" s="84"/>
      <c r="JIW83" s="85"/>
      <c r="JIX83" s="86"/>
      <c r="JIY83" s="86"/>
      <c r="JIZ83" s="87"/>
      <c r="JJA83" s="87"/>
      <c r="JJB83" s="88"/>
      <c r="JJC83" s="82"/>
      <c r="JJD83" s="83"/>
      <c r="JJE83" s="84"/>
      <c r="JJF83" s="85"/>
      <c r="JJG83" s="86"/>
      <c r="JJH83" s="86"/>
      <c r="JJI83" s="87"/>
      <c r="JJJ83" s="87"/>
      <c r="JJK83" s="88"/>
      <c r="JJL83" s="82"/>
      <c r="JJM83" s="83"/>
      <c r="JJN83" s="84"/>
      <c r="JJO83" s="85"/>
      <c r="JJP83" s="86"/>
      <c r="JJQ83" s="86"/>
      <c r="JJR83" s="87"/>
      <c r="JJS83" s="87"/>
      <c r="JJT83" s="88"/>
      <c r="JJU83" s="82"/>
      <c r="JJV83" s="83"/>
      <c r="JJW83" s="84"/>
      <c r="JJX83" s="85"/>
      <c r="JJY83" s="86"/>
      <c r="JJZ83" s="86"/>
      <c r="JKA83" s="87"/>
      <c r="JKB83" s="87"/>
      <c r="JKC83" s="88"/>
      <c r="JKD83" s="82"/>
      <c r="JKE83" s="83"/>
      <c r="JKF83" s="84"/>
      <c r="JKG83" s="85"/>
      <c r="JKH83" s="86"/>
      <c r="JKI83" s="86"/>
      <c r="JKJ83" s="87"/>
      <c r="JKK83" s="87"/>
      <c r="JKL83" s="88"/>
      <c r="JKM83" s="82"/>
      <c r="JKN83" s="83"/>
      <c r="JKO83" s="84"/>
      <c r="JKP83" s="85"/>
      <c r="JKQ83" s="86"/>
      <c r="JKR83" s="86"/>
      <c r="JKS83" s="87"/>
      <c r="JKT83" s="87"/>
      <c r="JKU83" s="88"/>
      <c r="JKV83" s="82"/>
      <c r="JKW83" s="83"/>
      <c r="JKX83" s="84"/>
      <c r="JKY83" s="85"/>
      <c r="JKZ83" s="86"/>
      <c r="JLA83" s="86"/>
      <c r="JLB83" s="87"/>
      <c r="JLC83" s="87"/>
      <c r="JLD83" s="88"/>
      <c r="JLE83" s="82"/>
      <c r="JLF83" s="83"/>
      <c r="JLG83" s="84"/>
      <c r="JLH83" s="85"/>
      <c r="JLI83" s="86"/>
      <c r="JLJ83" s="86"/>
      <c r="JLK83" s="87"/>
      <c r="JLL83" s="87"/>
      <c r="JLM83" s="88"/>
      <c r="JLN83" s="82"/>
      <c r="JLO83" s="83"/>
      <c r="JLP83" s="84"/>
      <c r="JLQ83" s="85"/>
      <c r="JLR83" s="86"/>
      <c r="JLS83" s="86"/>
      <c r="JLT83" s="87"/>
      <c r="JLU83" s="87"/>
      <c r="JLV83" s="88"/>
      <c r="JLW83" s="82"/>
      <c r="JLX83" s="83"/>
      <c r="JLY83" s="84"/>
      <c r="JLZ83" s="85"/>
      <c r="JMA83" s="86"/>
      <c r="JMB83" s="86"/>
      <c r="JMC83" s="87"/>
      <c r="JMD83" s="87"/>
      <c r="JME83" s="88"/>
      <c r="JMF83" s="82"/>
      <c r="JMG83" s="83"/>
      <c r="JMH83" s="84"/>
      <c r="JMI83" s="85"/>
      <c r="JMJ83" s="86"/>
      <c r="JMK83" s="86"/>
      <c r="JML83" s="87"/>
      <c r="JMM83" s="87"/>
      <c r="JMN83" s="88"/>
      <c r="JMO83" s="82"/>
      <c r="JMP83" s="83"/>
      <c r="JMQ83" s="84"/>
      <c r="JMR83" s="85"/>
      <c r="JMS83" s="86"/>
      <c r="JMT83" s="86"/>
      <c r="JMU83" s="87"/>
      <c r="JMV83" s="87"/>
      <c r="JMW83" s="88"/>
      <c r="JMX83" s="82"/>
      <c r="JMY83" s="83"/>
      <c r="JMZ83" s="84"/>
      <c r="JNA83" s="85"/>
      <c r="JNB83" s="86"/>
      <c r="JNC83" s="86"/>
      <c r="JND83" s="87"/>
      <c r="JNE83" s="87"/>
      <c r="JNF83" s="88"/>
      <c r="JNG83" s="82"/>
      <c r="JNH83" s="83"/>
      <c r="JNI83" s="84"/>
      <c r="JNJ83" s="85"/>
      <c r="JNK83" s="86"/>
      <c r="JNL83" s="86"/>
      <c r="JNM83" s="87"/>
      <c r="JNN83" s="87"/>
      <c r="JNO83" s="88"/>
      <c r="JNP83" s="82"/>
      <c r="JNQ83" s="83"/>
      <c r="JNR83" s="84"/>
      <c r="JNS83" s="85"/>
      <c r="JNT83" s="86"/>
      <c r="JNU83" s="86"/>
      <c r="JNV83" s="87"/>
      <c r="JNW83" s="87"/>
      <c r="JNX83" s="88"/>
      <c r="JNY83" s="82"/>
      <c r="JNZ83" s="83"/>
      <c r="JOA83" s="84"/>
      <c r="JOB83" s="85"/>
      <c r="JOC83" s="86"/>
      <c r="JOD83" s="86"/>
      <c r="JOE83" s="87"/>
      <c r="JOF83" s="87"/>
      <c r="JOG83" s="88"/>
      <c r="JOH83" s="82"/>
      <c r="JOI83" s="83"/>
      <c r="JOJ83" s="84"/>
      <c r="JOK83" s="85"/>
      <c r="JOL83" s="86"/>
      <c r="JOM83" s="86"/>
      <c r="JON83" s="87"/>
      <c r="JOO83" s="87"/>
      <c r="JOP83" s="88"/>
      <c r="JOQ83" s="82"/>
      <c r="JOR83" s="83"/>
      <c r="JOS83" s="84"/>
      <c r="JOT83" s="85"/>
      <c r="JOU83" s="86"/>
      <c r="JOV83" s="86"/>
      <c r="JOW83" s="87"/>
      <c r="JOX83" s="87"/>
      <c r="JOY83" s="88"/>
      <c r="JOZ83" s="82"/>
      <c r="JPA83" s="83"/>
      <c r="JPB83" s="84"/>
      <c r="JPC83" s="85"/>
      <c r="JPD83" s="86"/>
      <c r="JPE83" s="86"/>
      <c r="JPF83" s="87"/>
      <c r="JPG83" s="87"/>
      <c r="JPH83" s="88"/>
      <c r="JPI83" s="82"/>
      <c r="JPJ83" s="83"/>
      <c r="JPK83" s="84"/>
      <c r="JPL83" s="85"/>
      <c r="JPM83" s="86"/>
      <c r="JPN83" s="86"/>
      <c r="JPO83" s="87"/>
      <c r="JPP83" s="87"/>
      <c r="JPQ83" s="88"/>
      <c r="JPR83" s="82"/>
      <c r="JPS83" s="83"/>
      <c r="JPT83" s="84"/>
      <c r="JPU83" s="85"/>
      <c r="JPV83" s="86"/>
      <c r="JPW83" s="86"/>
      <c r="JPX83" s="87"/>
      <c r="JPY83" s="87"/>
      <c r="JPZ83" s="88"/>
      <c r="JQA83" s="82"/>
      <c r="JQB83" s="83"/>
      <c r="JQC83" s="84"/>
      <c r="JQD83" s="85"/>
      <c r="JQE83" s="86"/>
      <c r="JQF83" s="86"/>
      <c r="JQG83" s="87"/>
      <c r="JQH83" s="87"/>
      <c r="JQI83" s="88"/>
      <c r="JQJ83" s="82"/>
      <c r="JQK83" s="83"/>
      <c r="JQL83" s="84"/>
      <c r="JQM83" s="85"/>
      <c r="JQN83" s="86"/>
      <c r="JQO83" s="86"/>
      <c r="JQP83" s="87"/>
      <c r="JQQ83" s="87"/>
      <c r="JQR83" s="88"/>
      <c r="JQS83" s="82"/>
      <c r="JQT83" s="83"/>
      <c r="JQU83" s="84"/>
      <c r="JQV83" s="85"/>
      <c r="JQW83" s="86"/>
      <c r="JQX83" s="86"/>
      <c r="JQY83" s="87"/>
      <c r="JQZ83" s="87"/>
      <c r="JRA83" s="88"/>
      <c r="JRB83" s="82"/>
      <c r="JRC83" s="83"/>
      <c r="JRD83" s="84"/>
      <c r="JRE83" s="85"/>
      <c r="JRF83" s="86"/>
      <c r="JRG83" s="86"/>
      <c r="JRH83" s="87"/>
      <c r="JRI83" s="87"/>
      <c r="JRJ83" s="88"/>
      <c r="JRK83" s="82"/>
      <c r="JRL83" s="83"/>
      <c r="JRM83" s="84"/>
      <c r="JRN83" s="85"/>
      <c r="JRO83" s="86"/>
      <c r="JRP83" s="86"/>
      <c r="JRQ83" s="87"/>
      <c r="JRR83" s="87"/>
      <c r="JRS83" s="88"/>
      <c r="JRT83" s="82"/>
      <c r="JRU83" s="83"/>
      <c r="JRV83" s="84"/>
      <c r="JRW83" s="85"/>
      <c r="JRX83" s="86"/>
      <c r="JRY83" s="86"/>
      <c r="JRZ83" s="87"/>
      <c r="JSA83" s="87"/>
      <c r="JSB83" s="88"/>
      <c r="JSC83" s="82"/>
      <c r="JSD83" s="83"/>
      <c r="JSE83" s="84"/>
      <c r="JSF83" s="85"/>
      <c r="JSG83" s="86"/>
      <c r="JSH83" s="86"/>
      <c r="JSI83" s="87"/>
      <c r="JSJ83" s="87"/>
      <c r="JSK83" s="88"/>
      <c r="JSL83" s="82"/>
      <c r="JSM83" s="83"/>
      <c r="JSN83" s="84"/>
      <c r="JSO83" s="85"/>
      <c r="JSP83" s="86"/>
      <c r="JSQ83" s="86"/>
      <c r="JSR83" s="87"/>
      <c r="JSS83" s="87"/>
      <c r="JST83" s="88"/>
      <c r="JSU83" s="82"/>
      <c r="JSV83" s="83"/>
      <c r="JSW83" s="84"/>
      <c r="JSX83" s="85"/>
      <c r="JSY83" s="86"/>
      <c r="JSZ83" s="86"/>
      <c r="JTA83" s="87"/>
      <c r="JTB83" s="87"/>
      <c r="JTC83" s="88"/>
      <c r="JTD83" s="82"/>
      <c r="JTE83" s="83"/>
      <c r="JTF83" s="84"/>
      <c r="JTG83" s="85"/>
      <c r="JTH83" s="86"/>
      <c r="JTI83" s="86"/>
      <c r="JTJ83" s="87"/>
      <c r="JTK83" s="87"/>
      <c r="JTL83" s="88"/>
      <c r="JTM83" s="82"/>
      <c r="JTN83" s="83"/>
      <c r="JTO83" s="84"/>
      <c r="JTP83" s="85"/>
      <c r="JTQ83" s="86"/>
      <c r="JTR83" s="86"/>
      <c r="JTS83" s="87"/>
      <c r="JTT83" s="87"/>
      <c r="JTU83" s="88"/>
      <c r="JTV83" s="82"/>
      <c r="JTW83" s="83"/>
      <c r="JTX83" s="84"/>
      <c r="JTY83" s="85"/>
      <c r="JTZ83" s="86"/>
      <c r="JUA83" s="86"/>
      <c r="JUB83" s="87"/>
      <c r="JUC83" s="87"/>
      <c r="JUD83" s="88"/>
      <c r="JUE83" s="82"/>
      <c r="JUF83" s="83"/>
      <c r="JUG83" s="84"/>
      <c r="JUH83" s="85"/>
      <c r="JUI83" s="86"/>
      <c r="JUJ83" s="86"/>
      <c r="JUK83" s="87"/>
      <c r="JUL83" s="87"/>
      <c r="JUM83" s="88"/>
      <c r="JUN83" s="82"/>
      <c r="JUO83" s="83"/>
      <c r="JUP83" s="84"/>
      <c r="JUQ83" s="85"/>
      <c r="JUR83" s="86"/>
      <c r="JUS83" s="86"/>
      <c r="JUT83" s="87"/>
      <c r="JUU83" s="87"/>
      <c r="JUV83" s="88"/>
      <c r="JUW83" s="82"/>
      <c r="JUX83" s="83"/>
      <c r="JUY83" s="84"/>
      <c r="JUZ83" s="85"/>
      <c r="JVA83" s="86"/>
      <c r="JVB83" s="86"/>
      <c r="JVC83" s="87"/>
      <c r="JVD83" s="87"/>
      <c r="JVE83" s="88"/>
      <c r="JVF83" s="82"/>
      <c r="JVG83" s="83"/>
      <c r="JVH83" s="84"/>
      <c r="JVI83" s="85"/>
      <c r="JVJ83" s="86"/>
      <c r="JVK83" s="86"/>
      <c r="JVL83" s="87"/>
      <c r="JVM83" s="87"/>
      <c r="JVN83" s="88"/>
      <c r="JVO83" s="82"/>
      <c r="JVP83" s="83"/>
      <c r="JVQ83" s="84"/>
      <c r="JVR83" s="85"/>
      <c r="JVS83" s="86"/>
      <c r="JVT83" s="86"/>
      <c r="JVU83" s="87"/>
      <c r="JVV83" s="87"/>
      <c r="JVW83" s="88"/>
      <c r="JVX83" s="82"/>
      <c r="JVY83" s="83"/>
      <c r="JVZ83" s="84"/>
      <c r="JWA83" s="85"/>
      <c r="JWB83" s="86"/>
      <c r="JWC83" s="86"/>
      <c r="JWD83" s="87"/>
      <c r="JWE83" s="87"/>
      <c r="JWF83" s="88"/>
      <c r="JWG83" s="82"/>
      <c r="JWH83" s="83"/>
      <c r="JWI83" s="84"/>
      <c r="JWJ83" s="85"/>
      <c r="JWK83" s="86"/>
      <c r="JWL83" s="86"/>
      <c r="JWM83" s="87"/>
      <c r="JWN83" s="87"/>
      <c r="JWO83" s="88"/>
      <c r="JWP83" s="82"/>
      <c r="JWQ83" s="83"/>
      <c r="JWR83" s="84"/>
      <c r="JWS83" s="85"/>
      <c r="JWT83" s="86"/>
      <c r="JWU83" s="86"/>
      <c r="JWV83" s="87"/>
      <c r="JWW83" s="87"/>
      <c r="JWX83" s="88"/>
      <c r="JWY83" s="82"/>
      <c r="JWZ83" s="83"/>
      <c r="JXA83" s="84"/>
      <c r="JXB83" s="85"/>
      <c r="JXC83" s="86"/>
      <c r="JXD83" s="86"/>
      <c r="JXE83" s="87"/>
      <c r="JXF83" s="87"/>
      <c r="JXG83" s="88"/>
      <c r="JXH83" s="82"/>
      <c r="JXI83" s="83"/>
      <c r="JXJ83" s="84"/>
      <c r="JXK83" s="85"/>
      <c r="JXL83" s="86"/>
      <c r="JXM83" s="86"/>
      <c r="JXN83" s="87"/>
      <c r="JXO83" s="87"/>
      <c r="JXP83" s="88"/>
      <c r="JXQ83" s="82"/>
      <c r="JXR83" s="83"/>
      <c r="JXS83" s="84"/>
      <c r="JXT83" s="85"/>
      <c r="JXU83" s="86"/>
      <c r="JXV83" s="86"/>
      <c r="JXW83" s="87"/>
      <c r="JXX83" s="87"/>
      <c r="JXY83" s="88"/>
      <c r="JXZ83" s="82"/>
      <c r="JYA83" s="83"/>
      <c r="JYB83" s="84"/>
      <c r="JYC83" s="85"/>
      <c r="JYD83" s="86"/>
      <c r="JYE83" s="86"/>
      <c r="JYF83" s="87"/>
      <c r="JYG83" s="87"/>
      <c r="JYH83" s="88"/>
      <c r="JYI83" s="82"/>
      <c r="JYJ83" s="83"/>
      <c r="JYK83" s="84"/>
      <c r="JYL83" s="85"/>
      <c r="JYM83" s="86"/>
      <c r="JYN83" s="86"/>
      <c r="JYO83" s="87"/>
      <c r="JYP83" s="87"/>
      <c r="JYQ83" s="88"/>
      <c r="JYR83" s="82"/>
      <c r="JYS83" s="83"/>
      <c r="JYT83" s="84"/>
      <c r="JYU83" s="85"/>
      <c r="JYV83" s="86"/>
      <c r="JYW83" s="86"/>
      <c r="JYX83" s="87"/>
      <c r="JYY83" s="87"/>
      <c r="JYZ83" s="88"/>
      <c r="JZA83" s="82"/>
      <c r="JZB83" s="83"/>
      <c r="JZC83" s="84"/>
      <c r="JZD83" s="85"/>
      <c r="JZE83" s="86"/>
      <c r="JZF83" s="86"/>
      <c r="JZG83" s="87"/>
      <c r="JZH83" s="87"/>
      <c r="JZI83" s="88"/>
      <c r="JZJ83" s="82"/>
      <c r="JZK83" s="83"/>
      <c r="JZL83" s="84"/>
      <c r="JZM83" s="85"/>
      <c r="JZN83" s="86"/>
      <c r="JZO83" s="86"/>
      <c r="JZP83" s="87"/>
      <c r="JZQ83" s="87"/>
      <c r="JZR83" s="88"/>
      <c r="JZS83" s="82"/>
      <c r="JZT83" s="83"/>
      <c r="JZU83" s="84"/>
      <c r="JZV83" s="85"/>
      <c r="JZW83" s="86"/>
      <c r="JZX83" s="86"/>
      <c r="JZY83" s="87"/>
      <c r="JZZ83" s="87"/>
      <c r="KAA83" s="88"/>
      <c r="KAB83" s="82"/>
      <c r="KAC83" s="83"/>
      <c r="KAD83" s="84"/>
      <c r="KAE83" s="85"/>
      <c r="KAF83" s="86"/>
      <c r="KAG83" s="86"/>
      <c r="KAH83" s="87"/>
      <c r="KAI83" s="87"/>
      <c r="KAJ83" s="88"/>
      <c r="KAK83" s="82"/>
      <c r="KAL83" s="83"/>
      <c r="KAM83" s="84"/>
      <c r="KAN83" s="85"/>
      <c r="KAO83" s="86"/>
      <c r="KAP83" s="86"/>
      <c r="KAQ83" s="87"/>
      <c r="KAR83" s="87"/>
      <c r="KAS83" s="88"/>
      <c r="KAT83" s="82"/>
      <c r="KAU83" s="83"/>
      <c r="KAV83" s="84"/>
      <c r="KAW83" s="85"/>
      <c r="KAX83" s="86"/>
      <c r="KAY83" s="86"/>
      <c r="KAZ83" s="87"/>
      <c r="KBA83" s="87"/>
      <c r="KBB83" s="88"/>
      <c r="KBC83" s="82"/>
      <c r="KBD83" s="83"/>
      <c r="KBE83" s="84"/>
      <c r="KBF83" s="85"/>
      <c r="KBG83" s="86"/>
      <c r="KBH83" s="86"/>
      <c r="KBI83" s="87"/>
      <c r="KBJ83" s="87"/>
      <c r="KBK83" s="88"/>
      <c r="KBL83" s="82"/>
      <c r="KBM83" s="83"/>
      <c r="KBN83" s="84"/>
      <c r="KBO83" s="85"/>
      <c r="KBP83" s="86"/>
      <c r="KBQ83" s="86"/>
      <c r="KBR83" s="87"/>
      <c r="KBS83" s="87"/>
      <c r="KBT83" s="88"/>
      <c r="KBU83" s="82"/>
      <c r="KBV83" s="83"/>
      <c r="KBW83" s="84"/>
      <c r="KBX83" s="85"/>
      <c r="KBY83" s="86"/>
      <c r="KBZ83" s="86"/>
      <c r="KCA83" s="87"/>
      <c r="KCB83" s="87"/>
      <c r="KCC83" s="88"/>
      <c r="KCD83" s="82"/>
      <c r="KCE83" s="83"/>
      <c r="KCF83" s="84"/>
      <c r="KCG83" s="85"/>
      <c r="KCH83" s="86"/>
      <c r="KCI83" s="86"/>
      <c r="KCJ83" s="87"/>
      <c r="KCK83" s="87"/>
      <c r="KCL83" s="88"/>
      <c r="KCM83" s="82"/>
      <c r="KCN83" s="83"/>
      <c r="KCO83" s="84"/>
      <c r="KCP83" s="85"/>
      <c r="KCQ83" s="86"/>
      <c r="KCR83" s="86"/>
      <c r="KCS83" s="87"/>
      <c r="KCT83" s="87"/>
      <c r="KCU83" s="88"/>
      <c r="KCV83" s="82"/>
      <c r="KCW83" s="83"/>
      <c r="KCX83" s="84"/>
      <c r="KCY83" s="85"/>
      <c r="KCZ83" s="86"/>
      <c r="KDA83" s="86"/>
      <c r="KDB83" s="87"/>
      <c r="KDC83" s="87"/>
      <c r="KDD83" s="88"/>
      <c r="KDE83" s="82"/>
      <c r="KDF83" s="83"/>
      <c r="KDG83" s="84"/>
      <c r="KDH83" s="85"/>
      <c r="KDI83" s="86"/>
      <c r="KDJ83" s="86"/>
      <c r="KDK83" s="87"/>
      <c r="KDL83" s="87"/>
      <c r="KDM83" s="88"/>
      <c r="KDN83" s="82"/>
      <c r="KDO83" s="83"/>
      <c r="KDP83" s="84"/>
      <c r="KDQ83" s="85"/>
      <c r="KDR83" s="86"/>
      <c r="KDS83" s="86"/>
      <c r="KDT83" s="87"/>
      <c r="KDU83" s="87"/>
      <c r="KDV83" s="88"/>
      <c r="KDW83" s="82"/>
      <c r="KDX83" s="83"/>
      <c r="KDY83" s="84"/>
      <c r="KDZ83" s="85"/>
      <c r="KEA83" s="86"/>
      <c r="KEB83" s="86"/>
      <c r="KEC83" s="87"/>
      <c r="KED83" s="87"/>
      <c r="KEE83" s="88"/>
      <c r="KEF83" s="82"/>
      <c r="KEG83" s="83"/>
      <c r="KEH83" s="84"/>
      <c r="KEI83" s="85"/>
      <c r="KEJ83" s="86"/>
      <c r="KEK83" s="86"/>
      <c r="KEL83" s="87"/>
      <c r="KEM83" s="87"/>
      <c r="KEN83" s="88"/>
      <c r="KEO83" s="82"/>
      <c r="KEP83" s="83"/>
      <c r="KEQ83" s="84"/>
      <c r="KER83" s="85"/>
      <c r="KES83" s="86"/>
      <c r="KET83" s="86"/>
      <c r="KEU83" s="87"/>
      <c r="KEV83" s="87"/>
      <c r="KEW83" s="88"/>
      <c r="KEX83" s="82"/>
      <c r="KEY83" s="83"/>
      <c r="KEZ83" s="84"/>
      <c r="KFA83" s="85"/>
      <c r="KFB83" s="86"/>
      <c r="KFC83" s="86"/>
      <c r="KFD83" s="87"/>
      <c r="KFE83" s="87"/>
      <c r="KFF83" s="88"/>
      <c r="KFG83" s="82"/>
      <c r="KFH83" s="83"/>
      <c r="KFI83" s="84"/>
      <c r="KFJ83" s="85"/>
      <c r="KFK83" s="86"/>
      <c r="KFL83" s="86"/>
      <c r="KFM83" s="87"/>
      <c r="KFN83" s="87"/>
      <c r="KFO83" s="88"/>
      <c r="KFP83" s="82"/>
      <c r="KFQ83" s="83"/>
      <c r="KFR83" s="84"/>
      <c r="KFS83" s="85"/>
      <c r="KFT83" s="86"/>
      <c r="KFU83" s="86"/>
      <c r="KFV83" s="87"/>
      <c r="KFW83" s="87"/>
      <c r="KFX83" s="88"/>
      <c r="KFY83" s="82"/>
      <c r="KFZ83" s="83"/>
      <c r="KGA83" s="84"/>
      <c r="KGB83" s="85"/>
      <c r="KGC83" s="86"/>
      <c r="KGD83" s="86"/>
      <c r="KGE83" s="87"/>
      <c r="KGF83" s="87"/>
      <c r="KGG83" s="88"/>
      <c r="KGH83" s="82"/>
      <c r="KGI83" s="83"/>
      <c r="KGJ83" s="84"/>
      <c r="KGK83" s="85"/>
      <c r="KGL83" s="86"/>
      <c r="KGM83" s="86"/>
      <c r="KGN83" s="87"/>
      <c r="KGO83" s="87"/>
      <c r="KGP83" s="88"/>
      <c r="KGQ83" s="82"/>
      <c r="KGR83" s="83"/>
      <c r="KGS83" s="84"/>
      <c r="KGT83" s="85"/>
      <c r="KGU83" s="86"/>
      <c r="KGV83" s="86"/>
      <c r="KGW83" s="87"/>
      <c r="KGX83" s="87"/>
      <c r="KGY83" s="88"/>
      <c r="KGZ83" s="82"/>
      <c r="KHA83" s="83"/>
      <c r="KHB83" s="84"/>
      <c r="KHC83" s="85"/>
      <c r="KHD83" s="86"/>
      <c r="KHE83" s="86"/>
      <c r="KHF83" s="87"/>
      <c r="KHG83" s="87"/>
      <c r="KHH83" s="88"/>
      <c r="KHI83" s="82"/>
      <c r="KHJ83" s="83"/>
      <c r="KHK83" s="84"/>
      <c r="KHL83" s="85"/>
      <c r="KHM83" s="86"/>
      <c r="KHN83" s="86"/>
      <c r="KHO83" s="87"/>
      <c r="KHP83" s="87"/>
      <c r="KHQ83" s="88"/>
      <c r="KHR83" s="82"/>
      <c r="KHS83" s="83"/>
      <c r="KHT83" s="84"/>
      <c r="KHU83" s="85"/>
      <c r="KHV83" s="86"/>
      <c r="KHW83" s="86"/>
      <c r="KHX83" s="87"/>
      <c r="KHY83" s="87"/>
      <c r="KHZ83" s="88"/>
      <c r="KIA83" s="82"/>
      <c r="KIB83" s="83"/>
      <c r="KIC83" s="84"/>
      <c r="KID83" s="85"/>
      <c r="KIE83" s="86"/>
      <c r="KIF83" s="86"/>
      <c r="KIG83" s="87"/>
      <c r="KIH83" s="87"/>
      <c r="KII83" s="88"/>
      <c r="KIJ83" s="82"/>
      <c r="KIK83" s="83"/>
      <c r="KIL83" s="84"/>
      <c r="KIM83" s="85"/>
      <c r="KIN83" s="86"/>
      <c r="KIO83" s="86"/>
      <c r="KIP83" s="87"/>
      <c r="KIQ83" s="87"/>
      <c r="KIR83" s="88"/>
      <c r="KIS83" s="82"/>
      <c r="KIT83" s="83"/>
      <c r="KIU83" s="84"/>
      <c r="KIV83" s="85"/>
      <c r="KIW83" s="86"/>
      <c r="KIX83" s="86"/>
      <c r="KIY83" s="87"/>
      <c r="KIZ83" s="87"/>
      <c r="KJA83" s="88"/>
      <c r="KJB83" s="82"/>
      <c r="KJC83" s="83"/>
      <c r="KJD83" s="84"/>
      <c r="KJE83" s="85"/>
      <c r="KJF83" s="86"/>
      <c r="KJG83" s="86"/>
      <c r="KJH83" s="87"/>
      <c r="KJI83" s="87"/>
      <c r="KJJ83" s="88"/>
      <c r="KJK83" s="82"/>
      <c r="KJL83" s="83"/>
      <c r="KJM83" s="84"/>
      <c r="KJN83" s="85"/>
      <c r="KJO83" s="86"/>
      <c r="KJP83" s="86"/>
      <c r="KJQ83" s="87"/>
      <c r="KJR83" s="87"/>
      <c r="KJS83" s="88"/>
      <c r="KJT83" s="82"/>
      <c r="KJU83" s="83"/>
      <c r="KJV83" s="84"/>
      <c r="KJW83" s="85"/>
      <c r="KJX83" s="86"/>
      <c r="KJY83" s="86"/>
      <c r="KJZ83" s="87"/>
      <c r="KKA83" s="87"/>
      <c r="KKB83" s="88"/>
      <c r="KKC83" s="82"/>
      <c r="KKD83" s="83"/>
      <c r="KKE83" s="84"/>
      <c r="KKF83" s="85"/>
      <c r="KKG83" s="86"/>
      <c r="KKH83" s="86"/>
      <c r="KKI83" s="87"/>
      <c r="KKJ83" s="87"/>
      <c r="KKK83" s="88"/>
      <c r="KKL83" s="82"/>
      <c r="KKM83" s="83"/>
      <c r="KKN83" s="84"/>
      <c r="KKO83" s="85"/>
      <c r="KKP83" s="86"/>
      <c r="KKQ83" s="86"/>
      <c r="KKR83" s="87"/>
      <c r="KKS83" s="87"/>
      <c r="KKT83" s="88"/>
      <c r="KKU83" s="82"/>
      <c r="KKV83" s="83"/>
      <c r="KKW83" s="84"/>
      <c r="KKX83" s="85"/>
      <c r="KKY83" s="86"/>
      <c r="KKZ83" s="86"/>
      <c r="KLA83" s="87"/>
      <c r="KLB83" s="87"/>
      <c r="KLC83" s="88"/>
      <c r="KLD83" s="82"/>
      <c r="KLE83" s="83"/>
      <c r="KLF83" s="84"/>
      <c r="KLG83" s="85"/>
      <c r="KLH83" s="86"/>
      <c r="KLI83" s="86"/>
      <c r="KLJ83" s="87"/>
      <c r="KLK83" s="87"/>
      <c r="KLL83" s="88"/>
      <c r="KLM83" s="82"/>
      <c r="KLN83" s="83"/>
      <c r="KLO83" s="84"/>
      <c r="KLP83" s="85"/>
      <c r="KLQ83" s="86"/>
      <c r="KLR83" s="86"/>
      <c r="KLS83" s="87"/>
      <c r="KLT83" s="87"/>
      <c r="KLU83" s="88"/>
      <c r="KLV83" s="82"/>
      <c r="KLW83" s="83"/>
      <c r="KLX83" s="84"/>
      <c r="KLY83" s="85"/>
      <c r="KLZ83" s="86"/>
      <c r="KMA83" s="86"/>
      <c r="KMB83" s="87"/>
      <c r="KMC83" s="87"/>
      <c r="KMD83" s="88"/>
      <c r="KME83" s="82"/>
      <c r="KMF83" s="83"/>
      <c r="KMG83" s="84"/>
      <c r="KMH83" s="85"/>
      <c r="KMI83" s="86"/>
      <c r="KMJ83" s="86"/>
      <c r="KMK83" s="87"/>
      <c r="KML83" s="87"/>
      <c r="KMM83" s="88"/>
      <c r="KMN83" s="82"/>
      <c r="KMO83" s="83"/>
      <c r="KMP83" s="84"/>
      <c r="KMQ83" s="85"/>
      <c r="KMR83" s="86"/>
      <c r="KMS83" s="86"/>
      <c r="KMT83" s="87"/>
      <c r="KMU83" s="87"/>
      <c r="KMV83" s="88"/>
      <c r="KMW83" s="82"/>
      <c r="KMX83" s="83"/>
      <c r="KMY83" s="84"/>
      <c r="KMZ83" s="85"/>
      <c r="KNA83" s="86"/>
      <c r="KNB83" s="86"/>
      <c r="KNC83" s="87"/>
      <c r="KND83" s="87"/>
      <c r="KNE83" s="88"/>
      <c r="KNF83" s="82"/>
      <c r="KNG83" s="83"/>
      <c r="KNH83" s="84"/>
      <c r="KNI83" s="85"/>
      <c r="KNJ83" s="86"/>
      <c r="KNK83" s="86"/>
      <c r="KNL83" s="87"/>
      <c r="KNM83" s="87"/>
      <c r="KNN83" s="88"/>
      <c r="KNO83" s="82"/>
      <c r="KNP83" s="83"/>
      <c r="KNQ83" s="84"/>
      <c r="KNR83" s="85"/>
      <c r="KNS83" s="86"/>
      <c r="KNT83" s="86"/>
      <c r="KNU83" s="87"/>
      <c r="KNV83" s="87"/>
      <c r="KNW83" s="88"/>
      <c r="KNX83" s="82"/>
      <c r="KNY83" s="83"/>
      <c r="KNZ83" s="84"/>
      <c r="KOA83" s="85"/>
      <c r="KOB83" s="86"/>
      <c r="KOC83" s="86"/>
      <c r="KOD83" s="87"/>
      <c r="KOE83" s="87"/>
      <c r="KOF83" s="88"/>
      <c r="KOG83" s="82"/>
      <c r="KOH83" s="83"/>
      <c r="KOI83" s="84"/>
      <c r="KOJ83" s="85"/>
      <c r="KOK83" s="86"/>
      <c r="KOL83" s="86"/>
      <c r="KOM83" s="87"/>
      <c r="KON83" s="87"/>
      <c r="KOO83" s="88"/>
      <c r="KOP83" s="82"/>
      <c r="KOQ83" s="83"/>
      <c r="KOR83" s="84"/>
      <c r="KOS83" s="85"/>
      <c r="KOT83" s="86"/>
      <c r="KOU83" s="86"/>
      <c r="KOV83" s="87"/>
      <c r="KOW83" s="87"/>
      <c r="KOX83" s="88"/>
      <c r="KOY83" s="82"/>
      <c r="KOZ83" s="83"/>
      <c r="KPA83" s="84"/>
      <c r="KPB83" s="85"/>
      <c r="KPC83" s="86"/>
      <c r="KPD83" s="86"/>
      <c r="KPE83" s="87"/>
      <c r="KPF83" s="87"/>
      <c r="KPG83" s="88"/>
      <c r="KPH83" s="82"/>
      <c r="KPI83" s="83"/>
      <c r="KPJ83" s="84"/>
      <c r="KPK83" s="85"/>
      <c r="KPL83" s="86"/>
      <c r="KPM83" s="86"/>
      <c r="KPN83" s="87"/>
      <c r="KPO83" s="87"/>
      <c r="KPP83" s="88"/>
      <c r="KPQ83" s="82"/>
      <c r="KPR83" s="83"/>
      <c r="KPS83" s="84"/>
      <c r="KPT83" s="85"/>
      <c r="KPU83" s="86"/>
      <c r="KPV83" s="86"/>
      <c r="KPW83" s="87"/>
      <c r="KPX83" s="87"/>
      <c r="KPY83" s="88"/>
      <c r="KPZ83" s="82"/>
      <c r="KQA83" s="83"/>
      <c r="KQB83" s="84"/>
      <c r="KQC83" s="85"/>
      <c r="KQD83" s="86"/>
      <c r="KQE83" s="86"/>
      <c r="KQF83" s="87"/>
      <c r="KQG83" s="87"/>
      <c r="KQH83" s="88"/>
      <c r="KQI83" s="82"/>
      <c r="KQJ83" s="83"/>
      <c r="KQK83" s="84"/>
      <c r="KQL83" s="85"/>
      <c r="KQM83" s="86"/>
      <c r="KQN83" s="86"/>
      <c r="KQO83" s="87"/>
      <c r="KQP83" s="87"/>
      <c r="KQQ83" s="88"/>
      <c r="KQR83" s="82"/>
      <c r="KQS83" s="83"/>
      <c r="KQT83" s="84"/>
      <c r="KQU83" s="85"/>
      <c r="KQV83" s="86"/>
      <c r="KQW83" s="86"/>
      <c r="KQX83" s="87"/>
      <c r="KQY83" s="87"/>
      <c r="KQZ83" s="88"/>
      <c r="KRA83" s="82"/>
      <c r="KRB83" s="83"/>
      <c r="KRC83" s="84"/>
      <c r="KRD83" s="85"/>
      <c r="KRE83" s="86"/>
      <c r="KRF83" s="86"/>
      <c r="KRG83" s="87"/>
      <c r="KRH83" s="87"/>
      <c r="KRI83" s="88"/>
      <c r="KRJ83" s="82"/>
      <c r="KRK83" s="83"/>
      <c r="KRL83" s="84"/>
      <c r="KRM83" s="85"/>
      <c r="KRN83" s="86"/>
      <c r="KRO83" s="86"/>
      <c r="KRP83" s="87"/>
      <c r="KRQ83" s="87"/>
      <c r="KRR83" s="88"/>
      <c r="KRS83" s="82"/>
      <c r="KRT83" s="83"/>
      <c r="KRU83" s="84"/>
      <c r="KRV83" s="85"/>
      <c r="KRW83" s="86"/>
      <c r="KRX83" s="86"/>
      <c r="KRY83" s="87"/>
      <c r="KRZ83" s="87"/>
      <c r="KSA83" s="88"/>
      <c r="KSB83" s="82"/>
      <c r="KSC83" s="83"/>
      <c r="KSD83" s="84"/>
      <c r="KSE83" s="85"/>
      <c r="KSF83" s="86"/>
      <c r="KSG83" s="86"/>
      <c r="KSH83" s="87"/>
      <c r="KSI83" s="87"/>
      <c r="KSJ83" s="88"/>
      <c r="KSK83" s="82"/>
      <c r="KSL83" s="83"/>
      <c r="KSM83" s="84"/>
      <c r="KSN83" s="85"/>
      <c r="KSO83" s="86"/>
      <c r="KSP83" s="86"/>
      <c r="KSQ83" s="87"/>
      <c r="KSR83" s="87"/>
      <c r="KSS83" s="88"/>
      <c r="KST83" s="82"/>
      <c r="KSU83" s="83"/>
      <c r="KSV83" s="84"/>
      <c r="KSW83" s="85"/>
      <c r="KSX83" s="86"/>
      <c r="KSY83" s="86"/>
      <c r="KSZ83" s="87"/>
      <c r="KTA83" s="87"/>
      <c r="KTB83" s="88"/>
      <c r="KTC83" s="82"/>
      <c r="KTD83" s="83"/>
      <c r="KTE83" s="84"/>
      <c r="KTF83" s="85"/>
      <c r="KTG83" s="86"/>
      <c r="KTH83" s="86"/>
      <c r="KTI83" s="87"/>
      <c r="KTJ83" s="87"/>
      <c r="KTK83" s="88"/>
      <c r="KTL83" s="82"/>
      <c r="KTM83" s="83"/>
      <c r="KTN83" s="84"/>
      <c r="KTO83" s="85"/>
      <c r="KTP83" s="86"/>
      <c r="KTQ83" s="86"/>
      <c r="KTR83" s="87"/>
      <c r="KTS83" s="87"/>
      <c r="KTT83" s="88"/>
      <c r="KTU83" s="82"/>
      <c r="KTV83" s="83"/>
      <c r="KTW83" s="84"/>
      <c r="KTX83" s="85"/>
      <c r="KTY83" s="86"/>
      <c r="KTZ83" s="86"/>
      <c r="KUA83" s="87"/>
      <c r="KUB83" s="87"/>
      <c r="KUC83" s="88"/>
      <c r="KUD83" s="82"/>
      <c r="KUE83" s="83"/>
      <c r="KUF83" s="84"/>
      <c r="KUG83" s="85"/>
      <c r="KUH83" s="86"/>
      <c r="KUI83" s="86"/>
      <c r="KUJ83" s="87"/>
      <c r="KUK83" s="87"/>
      <c r="KUL83" s="88"/>
      <c r="KUM83" s="82"/>
      <c r="KUN83" s="83"/>
      <c r="KUO83" s="84"/>
      <c r="KUP83" s="85"/>
      <c r="KUQ83" s="86"/>
      <c r="KUR83" s="86"/>
      <c r="KUS83" s="87"/>
      <c r="KUT83" s="87"/>
      <c r="KUU83" s="88"/>
      <c r="KUV83" s="82"/>
      <c r="KUW83" s="83"/>
      <c r="KUX83" s="84"/>
      <c r="KUY83" s="85"/>
      <c r="KUZ83" s="86"/>
      <c r="KVA83" s="86"/>
      <c r="KVB83" s="87"/>
      <c r="KVC83" s="87"/>
      <c r="KVD83" s="88"/>
      <c r="KVE83" s="82"/>
      <c r="KVF83" s="83"/>
      <c r="KVG83" s="84"/>
      <c r="KVH83" s="85"/>
      <c r="KVI83" s="86"/>
      <c r="KVJ83" s="86"/>
      <c r="KVK83" s="87"/>
      <c r="KVL83" s="87"/>
      <c r="KVM83" s="88"/>
      <c r="KVN83" s="82"/>
      <c r="KVO83" s="83"/>
      <c r="KVP83" s="84"/>
      <c r="KVQ83" s="85"/>
      <c r="KVR83" s="86"/>
      <c r="KVS83" s="86"/>
      <c r="KVT83" s="87"/>
      <c r="KVU83" s="87"/>
      <c r="KVV83" s="88"/>
      <c r="KVW83" s="82"/>
      <c r="KVX83" s="83"/>
      <c r="KVY83" s="84"/>
      <c r="KVZ83" s="85"/>
      <c r="KWA83" s="86"/>
      <c r="KWB83" s="86"/>
      <c r="KWC83" s="87"/>
      <c r="KWD83" s="87"/>
      <c r="KWE83" s="88"/>
      <c r="KWF83" s="82"/>
      <c r="KWG83" s="83"/>
      <c r="KWH83" s="84"/>
      <c r="KWI83" s="85"/>
      <c r="KWJ83" s="86"/>
      <c r="KWK83" s="86"/>
      <c r="KWL83" s="87"/>
      <c r="KWM83" s="87"/>
      <c r="KWN83" s="88"/>
      <c r="KWO83" s="82"/>
      <c r="KWP83" s="83"/>
      <c r="KWQ83" s="84"/>
      <c r="KWR83" s="85"/>
      <c r="KWS83" s="86"/>
      <c r="KWT83" s="86"/>
      <c r="KWU83" s="87"/>
      <c r="KWV83" s="87"/>
      <c r="KWW83" s="88"/>
      <c r="KWX83" s="82"/>
      <c r="KWY83" s="83"/>
      <c r="KWZ83" s="84"/>
      <c r="KXA83" s="85"/>
      <c r="KXB83" s="86"/>
      <c r="KXC83" s="86"/>
      <c r="KXD83" s="87"/>
      <c r="KXE83" s="87"/>
      <c r="KXF83" s="88"/>
      <c r="KXG83" s="82"/>
      <c r="KXH83" s="83"/>
      <c r="KXI83" s="84"/>
      <c r="KXJ83" s="85"/>
      <c r="KXK83" s="86"/>
      <c r="KXL83" s="86"/>
      <c r="KXM83" s="87"/>
      <c r="KXN83" s="87"/>
      <c r="KXO83" s="88"/>
      <c r="KXP83" s="82"/>
      <c r="KXQ83" s="83"/>
      <c r="KXR83" s="84"/>
      <c r="KXS83" s="85"/>
      <c r="KXT83" s="86"/>
      <c r="KXU83" s="86"/>
      <c r="KXV83" s="87"/>
      <c r="KXW83" s="87"/>
      <c r="KXX83" s="88"/>
      <c r="KXY83" s="82"/>
      <c r="KXZ83" s="83"/>
      <c r="KYA83" s="84"/>
      <c r="KYB83" s="85"/>
      <c r="KYC83" s="86"/>
      <c r="KYD83" s="86"/>
      <c r="KYE83" s="87"/>
      <c r="KYF83" s="87"/>
      <c r="KYG83" s="88"/>
      <c r="KYH83" s="82"/>
      <c r="KYI83" s="83"/>
      <c r="KYJ83" s="84"/>
      <c r="KYK83" s="85"/>
      <c r="KYL83" s="86"/>
      <c r="KYM83" s="86"/>
      <c r="KYN83" s="87"/>
      <c r="KYO83" s="87"/>
      <c r="KYP83" s="88"/>
      <c r="KYQ83" s="82"/>
      <c r="KYR83" s="83"/>
      <c r="KYS83" s="84"/>
      <c r="KYT83" s="85"/>
      <c r="KYU83" s="86"/>
      <c r="KYV83" s="86"/>
      <c r="KYW83" s="87"/>
      <c r="KYX83" s="87"/>
      <c r="KYY83" s="88"/>
      <c r="KYZ83" s="82"/>
      <c r="KZA83" s="83"/>
      <c r="KZB83" s="84"/>
      <c r="KZC83" s="85"/>
      <c r="KZD83" s="86"/>
      <c r="KZE83" s="86"/>
      <c r="KZF83" s="87"/>
      <c r="KZG83" s="87"/>
      <c r="KZH83" s="88"/>
      <c r="KZI83" s="82"/>
      <c r="KZJ83" s="83"/>
      <c r="KZK83" s="84"/>
      <c r="KZL83" s="85"/>
      <c r="KZM83" s="86"/>
      <c r="KZN83" s="86"/>
      <c r="KZO83" s="87"/>
      <c r="KZP83" s="87"/>
      <c r="KZQ83" s="88"/>
      <c r="KZR83" s="82"/>
      <c r="KZS83" s="83"/>
      <c r="KZT83" s="84"/>
      <c r="KZU83" s="85"/>
      <c r="KZV83" s="86"/>
      <c r="KZW83" s="86"/>
      <c r="KZX83" s="87"/>
      <c r="KZY83" s="87"/>
      <c r="KZZ83" s="88"/>
      <c r="LAA83" s="82"/>
      <c r="LAB83" s="83"/>
      <c r="LAC83" s="84"/>
      <c r="LAD83" s="85"/>
      <c r="LAE83" s="86"/>
      <c r="LAF83" s="86"/>
      <c r="LAG83" s="87"/>
      <c r="LAH83" s="87"/>
      <c r="LAI83" s="88"/>
      <c r="LAJ83" s="82"/>
      <c r="LAK83" s="83"/>
      <c r="LAL83" s="84"/>
      <c r="LAM83" s="85"/>
      <c r="LAN83" s="86"/>
      <c r="LAO83" s="86"/>
      <c r="LAP83" s="87"/>
      <c r="LAQ83" s="87"/>
      <c r="LAR83" s="88"/>
      <c r="LAS83" s="82"/>
      <c r="LAT83" s="83"/>
      <c r="LAU83" s="84"/>
      <c r="LAV83" s="85"/>
      <c r="LAW83" s="86"/>
      <c r="LAX83" s="86"/>
      <c r="LAY83" s="87"/>
      <c r="LAZ83" s="87"/>
      <c r="LBA83" s="88"/>
      <c r="LBB83" s="82"/>
      <c r="LBC83" s="83"/>
      <c r="LBD83" s="84"/>
      <c r="LBE83" s="85"/>
      <c r="LBF83" s="86"/>
      <c r="LBG83" s="86"/>
      <c r="LBH83" s="87"/>
      <c r="LBI83" s="87"/>
      <c r="LBJ83" s="88"/>
      <c r="LBK83" s="82"/>
      <c r="LBL83" s="83"/>
      <c r="LBM83" s="84"/>
      <c r="LBN83" s="85"/>
      <c r="LBO83" s="86"/>
      <c r="LBP83" s="86"/>
      <c r="LBQ83" s="87"/>
      <c r="LBR83" s="87"/>
      <c r="LBS83" s="88"/>
      <c r="LBT83" s="82"/>
      <c r="LBU83" s="83"/>
      <c r="LBV83" s="84"/>
      <c r="LBW83" s="85"/>
      <c r="LBX83" s="86"/>
      <c r="LBY83" s="86"/>
      <c r="LBZ83" s="87"/>
      <c r="LCA83" s="87"/>
      <c r="LCB83" s="88"/>
      <c r="LCC83" s="82"/>
      <c r="LCD83" s="83"/>
      <c r="LCE83" s="84"/>
      <c r="LCF83" s="85"/>
      <c r="LCG83" s="86"/>
      <c r="LCH83" s="86"/>
      <c r="LCI83" s="87"/>
      <c r="LCJ83" s="87"/>
      <c r="LCK83" s="88"/>
      <c r="LCL83" s="82"/>
      <c r="LCM83" s="83"/>
      <c r="LCN83" s="84"/>
      <c r="LCO83" s="85"/>
      <c r="LCP83" s="86"/>
      <c r="LCQ83" s="86"/>
      <c r="LCR83" s="87"/>
      <c r="LCS83" s="87"/>
      <c r="LCT83" s="88"/>
      <c r="LCU83" s="82"/>
      <c r="LCV83" s="83"/>
      <c r="LCW83" s="84"/>
      <c r="LCX83" s="85"/>
      <c r="LCY83" s="86"/>
      <c r="LCZ83" s="86"/>
      <c r="LDA83" s="87"/>
      <c r="LDB83" s="87"/>
      <c r="LDC83" s="88"/>
      <c r="LDD83" s="82"/>
      <c r="LDE83" s="83"/>
      <c r="LDF83" s="84"/>
      <c r="LDG83" s="85"/>
      <c r="LDH83" s="86"/>
      <c r="LDI83" s="86"/>
      <c r="LDJ83" s="87"/>
      <c r="LDK83" s="87"/>
      <c r="LDL83" s="88"/>
      <c r="LDM83" s="82"/>
      <c r="LDN83" s="83"/>
      <c r="LDO83" s="84"/>
      <c r="LDP83" s="85"/>
      <c r="LDQ83" s="86"/>
      <c r="LDR83" s="86"/>
      <c r="LDS83" s="87"/>
      <c r="LDT83" s="87"/>
      <c r="LDU83" s="88"/>
      <c r="LDV83" s="82"/>
      <c r="LDW83" s="83"/>
      <c r="LDX83" s="84"/>
      <c r="LDY83" s="85"/>
      <c r="LDZ83" s="86"/>
      <c r="LEA83" s="86"/>
      <c r="LEB83" s="87"/>
      <c r="LEC83" s="87"/>
      <c r="LED83" s="88"/>
      <c r="LEE83" s="82"/>
      <c r="LEF83" s="83"/>
      <c r="LEG83" s="84"/>
      <c r="LEH83" s="85"/>
      <c r="LEI83" s="86"/>
      <c r="LEJ83" s="86"/>
      <c r="LEK83" s="87"/>
      <c r="LEL83" s="87"/>
      <c r="LEM83" s="88"/>
      <c r="LEN83" s="82"/>
      <c r="LEO83" s="83"/>
      <c r="LEP83" s="84"/>
      <c r="LEQ83" s="85"/>
      <c r="LER83" s="86"/>
      <c r="LES83" s="86"/>
      <c r="LET83" s="87"/>
      <c r="LEU83" s="87"/>
      <c r="LEV83" s="88"/>
      <c r="LEW83" s="82"/>
      <c r="LEX83" s="83"/>
      <c r="LEY83" s="84"/>
      <c r="LEZ83" s="85"/>
      <c r="LFA83" s="86"/>
      <c r="LFB83" s="86"/>
      <c r="LFC83" s="87"/>
      <c r="LFD83" s="87"/>
      <c r="LFE83" s="88"/>
      <c r="LFF83" s="82"/>
      <c r="LFG83" s="83"/>
      <c r="LFH83" s="84"/>
      <c r="LFI83" s="85"/>
      <c r="LFJ83" s="86"/>
      <c r="LFK83" s="86"/>
      <c r="LFL83" s="87"/>
      <c r="LFM83" s="87"/>
      <c r="LFN83" s="88"/>
      <c r="LFO83" s="82"/>
      <c r="LFP83" s="83"/>
      <c r="LFQ83" s="84"/>
      <c r="LFR83" s="85"/>
      <c r="LFS83" s="86"/>
      <c r="LFT83" s="86"/>
      <c r="LFU83" s="87"/>
      <c r="LFV83" s="87"/>
      <c r="LFW83" s="88"/>
      <c r="LFX83" s="82"/>
      <c r="LFY83" s="83"/>
      <c r="LFZ83" s="84"/>
      <c r="LGA83" s="85"/>
      <c r="LGB83" s="86"/>
      <c r="LGC83" s="86"/>
      <c r="LGD83" s="87"/>
      <c r="LGE83" s="87"/>
      <c r="LGF83" s="88"/>
      <c r="LGG83" s="82"/>
      <c r="LGH83" s="83"/>
      <c r="LGI83" s="84"/>
      <c r="LGJ83" s="85"/>
      <c r="LGK83" s="86"/>
      <c r="LGL83" s="86"/>
      <c r="LGM83" s="87"/>
      <c r="LGN83" s="87"/>
      <c r="LGO83" s="88"/>
      <c r="LGP83" s="82"/>
      <c r="LGQ83" s="83"/>
      <c r="LGR83" s="84"/>
      <c r="LGS83" s="85"/>
      <c r="LGT83" s="86"/>
      <c r="LGU83" s="86"/>
      <c r="LGV83" s="87"/>
      <c r="LGW83" s="87"/>
      <c r="LGX83" s="88"/>
      <c r="LGY83" s="82"/>
      <c r="LGZ83" s="83"/>
      <c r="LHA83" s="84"/>
      <c r="LHB83" s="85"/>
      <c r="LHC83" s="86"/>
      <c r="LHD83" s="86"/>
      <c r="LHE83" s="87"/>
      <c r="LHF83" s="87"/>
      <c r="LHG83" s="88"/>
      <c r="LHH83" s="82"/>
      <c r="LHI83" s="83"/>
      <c r="LHJ83" s="84"/>
      <c r="LHK83" s="85"/>
      <c r="LHL83" s="86"/>
      <c r="LHM83" s="86"/>
      <c r="LHN83" s="87"/>
      <c r="LHO83" s="87"/>
      <c r="LHP83" s="88"/>
      <c r="LHQ83" s="82"/>
      <c r="LHR83" s="83"/>
      <c r="LHS83" s="84"/>
      <c r="LHT83" s="85"/>
      <c r="LHU83" s="86"/>
      <c r="LHV83" s="86"/>
      <c r="LHW83" s="87"/>
      <c r="LHX83" s="87"/>
      <c r="LHY83" s="88"/>
      <c r="LHZ83" s="82"/>
      <c r="LIA83" s="83"/>
      <c r="LIB83" s="84"/>
      <c r="LIC83" s="85"/>
      <c r="LID83" s="86"/>
      <c r="LIE83" s="86"/>
      <c r="LIF83" s="87"/>
      <c r="LIG83" s="87"/>
      <c r="LIH83" s="88"/>
      <c r="LII83" s="82"/>
      <c r="LIJ83" s="83"/>
      <c r="LIK83" s="84"/>
      <c r="LIL83" s="85"/>
      <c r="LIM83" s="86"/>
      <c r="LIN83" s="86"/>
      <c r="LIO83" s="87"/>
      <c r="LIP83" s="87"/>
      <c r="LIQ83" s="88"/>
      <c r="LIR83" s="82"/>
      <c r="LIS83" s="83"/>
      <c r="LIT83" s="84"/>
      <c r="LIU83" s="85"/>
      <c r="LIV83" s="86"/>
      <c r="LIW83" s="86"/>
      <c r="LIX83" s="87"/>
      <c r="LIY83" s="87"/>
      <c r="LIZ83" s="88"/>
      <c r="LJA83" s="82"/>
      <c r="LJB83" s="83"/>
      <c r="LJC83" s="84"/>
      <c r="LJD83" s="85"/>
      <c r="LJE83" s="86"/>
      <c r="LJF83" s="86"/>
      <c r="LJG83" s="87"/>
      <c r="LJH83" s="87"/>
      <c r="LJI83" s="88"/>
      <c r="LJJ83" s="82"/>
      <c r="LJK83" s="83"/>
      <c r="LJL83" s="84"/>
      <c r="LJM83" s="85"/>
      <c r="LJN83" s="86"/>
      <c r="LJO83" s="86"/>
      <c r="LJP83" s="87"/>
      <c r="LJQ83" s="87"/>
      <c r="LJR83" s="88"/>
      <c r="LJS83" s="82"/>
      <c r="LJT83" s="83"/>
      <c r="LJU83" s="84"/>
      <c r="LJV83" s="85"/>
      <c r="LJW83" s="86"/>
      <c r="LJX83" s="86"/>
      <c r="LJY83" s="87"/>
      <c r="LJZ83" s="87"/>
      <c r="LKA83" s="88"/>
      <c r="LKB83" s="82"/>
      <c r="LKC83" s="83"/>
      <c r="LKD83" s="84"/>
      <c r="LKE83" s="85"/>
      <c r="LKF83" s="86"/>
      <c r="LKG83" s="86"/>
      <c r="LKH83" s="87"/>
      <c r="LKI83" s="87"/>
      <c r="LKJ83" s="88"/>
      <c r="LKK83" s="82"/>
      <c r="LKL83" s="83"/>
      <c r="LKM83" s="84"/>
      <c r="LKN83" s="85"/>
      <c r="LKO83" s="86"/>
      <c r="LKP83" s="86"/>
      <c r="LKQ83" s="87"/>
      <c r="LKR83" s="87"/>
      <c r="LKS83" s="88"/>
      <c r="LKT83" s="82"/>
      <c r="LKU83" s="83"/>
      <c r="LKV83" s="84"/>
      <c r="LKW83" s="85"/>
      <c r="LKX83" s="86"/>
      <c r="LKY83" s="86"/>
      <c r="LKZ83" s="87"/>
      <c r="LLA83" s="87"/>
      <c r="LLB83" s="88"/>
      <c r="LLC83" s="82"/>
      <c r="LLD83" s="83"/>
      <c r="LLE83" s="84"/>
      <c r="LLF83" s="85"/>
      <c r="LLG83" s="86"/>
      <c r="LLH83" s="86"/>
      <c r="LLI83" s="87"/>
      <c r="LLJ83" s="87"/>
      <c r="LLK83" s="88"/>
      <c r="LLL83" s="82"/>
      <c r="LLM83" s="83"/>
      <c r="LLN83" s="84"/>
      <c r="LLO83" s="85"/>
      <c r="LLP83" s="86"/>
      <c r="LLQ83" s="86"/>
      <c r="LLR83" s="87"/>
      <c r="LLS83" s="87"/>
      <c r="LLT83" s="88"/>
      <c r="LLU83" s="82"/>
      <c r="LLV83" s="83"/>
      <c r="LLW83" s="84"/>
      <c r="LLX83" s="85"/>
      <c r="LLY83" s="86"/>
      <c r="LLZ83" s="86"/>
      <c r="LMA83" s="87"/>
      <c r="LMB83" s="87"/>
      <c r="LMC83" s="88"/>
      <c r="LMD83" s="82"/>
      <c r="LME83" s="83"/>
      <c r="LMF83" s="84"/>
      <c r="LMG83" s="85"/>
      <c r="LMH83" s="86"/>
      <c r="LMI83" s="86"/>
      <c r="LMJ83" s="87"/>
      <c r="LMK83" s="87"/>
      <c r="LML83" s="88"/>
      <c r="LMM83" s="82"/>
      <c r="LMN83" s="83"/>
      <c r="LMO83" s="84"/>
      <c r="LMP83" s="85"/>
      <c r="LMQ83" s="86"/>
      <c r="LMR83" s="86"/>
      <c r="LMS83" s="87"/>
      <c r="LMT83" s="87"/>
      <c r="LMU83" s="88"/>
      <c r="LMV83" s="82"/>
      <c r="LMW83" s="83"/>
      <c r="LMX83" s="84"/>
      <c r="LMY83" s="85"/>
      <c r="LMZ83" s="86"/>
      <c r="LNA83" s="86"/>
      <c r="LNB83" s="87"/>
      <c r="LNC83" s="87"/>
      <c r="LND83" s="88"/>
      <c r="LNE83" s="82"/>
      <c r="LNF83" s="83"/>
      <c r="LNG83" s="84"/>
      <c r="LNH83" s="85"/>
      <c r="LNI83" s="86"/>
      <c r="LNJ83" s="86"/>
      <c r="LNK83" s="87"/>
      <c r="LNL83" s="87"/>
      <c r="LNM83" s="88"/>
      <c r="LNN83" s="82"/>
      <c r="LNO83" s="83"/>
      <c r="LNP83" s="84"/>
      <c r="LNQ83" s="85"/>
      <c r="LNR83" s="86"/>
      <c r="LNS83" s="86"/>
      <c r="LNT83" s="87"/>
      <c r="LNU83" s="87"/>
      <c r="LNV83" s="88"/>
      <c r="LNW83" s="82"/>
      <c r="LNX83" s="83"/>
      <c r="LNY83" s="84"/>
      <c r="LNZ83" s="85"/>
      <c r="LOA83" s="86"/>
      <c r="LOB83" s="86"/>
      <c r="LOC83" s="87"/>
      <c r="LOD83" s="87"/>
      <c r="LOE83" s="88"/>
      <c r="LOF83" s="82"/>
      <c r="LOG83" s="83"/>
      <c r="LOH83" s="84"/>
      <c r="LOI83" s="85"/>
      <c r="LOJ83" s="86"/>
      <c r="LOK83" s="86"/>
      <c r="LOL83" s="87"/>
      <c r="LOM83" s="87"/>
      <c r="LON83" s="88"/>
      <c r="LOO83" s="82"/>
      <c r="LOP83" s="83"/>
      <c r="LOQ83" s="84"/>
      <c r="LOR83" s="85"/>
      <c r="LOS83" s="86"/>
      <c r="LOT83" s="86"/>
      <c r="LOU83" s="87"/>
      <c r="LOV83" s="87"/>
      <c r="LOW83" s="88"/>
      <c r="LOX83" s="82"/>
      <c r="LOY83" s="83"/>
      <c r="LOZ83" s="84"/>
      <c r="LPA83" s="85"/>
      <c r="LPB83" s="86"/>
      <c r="LPC83" s="86"/>
      <c r="LPD83" s="87"/>
      <c r="LPE83" s="87"/>
      <c r="LPF83" s="88"/>
      <c r="LPG83" s="82"/>
      <c r="LPH83" s="83"/>
      <c r="LPI83" s="84"/>
      <c r="LPJ83" s="85"/>
      <c r="LPK83" s="86"/>
      <c r="LPL83" s="86"/>
      <c r="LPM83" s="87"/>
      <c r="LPN83" s="87"/>
      <c r="LPO83" s="88"/>
      <c r="LPP83" s="82"/>
      <c r="LPQ83" s="83"/>
      <c r="LPR83" s="84"/>
      <c r="LPS83" s="85"/>
      <c r="LPT83" s="86"/>
      <c r="LPU83" s="86"/>
      <c r="LPV83" s="87"/>
      <c r="LPW83" s="87"/>
      <c r="LPX83" s="88"/>
      <c r="LPY83" s="82"/>
      <c r="LPZ83" s="83"/>
      <c r="LQA83" s="84"/>
      <c r="LQB83" s="85"/>
      <c r="LQC83" s="86"/>
      <c r="LQD83" s="86"/>
      <c r="LQE83" s="87"/>
      <c r="LQF83" s="87"/>
      <c r="LQG83" s="88"/>
      <c r="LQH83" s="82"/>
      <c r="LQI83" s="83"/>
      <c r="LQJ83" s="84"/>
      <c r="LQK83" s="85"/>
      <c r="LQL83" s="86"/>
      <c r="LQM83" s="86"/>
      <c r="LQN83" s="87"/>
      <c r="LQO83" s="87"/>
      <c r="LQP83" s="88"/>
      <c r="LQQ83" s="82"/>
      <c r="LQR83" s="83"/>
      <c r="LQS83" s="84"/>
      <c r="LQT83" s="85"/>
      <c r="LQU83" s="86"/>
      <c r="LQV83" s="86"/>
      <c r="LQW83" s="87"/>
      <c r="LQX83" s="87"/>
      <c r="LQY83" s="88"/>
      <c r="LQZ83" s="82"/>
      <c r="LRA83" s="83"/>
      <c r="LRB83" s="84"/>
      <c r="LRC83" s="85"/>
      <c r="LRD83" s="86"/>
      <c r="LRE83" s="86"/>
      <c r="LRF83" s="87"/>
      <c r="LRG83" s="87"/>
      <c r="LRH83" s="88"/>
      <c r="LRI83" s="82"/>
      <c r="LRJ83" s="83"/>
      <c r="LRK83" s="84"/>
      <c r="LRL83" s="85"/>
      <c r="LRM83" s="86"/>
      <c r="LRN83" s="86"/>
      <c r="LRO83" s="87"/>
      <c r="LRP83" s="87"/>
      <c r="LRQ83" s="88"/>
      <c r="LRR83" s="82"/>
      <c r="LRS83" s="83"/>
      <c r="LRT83" s="84"/>
      <c r="LRU83" s="85"/>
      <c r="LRV83" s="86"/>
      <c r="LRW83" s="86"/>
      <c r="LRX83" s="87"/>
      <c r="LRY83" s="87"/>
      <c r="LRZ83" s="88"/>
      <c r="LSA83" s="82"/>
      <c r="LSB83" s="83"/>
      <c r="LSC83" s="84"/>
      <c r="LSD83" s="85"/>
      <c r="LSE83" s="86"/>
      <c r="LSF83" s="86"/>
      <c r="LSG83" s="87"/>
      <c r="LSH83" s="87"/>
      <c r="LSI83" s="88"/>
      <c r="LSJ83" s="82"/>
      <c r="LSK83" s="83"/>
      <c r="LSL83" s="84"/>
      <c r="LSM83" s="85"/>
      <c r="LSN83" s="86"/>
      <c r="LSO83" s="86"/>
      <c r="LSP83" s="87"/>
      <c r="LSQ83" s="87"/>
      <c r="LSR83" s="88"/>
      <c r="LSS83" s="82"/>
      <c r="LST83" s="83"/>
      <c r="LSU83" s="84"/>
      <c r="LSV83" s="85"/>
      <c r="LSW83" s="86"/>
      <c r="LSX83" s="86"/>
      <c r="LSY83" s="87"/>
      <c r="LSZ83" s="87"/>
      <c r="LTA83" s="88"/>
      <c r="LTB83" s="82"/>
      <c r="LTC83" s="83"/>
      <c r="LTD83" s="84"/>
      <c r="LTE83" s="85"/>
      <c r="LTF83" s="86"/>
      <c r="LTG83" s="86"/>
      <c r="LTH83" s="87"/>
      <c r="LTI83" s="87"/>
      <c r="LTJ83" s="88"/>
      <c r="LTK83" s="82"/>
      <c r="LTL83" s="83"/>
      <c r="LTM83" s="84"/>
      <c r="LTN83" s="85"/>
      <c r="LTO83" s="86"/>
      <c r="LTP83" s="86"/>
      <c r="LTQ83" s="87"/>
      <c r="LTR83" s="87"/>
      <c r="LTS83" s="88"/>
      <c r="LTT83" s="82"/>
      <c r="LTU83" s="83"/>
      <c r="LTV83" s="84"/>
      <c r="LTW83" s="85"/>
      <c r="LTX83" s="86"/>
      <c r="LTY83" s="86"/>
      <c r="LTZ83" s="87"/>
      <c r="LUA83" s="87"/>
      <c r="LUB83" s="88"/>
      <c r="LUC83" s="82"/>
      <c r="LUD83" s="83"/>
      <c r="LUE83" s="84"/>
      <c r="LUF83" s="85"/>
      <c r="LUG83" s="86"/>
      <c r="LUH83" s="86"/>
      <c r="LUI83" s="87"/>
      <c r="LUJ83" s="87"/>
      <c r="LUK83" s="88"/>
      <c r="LUL83" s="82"/>
      <c r="LUM83" s="83"/>
      <c r="LUN83" s="84"/>
      <c r="LUO83" s="85"/>
      <c r="LUP83" s="86"/>
      <c r="LUQ83" s="86"/>
      <c r="LUR83" s="87"/>
      <c r="LUS83" s="87"/>
      <c r="LUT83" s="88"/>
      <c r="LUU83" s="82"/>
      <c r="LUV83" s="83"/>
      <c r="LUW83" s="84"/>
      <c r="LUX83" s="85"/>
      <c r="LUY83" s="86"/>
      <c r="LUZ83" s="86"/>
      <c r="LVA83" s="87"/>
      <c r="LVB83" s="87"/>
      <c r="LVC83" s="88"/>
      <c r="LVD83" s="82"/>
      <c r="LVE83" s="83"/>
      <c r="LVF83" s="84"/>
      <c r="LVG83" s="85"/>
      <c r="LVH83" s="86"/>
      <c r="LVI83" s="86"/>
      <c r="LVJ83" s="87"/>
      <c r="LVK83" s="87"/>
      <c r="LVL83" s="88"/>
      <c r="LVM83" s="82"/>
      <c r="LVN83" s="83"/>
      <c r="LVO83" s="84"/>
      <c r="LVP83" s="85"/>
      <c r="LVQ83" s="86"/>
      <c r="LVR83" s="86"/>
      <c r="LVS83" s="87"/>
      <c r="LVT83" s="87"/>
      <c r="LVU83" s="88"/>
      <c r="LVV83" s="82"/>
      <c r="LVW83" s="83"/>
      <c r="LVX83" s="84"/>
      <c r="LVY83" s="85"/>
      <c r="LVZ83" s="86"/>
      <c r="LWA83" s="86"/>
      <c r="LWB83" s="87"/>
      <c r="LWC83" s="87"/>
      <c r="LWD83" s="88"/>
      <c r="LWE83" s="82"/>
      <c r="LWF83" s="83"/>
      <c r="LWG83" s="84"/>
      <c r="LWH83" s="85"/>
      <c r="LWI83" s="86"/>
      <c r="LWJ83" s="86"/>
      <c r="LWK83" s="87"/>
      <c r="LWL83" s="87"/>
      <c r="LWM83" s="88"/>
      <c r="LWN83" s="82"/>
      <c r="LWO83" s="83"/>
      <c r="LWP83" s="84"/>
      <c r="LWQ83" s="85"/>
      <c r="LWR83" s="86"/>
      <c r="LWS83" s="86"/>
      <c r="LWT83" s="87"/>
      <c r="LWU83" s="87"/>
      <c r="LWV83" s="88"/>
      <c r="LWW83" s="82"/>
      <c r="LWX83" s="83"/>
      <c r="LWY83" s="84"/>
      <c r="LWZ83" s="85"/>
      <c r="LXA83" s="86"/>
      <c r="LXB83" s="86"/>
      <c r="LXC83" s="87"/>
      <c r="LXD83" s="87"/>
      <c r="LXE83" s="88"/>
      <c r="LXF83" s="82"/>
      <c r="LXG83" s="83"/>
      <c r="LXH83" s="84"/>
      <c r="LXI83" s="85"/>
      <c r="LXJ83" s="86"/>
      <c r="LXK83" s="86"/>
      <c r="LXL83" s="87"/>
      <c r="LXM83" s="87"/>
      <c r="LXN83" s="88"/>
      <c r="LXO83" s="82"/>
      <c r="LXP83" s="83"/>
      <c r="LXQ83" s="84"/>
      <c r="LXR83" s="85"/>
      <c r="LXS83" s="86"/>
      <c r="LXT83" s="86"/>
      <c r="LXU83" s="87"/>
      <c r="LXV83" s="87"/>
      <c r="LXW83" s="88"/>
      <c r="LXX83" s="82"/>
      <c r="LXY83" s="83"/>
      <c r="LXZ83" s="84"/>
      <c r="LYA83" s="85"/>
      <c r="LYB83" s="86"/>
      <c r="LYC83" s="86"/>
      <c r="LYD83" s="87"/>
      <c r="LYE83" s="87"/>
      <c r="LYF83" s="88"/>
      <c r="LYG83" s="82"/>
      <c r="LYH83" s="83"/>
      <c r="LYI83" s="84"/>
      <c r="LYJ83" s="85"/>
      <c r="LYK83" s="86"/>
      <c r="LYL83" s="86"/>
      <c r="LYM83" s="87"/>
      <c r="LYN83" s="87"/>
      <c r="LYO83" s="88"/>
      <c r="LYP83" s="82"/>
      <c r="LYQ83" s="83"/>
      <c r="LYR83" s="84"/>
      <c r="LYS83" s="85"/>
      <c r="LYT83" s="86"/>
      <c r="LYU83" s="86"/>
      <c r="LYV83" s="87"/>
      <c r="LYW83" s="87"/>
      <c r="LYX83" s="88"/>
      <c r="LYY83" s="82"/>
      <c r="LYZ83" s="83"/>
      <c r="LZA83" s="84"/>
      <c r="LZB83" s="85"/>
      <c r="LZC83" s="86"/>
      <c r="LZD83" s="86"/>
      <c r="LZE83" s="87"/>
      <c r="LZF83" s="87"/>
      <c r="LZG83" s="88"/>
      <c r="LZH83" s="82"/>
      <c r="LZI83" s="83"/>
      <c r="LZJ83" s="84"/>
      <c r="LZK83" s="85"/>
      <c r="LZL83" s="86"/>
      <c r="LZM83" s="86"/>
      <c r="LZN83" s="87"/>
      <c r="LZO83" s="87"/>
      <c r="LZP83" s="88"/>
      <c r="LZQ83" s="82"/>
      <c r="LZR83" s="83"/>
      <c r="LZS83" s="84"/>
      <c r="LZT83" s="85"/>
      <c r="LZU83" s="86"/>
      <c r="LZV83" s="86"/>
      <c r="LZW83" s="87"/>
      <c r="LZX83" s="87"/>
      <c r="LZY83" s="88"/>
      <c r="LZZ83" s="82"/>
      <c r="MAA83" s="83"/>
      <c r="MAB83" s="84"/>
      <c r="MAC83" s="85"/>
      <c r="MAD83" s="86"/>
      <c r="MAE83" s="86"/>
      <c r="MAF83" s="87"/>
      <c r="MAG83" s="87"/>
      <c r="MAH83" s="88"/>
      <c r="MAI83" s="82"/>
      <c r="MAJ83" s="83"/>
      <c r="MAK83" s="84"/>
      <c r="MAL83" s="85"/>
      <c r="MAM83" s="86"/>
      <c r="MAN83" s="86"/>
      <c r="MAO83" s="87"/>
      <c r="MAP83" s="87"/>
      <c r="MAQ83" s="88"/>
      <c r="MAR83" s="82"/>
      <c r="MAS83" s="83"/>
      <c r="MAT83" s="84"/>
      <c r="MAU83" s="85"/>
      <c r="MAV83" s="86"/>
      <c r="MAW83" s="86"/>
      <c r="MAX83" s="87"/>
      <c r="MAY83" s="87"/>
      <c r="MAZ83" s="88"/>
      <c r="MBA83" s="82"/>
      <c r="MBB83" s="83"/>
      <c r="MBC83" s="84"/>
      <c r="MBD83" s="85"/>
      <c r="MBE83" s="86"/>
      <c r="MBF83" s="86"/>
      <c r="MBG83" s="87"/>
      <c r="MBH83" s="87"/>
      <c r="MBI83" s="88"/>
      <c r="MBJ83" s="82"/>
      <c r="MBK83" s="83"/>
      <c r="MBL83" s="84"/>
      <c r="MBM83" s="85"/>
      <c r="MBN83" s="86"/>
      <c r="MBO83" s="86"/>
      <c r="MBP83" s="87"/>
      <c r="MBQ83" s="87"/>
      <c r="MBR83" s="88"/>
      <c r="MBS83" s="82"/>
      <c r="MBT83" s="83"/>
      <c r="MBU83" s="84"/>
      <c r="MBV83" s="85"/>
      <c r="MBW83" s="86"/>
      <c r="MBX83" s="86"/>
      <c r="MBY83" s="87"/>
      <c r="MBZ83" s="87"/>
      <c r="MCA83" s="88"/>
      <c r="MCB83" s="82"/>
      <c r="MCC83" s="83"/>
      <c r="MCD83" s="84"/>
      <c r="MCE83" s="85"/>
      <c r="MCF83" s="86"/>
      <c r="MCG83" s="86"/>
      <c r="MCH83" s="87"/>
      <c r="MCI83" s="87"/>
      <c r="MCJ83" s="88"/>
      <c r="MCK83" s="82"/>
      <c r="MCL83" s="83"/>
      <c r="MCM83" s="84"/>
      <c r="MCN83" s="85"/>
      <c r="MCO83" s="86"/>
      <c r="MCP83" s="86"/>
      <c r="MCQ83" s="87"/>
      <c r="MCR83" s="87"/>
      <c r="MCS83" s="88"/>
      <c r="MCT83" s="82"/>
      <c r="MCU83" s="83"/>
      <c r="MCV83" s="84"/>
      <c r="MCW83" s="85"/>
      <c r="MCX83" s="86"/>
      <c r="MCY83" s="86"/>
      <c r="MCZ83" s="87"/>
      <c r="MDA83" s="87"/>
      <c r="MDB83" s="88"/>
      <c r="MDC83" s="82"/>
      <c r="MDD83" s="83"/>
      <c r="MDE83" s="84"/>
      <c r="MDF83" s="85"/>
      <c r="MDG83" s="86"/>
      <c r="MDH83" s="86"/>
      <c r="MDI83" s="87"/>
      <c r="MDJ83" s="87"/>
      <c r="MDK83" s="88"/>
      <c r="MDL83" s="82"/>
      <c r="MDM83" s="83"/>
      <c r="MDN83" s="84"/>
      <c r="MDO83" s="85"/>
      <c r="MDP83" s="86"/>
      <c r="MDQ83" s="86"/>
      <c r="MDR83" s="87"/>
      <c r="MDS83" s="87"/>
      <c r="MDT83" s="88"/>
      <c r="MDU83" s="82"/>
      <c r="MDV83" s="83"/>
      <c r="MDW83" s="84"/>
      <c r="MDX83" s="85"/>
      <c r="MDY83" s="86"/>
      <c r="MDZ83" s="86"/>
      <c r="MEA83" s="87"/>
      <c r="MEB83" s="87"/>
      <c r="MEC83" s="88"/>
      <c r="MED83" s="82"/>
      <c r="MEE83" s="83"/>
      <c r="MEF83" s="84"/>
      <c r="MEG83" s="85"/>
      <c r="MEH83" s="86"/>
      <c r="MEI83" s="86"/>
      <c r="MEJ83" s="87"/>
      <c r="MEK83" s="87"/>
      <c r="MEL83" s="88"/>
      <c r="MEM83" s="82"/>
      <c r="MEN83" s="83"/>
      <c r="MEO83" s="84"/>
      <c r="MEP83" s="85"/>
      <c r="MEQ83" s="86"/>
      <c r="MER83" s="86"/>
      <c r="MES83" s="87"/>
      <c r="MET83" s="87"/>
      <c r="MEU83" s="88"/>
      <c r="MEV83" s="82"/>
      <c r="MEW83" s="83"/>
      <c r="MEX83" s="84"/>
      <c r="MEY83" s="85"/>
      <c r="MEZ83" s="86"/>
      <c r="MFA83" s="86"/>
      <c r="MFB83" s="87"/>
      <c r="MFC83" s="87"/>
      <c r="MFD83" s="88"/>
      <c r="MFE83" s="82"/>
      <c r="MFF83" s="83"/>
      <c r="MFG83" s="84"/>
      <c r="MFH83" s="85"/>
      <c r="MFI83" s="86"/>
      <c r="MFJ83" s="86"/>
      <c r="MFK83" s="87"/>
      <c r="MFL83" s="87"/>
      <c r="MFM83" s="88"/>
      <c r="MFN83" s="82"/>
      <c r="MFO83" s="83"/>
      <c r="MFP83" s="84"/>
      <c r="MFQ83" s="85"/>
      <c r="MFR83" s="86"/>
      <c r="MFS83" s="86"/>
      <c r="MFT83" s="87"/>
      <c r="MFU83" s="87"/>
      <c r="MFV83" s="88"/>
      <c r="MFW83" s="82"/>
      <c r="MFX83" s="83"/>
      <c r="MFY83" s="84"/>
      <c r="MFZ83" s="85"/>
      <c r="MGA83" s="86"/>
      <c r="MGB83" s="86"/>
      <c r="MGC83" s="87"/>
      <c r="MGD83" s="87"/>
      <c r="MGE83" s="88"/>
      <c r="MGF83" s="82"/>
      <c r="MGG83" s="83"/>
      <c r="MGH83" s="84"/>
      <c r="MGI83" s="85"/>
      <c r="MGJ83" s="86"/>
      <c r="MGK83" s="86"/>
      <c r="MGL83" s="87"/>
      <c r="MGM83" s="87"/>
      <c r="MGN83" s="88"/>
      <c r="MGO83" s="82"/>
      <c r="MGP83" s="83"/>
      <c r="MGQ83" s="84"/>
      <c r="MGR83" s="85"/>
      <c r="MGS83" s="86"/>
      <c r="MGT83" s="86"/>
      <c r="MGU83" s="87"/>
      <c r="MGV83" s="87"/>
      <c r="MGW83" s="88"/>
      <c r="MGX83" s="82"/>
      <c r="MGY83" s="83"/>
      <c r="MGZ83" s="84"/>
      <c r="MHA83" s="85"/>
      <c r="MHB83" s="86"/>
      <c r="MHC83" s="86"/>
      <c r="MHD83" s="87"/>
      <c r="MHE83" s="87"/>
      <c r="MHF83" s="88"/>
      <c r="MHG83" s="82"/>
      <c r="MHH83" s="83"/>
      <c r="MHI83" s="84"/>
      <c r="MHJ83" s="85"/>
      <c r="MHK83" s="86"/>
      <c r="MHL83" s="86"/>
      <c r="MHM83" s="87"/>
      <c r="MHN83" s="87"/>
      <c r="MHO83" s="88"/>
      <c r="MHP83" s="82"/>
      <c r="MHQ83" s="83"/>
      <c r="MHR83" s="84"/>
      <c r="MHS83" s="85"/>
      <c r="MHT83" s="86"/>
      <c r="MHU83" s="86"/>
      <c r="MHV83" s="87"/>
      <c r="MHW83" s="87"/>
      <c r="MHX83" s="88"/>
      <c r="MHY83" s="82"/>
      <c r="MHZ83" s="83"/>
      <c r="MIA83" s="84"/>
      <c r="MIB83" s="85"/>
      <c r="MIC83" s="86"/>
      <c r="MID83" s="86"/>
      <c r="MIE83" s="87"/>
      <c r="MIF83" s="87"/>
      <c r="MIG83" s="88"/>
      <c r="MIH83" s="82"/>
      <c r="MII83" s="83"/>
      <c r="MIJ83" s="84"/>
      <c r="MIK83" s="85"/>
      <c r="MIL83" s="86"/>
      <c r="MIM83" s="86"/>
      <c r="MIN83" s="87"/>
      <c r="MIO83" s="87"/>
      <c r="MIP83" s="88"/>
      <c r="MIQ83" s="82"/>
      <c r="MIR83" s="83"/>
      <c r="MIS83" s="84"/>
      <c r="MIT83" s="85"/>
      <c r="MIU83" s="86"/>
      <c r="MIV83" s="86"/>
      <c r="MIW83" s="87"/>
      <c r="MIX83" s="87"/>
      <c r="MIY83" s="88"/>
      <c r="MIZ83" s="82"/>
      <c r="MJA83" s="83"/>
      <c r="MJB83" s="84"/>
      <c r="MJC83" s="85"/>
      <c r="MJD83" s="86"/>
      <c r="MJE83" s="86"/>
      <c r="MJF83" s="87"/>
      <c r="MJG83" s="87"/>
      <c r="MJH83" s="88"/>
      <c r="MJI83" s="82"/>
      <c r="MJJ83" s="83"/>
      <c r="MJK83" s="84"/>
      <c r="MJL83" s="85"/>
      <c r="MJM83" s="86"/>
      <c r="MJN83" s="86"/>
      <c r="MJO83" s="87"/>
      <c r="MJP83" s="87"/>
      <c r="MJQ83" s="88"/>
      <c r="MJR83" s="82"/>
      <c r="MJS83" s="83"/>
      <c r="MJT83" s="84"/>
      <c r="MJU83" s="85"/>
      <c r="MJV83" s="86"/>
      <c r="MJW83" s="86"/>
      <c r="MJX83" s="87"/>
      <c r="MJY83" s="87"/>
      <c r="MJZ83" s="88"/>
      <c r="MKA83" s="82"/>
      <c r="MKB83" s="83"/>
      <c r="MKC83" s="84"/>
      <c r="MKD83" s="85"/>
      <c r="MKE83" s="86"/>
      <c r="MKF83" s="86"/>
      <c r="MKG83" s="87"/>
      <c r="MKH83" s="87"/>
      <c r="MKI83" s="88"/>
      <c r="MKJ83" s="82"/>
      <c r="MKK83" s="83"/>
      <c r="MKL83" s="84"/>
      <c r="MKM83" s="85"/>
      <c r="MKN83" s="86"/>
      <c r="MKO83" s="86"/>
      <c r="MKP83" s="87"/>
      <c r="MKQ83" s="87"/>
      <c r="MKR83" s="88"/>
      <c r="MKS83" s="82"/>
      <c r="MKT83" s="83"/>
      <c r="MKU83" s="84"/>
      <c r="MKV83" s="85"/>
      <c r="MKW83" s="86"/>
      <c r="MKX83" s="86"/>
      <c r="MKY83" s="87"/>
      <c r="MKZ83" s="87"/>
      <c r="MLA83" s="88"/>
      <c r="MLB83" s="82"/>
      <c r="MLC83" s="83"/>
      <c r="MLD83" s="84"/>
      <c r="MLE83" s="85"/>
      <c r="MLF83" s="86"/>
      <c r="MLG83" s="86"/>
      <c r="MLH83" s="87"/>
      <c r="MLI83" s="87"/>
      <c r="MLJ83" s="88"/>
      <c r="MLK83" s="82"/>
      <c r="MLL83" s="83"/>
      <c r="MLM83" s="84"/>
      <c r="MLN83" s="85"/>
      <c r="MLO83" s="86"/>
      <c r="MLP83" s="86"/>
      <c r="MLQ83" s="87"/>
      <c r="MLR83" s="87"/>
      <c r="MLS83" s="88"/>
      <c r="MLT83" s="82"/>
      <c r="MLU83" s="83"/>
      <c r="MLV83" s="84"/>
      <c r="MLW83" s="85"/>
      <c r="MLX83" s="86"/>
      <c r="MLY83" s="86"/>
      <c r="MLZ83" s="87"/>
      <c r="MMA83" s="87"/>
      <c r="MMB83" s="88"/>
      <c r="MMC83" s="82"/>
      <c r="MMD83" s="83"/>
      <c r="MME83" s="84"/>
      <c r="MMF83" s="85"/>
      <c r="MMG83" s="86"/>
      <c r="MMH83" s="86"/>
      <c r="MMI83" s="87"/>
      <c r="MMJ83" s="87"/>
      <c r="MMK83" s="88"/>
      <c r="MML83" s="82"/>
      <c r="MMM83" s="83"/>
      <c r="MMN83" s="84"/>
      <c r="MMO83" s="85"/>
      <c r="MMP83" s="86"/>
      <c r="MMQ83" s="86"/>
      <c r="MMR83" s="87"/>
      <c r="MMS83" s="87"/>
      <c r="MMT83" s="88"/>
      <c r="MMU83" s="82"/>
      <c r="MMV83" s="83"/>
      <c r="MMW83" s="84"/>
      <c r="MMX83" s="85"/>
      <c r="MMY83" s="86"/>
      <c r="MMZ83" s="86"/>
      <c r="MNA83" s="87"/>
      <c r="MNB83" s="87"/>
      <c r="MNC83" s="88"/>
      <c r="MND83" s="82"/>
      <c r="MNE83" s="83"/>
      <c r="MNF83" s="84"/>
      <c r="MNG83" s="85"/>
      <c r="MNH83" s="86"/>
      <c r="MNI83" s="86"/>
      <c r="MNJ83" s="87"/>
      <c r="MNK83" s="87"/>
      <c r="MNL83" s="88"/>
      <c r="MNM83" s="82"/>
      <c r="MNN83" s="83"/>
      <c r="MNO83" s="84"/>
      <c r="MNP83" s="85"/>
      <c r="MNQ83" s="86"/>
      <c r="MNR83" s="86"/>
      <c r="MNS83" s="87"/>
      <c r="MNT83" s="87"/>
      <c r="MNU83" s="88"/>
      <c r="MNV83" s="82"/>
      <c r="MNW83" s="83"/>
      <c r="MNX83" s="84"/>
      <c r="MNY83" s="85"/>
      <c r="MNZ83" s="86"/>
      <c r="MOA83" s="86"/>
      <c r="MOB83" s="87"/>
      <c r="MOC83" s="87"/>
      <c r="MOD83" s="88"/>
      <c r="MOE83" s="82"/>
      <c r="MOF83" s="83"/>
      <c r="MOG83" s="84"/>
      <c r="MOH83" s="85"/>
      <c r="MOI83" s="86"/>
      <c r="MOJ83" s="86"/>
      <c r="MOK83" s="87"/>
      <c r="MOL83" s="87"/>
      <c r="MOM83" s="88"/>
      <c r="MON83" s="82"/>
      <c r="MOO83" s="83"/>
      <c r="MOP83" s="84"/>
      <c r="MOQ83" s="85"/>
      <c r="MOR83" s="86"/>
      <c r="MOS83" s="86"/>
      <c r="MOT83" s="87"/>
      <c r="MOU83" s="87"/>
      <c r="MOV83" s="88"/>
      <c r="MOW83" s="82"/>
      <c r="MOX83" s="83"/>
      <c r="MOY83" s="84"/>
      <c r="MOZ83" s="85"/>
      <c r="MPA83" s="86"/>
      <c r="MPB83" s="86"/>
      <c r="MPC83" s="87"/>
      <c r="MPD83" s="87"/>
      <c r="MPE83" s="88"/>
      <c r="MPF83" s="82"/>
      <c r="MPG83" s="83"/>
      <c r="MPH83" s="84"/>
      <c r="MPI83" s="85"/>
      <c r="MPJ83" s="86"/>
      <c r="MPK83" s="86"/>
      <c r="MPL83" s="87"/>
      <c r="MPM83" s="87"/>
      <c r="MPN83" s="88"/>
      <c r="MPO83" s="82"/>
      <c r="MPP83" s="83"/>
      <c r="MPQ83" s="84"/>
      <c r="MPR83" s="85"/>
      <c r="MPS83" s="86"/>
      <c r="MPT83" s="86"/>
      <c r="MPU83" s="87"/>
      <c r="MPV83" s="87"/>
      <c r="MPW83" s="88"/>
      <c r="MPX83" s="82"/>
      <c r="MPY83" s="83"/>
      <c r="MPZ83" s="84"/>
      <c r="MQA83" s="85"/>
      <c r="MQB83" s="86"/>
      <c r="MQC83" s="86"/>
      <c r="MQD83" s="87"/>
      <c r="MQE83" s="87"/>
      <c r="MQF83" s="88"/>
      <c r="MQG83" s="82"/>
      <c r="MQH83" s="83"/>
      <c r="MQI83" s="84"/>
      <c r="MQJ83" s="85"/>
      <c r="MQK83" s="86"/>
      <c r="MQL83" s="86"/>
      <c r="MQM83" s="87"/>
      <c r="MQN83" s="87"/>
      <c r="MQO83" s="88"/>
      <c r="MQP83" s="82"/>
      <c r="MQQ83" s="83"/>
      <c r="MQR83" s="84"/>
      <c r="MQS83" s="85"/>
      <c r="MQT83" s="86"/>
      <c r="MQU83" s="86"/>
      <c r="MQV83" s="87"/>
      <c r="MQW83" s="87"/>
      <c r="MQX83" s="88"/>
      <c r="MQY83" s="82"/>
      <c r="MQZ83" s="83"/>
      <c r="MRA83" s="84"/>
      <c r="MRB83" s="85"/>
      <c r="MRC83" s="86"/>
      <c r="MRD83" s="86"/>
      <c r="MRE83" s="87"/>
      <c r="MRF83" s="87"/>
      <c r="MRG83" s="88"/>
      <c r="MRH83" s="82"/>
      <c r="MRI83" s="83"/>
      <c r="MRJ83" s="84"/>
      <c r="MRK83" s="85"/>
      <c r="MRL83" s="86"/>
      <c r="MRM83" s="86"/>
      <c r="MRN83" s="87"/>
      <c r="MRO83" s="87"/>
      <c r="MRP83" s="88"/>
      <c r="MRQ83" s="82"/>
      <c r="MRR83" s="83"/>
      <c r="MRS83" s="84"/>
      <c r="MRT83" s="85"/>
      <c r="MRU83" s="86"/>
      <c r="MRV83" s="86"/>
      <c r="MRW83" s="87"/>
      <c r="MRX83" s="87"/>
      <c r="MRY83" s="88"/>
      <c r="MRZ83" s="82"/>
      <c r="MSA83" s="83"/>
      <c r="MSB83" s="84"/>
      <c r="MSC83" s="85"/>
      <c r="MSD83" s="86"/>
      <c r="MSE83" s="86"/>
      <c r="MSF83" s="87"/>
      <c r="MSG83" s="87"/>
      <c r="MSH83" s="88"/>
      <c r="MSI83" s="82"/>
      <c r="MSJ83" s="83"/>
      <c r="MSK83" s="84"/>
      <c r="MSL83" s="85"/>
      <c r="MSM83" s="86"/>
      <c r="MSN83" s="86"/>
      <c r="MSO83" s="87"/>
      <c r="MSP83" s="87"/>
      <c r="MSQ83" s="88"/>
      <c r="MSR83" s="82"/>
      <c r="MSS83" s="83"/>
      <c r="MST83" s="84"/>
      <c r="MSU83" s="85"/>
      <c r="MSV83" s="86"/>
      <c r="MSW83" s="86"/>
      <c r="MSX83" s="87"/>
      <c r="MSY83" s="87"/>
      <c r="MSZ83" s="88"/>
      <c r="MTA83" s="82"/>
      <c r="MTB83" s="83"/>
      <c r="MTC83" s="84"/>
      <c r="MTD83" s="85"/>
      <c r="MTE83" s="86"/>
      <c r="MTF83" s="86"/>
      <c r="MTG83" s="87"/>
      <c r="MTH83" s="87"/>
      <c r="MTI83" s="88"/>
      <c r="MTJ83" s="82"/>
      <c r="MTK83" s="83"/>
      <c r="MTL83" s="84"/>
      <c r="MTM83" s="85"/>
      <c r="MTN83" s="86"/>
      <c r="MTO83" s="86"/>
      <c r="MTP83" s="87"/>
      <c r="MTQ83" s="87"/>
      <c r="MTR83" s="88"/>
      <c r="MTS83" s="82"/>
      <c r="MTT83" s="83"/>
      <c r="MTU83" s="84"/>
      <c r="MTV83" s="85"/>
      <c r="MTW83" s="86"/>
      <c r="MTX83" s="86"/>
      <c r="MTY83" s="87"/>
      <c r="MTZ83" s="87"/>
      <c r="MUA83" s="88"/>
      <c r="MUB83" s="82"/>
      <c r="MUC83" s="83"/>
      <c r="MUD83" s="84"/>
      <c r="MUE83" s="85"/>
      <c r="MUF83" s="86"/>
      <c r="MUG83" s="86"/>
      <c r="MUH83" s="87"/>
      <c r="MUI83" s="87"/>
      <c r="MUJ83" s="88"/>
      <c r="MUK83" s="82"/>
      <c r="MUL83" s="83"/>
      <c r="MUM83" s="84"/>
      <c r="MUN83" s="85"/>
      <c r="MUO83" s="86"/>
      <c r="MUP83" s="86"/>
      <c r="MUQ83" s="87"/>
      <c r="MUR83" s="87"/>
      <c r="MUS83" s="88"/>
      <c r="MUT83" s="82"/>
      <c r="MUU83" s="83"/>
      <c r="MUV83" s="84"/>
      <c r="MUW83" s="85"/>
      <c r="MUX83" s="86"/>
      <c r="MUY83" s="86"/>
      <c r="MUZ83" s="87"/>
      <c r="MVA83" s="87"/>
      <c r="MVB83" s="88"/>
      <c r="MVC83" s="82"/>
      <c r="MVD83" s="83"/>
      <c r="MVE83" s="84"/>
      <c r="MVF83" s="85"/>
      <c r="MVG83" s="86"/>
      <c r="MVH83" s="86"/>
      <c r="MVI83" s="87"/>
      <c r="MVJ83" s="87"/>
      <c r="MVK83" s="88"/>
      <c r="MVL83" s="82"/>
      <c r="MVM83" s="83"/>
      <c r="MVN83" s="84"/>
      <c r="MVO83" s="85"/>
      <c r="MVP83" s="86"/>
      <c r="MVQ83" s="86"/>
      <c r="MVR83" s="87"/>
      <c r="MVS83" s="87"/>
      <c r="MVT83" s="88"/>
      <c r="MVU83" s="82"/>
      <c r="MVV83" s="83"/>
      <c r="MVW83" s="84"/>
      <c r="MVX83" s="85"/>
      <c r="MVY83" s="86"/>
      <c r="MVZ83" s="86"/>
      <c r="MWA83" s="87"/>
      <c r="MWB83" s="87"/>
      <c r="MWC83" s="88"/>
      <c r="MWD83" s="82"/>
      <c r="MWE83" s="83"/>
      <c r="MWF83" s="84"/>
      <c r="MWG83" s="85"/>
      <c r="MWH83" s="86"/>
      <c r="MWI83" s="86"/>
      <c r="MWJ83" s="87"/>
      <c r="MWK83" s="87"/>
      <c r="MWL83" s="88"/>
      <c r="MWM83" s="82"/>
      <c r="MWN83" s="83"/>
      <c r="MWO83" s="84"/>
      <c r="MWP83" s="85"/>
      <c r="MWQ83" s="86"/>
      <c r="MWR83" s="86"/>
      <c r="MWS83" s="87"/>
      <c r="MWT83" s="87"/>
      <c r="MWU83" s="88"/>
      <c r="MWV83" s="82"/>
      <c r="MWW83" s="83"/>
      <c r="MWX83" s="84"/>
      <c r="MWY83" s="85"/>
      <c r="MWZ83" s="86"/>
      <c r="MXA83" s="86"/>
      <c r="MXB83" s="87"/>
      <c r="MXC83" s="87"/>
      <c r="MXD83" s="88"/>
      <c r="MXE83" s="82"/>
      <c r="MXF83" s="83"/>
      <c r="MXG83" s="84"/>
      <c r="MXH83" s="85"/>
      <c r="MXI83" s="86"/>
      <c r="MXJ83" s="86"/>
      <c r="MXK83" s="87"/>
      <c r="MXL83" s="87"/>
      <c r="MXM83" s="88"/>
      <c r="MXN83" s="82"/>
      <c r="MXO83" s="83"/>
      <c r="MXP83" s="84"/>
      <c r="MXQ83" s="85"/>
      <c r="MXR83" s="86"/>
      <c r="MXS83" s="86"/>
      <c r="MXT83" s="87"/>
      <c r="MXU83" s="87"/>
      <c r="MXV83" s="88"/>
      <c r="MXW83" s="82"/>
      <c r="MXX83" s="83"/>
      <c r="MXY83" s="84"/>
      <c r="MXZ83" s="85"/>
      <c r="MYA83" s="86"/>
      <c r="MYB83" s="86"/>
      <c r="MYC83" s="87"/>
      <c r="MYD83" s="87"/>
      <c r="MYE83" s="88"/>
      <c r="MYF83" s="82"/>
      <c r="MYG83" s="83"/>
      <c r="MYH83" s="84"/>
      <c r="MYI83" s="85"/>
      <c r="MYJ83" s="86"/>
      <c r="MYK83" s="86"/>
      <c r="MYL83" s="87"/>
      <c r="MYM83" s="87"/>
      <c r="MYN83" s="88"/>
      <c r="MYO83" s="82"/>
      <c r="MYP83" s="83"/>
      <c r="MYQ83" s="84"/>
      <c r="MYR83" s="85"/>
      <c r="MYS83" s="86"/>
      <c r="MYT83" s="86"/>
      <c r="MYU83" s="87"/>
      <c r="MYV83" s="87"/>
      <c r="MYW83" s="88"/>
      <c r="MYX83" s="82"/>
      <c r="MYY83" s="83"/>
      <c r="MYZ83" s="84"/>
      <c r="MZA83" s="85"/>
      <c r="MZB83" s="86"/>
      <c r="MZC83" s="86"/>
      <c r="MZD83" s="87"/>
      <c r="MZE83" s="87"/>
      <c r="MZF83" s="88"/>
      <c r="MZG83" s="82"/>
      <c r="MZH83" s="83"/>
      <c r="MZI83" s="84"/>
      <c r="MZJ83" s="85"/>
      <c r="MZK83" s="86"/>
      <c r="MZL83" s="86"/>
      <c r="MZM83" s="87"/>
      <c r="MZN83" s="87"/>
      <c r="MZO83" s="88"/>
      <c r="MZP83" s="82"/>
      <c r="MZQ83" s="83"/>
      <c r="MZR83" s="84"/>
      <c r="MZS83" s="85"/>
      <c r="MZT83" s="86"/>
      <c r="MZU83" s="86"/>
      <c r="MZV83" s="87"/>
      <c r="MZW83" s="87"/>
      <c r="MZX83" s="88"/>
      <c r="MZY83" s="82"/>
      <c r="MZZ83" s="83"/>
      <c r="NAA83" s="84"/>
      <c r="NAB83" s="85"/>
      <c r="NAC83" s="86"/>
      <c r="NAD83" s="86"/>
      <c r="NAE83" s="87"/>
      <c r="NAF83" s="87"/>
      <c r="NAG83" s="88"/>
      <c r="NAH83" s="82"/>
      <c r="NAI83" s="83"/>
      <c r="NAJ83" s="84"/>
      <c r="NAK83" s="85"/>
      <c r="NAL83" s="86"/>
      <c r="NAM83" s="86"/>
      <c r="NAN83" s="87"/>
      <c r="NAO83" s="87"/>
      <c r="NAP83" s="88"/>
      <c r="NAQ83" s="82"/>
      <c r="NAR83" s="83"/>
      <c r="NAS83" s="84"/>
      <c r="NAT83" s="85"/>
      <c r="NAU83" s="86"/>
      <c r="NAV83" s="86"/>
      <c r="NAW83" s="87"/>
      <c r="NAX83" s="87"/>
      <c r="NAY83" s="88"/>
      <c r="NAZ83" s="82"/>
      <c r="NBA83" s="83"/>
      <c r="NBB83" s="84"/>
      <c r="NBC83" s="85"/>
      <c r="NBD83" s="86"/>
      <c r="NBE83" s="86"/>
      <c r="NBF83" s="87"/>
      <c r="NBG83" s="87"/>
      <c r="NBH83" s="88"/>
      <c r="NBI83" s="82"/>
      <c r="NBJ83" s="83"/>
      <c r="NBK83" s="84"/>
      <c r="NBL83" s="85"/>
      <c r="NBM83" s="86"/>
      <c r="NBN83" s="86"/>
      <c r="NBO83" s="87"/>
      <c r="NBP83" s="87"/>
      <c r="NBQ83" s="88"/>
      <c r="NBR83" s="82"/>
      <c r="NBS83" s="83"/>
      <c r="NBT83" s="84"/>
      <c r="NBU83" s="85"/>
      <c r="NBV83" s="86"/>
      <c r="NBW83" s="86"/>
      <c r="NBX83" s="87"/>
      <c r="NBY83" s="87"/>
      <c r="NBZ83" s="88"/>
      <c r="NCA83" s="82"/>
      <c r="NCB83" s="83"/>
      <c r="NCC83" s="84"/>
      <c r="NCD83" s="85"/>
      <c r="NCE83" s="86"/>
      <c r="NCF83" s="86"/>
      <c r="NCG83" s="87"/>
      <c r="NCH83" s="87"/>
      <c r="NCI83" s="88"/>
      <c r="NCJ83" s="82"/>
      <c r="NCK83" s="83"/>
      <c r="NCL83" s="84"/>
      <c r="NCM83" s="85"/>
      <c r="NCN83" s="86"/>
      <c r="NCO83" s="86"/>
      <c r="NCP83" s="87"/>
      <c r="NCQ83" s="87"/>
      <c r="NCR83" s="88"/>
      <c r="NCS83" s="82"/>
      <c r="NCT83" s="83"/>
      <c r="NCU83" s="84"/>
      <c r="NCV83" s="85"/>
      <c r="NCW83" s="86"/>
      <c r="NCX83" s="86"/>
      <c r="NCY83" s="87"/>
      <c r="NCZ83" s="87"/>
      <c r="NDA83" s="88"/>
      <c r="NDB83" s="82"/>
      <c r="NDC83" s="83"/>
      <c r="NDD83" s="84"/>
      <c r="NDE83" s="85"/>
      <c r="NDF83" s="86"/>
      <c r="NDG83" s="86"/>
      <c r="NDH83" s="87"/>
      <c r="NDI83" s="87"/>
      <c r="NDJ83" s="88"/>
      <c r="NDK83" s="82"/>
      <c r="NDL83" s="83"/>
      <c r="NDM83" s="84"/>
      <c r="NDN83" s="85"/>
      <c r="NDO83" s="86"/>
      <c r="NDP83" s="86"/>
      <c r="NDQ83" s="87"/>
      <c r="NDR83" s="87"/>
      <c r="NDS83" s="88"/>
      <c r="NDT83" s="82"/>
      <c r="NDU83" s="83"/>
      <c r="NDV83" s="84"/>
      <c r="NDW83" s="85"/>
      <c r="NDX83" s="86"/>
      <c r="NDY83" s="86"/>
      <c r="NDZ83" s="87"/>
      <c r="NEA83" s="87"/>
      <c r="NEB83" s="88"/>
      <c r="NEC83" s="82"/>
      <c r="NED83" s="83"/>
      <c r="NEE83" s="84"/>
      <c r="NEF83" s="85"/>
      <c r="NEG83" s="86"/>
      <c r="NEH83" s="86"/>
      <c r="NEI83" s="87"/>
      <c r="NEJ83" s="87"/>
      <c r="NEK83" s="88"/>
      <c r="NEL83" s="82"/>
      <c r="NEM83" s="83"/>
      <c r="NEN83" s="84"/>
      <c r="NEO83" s="85"/>
      <c r="NEP83" s="86"/>
      <c r="NEQ83" s="86"/>
      <c r="NER83" s="87"/>
      <c r="NES83" s="87"/>
      <c r="NET83" s="88"/>
      <c r="NEU83" s="82"/>
      <c r="NEV83" s="83"/>
      <c r="NEW83" s="84"/>
      <c r="NEX83" s="85"/>
      <c r="NEY83" s="86"/>
      <c r="NEZ83" s="86"/>
      <c r="NFA83" s="87"/>
      <c r="NFB83" s="87"/>
      <c r="NFC83" s="88"/>
      <c r="NFD83" s="82"/>
      <c r="NFE83" s="83"/>
      <c r="NFF83" s="84"/>
      <c r="NFG83" s="85"/>
      <c r="NFH83" s="86"/>
      <c r="NFI83" s="86"/>
      <c r="NFJ83" s="87"/>
      <c r="NFK83" s="87"/>
      <c r="NFL83" s="88"/>
      <c r="NFM83" s="82"/>
      <c r="NFN83" s="83"/>
      <c r="NFO83" s="84"/>
      <c r="NFP83" s="85"/>
      <c r="NFQ83" s="86"/>
      <c r="NFR83" s="86"/>
      <c r="NFS83" s="87"/>
      <c r="NFT83" s="87"/>
      <c r="NFU83" s="88"/>
      <c r="NFV83" s="82"/>
      <c r="NFW83" s="83"/>
      <c r="NFX83" s="84"/>
      <c r="NFY83" s="85"/>
      <c r="NFZ83" s="86"/>
      <c r="NGA83" s="86"/>
      <c r="NGB83" s="87"/>
      <c r="NGC83" s="87"/>
      <c r="NGD83" s="88"/>
      <c r="NGE83" s="82"/>
      <c r="NGF83" s="83"/>
      <c r="NGG83" s="84"/>
      <c r="NGH83" s="85"/>
      <c r="NGI83" s="86"/>
      <c r="NGJ83" s="86"/>
      <c r="NGK83" s="87"/>
      <c r="NGL83" s="87"/>
      <c r="NGM83" s="88"/>
      <c r="NGN83" s="82"/>
      <c r="NGO83" s="83"/>
      <c r="NGP83" s="84"/>
      <c r="NGQ83" s="85"/>
      <c r="NGR83" s="86"/>
      <c r="NGS83" s="86"/>
      <c r="NGT83" s="87"/>
      <c r="NGU83" s="87"/>
      <c r="NGV83" s="88"/>
      <c r="NGW83" s="82"/>
      <c r="NGX83" s="83"/>
      <c r="NGY83" s="84"/>
      <c r="NGZ83" s="85"/>
      <c r="NHA83" s="86"/>
      <c r="NHB83" s="86"/>
      <c r="NHC83" s="87"/>
      <c r="NHD83" s="87"/>
      <c r="NHE83" s="88"/>
      <c r="NHF83" s="82"/>
      <c r="NHG83" s="83"/>
      <c r="NHH83" s="84"/>
      <c r="NHI83" s="85"/>
      <c r="NHJ83" s="86"/>
      <c r="NHK83" s="86"/>
      <c r="NHL83" s="87"/>
      <c r="NHM83" s="87"/>
      <c r="NHN83" s="88"/>
      <c r="NHO83" s="82"/>
      <c r="NHP83" s="83"/>
      <c r="NHQ83" s="84"/>
      <c r="NHR83" s="85"/>
      <c r="NHS83" s="86"/>
      <c r="NHT83" s="86"/>
      <c r="NHU83" s="87"/>
      <c r="NHV83" s="87"/>
      <c r="NHW83" s="88"/>
      <c r="NHX83" s="82"/>
      <c r="NHY83" s="83"/>
      <c r="NHZ83" s="84"/>
      <c r="NIA83" s="85"/>
      <c r="NIB83" s="86"/>
      <c r="NIC83" s="86"/>
      <c r="NID83" s="87"/>
      <c r="NIE83" s="87"/>
      <c r="NIF83" s="88"/>
      <c r="NIG83" s="82"/>
      <c r="NIH83" s="83"/>
      <c r="NII83" s="84"/>
      <c r="NIJ83" s="85"/>
      <c r="NIK83" s="86"/>
      <c r="NIL83" s="86"/>
      <c r="NIM83" s="87"/>
      <c r="NIN83" s="87"/>
      <c r="NIO83" s="88"/>
      <c r="NIP83" s="82"/>
      <c r="NIQ83" s="83"/>
      <c r="NIR83" s="84"/>
      <c r="NIS83" s="85"/>
      <c r="NIT83" s="86"/>
      <c r="NIU83" s="86"/>
      <c r="NIV83" s="87"/>
      <c r="NIW83" s="87"/>
      <c r="NIX83" s="88"/>
      <c r="NIY83" s="82"/>
      <c r="NIZ83" s="83"/>
      <c r="NJA83" s="84"/>
      <c r="NJB83" s="85"/>
      <c r="NJC83" s="86"/>
      <c r="NJD83" s="86"/>
      <c r="NJE83" s="87"/>
      <c r="NJF83" s="87"/>
      <c r="NJG83" s="88"/>
      <c r="NJH83" s="82"/>
      <c r="NJI83" s="83"/>
      <c r="NJJ83" s="84"/>
      <c r="NJK83" s="85"/>
      <c r="NJL83" s="86"/>
      <c r="NJM83" s="86"/>
      <c r="NJN83" s="87"/>
      <c r="NJO83" s="87"/>
      <c r="NJP83" s="88"/>
      <c r="NJQ83" s="82"/>
      <c r="NJR83" s="83"/>
      <c r="NJS83" s="84"/>
      <c r="NJT83" s="85"/>
      <c r="NJU83" s="86"/>
      <c r="NJV83" s="86"/>
      <c r="NJW83" s="87"/>
      <c r="NJX83" s="87"/>
      <c r="NJY83" s="88"/>
      <c r="NJZ83" s="82"/>
      <c r="NKA83" s="83"/>
      <c r="NKB83" s="84"/>
      <c r="NKC83" s="85"/>
      <c r="NKD83" s="86"/>
      <c r="NKE83" s="86"/>
      <c r="NKF83" s="87"/>
      <c r="NKG83" s="87"/>
      <c r="NKH83" s="88"/>
      <c r="NKI83" s="82"/>
      <c r="NKJ83" s="83"/>
      <c r="NKK83" s="84"/>
      <c r="NKL83" s="85"/>
      <c r="NKM83" s="86"/>
      <c r="NKN83" s="86"/>
      <c r="NKO83" s="87"/>
      <c r="NKP83" s="87"/>
      <c r="NKQ83" s="88"/>
      <c r="NKR83" s="82"/>
      <c r="NKS83" s="83"/>
      <c r="NKT83" s="84"/>
      <c r="NKU83" s="85"/>
      <c r="NKV83" s="86"/>
      <c r="NKW83" s="86"/>
      <c r="NKX83" s="87"/>
      <c r="NKY83" s="87"/>
      <c r="NKZ83" s="88"/>
      <c r="NLA83" s="82"/>
      <c r="NLB83" s="83"/>
      <c r="NLC83" s="84"/>
      <c r="NLD83" s="85"/>
      <c r="NLE83" s="86"/>
      <c r="NLF83" s="86"/>
      <c r="NLG83" s="87"/>
      <c r="NLH83" s="87"/>
      <c r="NLI83" s="88"/>
      <c r="NLJ83" s="82"/>
      <c r="NLK83" s="83"/>
      <c r="NLL83" s="84"/>
      <c r="NLM83" s="85"/>
      <c r="NLN83" s="86"/>
      <c r="NLO83" s="86"/>
      <c r="NLP83" s="87"/>
      <c r="NLQ83" s="87"/>
      <c r="NLR83" s="88"/>
      <c r="NLS83" s="82"/>
      <c r="NLT83" s="83"/>
      <c r="NLU83" s="84"/>
      <c r="NLV83" s="85"/>
      <c r="NLW83" s="86"/>
      <c r="NLX83" s="86"/>
      <c r="NLY83" s="87"/>
      <c r="NLZ83" s="87"/>
      <c r="NMA83" s="88"/>
      <c r="NMB83" s="82"/>
      <c r="NMC83" s="83"/>
      <c r="NMD83" s="84"/>
      <c r="NME83" s="85"/>
      <c r="NMF83" s="86"/>
      <c r="NMG83" s="86"/>
      <c r="NMH83" s="87"/>
      <c r="NMI83" s="87"/>
      <c r="NMJ83" s="88"/>
      <c r="NMK83" s="82"/>
      <c r="NML83" s="83"/>
      <c r="NMM83" s="84"/>
      <c r="NMN83" s="85"/>
      <c r="NMO83" s="86"/>
      <c r="NMP83" s="86"/>
      <c r="NMQ83" s="87"/>
      <c r="NMR83" s="87"/>
      <c r="NMS83" s="88"/>
      <c r="NMT83" s="82"/>
      <c r="NMU83" s="83"/>
      <c r="NMV83" s="84"/>
      <c r="NMW83" s="85"/>
      <c r="NMX83" s="86"/>
      <c r="NMY83" s="86"/>
      <c r="NMZ83" s="87"/>
      <c r="NNA83" s="87"/>
      <c r="NNB83" s="88"/>
      <c r="NNC83" s="82"/>
      <c r="NND83" s="83"/>
      <c r="NNE83" s="84"/>
      <c r="NNF83" s="85"/>
      <c r="NNG83" s="86"/>
      <c r="NNH83" s="86"/>
      <c r="NNI83" s="87"/>
      <c r="NNJ83" s="87"/>
      <c r="NNK83" s="88"/>
      <c r="NNL83" s="82"/>
      <c r="NNM83" s="83"/>
      <c r="NNN83" s="84"/>
      <c r="NNO83" s="85"/>
      <c r="NNP83" s="86"/>
      <c r="NNQ83" s="86"/>
      <c r="NNR83" s="87"/>
      <c r="NNS83" s="87"/>
      <c r="NNT83" s="88"/>
      <c r="NNU83" s="82"/>
      <c r="NNV83" s="83"/>
      <c r="NNW83" s="84"/>
      <c r="NNX83" s="85"/>
      <c r="NNY83" s="86"/>
      <c r="NNZ83" s="86"/>
      <c r="NOA83" s="87"/>
      <c r="NOB83" s="87"/>
      <c r="NOC83" s="88"/>
      <c r="NOD83" s="82"/>
      <c r="NOE83" s="83"/>
      <c r="NOF83" s="84"/>
      <c r="NOG83" s="85"/>
      <c r="NOH83" s="86"/>
      <c r="NOI83" s="86"/>
      <c r="NOJ83" s="87"/>
      <c r="NOK83" s="87"/>
      <c r="NOL83" s="88"/>
      <c r="NOM83" s="82"/>
      <c r="NON83" s="83"/>
      <c r="NOO83" s="84"/>
      <c r="NOP83" s="85"/>
      <c r="NOQ83" s="86"/>
      <c r="NOR83" s="86"/>
      <c r="NOS83" s="87"/>
      <c r="NOT83" s="87"/>
      <c r="NOU83" s="88"/>
      <c r="NOV83" s="82"/>
      <c r="NOW83" s="83"/>
      <c r="NOX83" s="84"/>
      <c r="NOY83" s="85"/>
      <c r="NOZ83" s="86"/>
      <c r="NPA83" s="86"/>
      <c r="NPB83" s="87"/>
      <c r="NPC83" s="87"/>
      <c r="NPD83" s="88"/>
      <c r="NPE83" s="82"/>
      <c r="NPF83" s="83"/>
      <c r="NPG83" s="84"/>
      <c r="NPH83" s="85"/>
      <c r="NPI83" s="86"/>
      <c r="NPJ83" s="86"/>
      <c r="NPK83" s="87"/>
      <c r="NPL83" s="87"/>
      <c r="NPM83" s="88"/>
      <c r="NPN83" s="82"/>
      <c r="NPO83" s="83"/>
      <c r="NPP83" s="84"/>
      <c r="NPQ83" s="85"/>
      <c r="NPR83" s="86"/>
      <c r="NPS83" s="86"/>
      <c r="NPT83" s="87"/>
      <c r="NPU83" s="87"/>
      <c r="NPV83" s="88"/>
      <c r="NPW83" s="82"/>
      <c r="NPX83" s="83"/>
      <c r="NPY83" s="84"/>
      <c r="NPZ83" s="85"/>
      <c r="NQA83" s="86"/>
      <c r="NQB83" s="86"/>
      <c r="NQC83" s="87"/>
      <c r="NQD83" s="87"/>
      <c r="NQE83" s="88"/>
      <c r="NQF83" s="82"/>
      <c r="NQG83" s="83"/>
      <c r="NQH83" s="84"/>
      <c r="NQI83" s="85"/>
      <c r="NQJ83" s="86"/>
      <c r="NQK83" s="86"/>
      <c r="NQL83" s="87"/>
      <c r="NQM83" s="87"/>
      <c r="NQN83" s="88"/>
      <c r="NQO83" s="82"/>
      <c r="NQP83" s="83"/>
      <c r="NQQ83" s="84"/>
      <c r="NQR83" s="85"/>
      <c r="NQS83" s="86"/>
      <c r="NQT83" s="86"/>
      <c r="NQU83" s="87"/>
      <c r="NQV83" s="87"/>
      <c r="NQW83" s="88"/>
      <c r="NQX83" s="82"/>
      <c r="NQY83" s="83"/>
      <c r="NQZ83" s="84"/>
      <c r="NRA83" s="85"/>
      <c r="NRB83" s="86"/>
      <c r="NRC83" s="86"/>
      <c r="NRD83" s="87"/>
      <c r="NRE83" s="87"/>
      <c r="NRF83" s="88"/>
      <c r="NRG83" s="82"/>
      <c r="NRH83" s="83"/>
      <c r="NRI83" s="84"/>
      <c r="NRJ83" s="85"/>
      <c r="NRK83" s="86"/>
      <c r="NRL83" s="86"/>
      <c r="NRM83" s="87"/>
      <c r="NRN83" s="87"/>
      <c r="NRO83" s="88"/>
      <c r="NRP83" s="82"/>
      <c r="NRQ83" s="83"/>
      <c r="NRR83" s="84"/>
      <c r="NRS83" s="85"/>
      <c r="NRT83" s="86"/>
      <c r="NRU83" s="86"/>
      <c r="NRV83" s="87"/>
      <c r="NRW83" s="87"/>
      <c r="NRX83" s="88"/>
      <c r="NRY83" s="82"/>
      <c r="NRZ83" s="83"/>
      <c r="NSA83" s="84"/>
      <c r="NSB83" s="85"/>
      <c r="NSC83" s="86"/>
      <c r="NSD83" s="86"/>
      <c r="NSE83" s="87"/>
      <c r="NSF83" s="87"/>
      <c r="NSG83" s="88"/>
      <c r="NSH83" s="82"/>
      <c r="NSI83" s="83"/>
      <c r="NSJ83" s="84"/>
      <c r="NSK83" s="85"/>
      <c r="NSL83" s="86"/>
      <c r="NSM83" s="86"/>
      <c r="NSN83" s="87"/>
      <c r="NSO83" s="87"/>
      <c r="NSP83" s="88"/>
      <c r="NSQ83" s="82"/>
      <c r="NSR83" s="83"/>
      <c r="NSS83" s="84"/>
      <c r="NST83" s="85"/>
      <c r="NSU83" s="86"/>
      <c r="NSV83" s="86"/>
      <c r="NSW83" s="87"/>
      <c r="NSX83" s="87"/>
      <c r="NSY83" s="88"/>
      <c r="NSZ83" s="82"/>
      <c r="NTA83" s="83"/>
      <c r="NTB83" s="84"/>
      <c r="NTC83" s="85"/>
      <c r="NTD83" s="86"/>
      <c r="NTE83" s="86"/>
      <c r="NTF83" s="87"/>
      <c r="NTG83" s="87"/>
      <c r="NTH83" s="88"/>
      <c r="NTI83" s="82"/>
      <c r="NTJ83" s="83"/>
      <c r="NTK83" s="84"/>
      <c r="NTL83" s="85"/>
      <c r="NTM83" s="86"/>
      <c r="NTN83" s="86"/>
      <c r="NTO83" s="87"/>
      <c r="NTP83" s="87"/>
      <c r="NTQ83" s="88"/>
      <c r="NTR83" s="82"/>
      <c r="NTS83" s="83"/>
      <c r="NTT83" s="84"/>
      <c r="NTU83" s="85"/>
      <c r="NTV83" s="86"/>
      <c r="NTW83" s="86"/>
      <c r="NTX83" s="87"/>
      <c r="NTY83" s="87"/>
      <c r="NTZ83" s="88"/>
      <c r="NUA83" s="82"/>
      <c r="NUB83" s="83"/>
      <c r="NUC83" s="84"/>
      <c r="NUD83" s="85"/>
      <c r="NUE83" s="86"/>
      <c r="NUF83" s="86"/>
      <c r="NUG83" s="87"/>
      <c r="NUH83" s="87"/>
      <c r="NUI83" s="88"/>
      <c r="NUJ83" s="82"/>
      <c r="NUK83" s="83"/>
      <c r="NUL83" s="84"/>
      <c r="NUM83" s="85"/>
      <c r="NUN83" s="86"/>
      <c r="NUO83" s="86"/>
      <c r="NUP83" s="87"/>
      <c r="NUQ83" s="87"/>
      <c r="NUR83" s="88"/>
      <c r="NUS83" s="82"/>
      <c r="NUT83" s="83"/>
      <c r="NUU83" s="84"/>
      <c r="NUV83" s="85"/>
      <c r="NUW83" s="86"/>
      <c r="NUX83" s="86"/>
      <c r="NUY83" s="87"/>
      <c r="NUZ83" s="87"/>
      <c r="NVA83" s="88"/>
      <c r="NVB83" s="82"/>
      <c r="NVC83" s="83"/>
      <c r="NVD83" s="84"/>
      <c r="NVE83" s="85"/>
      <c r="NVF83" s="86"/>
      <c r="NVG83" s="86"/>
      <c r="NVH83" s="87"/>
      <c r="NVI83" s="87"/>
      <c r="NVJ83" s="88"/>
      <c r="NVK83" s="82"/>
      <c r="NVL83" s="83"/>
      <c r="NVM83" s="84"/>
      <c r="NVN83" s="85"/>
      <c r="NVO83" s="86"/>
      <c r="NVP83" s="86"/>
      <c r="NVQ83" s="87"/>
      <c r="NVR83" s="87"/>
      <c r="NVS83" s="88"/>
      <c r="NVT83" s="82"/>
      <c r="NVU83" s="83"/>
      <c r="NVV83" s="84"/>
      <c r="NVW83" s="85"/>
      <c r="NVX83" s="86"/>
      <c r="NVY83" s="86"/>
      <c r="NVZ83" s="87"/>
      <c r="NWA83" s="87"/>
      <c r="NWB83" s="88"/>
      <c r="NWC83" s="82"/>
      <c r="NWD83" s="83"/>
      <c r="NWE83" s="84"/>
      <c r="NWF83" s="85"/>
      <c r="NWG83" s="86"/>
      <c r="NWH83" s="86"/>
      <c r="NWI83" s="87"/>
      <c r="NWJ83" s="87"/>
      <c r="NWK83" s="88"/>
      <c r="NWL83" s="82"/>
      <c r="NWM83" s="83"/>
      <c r="NWN83" s="84"/>
      <c r="NWO83" s="85"/>
      <c r="NWP83" s="86"/>
      <c r="NWQ83" s="86"/>
      <c r="NWR83" s="87"/>
      <c r="NWS83" s="87"/>
      <c r="NWT83" s="88"/>
      <c r="NWU83" s="82"/>
      <c r="NWV83" s="83"/>
      <c r="NWW83" s="84"/>
      <c r="NWX83" s="85"/>
      <c r="NWY83" s="86"/>
      <c r="NWZ83" s="86"/>
      <c r="NXA83" s="87"/>
      <c r="NXB83" s="87"/>
      <c r="NXC83" s="88"/>
      <c r="NXD83" s="82"/>
      <c r="NXE83" s="83"/>
      <c r="NXF83" s="84"/>
      <c r="NXG83" s="85"/>
      <c r="NXH83" s="86"/>
      <c r="NXI83" s="86"/>
      <c r="NXJ83" s="87"/>
      <c r="NXK83" s="87"/>
      <c r="NXL83" s="88"/>
      <c r="NXM83" s="82"/>
      <c r="NXN83" s="83"/>
      <c r="NXO83" s="84"/>
      <c r="NXP83" s="85"/>
      <c r="NXQ83" s="86"/>
      <c r="NXR83" s="86"/>
      <c r="NXS83" s="87"/>
      <c r="NXT83" s="87"/>
      <c r="NXU83" s="88"/>
      <c r="NXV83" s="82"/>
      <c r="NXW83" s="83"/>
      <c r="NXX83" s="84"/>
      <c r="NXY83" s="85"/>
      <c r="NXZ83" s="86"/>
      <c r="NYA83" s="86"/>
      <c r="NYB83" s="87"/>
      <c r="NYC83" s="87"/>
      <c r="NYD83" s="88"/>
      <c r="NYE83" s="82"/>
      <c r="NYF83" s="83"/>
      <c r="NYG83" s="84"/>
      <c r="NYH83" s="85"/>
      <c r="NYI83" s="86"/>
      <c r="NYJ83" s="86"/>
      <c r="NYK83" s="87"/>
      <c r="NYL83" s="87"/>
      <c r="NYM83" s="88"/>
      <c r="NYN83" s="82"/>
      <c r="NYO83" s="83"/>
      <c r="NYP83" s="84"/>
      <c r="NYQ83" s="85"/>
      <c r="NYR83" s="86"/>
      <c r="NYS83" s="86"/>
      <c r="NYT83" s="87"/>
      <c r="NYU83" s="87"/>
      <c r="NYV83" s="88"/>
      <c r="NYW83" s="82"/>
      <c r="NYX83" s="83"/>
      <c r="NYY83" s="84"/>
      <c r="NYZ83" s="85"/>
      <c r="NZA83" s="86"/>
      <c r="NZB83" s="86"/>
      <c r="NZC83" s="87"/>
      <c r="NZD83" s="87"/>
      <c r="NZE83" s="88"/>
      <c r="NZF83" s="82"/>
      <c r="NZG83" s="83"/>
      <c r="NZH83" s="84"/>
      <c r="NZI83" s="85"/>
      <c r="NZJ83" s="86"/>
      <c r="NZK83" s="86"/>
      <c r="NZL83" s="87"/>
      <c r="NZM83" s="87"/>
      <c r="NZN83" s="88"/>
      <c r="NZO83" s="82"/>
      <c r="NZP83" s="83"/>
      <c r="NZQ83" s="84"/>
      <c r="NZR83" s="85"/>
      <c r="NZS83" s="86"/>
      <c r="NZT83" s="86"/>
      <c r="NZU83" s="87"/>
      <c r="NZV83" s="87"/>
      <c r="NZW83" s="88"/>
      <c r="NZX83" s="82"/>
      <c r="NZY83" s="83"/>
      <c r="NZZ83" s="84"/>
      <c r="OAA83" s="85"/>
      <c r="OAB83" s="86"/>
      <c r="OAC83" s="86"/>
      <c r="OAD83" s="87"/>
      <c r="OAE83" s="87"/>
      <c r="OAF83" s="88"/>
      <c r="OAG83" s="82"/>
      <c r="OAH83" s="83"/>
      <c r="OAI83" s="84"/>
      <c r="OAJ83" s="85"/>
      <c r="OAK83" s="86"/>
      <c r="OAL83" s="86"/>
      <c r="OAM83" s="87"/>
      <c r="OAN83" s="87"/>
      <c r="OAO83" s="88"/>
      <c r="OAP83" s="82"/>
      <c r="OAQ83" s="83"/>
      <c r="OAR83" s="84"/>
      <c r="OAS83" s="85"/>
      <c r="OAT83" s="86"/>
      <c r="OAU83" s="86"/>
      <c r="OAV83" s="87"/>
      <c r="OAW83" s="87"/>
      <c r="OAX83" s="88"/>
      <c r="OAY83" s="82"/>
      <c r="OAZ83" s="83"/>
      <c r="OBA83" s="84"/>
      <c r="OBB83" s="85"/>
      <c r="OBC83" s="86"/>
      <c r="OBD83" s="86"/>
      <c r="OBE83" s="87"/>
      <c r="OBF83" s="87"/>
      <c r="OBG83" s="88"/>
      <c r="OBH83" s="82"/>
      <c r="OBI83" s="83"/>
      <c r="OBJ83" s="84"/>
      <c r="OBK83" s="85"/>
      <c r="OBL83" s="86"/>
      <c r="OBM83" s="86"/>
      <c r="OBN83" s="87"/>
      <c r="OBO83" s="87"/>
      <c r="OBP83" s="88"/>
      <c r="OBQ83" s="82"/>
      <c r="OBR83" s="83"/>
      <c r="OBS83" s="84"/>
      <c r="OBT83" s="85"/>
      <c r="OBU83" s="86"/>
      <c r="OBV83" s="86"/>
      <c r="OBW83" s="87"/>
      <c r="OBX83" s="87"/>
      <c r="OBY83" s="88"/>
      <c r="OBZ83" s="82"/>
      <c r="OCA83" s="83"/>
      <c r="OCB83" s="84"/>
      <c r="OCC83" s="85"/>
      <c r="OCD83" s="86"/>
      <c r="OCE83" s="86"/>
      <c r="OCF83" s="87"/>
      <c r="OCG83" s="87"/>
      <c r="OCH83" s="88"/>
      <c r="OCI83" s="82"/>
      <c r="OCJ83" s="83"/>
      <c r="OCK83" s="84"/>
      <c r="OCL83" s="85"/>
      <c r="OCM83" s="86"/>
      <c r="OCN83" s="86"/>
      <c r="OCO83" s="87"/>
      <c r="OCP83" s="87"/>
      <c r="OCQ83" s="88"/>
      <c r="OCR83" s="82"/>
      <c r="OCS83" s="83"/>
      <c r="OCT83" s="84"/>
      <c r="OCU83" s="85"/>
      <c r="OCV83" s="86"/>
      <c r="OCW83" s="86"/>
      <c r="OCX83" s="87"/>
      <c r="OCY83" s="87"/>
      <c r="OCZ83" s="88"/>
      <c r="ODA83" s="82"/>
      <c r="ODB83" s="83"/>
      <c r="ODC83" s="84"/>
      <c r="ODD83" s="85"/>
      <c r="ODE83" s="86"/>
      <c r="ODF83" s="86"/>
      <c r="ODG83" s="87"/>
      <c r="ODH83" s="87"/>
      <c r="ODI83" s="88"/>
      <c r="ODJ83" s="82"/>
      <c r="ODK83" s="83"/>
      <c r="ODL83" s="84"/>
      <c r="ODM83" s="85"/>
      <c r="ODN83" s="86"/>
      <c r="ODO83" s="86"/>
      <c r="ODP83" s="87"/>
      <c r="ODQ83" s="87"/>
      <c r="ODR83" s="88"/>
      <c r="ODS83" s="82"/>
      <c r="ODT83" s="83"/>
      <c r="ODU83" s="84"/>
      <c r="ODV83" s="85"/>
      <c r="ODW83" s="86"/>
      <c r="ODX83" s="86"/>
      <c r="ODY83" s="87"/>
      <c r="ODZ83" s="87"/>
      <c r="OEA83" s="88"/>
      <c r="OEB83" s="82"/>
      <c r="OEC83" s="83"/>
      <c r="OED83" s="84"/>
      <c r="OEE83" s="85"/>
      <c r="OEF83" s="86"/>
      <c r="OEG83" s="86"/>
      <c r="OEH83" s="87"/>
      <c r="OEI83" s="87"/>
      <c r="OEJ83" s="88"/>
      <c r="OEK83" s="82"/>
      <c r="OEL83" s="83"/>
      <c r="OEM83" s="84"/>
      <c r="OEN83" s="85"/>
      <c r="OEO83" s="86"/>
      <c r="OEP83" s="86"/>
      <c r="OEQ83" s="87"/>
      <c r="OER83" s="87"/>
      <c r="OES83" s="88"/>
      <c r="OET83" s="82"/>
      <c r="OEU83" s="83"/>
      <c r="OEV83" s="84"/>
      <c r="OEW83" s="85"/>
      <c r="OEX83" s="86"/>
      <c r="OEY83" s="86"/>
      <c r="OEZ83" s="87"/>
      <c r="OFA83" s="87"/>
      <c r="OFB83" s="88"/>
      <c r="OFC83" s="82"/>
      <c r="OFD83" s="83"/>
      <c r="OFE83" s="84"/>
      <c r="OFF83" s="85"/>
      <c r="OFG83" s="86"/>
      <c r="OFH83" s="86"/>
      <c r="OFI83" s="87"/>
      <c r="OFJ83" s="87"/>
      <c r="OFK83" s="88"/>
      <c r="OFL83" s="82"/>
      <c r="OFM83" s="83"/>
      <c r="OFN83" s="84"/>
      <c r="OFO83" s="85"/>
      <c r="OFP83" s="86"/>
      <c r="OFQ83" s="86"/>
      <c r="OFR83" s="87"/>
      <c r="OFS83" s="87"/>
      <c r="OFT83" s="88"/>
      <c r="OFU83" s="82"/>
      <c r="OFV83" s="83"/>
      <c r="OFW83" s="84"/>
      <c r="OFX83" s="85"/>
      <c r="OFY83" s="86"/>
      <c r="OFZ83" s="86"/>
      <c r="OGA83" s="87"/>
      <c r="OGB83" s="87"/>
      <c r="OGC83" s="88"/>
      <c r="OGD83" s="82"/>
      <c r="OGE83" s="83"/>
      <c r="OGF83" s="84"/>
      <c r="OGG83" s="85"/>
      <c r="OGH83" s="86"/>
      <c r="OGI83" s="86"/>
      <c r="OGJ83" s="87"/>
      <c r="OGK83" s="87"/>
      <c r="OGL83" s="88"/>
      <c r="OGM83" s="82"/>
      <c r="OGN83" s="83"/>
      <c r="OGO83" s="84"/>
      <c r="OGP83" s="85"/>
      <c r="OGQ83" s="86"/>
      <c r="OGR83" s="86"/>
      <c r="OGS83" s="87"/>
      <c r="OGT83" s="87"/>
      <c r="OGU83" s="88"/>
      <c r="OGV83" s="82"/>
      <c r="OGW83" s="83"/>
      <c r="OGX83" s="84"/>
      <c r="OGY83" s="85"/>
      <c r="OGZ83" s="86"/>
      <c r="OHA83" s="86"/>
      <c r="OHB83" s="87"/>
      <c r="OHC83" s="87"/>
      <c r="OHD83" s="88"/>
      <c r="OHE83" s="82"/>
      <c r="OHF83" s="83"/>
      <c r="OHG83" s="84"/>
      <c r="OHH83" s="85"/>
      <c r="OHI83" s="86"/>
      <c r="OHJ83" s="86"/>
      <c r="OHK83" s="87"/>
      <c r="OHL83" s="87"/>
      <c r="OHM83" s="88"/>
      <c r="OHN83" s="82"/>
      <c r="OHO83" s="83"/>
      <c r="OHP83" s="84"/>
      <c r="OHQ83" s="85"/>
      <c r="OHR83" s="86"/>
      <c r="OHS83" s="86"/>
      <c r="OHT83" s="87"/>
      <c r="OHU83" s="87"/>
      <c r="OHV83" s="88"/>
      <c r="OHW83" s="82"/>
      <c r="OHX83" s="83"/>
      <c r="OHY83" s="84"/>
      <c r="OHZ83" s="85"/>
      <c r="OIA83" s="86"/>
      <c r="OIB83" s="86"/>
      <c r="OIC83" s="87"/>
      <c r="OID83" s="87"/>
      <c r="OIE83" s="88"/>
      <c r="OIF83" s="82"/>
      <c r="OIG83" s="83"/>
      <c r="OIH83" s="84"/>
      <c r="OII83" s="85"/>
      <c r="OIJ83" s="86"/>
      <c r="OIK83" s="86"/>
      <c r="OIL83" s="87"/>
      <c r="OIM83" s="87"/>
      <c r="OIN83" s="88"/>
      <c r="OIO83" s="82"/>
      <c r="OIP83" s="83"/>
      <c r="OIQ83" s="84"/>
      <c r="OIR83" s="85"/>
      <c r="OIS83" s="86"/>
      <c r="OIT83" s="86"/>
      <c r="OIU83" s="87"/>
      <c r="OIV83" s="87"/>
      <c r="OIW83" s="88"/>
      <c r="OIX83" s="82"/>
      <c r="OIY83" s="83"/>
      <c r="OIZ83" s="84"/>
      <c r="OJA83" s="85"/>
      <c r="OJB83" s="86"/>
      <c r="OJC83" s="86"/>
      <c r="OJD83" s="87"/>
      <c r="OJE83" s="87"/>
      <c r="OJF83" s="88"/>
      <c r="OJG83" s="82"/>
      <c r="OJH83" s="83"/>
      <c r="OJI83" s="84"/>
      <c r="OJJ83" s="85"/>
      <c r="OJK83" s="86"/>
      <c r="OJL83" s="86"/>
      <c r="OJM83" s="87"/>
      <c r="OJN83" s="87"/>
      <c r="OJO83" s="88"/>
      <c r="OJP83" s="82"/>
      <c r="OJQ83" s="83"/>
      <c r="OJR83" s="84"/>
      <c r="OJS83" s="85"/>
      <c r="OJT83" s="86"/>
      <c r="OJU83" s="86"/>
      <c r="OJV83" s="87"/>
      <c r="OJW83" s="87"/>
      <c r="OJX83" s="88"/>
      <c r="OJY83" s="82"/>
      <c r="OJZ83" s="83"/>
      <c r="OKA83" s="84"/>
      <c r="OKB83" s="85"/>
      <c r="OKC83" s="86"/>
      <c r="OKD83" s="86"/>
      <c r="OKE83" s="87"/>
      <c r="OKF83" s="87"/>
      <c r="OKG83" s="88"/>
      <c r="OKH83" s="82"/>
      <c r="OKI83" s="83"/>
      <c r="OKJ83" s="84"/>
      <c r="OKK83" s="85"/>
      <c r="OKL83" s="86"/>
      <c r="OKM83" s="86"/>
      <c r="OKN83" s="87"/>
      <c r="OKO83" s="87"/>
      <c r="OKP83" s="88"/>
      <c r="OKQ83" s="82"/>
      <c r="OKR83" s="83"/>
      <c r="OKS83" s="84"/>
      <c r="OKT83" s="85"/>
      <c r="OKU83" s="86"/>
      <c r="OKV83" s="86"/>
      <c r="OKW83" s="87"/>
      <c r="OKX83" s="87"/>
      <c r="OKY83" s="88"/>
      <c r="OKZ83" s="82"/>
      <c r="OLA83" s="83"/>
      <c r="OLB83" s="84"/>
      <c r="OLC83" s="85"/>
      <c r="OLD83" s="86"/>
      <c r="OLE83" s="86"/>
      <c r="OLF83" s="87"/>
      <c r="OLG83" s="87"/>
      <c r="OLH83" s="88"/>
      <c r="OLI83" s="82"/>
      <c r="OLJ83" s="83"/>
      <c r="OLK83" s="84"/>
      <c r="OLL83" s="85"/>
      <c r="OLM83" s="86"/>
      <c r="OLN83" s="86"/>
      <c r="OLO83" s="87"/>
      <c r="OLP83" s="87"/>
      <c r="OLQ83" s="88"/>
      <c r="OLR83" s="82"/>
      <c r="OLS83" s="83"/>
      <c r="OLT83" s="84"/>
      <c r="OLU83" s="85"/>
      <c r="OLV83" s="86"/>
      <c r="OLW83" s="86"/>
      <c r="OLX83" s="87"/>
      <c r="OLY83" s="87"/>
      <c r="OLZ83" s="88"/>
      <c r="OMA83" s="82"/>
      <c r="OMB83" s="83"/>
      <c r="OMC83" s="84"/>
      <c r="OMD83" s="85"/>
      <c r="OME83" s="86"/>
      <c r="OMF83" s="86"/>
      <c r="OMG83" s="87"/>
      <c r="OMH83" s="87"/>
      <c r="OMI83" s="88"/>
      <c r="OMJ83" s="82"/>
      <c r="OMK83" s="83"/>
      <c r="OML83" s="84"/>
      <c r="OMM83" s="85"/>
      <c r="OMN83" s="86"/>
      <c r="OMO83" s="86"/>
      <c r="OMP83" s="87"/>
      <c r="OMQ83" s="87"/>
      <c r="OMR83" s="88"/>
      <c r="OMS83" s="82"/>
      <c r="OMT83" s="83"/>
      <c r="OMU83" s="84"/>
      <c r="OMV83" s="85"/>
      <c r="OMW83" s="86"/>
      <c r="OMX83" s="86"/>
      <c r="OMY83" s="87"/>
      <c r="OMZ83" s="87"/>
      <c r="ONA83" s="88"/>
      <c r="ONB83" s="82"/>
      <c r="ONC83" s="83"/>
      <c r="OND83" s="84"/>
      <c r="ONE83" s="85"/>
      <c r="ONF83" s="86"/>
      <c r="ONG83" s="86"/>
      <c r="ONH83" s="87"/>
      <c r="ONI83" s="87"/>
      <c r="ONJ83" s="88"/>
      <c r="ONK83" s="82"/>
      <c r="ONL83" s="83"/>
      <c r="ONM83" s="84"/>
      <c r="ONN83" s="85"/>
      <c r="ONO83" s="86"/>
      <c r="ONP83" s="86"/>
      <c r="ONQ83" s="87"/>
      <c r="ONR83" s="87"/>
      <c r="ONS83" s="88"/>
      <c r="ONT83" s="82"/>
      <c r="ONU83" s="83"/>
      <c r="ONV83" s="84"/>
      <c r="ONW83" s="85"/>
      <c r="ONX83" s="86"/>
      <c r="ONY83" s="86"/>
      <c r="ONZ83" s="87"/>
      <c r="OOA83" s="87"/>
      <c r="OOB83" s="88"/>
      <c r="OOC83" s="82"/>
      <c r="OOD83" s="83"/>
      <c r="OOE83" s="84"/>
      <c r="OOF83" s="85"/>
      <c r="OOG83" s="86"/>
      <c r="OOH83" s="86"/>
      <c r="OOI83" s="87"/>
      <c r="OOJ83" s="87"/>
      <c r="OOK83" s="88"/>
      <c r="OOL83" s="82"/>
      <c r="OOM83" s="83"/>
      <c r="OON83" s="84"/>
      <c r="OOO83" s="85"/>
      <c r="OOP83" s="86"/>
      <c r="OOQ83" s="86"/>
      <c r="OOR83" s="87"/>
      <c r="OOS83" s="87"/>
      <c r="OOT83" s="88"/>
      <c r="OOU83" s="82"/>
      <c r="OOV83" s="83"/>
      <c r="OOW83" s="84"/>
      <c r="OOX83" s="85"/>
      <c r="OOY83" s="86"/>
      <c r="OOZ83" s="86"/>
      <c r="OPA83" s="87"/>
      <c r="OPB83" s="87"/>
      <c r="OPC83" s="88"/>
      <c r="OPD83" s="82"/>
      <c r="OPE83" s="83"/>
      <c r="OPF83" s="84"/>
      <c r="OPG83" s="85"/>
      <c r="OPH83" s="86"/>
      <c r="OPI83" s="86"/>
      <c r="OPJ83" s="87"/>
      <c r="OPK83" s="87"/>
      <c r="OPL83" s="88"/>
      <c r="OPM83" s="82"/>
      <c r="OPN83" s="83"/>
      <c r="OPO83" s="84"/>
      <c r="OPP83" s="85"/>
      <c r="OPQ83" s="86"/>
      <c r="OPR83" s="86"/>
      <c r="OPS83" s="87"/>
      <c r="OPT83" s="87"/>
      <c r="OPU83" s="88"/>
      <c r="OPV83" s="82"/>
      <c r="OPW83" s="83"/>
      <c r="OPX83" s="84"/>
      <c r="OPY83" s="85"/>
      <c r="OPZ83" s="86"/>
      <c r="OQA83" s="86"/>
      <c r="OQB83" s="87"/>
      <c r="OQC83" s="87"/>
      <c r="OQD83" s="88"/>
      <c r="OQE83" s="82"/>
      <c r="OQF83" s="83"/>
      <c r="OQG83" s="84"/>
      <c r="OQH83" s="85"/>
      <c r="OQI83" s="86"/>
      <c r="OQJ83" s="86"/>
      <c r="OQK83" s="87"/>
      <c r="OQL83" s="87"/>
      <c r="OQM83" s="88"/>
      <c r="OQN83" s="82"/>
      <c r="OQO83" s="83"/>
      <c r="OQP83" s="84"/>
      <c r="OQQ83" s="85"/>
      <c r="OQR83" s="86"/>
      <c r="OQS83" s="86"/>
      <c r="OQT83" s="87"/>
      <c r="OQU83" s="87"/>
      <c r="OQV83" s="88"/>
      <c r="OQW83" s="82"/>
      <c r="OQX83" s="83"/>
      <c r="OQY83" s="84"/>
      <c r="OQZ83" s="85"/>
      <c r="ORA83" s="86"/>
      <c r="ORB83" s="86"/>
      <c r="ORC83" s="87"/>
      <c r="ORD83" s="87"/>
      <c r="ORE83" s="88"/>
      <c r="ORF83" s="82"/>
      <c r="ORG83" s="83"/>
      <c r="ORH83" s="84"/>
      <c r="ORI83" s="85"/>
      <c r="ORJ83" s="86"/>
      <c r="ORK83" s="86"/>
      <c r="ORL83" s="87"/>
      <c r="ORM83" s="87"/>
      <c r="ORN83" s="88"/>
      <c r="ORO83" s="82"/>
      <c r="ORP83" s="83"/>
      <c r="ORQ83" s="84"/>
      <c r="ORR83" s="85"/>
      <c r="ORS83" s="86"/>
      <c r="ORT83" s="86"/>
      <c r="ORU83" s="87"/>
      <c r="ORV83" s="87"/>
      <c r="ORW83" s="88"/>
      <c r="ORX83" s="82"/>
      <c r="ORY83" s="83"/>
      <c r="ORZ83" s="84"/>
      <c r="OSA83" s="85"/>
      <c r="OSB83" s="86"/>
      <c r="OSC83" s="86"/>
      <c r="OSD83" s="87"/>
      <c r="OSE83" s="87"/>
      <c r="OSF83" s="88"/>
      <c r="OSG83" s="82"/>
      <c r="OSH83" s="83"/>
      <c r="OSI83" s="84"/>
      <c r="OSJ83" s="85"/>
      <c r="OSK83" s="86"/>
      <c r="OSL83" s="86"/>
      <c r="OSM83" s="87"/>
      <c r="OSN83" s="87"/>
      <c r="OSO83" s="88"/>
      <c r="OSP83" s="82"/>
      <c r="OSQ83" s="83"/>
      <c r="OSR83" s="84"/>
      <c r="OSS83" s="85"/>
      <c r="OST83" s="86"/>
      <c r="OSU83" s="86"/>
      <c r="OSV83" s="87"/>
      <c r="OSW83" s="87"/>
      <c r="OSX83" s="88"/>
      <c r="OSY83" s="82"/>
      <c r="OSZ83" s="83"/>
      <c r="OTA83" s="84"/>
      <c r="OTB83" s="85"/>
      <c r="OTC83" s="86"/>
      <c r="OTD83" s="86"/>
      <c r="OTE83" s="87"/>
      <c r="OTF83" s="87"/>
      <c r="OTG83" s="88"/>
      <c r="OTH83" s="82"/>
      <c r="OTI83" s="83"/>
      <c r="OTJ83" s="84"/>
      <c r="OTK83" s="85"/>
      <c r="OTL83" s="86"/>
      <c r="OTM83" s="86"/>
      <c r="OTN83" s="87"/>
      <c r="OTO83" s="87"/>
      <c r="OTP83" s="88"/>
      <c r="OTQ83" s="82"/>
      <c r="OTR83" s="83"/>
      <c r="OTS83" s="84"/>
      <c r="OTT83" s="85"/>
      <c r="OTU83" s="86"/>
      <c r="OTV83" s="86"/>
      <c r="OTW83" s="87"/>
      <c r="OTX83" s="87"/>
      <c r="OTY83" s="88"/>
      <c r="OTZ83" s="82"/>
      <c r="OUA83" s="83"/>
      <c r="OUB83" s="84"/>
      <c r="OUC83" s="85"/>
      <c r="OUD83" s="86"/>
      <c r="OUE83" s="86"/>
      <c r="OUF83" s="87"/>
      <c r="OUG83" s="87"/>
      <c r="OUH83" s="88"/>
      <c r="OUI83" s="82"/>
      <c r="OUJ83" s="83"/>
      <c r="OUK83" s="84"/>
      <c r="OUL83" s="85"/>
      <c r="OUM83" s="86"/>
      <c r="OUN83" s="86"/>
      <c r="OUO83" s="87"/>
      <c r="OUP83" s="87"/>
      <c r="OUQ83" s="88"/>
      <c r="OUR83" s="82"/>
      <c r="OUS83" s="83"/>
      <c r="OUT83" s="84"/>
      <c r="OUU83" s="85"/>
      <c r="OUV83" s="86"/>
      <c r="OUW83" s="86"/>
      <c r="OUX83" s="87"/>
      <c r="OUY83" s="87"/>
      <c r="OUZ83" s="88"/>
      <c r="OVA83" s="82"/>
      <c r="OVB83" s="83"/>
      <c r="OVC83" s="84"/>
      <c r="OVD83" s="85"/>
      <c r="OVE83" s="86"/>
      <c r="OVF83" s="86"/>
      <c r="OVG83" s="87"/>
      <c r="OVH83" s="87"/>
      <c r="OVI83" s="88"/>
      <c r="OVJ83" s="82"/>
      <c r="OVK83" s="83"/>
      <c r="OVL83" s="84"/>
      <c r="OVM83" s="85"/>
      <c r="OVN83" s="86"/>
      <c r="OVO83" s="86"/>
      <c r="OVP83" s="87"/>
      <c r="OVQ83" s="87"/>
      <c r="OVR83" s="88"/>
      <c r="OVS83" s="82"/>
      <c r="OVT83" s="83"/>
      <c r="OVU83" s="84"/>
      <c r="OVV83" s="85"/>
      <c r="OVW83" s="86"/>
      <c r="OVX83" s="86"/>
      <c r="OVY83" s="87"/>
      <c r="OVZ83" s="87"/>
      <c r="OWA83" s="88"/>
      <c r="OWB83" s="82"/>
      <c r="OWC83" s="83"/>
      <c r="OWD83" s="84"/>
      <c r="OWE83" s="85"/>
      <c r="OWF83" s="86"/>
      <c r="OWG83" s="86"/>
      <c r="OWH83" s="87"/>
      <c r="OWI83" s="87"/>
      <c r="OWJ83" s="88"/>
      <c r="OWK83" s="82"/>
      <c r="OWL83" s="83"/>
      <c r="OWM83" s="84"/>
      <c r="OWN83" s="85"/>
      <c r="OWO83" s="86"/>
      <c r="OWP83" s="86"/>
      <c r="OWQ83" s="87"/>
      <c r="OWR83" s="87"/>
      <c r="OWS83" s="88"/>
      <c r="OWT83" s="82"/>
      <c r="OWU83" s="83"/>
      <c r="OWV83" s="84"/>
      <c r="OWW83" s="85"/>
      <c r="OWX83" s="86"/>
      <c r="OWY83" s="86"/>
      <c r="OWZ83" s="87"/>
      <c r="OXA83" s="87"/>
      <c r="OXB83" s="88"/>
      <c r="OXC83" s="82"/>
      <c r="OXD83" s="83"/>
      <c r="OXE83" s="84"/>
      <c r="OXF83" s="85"/>
      <c r="OXG83" s="86"/>
      <c r="OXH83" s="86"/>
      <c r="OXI83" s="87"/>
      <c r="OXJ83" s="87"/>
      <c r="OXK83" s="88"/>
      <c r="OXL83" s="82"/>
      <c r="OXM83" s="83"/>
      <c r="OXN83" s="84"/>
      <c r="OXO83" s="85"/>
      <c r="OXP83" s="86"/>
      <c r="OXQ83" s="86"/>
      <c r="OXR83" s="87"/>
      <c r="OXS83" s="87"/>
      <c r="OXT83" s="88"/>
      <c r="OXU83" s="82"/>
      <c r="OXV83" s="83"/>
      <c r="OXW83" s="84"/>
      <c r="OXX83" s="85"/>
      <c r="OXY83" s="86"/>
      <c r="OXZ83" s="86"/>
      <c r="OYA83" s="87"/>
      <c r="OYB83" s="87"/>
      <c r="OYC83" s="88"/>
      <c r="OYD83" s="82"/>
      <c r="OYE83" s="83"/>
      <c r="OYF83" s="84"/>
      <c r="OYG83" s="85"/>
      <c r="OYH83" s="86"/>
      <c r="OYI83" s="86"/>
      <c r="OYJ83" s="87"/>
      <c r="OYK83" s="87"/>
      <c r="OYL83" s="88"/>
      <c r="OYM83" s="82"/>
      <c r="OYN83" s="83"/>
      <c r="OYO83" s="84"/>
      <c r="OYP83" s="85"/>
      <c r="OYQ83" s="86"/>
      <c r="OYR83" s="86"/>
      <c r="OYS83" s="87"/>
      <c r="OYT83" s="87"/>
      <c r="OYU83" s="88"/>
      <c r="OYV83" s="82"/>
      <c r="OYW83" s="83"/>
      <c r="OYX83" s="84"/>
      <c r="OYY83" s="85"/>
      <c r="OYZ83" s="86"/>
      <c r="OZA83" s="86"/>
      <c r="OZB83" s="87"/>
      <c r="OZC83" s="87"/>
      <c r="OZD83" s="88"/>
      <c r="OZE83" s="82"/>
      <c r="OZF83" s="83"/>
      <c r="OZG83" s="84"/>
      <c r="OZH83" s="85"/>
      <c r="OZI83" s="86"/>
      <c r="OZJ83" s="86"/>
      <c r="OZK83" s="87"/>
      <c r="OZL83" s="87"/>
      <c r="OZM83" s="88"/>
      <c r="OZN83" s="82"/>
      <c r="OZO83" s="83"/>
      <c r="OZP83" s="84"/>
      <c r="OZQ83" s="85"/>
      <c r="OZR83" s="86"/>
      <c r="OZS83" s="86"/>
      <c r="OZT83" s="87"/>
      <c r="OZU83" s="87"/>
      <c r="OZV83" s="88"/>
      <c r="OZW83" s="82"/>
      <c r="OZX83" s="83"/>
      <c r="OZY83" s="84"/>
      <c r="OZZ83" s="85"/>
      <c r="PAA83" s="86"/>
      <c r="PAB83" s="86"/>
      <c r="PAC83" s="87"/>
      <c r="PAD83" s="87"/>
      <c r="PAE83" s="88"/>
      <c r="PAF83" s="82"/>
      <c r="PAG83" s="83"/>
      <c r="PAH83" s="84"/>
      <c r="PAI83" s="85"/>
      <c r="PAJ83" s="86"/>
      <c r="PAK83" s="86"/>
      <c r="PAL83" s="87"/>
      <c r="PAM83" s="87"/>
      <c r="PAN83" s="88"/>
      <c r="PAO83" s="82"/>
      <c r="PAP83" s="83"/>
      <c r="PAQ83" s="84"/>
      <c r="PAR83" s="85"/>
      <c r="PAS83" s="86"/>
      <c r="PAT83" s="86"/>
      <c r="PAU83" s="87"/>
      <c r="PAV83" s="87"/>
      <c r="PAW83" s="88"/>
      <c r="PAX83" s="82"/>
      <c r="PAY83" s="83"/>
      <c r="PAZ83" s="84"/>
      <c r="PBA83" s="85"/>
      <c r="PBB83" s="86"/>
      <c r="PBC83" s="86"/>
      <c r="PBD83" s="87"/>
      <c r="PBE83" s="87"/>
      <c r="PBF83" s="88"/>
      <c r="PBG83" s="82"/>
      <c r="PBH83" s="83"/>
      <c r="PBI83" s="84"/>
      <c r="PBJ83" s="85"/>
      <c r="PBK83" s="86"/>
      <c r="PBL83" s="86"/>
      <c r="PBM83" s="87"/>
      <c r="PBN83" s="87"/>
      <c r="PBO83" s="88"/>
      <c r="PBP83" s="82"/>
      <c r="PBQ83" s="83"/>
      <c r="PBR83" s="84"/>
      <c r="PBS83" s="85"/>
      <c r="PBT83" s="86"/>
      <c r="PBU83" s="86"/>
      <c r="PBV83" s="87"/>
      <c r="PBW83" s="87"/>
      <c r="PBX83" s="88"/>
      <c r="PBY83" s="82"/>
      <c r="PBZ83" s="83"/>
      <c r="PCA83" s="84"/>
      <c r="PCB83" s="85"/>
      <c r="PCC83" s="86"/>
      <c r="PCD83" s="86"/>
      <c r="PCE83" s="87"/>
      <c r="PCF83" s="87"/>
      <c r="PCG83" s="88"/>
      <c r="PCH83" s="82"/>
      <c r="PCI83" s="83"/>
      <c r="PCJ83" s="84"/>
      <c r="PCK83" s="85"/>
      <c r="PCL83" s="86"/>
      <c r="PCM83" s="86"/>
      <c r="PCN83" s="87"/>
      <c r="PCO83" s="87"/>
      <c r="PCP83" s="88"/>
      <c r="PCQ83" s="82"/>
      <c r="PCR83" s="83"/>
      <c r="PCS83" s="84"/>
      <c r="PCT83" s="85"/>
      <c r="PCU83" s="86"/>
      <c r="PCV83" s="86"/>
      <c r="PCW83" s="87"/>
      <c r="PCX83" s="87"/>
      <c r="PCY83" s="88"/>
      <c r="PCZ83" s="82"/>
      <c r="PDA83" s="83"/>
      <c r="PDB83" s="84"/>
      <c r="PDC83" s="85"/>
      <c r="PDD83" s="86"/>
      <c r="PDE83" s="86"/>
      <c r="PDF83" s="87"/>
      <c r="PDG83" s="87"/>
      <c r="PDH83" s="88"/>
      <c r="PDI83" s="82"/>
      <c r="PDJ83" s="83"/>
      <c r="PDK83" s="84"/>
      <c r="PDL83" s="85"/>
      <c r="PDM83" s="86"/>
      <c r="PDN83" s="86"/>
      <c r="PDO83" s="87"/>
      <c r="PDP83" s="87"/>
      <c r="PDQ83" s="88"/>
      <c r="PDR83" s="82"/>
      <c r="PDS83" s="83"/>
      <c r="PDT83" s="84"/>
      <c r="PDU83" s="85"/>
      <c r="PDV83" s="86"/>
      <c r="PDW83" s="86"/>
      <c r="PDX83" s="87"/>
      <c r="PDY83" s="87"/>
      <c r="PDZ83" s="88"/>
      <c r="PEA83" s="82"/>
      <c r="PEB83" s="83"/>
      <c r="PEC83" s="84"/>
      <c r="PED83" s="85"/>
      <c r="PEE83" s="86"/>
      <c r="PEF83" s="86"/>
      <c r="PEG83" s="87"/>
      <c r="PEH83" s="87"/>
      <c r="PEI83" s="88"/>
      <c r="PEJ83" s="82"/>
      <c r="PEK83" s="83"/>
      <c r="PEL83" s="84"/>
      <c r="PEM83" s="85"/>
      <c r="PEN83" s="86"/>
      <c r="PEO83" s="86"/>
      <c r="PEP83" s="87"/>
      <c r="PEQ83" s="87"/>
      <c r="PER83" s="88"/>
      <c r="PES83" s="82"/>
      <c r="PET83" s="83"/>
      <c r="PEU83" s="84"/>
      <c r="PEV83" s="85"/>
      <c r="PEW83" s="86"/>
      <c r="PEX83" s="86"/>
      <c r="PEY83" s="87"/>
      <c r="PEZ83" s="87"/>
      <c r="PFA83" s="88"/>
      <c r="PFB83" s="82"/>
      <c r="PFC83" s="83"/>
      <c r="PFD83" s="84"/>
      <c r="PFE83" s="85"/>
      <c r="PFF83" s="86"/>
      <c r="PFG83" s="86"/>
      <c r="PFH83" s="87"/>
      <c r="PFI83" s="87"/>
      <c r="PFJ83" s="88"/>
      <c r="PFK83" s="82"/>
      <c r="PFL83" s="83"/>
      <c r="PFM83" s="84"/>
      <c r="PFN83" s="85"/>
      <c r="PFO83" s="86"/>
      <c r="PFP83" s="86"/>
      <c r="PFQ83" s="87"/>
      <c r="PFR83" s="87"/>
      <c r="PFS83" s="88"/>
      <c r="PFT83" s="82"/>
      <c r="PFU83" s="83"/>
      <c r="PFV83" s="84"/>
      <c r="PFW83" s="85"/>
      <c r="PFX83" s="86"/>
      <c r="PFY83" s="86"/>
      <c r="PFZ83" s="87"/>
      <c r="PGA83" s="87"/>
      <c r="PGB83" s="88"/>
      <c r="PGC83" s="82"/>
      <c r="PGD83" s="83"/>
      <c r="PGE83" s="84"/>
      <c r="PGF83" s="85"/>
      <c r="PGG83" s="86"/>
      <c r="PGH83" s="86"/>
      <c r="PGI83" s="87"/>
      <c r="PGJ83" s="87"/>
      <c r="PGK83" s="88"/>
      <c r="PGL83" s="82"/>
      <c r="PGM83" s="83"/>
      <c r="PGN83" s="84"/>
      <c r="PGO83" s="85"/>
      <c r="PGP83" s="86"/>
      <c r="PGQ83" s="86"/>
      <c r="PGR83" s="87"/>
      <c r="PGS83" s="87"/>
      <c r="PGT83" s="88"/>
      <c r="PGU83" s="82"/>
      <c r="PGV83" s="83"/>
      <c r="PGW83" s="84"/>
      <c r="PGX83" s="85"/>
      <c r="PGY83" s="86"/>
      <c r="PGZ83" s="86"/>
      <c r="PHA83" s="87"/>
      <c r="PHB83" s="87"/>
      <c r="PHC83" s="88"/>
      <c r="PHD83" s="82"/>
      <c r="PHE83" s="83"/>
      <c r="PHF83" s="84"/>
      <c r="PHG83" s="85"/>
      <c r="PHH83" s="86"/>
      <c r="PHI83" s="86"/>
      <c r="PHJ83" s="87"/>
      <c r="PHK83" s="87"/>
      <c r="PHL83" s="88"/>
      <c r="PHM83" s="82"/>
      <c r="PHN83" s="83"/>
      <c r="PHO83" s="84"/>
      <c r="PHP83" s="85"/>
      <c r="PHQ83" s="86"/>
      <c r="PHR83" s="86"/>
      <c r="PHS83" s="87"/>
      <c r="PHT83" s="87"/>
      <c r="PHU83" s="88"/>
      <c r="PHV83" s="82"/>
      <c r="PHW83" s="83"/>
      <c r="PHX83" s="84"/>
      <c r="PHY83" s="85"/>
      <c r="PHZ83" s="86"/>
      <c r="PIA83" s="86"/>
      <c r="PIB83" s="87"/>
      <c r="PIC83" s="87"/>
      <c r="PID83" s="88"/>
      <c r="PIE83" s="82"/>
      <c r="PIF83" s="83"/>
      <c r="PIG83" s="84"/>
      <c r="PIH83" s="85"/>
      <c r="PII83" s="86"/>
      <c r="PIJ83" s="86"/>
      <c r="PIK83" s="87"/>
      <c r="PIL83" s="87"/>
      <c r="PIM83" s="88"/>
      <c r="PIN83" s="82"/>
      <c r="PIO83" s="83"/>
      <c r="PIP83" s="84"/>
      <c r="PIQ83" s="85"/>
      <c r="PIR83" s="86"/>
      <c r="PIS83" s="86"/>
      <c r="PIT83" s="87"/>
      <c r="PIU83" s="87"/>
      <c r="PIV83" s="88"/>
      <c r="PIW83" s="82"/>
      <c r="PIX83" s="83"/>
      <c r="PIY83" s="84"/>
      <c r="PIZ83" s="85"/>
      <c r="PJA83" s="86"/>
      <c r="PJB83" s="86"/>
      <c r="PJC83" s="87"/>
      <c r="PJD83" s="87"/>
      <c r="PJE83" s="88"/>
      <c r="PJF83" s="82"/>
      <c r="PJG83" s="83"/>
      <c r="PJH83" s="84"/>
      <c r="PJI83" s="85"/>
      <c r="PJJ83" s="86"/>
      <c r="PJK83" s="86"/>
      <c r="PJL83" s="87"/>
      <c r="PJM83" s="87"/>
      <c r="PJN83" s="88"/>
      <c r="PJO83" s="82"/>
      <c r="PJP83" s="83"/>
      <c r="PJQ83" s="84"/>
      <c r="PJR83" s="85"/>
      <c r="PJS83" s="86"/>
      <c r="PJT83" s="86"/>
      <c r="PJU83" s="87"/>
      <c r="PJV83" s="87"/>
      <c r="PJW83" s="88"/>
      <c r="PJX83" s="82"/>
      <c r="PJY83" s="83"/>
      <c r="PJZ83" s="84"/>
      <c r="PKA83" s="85"/>
      <c r="PKB83" s="86"/>
      <c r="PKC83" s="86"/>
      <c r="PKD83" s="87"/>
      <c r="PKE83" s="87"/>
      <c r="PKF83" s="88"/>
      <c r="PKG83" s="82"/>
      <c r="PKH83" s="83"/>
      <c r="PKI83" s="84"/>
      <c r="PKJ83" s="85"/>
      <c r="PKK83" s="86"/>
      <c r="PKL83" s="86"/>
      <c r="PKM83" s="87"/>
      <c r="PKN83" s="87"/>
      <c r="PKO83" s="88"/>
      <c r="PKP83" s="82"/>
      <c r="PKQ83" s="83"/>
      <c r="PKR83" s="84"/>
      <c r="PKS83" s="85"/>
      <c r="PKT83" s="86"/>
      <c r="PKU83" s="86"/>
      <c r="PKV83" s="87"/>
      <c r="PKW83" s="87"/>
      <c r="PKX83" s="88"/>
      <c r="PKY83" s="82"/>
      <c r="PKZ83" s="83"/>
      <c r="PLA83" s="84"/>
      <c r="PLB83" s="85"/>
      <c r="PLC83" s="86"/>
      <c r="PLD83" s="86"/>
      <c r="PLE83" s="87"/>
      <c r="PLF83" s="87"/>
      <c r="PLG83" s="88"/>
      <c r="PLH83" s="82"/>
      <c r="PLI83" s="83"/>
      <c r="PLJ83" s="84"/>
      <c r="PLK83" s="85"/>
      <c r="PLL83" s="86"/>
      <c r="PLM83" s="86"/>
      <c r="PLN83" s="87"/>
      <c r="PLO83" s="87"/>
      <c r="PLP83" s="88"/>
      <c r="PLQ83" s="82"/>
      <c r="PLR83" s="83"/>
      <c r="PLS83" s="84"/>
      <c r="PLT83" s="85"/>
      <c r="PLU83" s="86"/>
      <c r="PLV83" s="86"/>
      <c r="PLW83" s="87"/>
      <c r="PLX83" s="87"/>
      <c r="PLY83" s="88"/>
      <c r="PLZ83" s="82"/>
      <c r="PMA83" s="83"/>
      <c r="PMB83" s="84"/>
      <c r="PMC83" s="85"/>
      <c r="PMD83" s="86"/>
      <c r="PME83" s="86"/>
      <c r="PMF83" s="87"/>
      <c r="PMG83" s="87"/>
      <c r="PMH83" s="88"/>
      <c r="PMI83" s="82"/>
      <c r="PMJ83" s="83"/>
      <c r="PMK83" s="84"/>
      <c r="PML83" s="85"/>
      <c r="PMM83" s="86"/>
      <c r="PMN83" s="86"/>
      <c r="PMO83" s="87"/>
      <c r="PMP83" s="87"/>
      <c r="PMQ83" s="88"/>
      <c r="PMR83" s="82"/>
      <c r="PMS83" s="83"/>
      <c r="PMT83" s="84"/>
      <c r="PMU83" s="85"/>
      <c r="PMV83" s="86"/>
      <c r="PMW83" s="86"/>
      <c r="PMX83" s="87"/>
      <c r="PMY83" s="87"/>
      <c r="PMZ83" s="88"/>
      <c r="PNA83" s="82"/>
      <c r="PNB83" s="83"/>
      <c r="PNC83" s="84"/>
      <c r="PND83" s="85"/>
      <c r="PNE83" s="86"/>
      <c r="PNF83" s="86"/>
      <c r="PNG83" s="87"/>
      <c r="PNH83" s="87"/>
      <c r="PNI83" s="88"/>
      <c r="PNJ83" s="82"/>
      <c r="PNK83" s="83"/>
      <c r="PNL83" s="84"/>
      <c r="PNM83" s="85"/>
      <c r="PNN83" s="86"/>
      <c r="PNO83" s="86"/>
      <c r="PNP83" s="87"/>
      <c r="PNQ83" s="87"/>
      <c r="PNR83" s="88"/>
      <c r="PNS83" s="82"/>
      <c r="PNT83" s="83"/>
      <c r="PNU83" s="84"/>
      <c r="PNV83" s="85"/>
      <c r="PNW83" s="86"/>
      <c r="PNX83" s="86"/>
      <c r="PNY83" s="87"/>
      <c r="PNZ83" s="87"/>
      <c r="POA83" s="88"/>
      <c r="POB83" s="82"/>
      <c r="POC83" s="83"/>
      <c r="POD83" s="84"/>
      <c r="POE83" s="85"/>
      <c r="POF83" s="86"/>
      <c r="POG83" s="86"/>
      <c r="POH83" s="87"/>
      <c r="POI83" s="87"/>
      <c r="POJ83" s="88"/>
      <c r="POK83" s="82"/>
      <c r="POL83" s="83"/>
      <c r="POM83" s="84"/>
      <c r="PON83" s="85"/>
      <c r="POO83" s="86"/>
      <c r="POP83" s="86"/>
      <c r="POQ83" s="87"/>
      <c r="POR83" s="87"/>
      <c r="POS83" s="88"/>
      <c r="POT83" s="82"/>
      <c r="POU83" s="83"/>
      <c r="POV83" s="84"/>
      <c r="POW83" s="85"/>
      <c r="POX83" s="86"/>
      <c r="POY83" s="86"/>
      <c r="POZ83" s="87"/>
      <c r="PPA83" s="87"/>
      <c r="PPB83" s="88"/>
      <c r="PPC83" s="82"/>
      <c r="PPD83" s="83"/>
      <c r="PPE83" s="84"/>
      <c r="PPF83" s="85"/>
      <c r="PPG83" s="86"/>
      <c r="PPH83" s="86"/>
      <c r="PPI83" s="87"/>
      <c r="PPJ83" s="87"/>
      <c r="PPK83" s="88"/>
      <c r="PPL83" s="82"/>
      <c r="PPM83" s="83"/>
      <c r="PPN83" s="84"/>
      <c r="PPO83" s="85"/>
      <c r="PPP83" s="86"/>
      <c r="PPQ83" s="86"/>
      <c r="PPR83" s="87"/>
      <c r="PPS83" s="87"/>
      <c r="PPT83" s="88"/>
      <c r="PPU83" s="82"/>
      <c r="PPV83" s="83"/>
      <c r="PPW83" s="84"/>
      <c r="PPX83" s="85"/>
      <c r="PPY83" s="86"/>
      <c r="PPZ83" s="86"/>
      <c r="PQA83" s="87"/>
      <c r="PQB83" s="87"/>
      <c r="PQC83" s="88"/>
      <c r="PQD83" s="82"/>
      <c r="PQE83" s="83"/>
      <c r="PQF83" s="84"/>
      <c r="PQG83" s="85"/>
      <c r="PQH83" s="86"/>
      <c r="PQI83" s="86"/>
      <c r="PQJ83" s="87"/>
      <c r="PQK83" s="87"/>
      <c r="PQL83" s="88"/>
      <c r="PQM83" s="82"/>
      <c r="PQN83" s="83"/>
      <c r="PQO83" s="84"/>
      <c r="PQP83" s="85"/>
      <c r="PQQ83" s="86"/>
      <c r="PQR83" s="86"/>
      <c r="PQS83" s="87"/>
      <c r="PQT83" s="87"/>
      <c r="PQU83" s="88"/>
      <c r="PQV83" s="82"/>
      <c r="PQW83" s="83"/>
      <c r="PQX83" s="84"/>
      <c r="PQY83" s="85"/>
      <c r="PQZ83" s="86"/>
      <c r="PRA83" s="86"/>
      <c r="PRB83" s="87"/>
      <c r="PRC83" s="87"/>
      <c r="PRD83" s="88"/>
      <c r="PRE83" s="82"/>
      <c r="PRF83" s="83"/>
      <c r="PRG83" s="84"/>
      <c r="PRH83" s="85"/>
      <c r="PRI83" s="86"/>
      <c r="PRJ83" s="86"/>
      <c r="PRK83" s="87"/>
      <c r="PRL83" s="87"/>
      <c r="PRM83" s="88"/>
      <c r="PRN83" s="82"/>
      <c r="PRO83" s="83"/>
      <c r="PRP83" s="84"/>
      <c r="PRQ83" s="85"/>
      <c r="PRR83" s="86"/>
      <c r="PRS83" s="86"/>
      <c r="PRT83" s="87"/>
      <c r="PRU83" s="87"/>
      <c r="PRV83" s="88"/>
      <c r="PRW83" s="82"/>
      <c r="PRX83" s="83"/>
      <c r="PRY83" s="84"/>
      <c r="PRZ83" s="85"/>
      <c r="PSA83" s="86"/>
      <c r="PSB83" s="86"/>
      <c r="PSC83" s="87"/>
      <c r="PSD83" s="87"/>
      <c r="PSE83" s="88"/>
      <c r="PSF83" s="82"/>
      <c r="PSG83" s="83"/>
      <c r="PSH83" s="84"/>
      <c r="PSI83" s="85"/>
      <c r="PSJ83" s="86"/>
      <c r="PSK83" s="86"/>
      <c r="PSL83" s="87"/>
      <c r="PSM83" s="87"/>
      <c r="PSN83" s="88"/>
      <c r="PSO83" s="82"/>
      <c r="PSP83" s="83"/>
      <c r="PSQ83" s="84"/>
      <c r="PSR83" s="85"/>
      <c r="PSS83" s="86"/>
      <c r="PST83" s="86"/>
      <c r="PSU83" s="87"/>
      <c r="PSV83" s="87"/>
      <c r="PSW83" s="88"/>
      <c r="PSX83" s="82"/>
      <c r="PSY83" s="83"/>
      <c r="PSZ83" s="84"/>
      <c r="PTA83" s="85"/>
      <c r="PTB83" s="86"/>
      <c r="PTC83" s="86"/>
      <c r="PTD83" s="87"/>
      <c r="PTE83" s="87"/>
      <c r="PTF83" s="88"/>
      <c r="PTG83" s="82"/>
      <c r="PTH83" s="83"/>
      <c r="PTI83" s="84"/>
      <c r="PTJ83" s="85"/>
      <c r="PTK83" s="86"/>
      <c r="PTL83" s="86"/>
      <c r="PTM83" s="87"/>
      <c r="PTN83" s="87"/>
      <c r="PTO83" s="88"/>
      <c r="PTP83" s="82"/>
      <c r="PTQ83" s="83"/>
      <c r="PTR83" s="84"/>
      <c r="PTS83" s="85"/>
      <c r="PTT83" s="86"/>
      <c r="PTU83" s="86"/>
      <c r="PTV83" s="87"/>
      <c r="PTW83" s="87"/>
      <c r="PTX83" s="88"/>
      <c r="PTY83" s="82"/>
      <c r="PTZ83" s="83"/>
      <c r="PUA83" s="84"/>
      <c r="PUB83" s="85"/>
      <c r="PUC83" s="86"/>
      <c r="PUD83" s="86"/>
      <c r="PUE83" s="87"/>
      <c r="PUF83" s="87"/>
      <c r="PUG83" s="88"/>
      <c r="PUH83" s="82"/>
      <c r="PUI83" s="83"/>
      <c r="PUJ83" s="84"/>
      <c r="PUK83" s="85"/>
      <c r="PUL83" s="86"/>
      <c r="PUM83" s="86"/>
      <c r="PUN83" s="87"/>
      <c r="PUO83" s="87"/>
      <c r="PUP83" s="88"/>
      <c r="PUQ83" s="82"/>
      <c r="PUR83" s="83"/>
      <c r="PUS83" s="84"/>
      <c r="PUT83" s="85"/>
      <c r="PUU83" s="86"/>
      <c r="PUV83" s="86"/>
      <c r="PUW83" s="87"/>
      <c r="PUX83" s="87"/>
      <c r="PUY83" s="88"/>
      <c r="PUZ83" s="82"/>
      <c r="PVA83" s="83"/>
      <c r="PVB83" s="84"/>
      <c r="PVC83" s="85"/>
      <c r="PVD83" s="86"/>
      <c r="PVE83" s="86"/>
      <c r="PVF83" s="87"/>
      <c r="PVG83" s="87"/>
      <c r="PVH83" s="88"/>
      <c r="PVI83" s="82"/>
      <c r="PVJ83" s="83"/>
      <c r="PVK83" s="84"/>
      <c r="PVL83" s="85"/>
      <c r="PVM83" s="86"/>
      <c r="PVN83" s="86"/>
      <c r="PVO83" s="87"/>
      <c r="PVP83" s="87"/>
      <c r="PVQ83" s="88"/>
      <c r="PVR83" s="82"/>
      <c r="PVS83" s="83"/>
      <c r="PVT83" s="84"/>
      <c r="PVU83" s="85"/>
      <c r="PVV83" s="86"/>
      <c r="PVW83" s="86"/>
      <c r="PVX83" s="87"/>
      <c r="PVY83" s="87"/>
      <c r="PVZ83" s="88"/>
      <c r="PWA83" s="82"/>
      <c r="PWB83" s="83"/>
      <c r="PWC83" s="84"/>
      <c r="PWD83" s="85"/>
      <c r="PWE83" s="86"/>
      <c r="PWF83" s="86"/>
      <c r="PWG83" s="87"/>
      <c r="PWH83" s="87"/>
      <c r="PWI83" s="88"/>
      <c r="PWJ83" s="82"/>
      <c r="PWK83" s="83"/>
      <c r="PWL83" s="84"/>
      <c r="PWM83" s="85"/>
      <c r="PWN83" s="86"/>
      <c r="PWO83" s="86"/>
      <c r="PWP83" s="87"/>
      <c r="PWQ83" s="87"/>
      <c r="PWR83" s="88"/>
      <c r="PWS83" s="82"/>
      <c r="PWT83" s="83"/>
      <c r="PWU83" s="84"/>
      <c r="PWV83" s="85"/>
      <c r="PWW83" s="86"/>
      <c r="PWX83" s="86"/>
      <c r="PWY83" s="87"/>
      <c r="PWZ83" s="87"/>
      <c r="PXA83" s="88"/>
      <c r="PXB83" s="82"/>
      <c r="PXC83" s="83"/>
      <c r="PXD83" s="84"/>
      <c r="PXE83" s="85"/>
      <c r="PXF83" s="86"/>
      <c r="PXG83" s="86"/>
      <c r="PXH83" s="87"/>
      <c r="PXI83" s="87"/>
      <c r="PXJ83" s="88"/>
      <c r="PXK83" s="82"/>
      <c r="PXL83" s="83"/>
      <c r="PXM83" s="84"/>
      <c r="PXN83" s="85"/>
      <c r="PXO83" s="86"/>
      <c r="PXP83" s="86"/>
      <c r="PXQ83" s="87"/>
      <c r="PXR83" s="87"/>
      <c r="PXS83" s="88"/>
      <c r="PXT83" s="82"/>
      <c r="PXU83" s="83"/>
      <c r="PXV83" s="84"/>
      <c r="PXW83" s="85"/>
      <c r="PXX83" s="86"/>
      <c r="PXY83" s="86"/>
      <c r="PXZ83" s="87"/>
      <c r="PYA83" s="87"/>
      <c r="PYB83" s="88"/>
      <c r="PYC83" s="82"/>
      <c r="PYD83" s="83"/>
      <c r="PYE83" s="84"/>
      <c r="PYF83" s="85"/>
      <c r="PYG83" s="86"/>
      <c r="PYH83" s="86"/>
      <c r="PYI83" s="87"/>
      <c r="PYJ83" s="87"/>
      <c r="PYK83" s="88"/>
      <c r="PYL83" s="82"/>
      <c r="PYM83" s="83"/>
      <c r="PYN83" s="84"/>
      <c r="PYO83" s="85"/>
      <c r="PYP83" s="86"/>
      <c r="PYQ83" s="86"/>
      <c r="PYR83" s="87"/>
      <c r="PYS83" s="87"/>
      <c r="PYT83" s="88"/>
      <c r="PYU83" s="82"/>
      <c r="PYV83" s="83"/>
      <c r="PYW83" s="84"/>
      <c r="PYX83" s="85"/>
      <c r="PYY83" s="86"/>
      <c r="PYZ83" s="86"/>
      <c r="PZA83" s="87"/>
      <c r="PZB83" s="87"/>
      <c r="PZC83" s="88"/>
      <c r="PZD83" s="82"/>
      <c r="PZE83" s="83"/>
      <c r="PZF83" s="84"/>
      <c r="PZG83" s="85"/>
      <c r="PZH83" s="86"/>
      <c r="PZI83" s="86"/>
      <c r="PZJ83" s="87"/>
      <c r="PZK83" s="87"/>
      <c r="PZL83" s="88"/>
      <c r="PZM83" s="82"/>
      <c r="PZN83" s="83"/>
      <c r="PZO83" s="84"/>
      <c r="PZP83" s="85"/>
      <c r="PZQ83" s="86"/>
      <c r="PZR83" s="86"/>
      <c r="PZS83" s="87"/>
      <c r="PZT83" s="87"/>
      <c r="PZU83" s="88"/>
      <c r="PZV83" s="82"/>
      <c r="PZW83" s="83"/>
      <c r="PZX83" s="84"/>
      <c r="PZY83" s="85"/>
      <c r="PZZ83" s="86"/>
      <c r="QAA83" s="86"/>
      <c r="QAB83" s="87"/>
      <c r="QAC83" s="87"/>
      <c r="QAD83" s="88"/>
      <c r="QAE83" s="82"/>
      <c r="QAF83" s="83"/>
      <c r="QAG83" s="84"/>
      <c r="QAH83" s="85"/>
      <c r="QAI83" s="86"/>
      <c r="QAJ83" s="86"/>
      <c r="QAK83" s="87"/>
      <c r="QAL83" s="87"/>
      <c r="QAM83" s="88"/>
      <c r="QAN83" s="82"/>
      <c r="QAO83" s="83"/>
      <c r="QAP83" s="84"/>
      <c r="QAQ83" s="85"/>
      <c r="QAR83" s="86"/>
      <c r="QAS83" s="86"/>
      <c r="QAT83" s="87"/>
      <c r="QAU83" s="87"/>
      <c r="QAV83" s="88"/>
      <c r="QAW83" s="82"/>
      <c r="QAX83" s="83"/>
      <c r="QAY83" s="84"/>
      <c r="QAZ83" s="85"/>
      <c r="QBA83" s="86"/>
      <c r="QBB83" s="86"/>
      <c r="QBC83" s="87"/>
      <c r="QBD83" s="87"/>
      <c r="QBE83" s="88"/>
      <c r="QBF83" s="82"/>
      <c r="QBG83" s="83"/>
      <c r="QBH83" s="84"/>
      <c r="QBI83" s="85"/>
      <c r="QBJ83" s="86"/>
      <c r="QBK83" s="86"/>
      <c r="QBL83" s="87"/>
      <c r="QBM83" s="87"/>
      <c r="QBN83" s="88"/>
      <c r="QBO83" s="82"/>
      <c r="QBP83" s="83"/>
      <c r="QBQ83" s="84"/>
      <c r="QBR83" s="85"/>
      <c r="QBS83" s="86"/>
      <c r="QBT83" s="86"/>
      <c r="QBU83" s="87"/>
      <c r="QBV83" s="87"/>
      <c r="QBW83" s="88"/>
      <c r="QBX83" s="82"/>
      <c r="QBY83" s="83"/>
      <c r="QBZ83" s="84"/>
      <c r="QCA83" s="85"/>
      <c r="QCB83" s="86"/>
      <c r="QCC83" s="86"/>
      <c r="QCD83" s="87"/>
      <c r="QCE83" s="87"/>
      <c r="QCF83" s="88"/>
      <c r="QCG83" s="82"/>
      <c r="QCH83" s="83"/>
      <c r="QCI83" s="84"/>
      <c r="QCJ83" s="85"/>
      <c r="QCK83" s="86"/>
      <c r="QCL83" s="86"/>
      <c r="QCM83" s="87"/>
      <c r="QCN83" s="87"/>
      <c r="QCO83" s="88"/>
      <c r="QCP83" s="82"/>
      <c r="QCQ83" s="83"/>
      <c r="QCR83" s="84"/>
      <c r="QCS83" s="85"/>
      <c r="QCT83" s="86"/>
      <c r="QCU83" s="86"/>
      <c r="QCV83" s="87"/>
      <c r="QCW83" s="87"/>
      <c r="QCX83" s="88"/>
      <c r="QCY83" s="82"/>
      <c r="QCZ83" s="83"/>
      <c r="QDA83" s="84"/>
      <c r="QDB83" s="85"/>
      <c r="QDC83" s="86"/>
      <c r="QDD83" s="86"/>
      <c r="QDE83" s="87"/>
      <c r="QDF83" s="87"/>
      <c r="QDG83" s="88"/>
      <c r="QDH83" s="82"/>
      <c r="QDI83" s="83"/>
      <c r="QDJ83" s="84"/>
      <c r="QDK83" s="85"/>
      <c r="QDL83" s="86"/>
      <c r="QDM83" s="86"/>
      <c r="QDN83" s="87"/>
      <c r="QDO83" s="87"/>
      <c r="QDP83" s="88"/>
      <c r="QDQ83" s="82"/>
      <c r="QDR83" s="83"/>
      <c r="QDS83" s="84"/>
      <c r="QDT83" s="85"/>
      <c r="QDU83" s="86"/>
      <c r="QDV83" s="86"/>
      <c r="QDW83" s="87"/>
      <c r="QDX83" s="87"/>
      <c r="QDY83" s="88"/>
      <c r="QDZ83" s="82"/>
      <c r="QEA83" s="83"/>
      <c r="QEB83" s="84"/>
      <c r="QEC83" s="85"/>
      <c r="QED83" s="86"/>
      <c r="QEE83" s="86"/>
      <c r="QEF83" s="87"/>
      <c r="QEG83" s="87"/>
      <c r="QEH83" s="88"/>
      <c r="QEI83" s="82"/>
      <c r="QEJ83" s="83"/>
      <c r="QEK83" s="84"/>
      <c r="QEL83" s="85"/>
      <c r="QEM83" s="86"/>
      <c r="QEN83" s="86"/>
      <c r="QEO83" s="87"/>
      <c r="QEP83" s="87"/>
      <c r="QEQ83" s="88"/>
      <c r="QER83" s="82"/>
      <c r="QES83" s="83"/>
      <c r="QET83" s="84"/>
      <c r="QEU83" s="85"/>
      <c r="QEV83" s="86"/>
      <c r="QEW83" s="86"/>
      <c r="QEX83" s="87"/>
      <c r="QEY83" s="87"/>
      <c r="QEZ83" s="88"/>
      <c r="QFA83" s="82"/>
      <c r="QFB83" s="83"/>
      <c r="QFC83" s="84"/>
      <c r="QFD83" s="85"/>
      <c r="QFE83" s="86"/>
      <c r="QFF83" s="86"/>
      <c r="QFG83" s="87"/>
      <c r="QFH83" s="87"/>
      <c r="QFI83" s="88"/>
      <c r="QFJ83" s="82"/>
      <c r="QFK83" s="83"/>
      <c r="QFL83" s="84"/>
      <c r="QFM83" s="85"/>
      <c r="QFN83" s="86"/>
      <c r="QFO83" s="86"/>
      <c r="QFP83" s="87"/>
      <c r="QFQ83" s="87"/>
      <c r="QFR83" s="88"/>
      <c r="QFS83" s="82"/>
      <c r="QFT83" s="83"/>
      <c r="QFU83" s="84"/>
      <c r="QFV83" s="85"/>
      <c r="QFW83" s="86"/>
      <c r="QFX83" s="86"/>
      <c r="QFY83" s="87"/>
      <c r="QFZ83" s="87"/>
      <c r="QGA83" s="88"/>
      <c r="QGB83" s="82"/>
      <c r="QGC83" s="83"/>
      <c r="QGD83" s="84"/>
      <c r="QGE83" s="85"/>
      <c r="QGF83" s="86"/>
      <c r="QGG83" s="86"/>
      <c r="QGH83" s="87"/>
      <c r="QGI83" s="87"/>
      <c r="QGJ83" s="88"/>
      <c r="QGK83" s="82"/>
      <c r="QGL83" s="83"/>
      <c r="QGM83" s="84"/>
      <c r="QGN83" s="85"/>
      <c r="QGO83" s="86"/>
      <c r="QGP83" s="86"/>
      <c r="QGQ83" s="87"/>
      <c r="QGR83" s="87"/>
      <c r="QGS83" s="88"/>
      <c r="QGT83" s="82"/>
      <c r="QGU83" s="83"/>
      <c r="QGV83" s="84"/>
      <c r="QGW83" s="85"/>
      <c r="QGX83" s="86"/>
      <c r="QGY83" s="86"/>
      <c r="QGZ83" s="87"/>
      <c r="QHA83" s="87"/>
      <c r="QHB83" s="88"/>
      <c r="QHC83" s="82"/>
      <c r="QHD83" s="83"/>
      <c r="QHE83" s="84"/>
      <c r="QHF83" s="85"/>
      <c r="QHG83" s="86"/>
      <c r="QHH83" s="86"/>
      <c r="QHI83" s="87"/>
      <c r="QHJ83" s="87"/>
      <c r="QHK83" s="88"/>
      <c r="QHL83" s="82"/>
      <c r="QHM83" s="83"/>
      <c r="QHN83" s="84"/>
      <c r="QHO83" s="85"/>
      <c r="QHP83" s="86"/>
      <c r="QHQ83" s="86"/>
      <c r="QHR83" s="87"/>
      <c r="QHS83" s="87"/>
      <c r="QHT83" s="88"/>
      <c r="QHU83" s="82"/>
      <c r="QHV83" s="83"/>
      <c r="QHW83" s="84"/>
      <c r="QHX83" s="85"/>
      <c r="QHY83" s="86"/>
      <c r="QHZ83" s="86"/>
      <c r="QIA83" s="87"/>
      <c r="QIB83" s="87"/>
      <c r="QIC83" s="88"/>
      <c r="QID83" s="82"/>
      <c r="QIE83" s="83"/>
      <c r="QIF83" s="84"/>
      <c r="QIG83" s="85"/>
      <c r="QIH83" s="86"/>
      <c r="QII83" s="86"/>
      <c r="QIJ83" s="87"/>
      <c r="QIK83" s="87"/>
      <c r="QIL83" s="88"/>
      <c r="QIM83" s="82"/>
      <c r="QIN83" s="83"/>
      <c r="QIO83" s="84"/>
      <c r="QIP83" s="85"/>
      <c r="QIQ83" s="86"/>
      <c r="QIR83" s="86"/>
      <c r="QIS83" s="87"/>
      <c r="QIT83" s="87"/>
      <c r="QIU83" s="88"/>
      <c r="QIV83" s="82"/>
      <c r="QIW83" s="83"/>
      <c r="QIX83" s="84"/>
      <c r="QIY83" s="85"/>
      <c r="QIZ83" s="86"/>
      <c r="QJA83" s="86"/>
      <c r="QJB83" s="87"/>
      <c r="QJC83" s="87"/>
      <c r="QJD83" s="88"/>
      <c r="QJE83" s="82"/>
      <c r="QJF83" s="83"/>
      <c r="QJG83" s="84"/>
      <c r="QJH83" s="85"/>
      <c r="QJI83" s="86"/>
      <c r="QJJ83" s="86"/>
      <c r="QJK83" s="87"/>
      <c r="QJL83" s="87"/>
      <c r="QJM83" s="88"/>
      <c r="QJN83" s="82"/>
      <c r="QJO83" s="83"/>
      <c r="QJP83" s="84"/>
      <c r="QJQ83" s="85"/>
      <c r="QJR83" s="86"/>
      <c r="QJS83" s="86"/>
      <c r="QJT83" s="87"/>
      <c r="QJU83" s="87"/>
      <c r="QJV83" s="88"/>
      <c r="QJW83" s="82"/>
      <c r="QJX83" s="83"/>
      <c r="QJY83" s="84"/>
      <c r="QJZ83" s="85"/>
      <c r="QKA83" s="86"/>
      <c r="QKB83" s="86"/>
      <c r="QKC83" s="87"/>
      <c r="QKD83" s="87"/>
      <c r="QKE83" s="88"/>
      <c r="QKF83" s="82"/>
      <c r="QKG83" s="83"/>
      <c r="QKH83" s="84"/>
      <c r="QKI83" s="85"/>
      <c r="QKJ83" s="86"/>
      <c r="QKK83" s="86"/>
      <c r="QKL83" s="87"/>
      <c r="QKM83" s="87"/>
      <c r="QKN83" s="88"/>
      <c r="QKO83" s="82"/>
      <c r="QKP83" s="83"/>
      <c r="QKQ83" s="84"/>
      <c r="QKR83" s="85"/>
      <c r="QKS83" s="86"/>
      <c r="QKT83" s="86"/>
      <c r="QKU83" s="87"/>
      <c r="QKV83" s="87"/>
      <c r="QKW83" s="88"/>
      <c r="QKX83" s="82"/>
      <c r="QKY83" s="83"/>
      <c r="QKZ83" s="84"/>
      <c r="QLA83" s="85"/>
      <c r="QLB83" s="86"/>
      <c r="QLC83" s="86"/>
      <c r="QLD83" s="87"/>
      <c r="QLE83" s="87"/>
      <c r="QLF83" s="88"/>
      <c r="QLG83" s="82"/>
      <c r="QLH83" s="83"/>
      <c r="QLI83" s="84"/>
      <c r="QLJ83" s="85"/>
      <c r="QLK83" s="86"/>
      <c r="QLL83" s="86"/>
      <c r="QLM83" s="87"/>
      <c r="QLN83" s="87"/>
      <c r="QLO83" s="88"/>
      <c r="QLP83" s="82"/>
      <c r="QLQ83" s="83"/>
      <c r="QLR83" s="84"/>
      <c r="QLS83" s="85"/>
      <c r="QLT83" s="86"/>
      <c r="QLU83" s="86"/>
      <c r="QLV83" s="87"/>
      <c r="QLW83" s="87"/>
      <c r="QLX83" s="88"/>
      <c r="QLY83" s="82"/>
      <c r="QLZ83" s="83"/>
      <c r="QMA83" s="84"/>
      <c r="QMB83" s="85"/>
      <c r="QMC83" s="86"/>
      <c r="QMD83" s="86"/>
      <c r="QME83" s="87"/>
      <c r="QMF83" s="87"/>
      <c r="QMG83" s="88"/>
      <c r="QMH83" s="82"/>
      <c r="QMI83" s="83"/>
      <c r="QMJ83" s="84"/>
      <c r="QMK83" s="85"/>
      <c r="QML83" s="86"/>
      <c r="QMM83" s="86"/>
      <c r="QMN83" s="87"/>
      <c r="QMO83" s="87"/>
      <c r="QMP83" s="88"/>
      <c r="QMQ83" s="82"/>
      <c r="QMR83" s="83"/>
      <c r="QMS83" s="84"/>
      <c r="QMT83" s="85"/>
      <c r="QMU83" s="86"/>
      <c r="QMV83" s="86"/>
      <c r="QMW83" s="87"/>
      <c r="QMX83" s="87"/>
      <c r="QMY83" s="88"/>
      <c r="QMZ83" s="82"/>
      <c r="QNA83" s="83"/>
      <c r="QNB83" s="84"/>
      <c r="QNC83" s="85"/>
      <c r="QND83" s="86"/>
      <c r="QNE83" s="86"/>
      <c r="QNF83" s="87"/>
      <c r="QNG83" s="87"/>
      <c r="QNH83" s="88"/>
      <c r="QNI83" s="82"/>
      <c r="QNJ83" s="83"/>
      <c r="QNK83" s="84"/>
      <c r="QNL83" s="85"/>
      <c r="QNM83" s="86"/>
      <c r="QNN83" s="86"/>
      <c r="QNO83" s="87"/>
      <c r="QNP83" s="87"/>
      <c r="QNQ83" s="88"/>
      <c r="QNR83" s="82"/>
      <c r="QNS83" s="83"/>
      <c r="QNT83" s="84"/>
      <c r="QNU83" s="85"/>
      <c r="QNV83" s="86"/>
      <c r="QNW83" s="86"/>
      <c r="QNX83" s="87"/>
      <c r="QNY83" s="87"/>
      <c r="QNZ83" s="88"/>
      <c r="QOA83" s="82"/>
      <c r="QOB83" s="83"/>
      <c r="QOC83" s="84"/>
      <c r="QOD83" s="85"/>
      <c r="QOE83" s="86"/>
      <c r="QOF83" s="86"/>
      <c r="QOG83" s="87"/>
      <c r="QOH83" s="87"/>
      <c r="QOI83" s="88"/>
      <c r="QOJ83" s="82"/>
      <c r="QOK83" s="83"/>
      <c r="QOL83" s="84"/>
      <c r="QOM83" s="85"/>
      <c r="QON83" s="86"/>
      <c r="QOO83" s="86"/>
      <c r="QOP83" s="87"/>
      <c r="QOQ83" s="87"/>
      <c r="QOR83" s="88"/>
      <c r="QOS83" s="82"/>
      <c r="QOT83" s="83"/>
      <c r="QOU83" s="84"/>
      <c r="QOV83" s="85"/>
      <c r="QOW83" s="86"/>
      <c r="QOX83" s="86"/>
      <c r="QOY83" s="87"/>
      <c r="QOZ83" s="87"/>
      <c r="QPA83" s="88"/>
      <c r="QPB83" s="82"/>
      <c r="QPC83" s="83"/>
      <c r="QPD83" s="84"/>
      <c r="QPE83" s="85"/>
      <c r="QPF83" s="86"/>
      <c r="QPG83" s="86"/>
      <c r="QPH83" s="87"/>
      <c r="QPI83" s="87"/>
      <c r="QPJ83" s="88"/>
      <c r="QPK83" s="82"/>
      <c r="QPL83" s="83"/>
      <c r="QPM83" s="84"/>
      <c r="QPN83" s="85"/>
      <c r="QPO83" s="86"/>
      <c r="QPP83" s="86"/>
      <c r="QPQ83" s="87"/>
      <c r="QPR83" s="87"/>
      <c r="QPS83" s="88"/>
      <c r="QPT83" s="82"/>
      <c r="QPU83" s="83"/>
      <c r="QPV83" s="84"/>
      <c r="QPW83" s="85"/>
      <c r="QPX83" s="86"/>
      <c r="QPY83" s="86"/>
      <c r="QPZ83" s="87"/>
      <c r="QQA83" s="87"/>
      <c r="QQB83" s="88"/>
      <c r="QQC83" s="82"/>
      <c r="QQD83" s="83"/>
      <c r="QQE83" s="84"/>
      <c r="QQF83" s="85"/>
      <c r="QQG83" s="86"/>
      <c r="QQH83" s="86"/>
      <c r="QQI83" s="87"/>
      <c r="QQJ83" s="87"/>
      <c r="QQK83" s="88"/>
      <c r="QQL83" s="82"/>
      <c r="QQM83" s="83"/>
      <c r="QQN83" s="84"/>
      <c r="QQO83" s="85"/>
      <c r="QQP83" s="86"/>
      <c r="QQQ83" s="86"/>
      <c r="QQR83" s="87"/>
      <c r="QQS83" s="87"/>
      <c r="QQT83" s="88"/>
      <c r="QQU83" s="82"/>
      <c r="QQV83" s="83"/>
      <c r="QQW83" s="84"/>
      <c r="QQX83" s="85"/>
      <c r="QQY83" s="86"/>
      <c r="QQZ83" s="86"/>
      <c r="QRA83" s="87"/>
      <c r="QRB83" s="87"/>
      <c r="QRC83" s="88"/>
      <c r="QRD83" s="82"/>
      <c r="QRE83" s="83"/>
      <c r="QRF83" s="84"/>
      <c r="QRG83" s="85"/>
      <c r="QRH83" s="86"/>
      <c r="QRI83" s="86"/>
      <c r="QRJ83" s="87"/>
      <c r="QRK83" s="87"/>
      <c r="QRL83" s="88"/>
      <c r="QRM83" s="82"/>
      <c r="QRN83" s="83"/>
      <c r="QRO83" s="84"/>
      <c r="QRP83" s="85"/>
      <c r="QRQ83" s="86"/>
      <c r="QRR83" s="86"/>
      <c r="QRS83" s="87"/>
      <c r="QRT83" s="87"/>
      <c r="QRU83" s="88"/>
      <c r="QRV83" s="82"/>
      <c r="QRW83" s="83"/>
      <c r="QRX83" s="84"/>
      <c r="QRY83" s="85"/>
      <c r="QRZ83" s="86"/>
      <c r="QSA83" s="86"/>
      <c r="QSB83" s="87"/>
      <c r="QSC83" s="87"/>
      <c r="QSD83" s="88"/>
      <c r="QSE83" s="82"/>
      <c r="QSF83" s="83"/>
      <c r="QSG83" s="84"/>
      <c r="QSH83" s="85"/>
      <c r="QSI83" s="86"/>
      <c r="QSJ83" s="86"/>
      <c r="QSK83" s="87"/>
      <c r="QSL83" s="87"/>
      <c r="QSM83" s="88"/>
      <c r="QSN83" s="82"/>
      <c r="QSO83" s="83"/>
      <c r="QSP83" s="84"/>
      <c r="QSQ83" s="85"/>
      <c r="QSR83" s="86"/>
      <c r="QSS83" s="86"/>
      <c r="QST83" s="87"/>
      <c r="QSU83" s="87"/>
      <c r="QSV83" s="88"/>
      <c r="QSW83" s="82"/>
      <c r="QSX83" s="83"/>
      <c r="QSY83" s="84"/>
      <c r="QSZ83" s="85"/>
      <c r="QTA83" s="86"/>
      <c r="QTB83" s="86"/>
      <c r="QTC83" s="87"/>
      <c r="QTD83" s="87"/>
      <c r="QTE83" s="88"/>
      <c r="QTF83" s="82"/>
      <c r="QTG83" s="83"/>
      <c r="QTH83" s="84"/>
      <c r="QTI83" s="85"/>
      <c r="QTJ83" s="86"/>
      <c r="QTK83" s="86"/>
      <c r="QTL83" s="87"/>
      <c r="QTM83" s="87"/>
      <c r="QTN83" s="88"/>
      <c r="QTO83" s="82"/>
      <c r="QTP83" s="83"/>
      <c r="QTQ83" s="84"/>
      <c r="QTR83" s="85"/>
      <c r="QTS83" s="86"/>
      <c r="QTT83" s="86"/>
      <c r="QTU83" s="87"/>
      <c r="QTV83" s="87"/>
      <c r="QTW83" s="88"/>
      <c r="QTX83" s="82"/>
      <c r="QTY83" s="83"/>
      <c r="QTZ83" s="84"/>
      <c r="QUA83" s="85"/>
      <c r="QUB83" s="86"/>
      <c r="QUC83" s="86"/>
      <c r="QUD83" s="87"/>
      <c r="QUE83" s="87"/>
      <c r="QUF83" s="88"/>
      <c r="QUG83" s="82"/>
      <c r="QUH83" s="83"/>
      <c r="QUI83" s="84"/>
      <c r="QUJ83" s="85"/>
      <c r="QUK83" s="86"/>
      <c r="QUL83" s="86"/>
      <c r="QUM83" s="87"/>
      <c r="QUN83" s="87"/>
      <c r="QUO83" s="88"/>
      <c r="QUP83" s="82"/>
      <c r="QUQ83" s="83"/>
      <c r="QUR83" s="84"/>
      <c r="QUS83" s="85"/>
      <c r="QUT83" s="86"/>
      <c r="QUU83" s="86"/>
      <c r="QUV83" s="87"/>
      <c r="QUW83" s="87"/>
      <c r="QUX83" s="88"/>
      <c r="QUY83" s="82"/>
      <c r="QUZ83" s="83"/>
      <c r="QVA83" s="84"/>
      <c r="QVB83" s="85"/>
      <c r="QVC83" s="86"/>
      <c r="QVD83" s="86"/>
      <c r="QVE83" s="87"/>
      <c r="QVF83" s="87"/>
      <c r="QVG83" s="88"/>
      <c r="QVH83" s="82"/>
      <c r="QVI83" s="83"/>
      <c r="QVJ83" s="84"/>
      <c r="QVK83" s="85"/>
      <c r="QVL83" s="86"/>
      <c r="QVM83" s="86"/>
      <c r="QVN83" s="87"/>
      <c r="QVO83" s="87"/>
      <c r="QVP83" s="88"/>
      <c r="QVQ83" s="82"/>
      <c r="QVR83" s="83"/>
      <c r="QVS83" s="84"/>
      <c r="QVT83" s="85"/>
      <c r="QVU83" s="86"/>
      <c r="QVV83" s="86"/>
      <c r="QVW83" s="87"/>
      <c r="QVX83" s="87"/>
      <c r="QVY83" s="88"/>
      <c r="QVZ83" s="82"/>
      <c r="QWA83" s="83"/>
      <c r="QWB83" s="84"/>
      <c r="QWC83" s="85"/>
      <c r="QWD83" s="86"/>
      <c r="QWE83" s="86"/>
      <c r="QWF83" s="87"/>
      <c r="QWG83" s="87"/>
      <c r="QWH83" s="88"/>
      <c r="QWI83" s="82"/>
      <c r="QWJ83" s="83"/>
      <c r="QWK83" s="84"/>
      <c r="QWL83" s="85"/>
      <c r="QWM83" s="86"/>
      <c r="QWN83" s="86"/>
      <c r="QWO83" s="87"/>
      <c r="QWP83" s="87"/>
      <c r="QWQ83" s="88"/>
      <c r="QWR83" s="82"/>
      <c r="QWS83" s="83"/>
      <c r="QWT83" s="84"/>
      <c r="QWU83" s="85"/>
      <c r="QWV83" s="86"/>
      <c r="QWW83" s="86"/>
      <c r="QWX83" s="87"/>
      <c r="QWY83" s="87"/>
      <c r="QWZ83" s="88"/>
      <c r="QXA83" s="82"/>
      <c r="QXB83" s="83"/>
      <c r="QXC83" s="84"/>
      <c r="QXD83" s="85"/>
      <c r="QXE83" s="86"/>
      <c r="QXF83" s="86"/>
      <c r="QXG83" s="87"/>
      <c r="QXH83" s="87"/>
      <c r="QXI83" s="88"/>
      <c r="QXJ83" s="82"/>
      <c r="QXK83" s="83"/>
      <c r="QXL83" s="84"/>
      <c r="QXM83" s="85"/>
      <c r="QXN83" s="86"/>
      <c r="QXO83" s="86"/>
      <c r="QXP83" s="87"/>
      <c r="QXQ83" s="87"/>
      <c r="QXR83" s="88"/>
      <c r="QXS83" s="82"/>
      <c r="QXT83" s="83"/>
      <c r="QXU83" s="84"/>
      <c r="QXV83" s="85"/>
      <c r="QXW83" s="86"/>
      <c r="QXX83" s="86"/>
      <c r="QXY83" s="87"/>
      <c r="QXZ83" s="87"/>
      <c r="QYA83" s="88"/>
      <c r="QYB83" s="82"/>
      <c r="QYC83" s="83"/>
      <c r="QYD83" s="84"/>
      <c r="QYE83" s="85"/>
      <c r="QYF83" s="86"/>
      <c r="QYG83" s="86"/>
      <c r="QYH83" s="87"/>
      <c r="QYI83" s="87"/>
      <c r="QYJ83" s="88"/>
      <c r="QYK83" s="82"/>
      <c r="QYL83" s="83"/>
      <c r="QYM83" s="84"/>
      <c r="QYN83" s="85"/>
      <c r="QYO83" s="86"/>
      <c r="QYP83" s="86"/>
      <c r="QYQ83" s="87"/>
      <c r="QYR83" s="87"/>
      <c r="QYS83" s="88"/>
      <c r="QYT83" s="82"/>
      <c r="QYU83" s="83"/>
      <c r="QYV83" s="84"/>
      <c r="QYW83" s="85"/>
      <c r="QYX83" s="86"/>
      <c r="QYY83" s="86"/>
      <c r="QYZ83" s="87"/>
      <c r="QZA83" s="87"/>
      <c r="QZB83" s="88"/>
      <c r="QZC83" s="82"/>
      <c r="QZD83" s="83"/>
      <c r="QZE83" s="84"/>
      <c r="QZF83" s="85"/>
      <c r="QZG83" s="86"/>
      <c r="QZH83" s="86"/>
      <c r="QZI83" s="87"/>
      <c r="QZJ83" s="87"/>
      <c r="QZK83" s="88"/>
      <c r="QZL83" s="82"/>
      <c r="QZM83" s="83"/>
      <c r="QZN83" s="84"/>
      <c r="QZO83" s="85"/>
      <c r="QZP83" s="86"/>
      <c r="QZQ83" s="86"/>
      <c r="QZR83" s="87"/>
      <c r="QZS83" s="87"/>
      <c r="QZT83" s="88"/>
      <c r="QZU83" s="82"/>
      <c r="QZV83" s="83"/>
      <c r="QZW83" s="84"/>
      <c r="QZX83" s="85"/>
      <c r="QZY83" s="86"/>
      <c r="QZZ83" s="86"/>
      <c r="RAA83" s="87"/>
      <c r="RAB83" s="87"/>
      <c r="RAC83" s="88"/>
      <c r="RAD83" s="82"/>
      <c r="RAE83" s="83"/>
      <c r="RAF83" s="84"/>
      <c r="RAG83" s="85"/>
      <c r="RAH83" s="86"/>
      <c r="RAI83" s="86"/>
      <c r="RAJ83" s="87"/>
      <c r="RAK83" s="87"/>
      <c r="RAL83" s="88"/>
      <c r="RAM83" s="82"/>
      <c r="RAN83" s="83"/>
      <c r="RAO83" s="84"/>
      <c r="RAP83" s="85"/>
      <c r="RAQ83" s="86"/>
      <c r="RAR83" s="86"/>
      <c r="RAS83" s="87"/>
      <c r="RAT83" s="87"/>
      <c r="RAU83" s="88"/>
      <c r="RAV83" s="82"/>
      <c r="RAW83" s="83"/>
      <c r="RAX83" s="84"/>
      <c r="RAY83" s="85"/>
      <c r="RAZ83" s="86"/>
      <c r="RBA83" s="86"/>
      <c r="RBB83" s="87"/>
      <c r="RBC83" s="87"/>
      <c r="RBD83" s="88"/>
      <c r="RBE83" s="82"/>
      <c r="RBF83" s="83"/>
      <c r="RBG83" s="84"/>
      <c r="RBH83" s="85"/>
      <c r="RBI83" s="86"/>
      <c r="RBJ83" s="86"/>
      <c r="RBK83" s="87"/>
      <c r="RBL83" s="87"/>
      <c r="RBM83" s="88"/>
      <c r="RBN83" s="82"/>
      <c r="RBO83" s="83"/>
      <c r="RBP83" s="84"/>
      <c r="RBQ83" s="85"/>
      <c r="RBR83" s="86"/>
      <c r="RBS83" s="86"/>
      <c r="RBT83" s="87"/>
      <c r="RBU83" s="87"/>
      <c r="RBV83" s="88"/>
      <c r="RBW83" s="82"/>
      <c r="RBX83" s="83"/>
      <c r="RBY83" s="84"/>
      <c r="RBZ83" s="85"/>
      <c r="RCA83" s="86"/>
      <c r="RCB83" s="86"/>
      <c r="RCC83" s="87"/>
      <c r="RCD83" s="87"/>
      <c r="RCE83" s="88"/>
      <c r="RCF83" s="82"/>
      <c r="RCG83" s="83"/>
      <c r="RCH83" s="84"/>
      <c r="RCI83" s="85"/>
      <c r="RCJ83" s="86"/>
      <c r="RCK83" s="86"/>
      <c r="RCL83" s="87"/>
      <c r="RCM83" s="87"/>
      <c r="RCN83" s="88"/>
      <c r="RCO83" s="82"/>
      <c r="RCP83" s="83"/>
      <c r="RCQ83" s="84"/>
      <c r="RCR83" s="85"/>
      <c r="RCS83" s="86"/>
      <c r="RCT83" s="86"/>
      <c r="RCU83" s="87"/>
      <c r="RCV83" s="87"/>
      <c r="RCW83" s="88"/>
      <c r="RCX83" s="82"/>
      <c r="RCY83" s="83"/>
      <c r="RCZ83" s="84"/>
      <c r="RDA83" s="85"/>
      <c r="RDB83" s="86"/>
      <c r="RDC83" s="86"/>
      <c r="RDD83" s="87"/>
      <c r="RDE83" s="87"/>
      <c r="RDF83" s="88"/>
      <c r="RDG83" s="82"/>
      <c r="RDH83" s="83"/>
      <c r="RDI83" s="84"/>
      <c r="RDJ83" s="85"/>
      <c r="RDK83" s="86"/>
      <c r="RDL83" s="86"/>
      <c r="RDM83" s="87"/>
      <c r="RDN83" s="87"/>
      <c r="RDO83" s="88"/>
      <c r="RDP83" s="82"/>
      <c r="RDQ83" s="83"/>
      <c r="RDR83" s="84"/>
      <c r="RDS83" s="85"/>
      <c r="RDT83" s="86"/>
      <c r="RDU83" s="86"/>
      <c r="RDV83" s="87"/>
      <c r="RDW83" s="87"/>
      <c r="RDX83" s="88"/>
      <c r="RDY83" s="82"/>
      <c r="RDZ83" s="83"/>
      <c r="REA83" s="84"/>
      <c r="REB83" s="85"/>
      <c r="REC83" s="86"/>
      <c r="RED83" s="86"/>
      <c r="REE83" s="87"/>
      <c r="REF83" s="87"/>
      <c r="REG83" s="88"/>
      <c r="REH83" s="82"/>
      <c r="REI83" s="83"/>
      <c r="REJ83" s="84"/>
      <c r="REK83" s="85"/>
      <c r="REL83" s="86"/>
      <c r="REM83" s="86"/>
      <c r="REN83" s="87"/>
      <c r="REO83" s="87"/>
      <c r="REP83" s="88"/>
      <c r="REQ83" s="82"/>
      <c r="RER83" s="83"/>
      <c r="RES83" s="84"/>
      <c r="RET83" s="85"/>
      <c r="REU83" s="86"/>
      <c r="REV83" s="86"/>
      <c r="REW83" s="87"/>
      <c r="REX83" s="87"/>
      <c r="REY83" s="88"/>
      <c r="REZ83" s="82"/>
      <c r="RFA83" s="83"/>
      <c r="RFB83" s="84"/>
      <c r="RFC83" s="85"/>
      <c r="RFD83" s="86"/>
      <c r="RFE83" s="86"/>
      <c r="RFF83" s="87"/>
      <c r="RFG83" s="87"/>
      <c r="RFH83" s="88"/>
      <c r="RFI83" s="82"/>
      <c r="RFJ83" s="83"/>
      <c r="RFK83" s="84"/>
      <c r="RFL83" s="85"/>
      <c r="RFM83" s="86"/>
      <c r="RFN83" s="86"/>
      <c r="RFO83" s="87"/>
      <c r="RFP83" s="87"/>
      <c r="RFQ83" s="88"/>
      <c r="RFR83" s="82"/>
      <c r="RFS83" s="83"/>
      <c r="RFT83" s="84"/>
      <c r="RFU83" s="85"/>
      <c r="RFV83" s="86"/>
      <c r="RFW83" s="86"/>
      <c r="RFX83" s="87"/>
      <c r="RFY83" s="87"/>
      <c r="RFZ83" s="88"/>
      <c r="RGA83" s="82"/>
      <c r="RGB83" s="83"/>
      <c r="RGC83" s="84"/>
      <c r="RGD83" s="85"/>
      <c r="RGE83" s="86"/>
      <c r="RGF83" s="86"/>
      <c r="RGG83" s="87"/>
      <c r="RGH83" s="87"/>
      <c r="RGI83" s="88"/>
      <c r="RGJ83" s="82"/>
      <c r="RGK83" s="83"/>
      <c r="RGL83" s="84"/>
      <c r="RGM83" s="85"/>
      <c r="RGN83" s="86"/>
      <c r="RGO83" s="86"/>
      <c r="RGP83" s="87"/>
      <c r="RGQ83" s="87"/>
      <c r="RGR83" s="88"/>
      <c r="RGS83" s="82"/>
      <c r="RGT83" s="83"/>
      <c r="RGU83" s="84"/>
      <c r="RGV83" s="85"/>
      <c r="RGW83" s="86"/>
      <c r="RGX83" s="86"/>
      <c r="RGY83" s="87"/>
      <c r="RGZ83" s="87"/>
      <c r="RHA83" s="88"/>
      <c r="RHB83" s="82"/>
      <c r="RHC83" s="83"/>
      <c r="RHD83" s="84"/>
      <c r="RHE83" s="85"/>
      <c r="RHF83" s="86"/>
      <c r="RHG83" s="86"/>
      <c r="RHH83" s="87"/>
      <c r="RHI83" s="87"/>
      <c r="RHJ83" s="88"/>
      <c r="RHK83" s="82"/>
      <c r="RHL83" s="83"/>
      <c r="RHM83" s="84"/>
      <c r="RHN83" s="85"/>
      <c r="RHO83" s="86"/>
      <c r="RHP83" s="86"/>
      <c r="RHQ83" s="87"/>
      <c r="RHR83" s="87"/>
      <c r="RHS83" s="88"/>
      <c r="RHT83" s="82"/>
      <c r="RHU83" s="83"/>
      <c r="RHV83" s="84"/>
      <c r="RHW83" s="85"/>
      <c r="RHX83" s="86"/>
      <c r="RHY83" s="86"/>
      <c r="RHZ83" s="87"/>
      <c r="RIA83" s="87"/>
      <c r="RIB83" s="88"/>
      <c r="RIC83" s="82"/>
      <c r="RID83" s="83"/>
      <c r="RIE83" s="84"/>
      <c r="RIF83" s="85"/>
      <c r="RIG83" s="86"/>
      <c r="RIH83" s="86"/>
      <c r="RII83" s="87"/>
      <c r="RIJ83" s="87"/>
      <c r="RIK83" s="88"/>
      <c r="RIL83" s="82"/>
      <c r="RIM83" s="83"/>
      <c r="RIN83" s="84"/>
      <c r="RIO83" s="85"/>
      <c r="RIP83" s="86"/>
      <c r="RIQ83" s="86"/>
      <c r="RIR83" s="87"/>
      <c r="RIS83" s="87"/>
      <c r="RIT83" s="88"/>
      <c r="RIU83" s="82"/>
      <c r="RIV83" s="83"/>
      <c r="RIW83" s="84"/>
      <c r="RIX83" s="85"/>
      <c r="RIY83" s="86"/>
      <c r="RIZ83" s="86"/>
      <c r="RJA83" s="87"/>
      <c r="RJB83" s="87"/>
      <c r="RJC83" s="88"/>
      <c r="RJD83" s="82"/>
      <c r="RJE83" s="83"/>
      <c r="RJF83" s="84"/>
      <c r="RJG83" s="85"/>
      <c r="RJH83" s="86"/>
      <c r="RJI83" s="86"/>
      <c r="RJJ83" s="87"/>
      <c r="RJK83" s="87"/>
      <c r="RJL83" s="88"/>
      <c r="RJM83" s="82"/>
      <c r="RJN83" s="83"/>
      <c r="RJO83" s="84"/>
      <c r="RJP83" s="85"/>
      <c r="RJQ83" s="86"/>
      <c r="RJR83" s="86"/>
      <c r="RJS83" s="87"/>
      <c r="RJT83" s="87"/>
      <c r="RJU83" s="88"/>
      <c r="RJV83" s="82"/>
      <c r="RJW83" s="83"/>
      <c r="RJX83" s="84"/>
      <c r="RJY83" s="85"/>
      <c r="RJZ83" s="86"/>
      <c r="RKA83" s="86"/>
      <c r="RKB83" s="87"/>
      <c r="RKC83" s="87"/>
      <c r="RKD83" s="88"/>
      <c r="RKE83" s="82"/>
      <c r="RKF83" s="83"/>
      <c r="RKG83" s="84"/>
      <c r="RKH83" s="85"/>
      <c r="RKI83" s="86"/>
      <c r="RKJ83" s="86"/>
      <c r="RKK83" s="87"/>
      <c r="RKL83" s="87"/>
      <c r="RKM83" s="88"/>
      <c r="RKN83" s="82"/>
      <c r="RKO83" s="83"/>
      <c r="RKP83" s="84"/>
      <c r="RKQ83" s="85"/>
      <c r="RKR83" s="86"/>
      <c r="RKS83" s="86"/>
      <c r="RKT83" s="87"/>
      <c r="RKU83" s="87"/>
      <c r="RKV83" s="88"/>
      <c r="RKW83" s="82"/>
      <c r="RKX83" s="83"/>
      <c r="RKY83" s="84"/>
      <c r="RKZ83" s="85"/>
      <c r="RLA83" s="86"/>
      <c r="RLB83" s="86"/>
      <c r="RLC83" s="87"/>
      <c r="RLD83" s="87"/>
      <c r="RLE83" s="88"/>
      <c r="RLF83" s="82"/>
      <c r="RLG83" s="83"/>
      <c r="RLH83" s="84"/>
      <c r="RLI83" s="85"/>
      <c r="RLJ83" s="86"/>
      <c r="RLK83" s="86"/>
      <c r="RLL83" s="87"/>
      <c r="RLM83" s="87"/>
      <c r="RLN83" s="88"/>
      <c r="RLO83" s="82"/>
      <c r="RLP83" s="83"/>
      <c r="RLQ83" s="84"/>
      <c r="RLR83" s="85"/>
      <c r="RLS83" s="86"/>
      <c r="RLT83" s="86"/>
      <c r="RLU83" s="87"/>
      <c r="RLV83" s="87"/>
      <c r="RLW83" s="88"/>
      <c r="RLX83" s="82"/>
      <c r="RLY83" s="83"/>
      <c r="RLZ83" s="84"/>
      <c r="RMA83" s="85"/>
      <c r="RMB83" s="86"/>
      <c r="RMC83" s="86"/>
      <c r="RMD83" s="87"/>
      <c r="RME83" s="87"/>
      <c r="RMF83" s="88"/>
      <c r="RMG83" s="82"/>
      <c r="RMH83" s="83"/>
      <c r="RMI83" s="84"/>
      <c r="RMJ83" s="85"/>
      <c r="RMK83" s="86"/>
      <c r="RML83" s="86"/>
      <c r="RMM83" s="87"/>
      <c r="RMN83" s="87"/>
      <c r="RMO83" s="88"/>
      <c r="RMP83" s="82"/>
      <c r="RMQ83" s="83"/>
      <c r="RMR83" s="84"/>
      <c r="RMS83" s="85"/>
      <c r="RMT83" s="86"/>
      <c r="RMU83" s="86"/>
      <c r="RMV83" s="87"/>
      <c r="RMW83" s="87"/>
      <c r="RMX83" s="88"/>
      <c r="RMY83" s="82"/>
      <c r="RMZ83" s="83"/>
      <c r="RNA83" s="84"/>
      <c r="RNB83" s="85"/>
      <c r="RNC83" s="86"/>
      <c r="RND83" s="86"/>
      <c r="RNE83" s="87"/>
      <c r="RNF83" s="87"/>
      <c r="RNG83" s="88"/>
      <c r="RNH83" s="82"/>
      <c r="RNI83" s="83"/>
      <c r="RNJ83" s="84"/>
      <c r="RNK83" s="85"/>
      <c r="RNL83" s="86"/>
      <c r="RNM83" s="86"/>
      <c r="RNN83" s="87"/>
      <c r="RNO83" s="87"/>
      <c r="RNP83" s="88"/>
      <c r="RNQ83" s="82"/>
      <c r="RNR83" s="83"/>
      <c r="RNS83" s="84"/>
      <c r="RNT83" s="85"/>
      <c r="RNU83" s="86"/>
      <c r="RNV83" s="86"/>
      <c r="RNW83" s="87"/>
      <c r="RNX83" s="87"/>
      <c r="RNY83" s="88"/>
      <c r="RNZ83" s="82"/>
      <c r="ROA83" s="83"/>
      <c r="ROB83" s="84"/>
      <c r="ROC83" s="85"/>
      <c r="ROD83" s="86"/>
      <c r="ROE83" s="86"/>
      <c r="ROF83" s="87"/>
      <c r="ROG83" s="87"/>
      <c r="ROH83" s="88"/>
      <c r="ROI83" s="82"/>
      <c r="ROJ83" s="83"/>
      <c r="ROK83" s="84"/>
      <c r="ROL83" s="85"/>
      <c r="ROM83" s="86"/>
      <c r="RON83" s="86"/>
      <c r="ROO83" s="87"/>
      <c r="ROP83" s="87"/>
      <c r="ROQ83" s="88"/>
      <c r="ROR83" s="82"/>
      <c r="ROS83" s="83"/>
      <c r="ROT83" s="84"/>
      <c r="ROU83" s="85"/>
      <c r="ROV83" s="86"/>
      <c r="ROW83" s="86"/>
      <c r="ROX83" s="87"/>
      <c r="ROY83" s="87"/>
      <c r="ROZ83" s="88"/>
      <c r="RPA83" s="82"/>
      <c r="RPB83" s="83"/>
      <c r="RPC83" s="84"/>
      <c r="RPD83" s="85"/>
      <c r="RPE83" s="86"/>
      <c r="RPF83" s="86"/>
      <c r="RPG83" s="87"/>
      <c r="RPH83" s="87"/>
      <c r="RPI83" s="88"/>
      <c r="RPJ83" s="82"/>
      <c r="RPK83" s="83"/>
      <c r="RPL83" s="84"/>
      <c r="RPM83" s="85"/>
      <c r="RPN83" s="86"/>
      <c r="RPO83" s="86"/>
      <c r="RPP83" s="87"/>
      <c r="RPQ83" s="87"/>
      <c r="RPR83" s="88"/>
      <c r="RPS83" s="82"/>
      <c r="RPT83" s="83"/>
      <c r="RPU83" s="84"/>
      <c r="RPV83" s="85"/>
      <c r="RPW83" s="86"/>
      <c r="RPX83" s="86"/>
      <c r="RPY83" s="87"/>
      <c r="RPZ83" s="87"/>
      <c r="RQA83" s="88"/>
      <c r="RQB83" s="82"/>
      <c r="RQC83" s="83"/>
      <c r="RQD83" s="84"/>
      <c r="RQE83" s="85"/>
      <c r="RQF83" s="86"/>
      <c r="RQG83" s="86"/>
      <c r="RQH83" s="87"/>
      <c r="RQI83" s="87"/>
      <c r="RQJ83" s="88"/>
      <c r="RQK83" s="82"/>
      <c r="RQL83" s="83"/>
      <c r="RQM83" s="84"/>
      <c r="RQN83" s="85"/>
      <c r="RQO83" s="86"/>
      <c r="RQP83" s="86"/>
      <c r="RQQ83" s="87"/>
      <c r="RQR83" s="87"/>
      <c r="RQS83" s="88"/>
      <c r="RQT83" s="82"/>
      <c r="RQU83" s="83"/>
      <c r="RQV83" s="84"/>
      <c r="RQW83" s="85"/>
      <c r="RQX83" s="86"/>
      <c r="RQY83" s="86"/>
      <c r="RQZ83" s="87"/>
      <c r="RRA83" s="87"/>
      <c r="RRB83" s="88"/>
      <c r="RRC83" s="82"/>
      <c r="RRD83" s="83"/>
      <c r="RRE83" s="84"/>
      <c r="RRF83" s="85"/>
      <c r="RRG83" s="86"/>
      <c r="RRH83" s="86"/>
      <c r="RRI83" s="87"/>
      <c r="RRJ83" s="87"/>
      <c r="RRK83" s="88"/>
      <c r="RRL83" s="82"/>
      <c r="RRM83" s="83"/>
      <c r="RRN83" s="84"/>
      <c r="RRO83" s="85"/>
      <c r="RRP83" s="86"/>
      <c r="RRQ83" s="86"/>
      <c r="RRR83" s="87"/>
      <c r="RRS83" s="87"/>
      <c r="RRT83" s="88"/>
      <c r="RRU83" s="82"/>
      <c r="RRV83" s="83"/>
      <c r="RRW83" s="84"/>
      <c r="RRX83" s="85"/>
      <c r="RRY83" s="86"/>
      <c r="RRZ83" s="86"/>
      <c r="RSA83" s="87"/>
      <c r="RSB83" s="87"/>
      <c r="RSC83" s="88"/>
      <c r="RSD83" s="82"/>
      <c r="RSE83" s="83"/>
      <c r="RSF83" s="84"/>
      <c r="RSG83" s="85"/>
      <c r="RSH83" s="86"/>
      <c r="RSI83" s="86"/>
      <c r="RSJ83" s="87"/>
      <c r="RSK83" s="87"/>
      <c r="RSL83" s="88"/>
      <c r="RSM83" s="82"/>
      <c r="RSN83" s="83"/>
      <c r="RSO83" s="84"/>
      <c r="RSP83" s="85"/>
      <c r="RSQ83" s="86"/>
      <c r="RSR83" s="86"/>
      <c r="RSS83" s="87"/>
      <c r="RST83" s="87"/>
      <c r="RSU83" s="88"/>
      <c r="RSV83" s="82"/>
      <c r="RSW83" s="83"/>
      <c r="RSX83" s="84"/>
      <c r="RSY83" s="85"/>
      <c r="RSZ83" s="86"/>
      <c r="RTA83" s="86"/>
      <c r="RTB83" s="87"/>
      <c r="RTC83" s="87"/>
      <c r="RTD83" s="88"/>
      <c r="RTE83" s="82"/>
      <c r="RTF83" s="83"/>
      <c r="RTG83" s="84"/>
      <c r="RTH83" s="85"/>
      <c r="RTI83" s="86"/>
      <c r="RTJ83" s="86"/>
      <c r="RTK83" s="87"/>
      <c r="RTL83" s="87"/>
      <c r="RTM83" s="88"/>
      <c r="RTN83" s="82"/>
      <c r="RTO83" s="83"/>
      <c r="RTP83" s="84"/>
      <c r="RTQ83" s="85"/>
      <c r="RTR83" s="86"/>
      <c r="RTS83" s="86"/>
      <c r="RTT83" s="87"/>
      <c r="RTU83" s="87"/>
      <c r="RTV83" s="88"/>
      <c r="RTW83" s="82"/>
      <c r="RTX83" s="83"/>
      <c r="RTY83" s="84"/>
      <c r="RTZ83" s="85"/>
      <c r="RUA83" s="86"/>
      <c r="RUB83" s="86"/>
      <c r="RUC83" s="87"/>
      <c r="RUD83" s="87"/>
      <c r="RUE83" s="88"/>
      <c r="RUF83" s="82"/>
      <c r="RUG83" s="83"/>
      <c r="RUH83" s="84"/>
      <c r="RUI83" s="85"/>
      <c r="RUJ83" s="86"/>
      <c r="RUK83" s="86"/>
      <c r="RUL83" s="87"/>
      <c r="RUM83" s="87"/>
      <c r="RUN83" s="88"/>
      <c r="RUO83" s="82"/>
      <c r="RUP83" s="83"/>
      <c r="RUQ83" s="84"/>
      <c r="RUR83" s="85"/>
      <c r="RUS83" s="86"/>
      <c r="RUT83" s="86"/>
      <c r="RUU83" s="87"/>
      <c r="RUV83" s="87"/>
      <c r="RUW83" s="88"/>
      <c r="RUX83" s="82"/>
      <c r="RUY83" s="83"/>
      <c r="RUZ83" s="84"/>
      <c r="RVA83" s="85"/>
      <c r="RVB83" s="86"/>
      <c r="RVC83" s="86"/>
      <c r="RVD83" s="87"/>
      <c r="RVE83" s="87"/>
      <c r="RVF83" s="88"/>
      <c r="RVG83" s="82"/>
      <c r="RVH83" s="83"/>
      <c r="RVI83" s="84"/>
      <c r="RVJ83" s="85"/>
      <c r="RVK83" s="86"/>
      <c r="RVL83" s="86"/>
      <c r="RVM83" s="87"/>
      <c r="RVN83" s="87"/>
      <c r="RVO83" s="88"/>
      <c r="RVP83" s="82"/>
      <c r="RVQ83" s="83"/>
      <c r="RVR83" s="84"/>
      <c r="RVS83" s="85"/>
      <c r="RVT83" s="86"/>
      <c r="RVU83" s="86"/>
      <c r="RVV83" s="87"/>
      <c r="RVW83" s="87"/>
      <c r="RVX83" s="88"/>
      <c r="RVY83" s="82"/>
      <c r="RVZ83" s="83"/>
      <c r="RWA83" s="84"/>
      <c r="RWB83" s="85"/>
      <c r="RWC83" s="86"/>
      <c r="RWD83" s="86"/>
      <c r="RWE83" s="87"/>
      <c r="RWF83" s="87"/>
      <c r="RWG83" s="88"/>
      <c r="RWH83" s="82"/>
      <c r="RWI83" s="83"/>
      <c r="RWJ83" s="84"/>
      <c r="RWK83" s="85"/>
      <c r="RWL83" s="86"/>
      <c r="RWM83" s="86"/>
      <c r="RWN83" s="87"/>
      <c r="RWO83" s="87"/>
      <c r="RWP83" s="88"/>
      <c r="RWQ83" s="82"/>
      <c r="RWR83" s="83"/>
      <c r="RWS83" s="84"/>
      <c r="RWT83" s="85"/>
      <c r="RWU83" s="86"/>
      <c r="RWV83" s="86"/>
      <c r="RWW83" s="87"/>
      <c r="RWX83" s="87"/>
      <c r="RWY83" s="88"/>
      <c r="RWZ83" s="82"/>
      <c r="RXA83" s="83"/>
      <c r="RXB83" s="84"/>
      <c r="RXC83" s="85"/>
      <c r="RXD83" s="86"/>
      <c r="RXE83" s="86"/>
      <c r="RXF83" s="87"/>
      <c r="RXG83" s="87"/>
      <c r="RXH83" s="88"/>
      <c r="RXI83" s="82"/>
      <c r="RXJ83" s="83"/>
      <c r="RXK83" s="84"/>
      <c r="RXL83" s="85"/>
      <c r="RXM83" s="86"/>
      <c r="RXN83" s="86"/>
      <c r="RXO83" s="87"/>
      <c r="RXP83" s="87"/>
      <c r="RXQ83" s="88"/>
      <c r="RXR83" s="82"/>
      <c r="RXS83" s="83"/>
      <c r="RXT83" s="84"/>
      <c r="RXU83" s="85"/>
      <c r="RXV83" s="86"/>
      <c r="RXW83" s="86"/>
      <c r="RXX83" s="87"/>
      <c r="RXY83" s="87"/>
      <c r="RXZ83" s="88"/>
      <c r="RYA83" s="82"/>
      <c r="RYB83" s="83"/>
      <c r="RYC83" s="84"/>
      <c r="RYD83" s="85"/>
      <c r="RYE83" s="86"/>
      <c r="RYF83" s="86"/>
      <c r="RYG83" s="87"/>
      <c r="RYH83" s="87"/>
      <c r="RYI83" s="88"/>
      <c r="RYJ83" s="82"/>
      <c r="RYK83" s="83"/>
      <c r="RYL83" s="84"/>
      <c r="RYM83" s="85"/>
      <c r="RYN83" s="86"/>
      <c r="RYO83" s="86"/>
      <c r="RYP83" s="87"/>
      <c r="RYQ83" s="87"/>
      <c r="RYR83" s="88"/>
      <c r="RYS83" s="82"/>
      <c r="RYT83" s="83"/>
      <c r="RYU83" s="84"/>
      <c r="RYV83" s="85"/>
      <c r="RYW83" s="86"/>
      <c r="RYX83" s="86"/>
      <c r="RYY83" s="87"/>
      <c r="RYZ83" s="87"/>
      <c r="RZA83" s="88"/>
      <c r="RZB83" s="82"/>
      <c r="RZC83" s="83"/>
      <c r="RZD83" s="84"/>
      <c r="RZE83" s="85"/>
      <c r="RZF83" s="86"/>
      <c r="RZG83" s="86"/>
      <c r="RZH83" s="87"/>
      <c r="RZI83" s="87"/>
      <c r="RZJ83" s="88"/>
      <c r="RZK83" s="82"/>
      <c r="RZL83" s="83"/>
      <c r="RZM83" s="84"/>
      <c r="RZN83" s="85"/>
      <c r="RZO83" s="86"/>
      <c r="RZP83" s="86"/>
      <c r="RZQ83" s="87"/>
      <c r="RZR83" s="87"/>
      <c r="RZS83" s="88"/>
      <c r="RZT83" s="82"/>
      <c r="RZU83" s="83"/>
      <c r="RZV83" s="84"/>
      <c r="RZW83" s="85"/>
      <c r="RZX83" s="86"/>
      <c r="RZY83" s="86"/>
      <c r="RZZ83" s="87"/>
      <c r="SAA83" s="87"/>
      <c r="SAB83" s="88"/>
      <c r="SAC83" s="82"/>
      <c r="SAD83" s="83"/>
      <c r="SAE83" s="84"/>
      <c r="SAF83" s="85"/>
      <c r="SAG83" s="86"/>
      <c r="SAH83" s="86"/>
      <c r="SAI83" s="87"/>
      <c r="SAJ83" s="87"/>
      <c r="SAK83" s="88"/>
      <c r="SAL83" s="82"/>
      <c r="SAM83" s="83"/>
      <c r="SAN83" s="84"/>
      <c r="SAO83" s="85"/>
      <c r="SAP83" s="86"/>
      <c r="SAQ83" s="86"/>
      <c r="SAR83" s="87"/>
      <c r="SAS83" s="87"/>
      <c r="SAT83" s="88"/>
      <c r="SAU83" s="82"/>
      <c r="SAV83" s="83"/>
      <c r="SAW83" s="84"/>
      <c r="SAX83" s="85"/>
      <c r="SAY83" s="86"/>
      <c r="SAZ83" s="86"/>
      <c r="SBA83" s="87"/>
      <c r="SBB83" s="87"/>
      <c r="SBC83" s="88"/>
      <c r="SBD83" s="82"/>
      <c r="SBE83" s="83"/>
      <c r="SBF83" s="84"/>
      <c r="SBG83" s="85"/>
      <c r="SBH83" s="86"/>
      <c r="SBI83" s="86"/>
      <c r="SBJ83" s="87"/>
      <c r="SBK83" s="87"/>
      <c r="SBL83" s="88"/>
      <c r="SBM83" s="82"/>
      <c r="SBN83" s="83"/>
      <c r="SBO83" s="84"/>
      <c r="SBP83" s="85"/>
      <c r="SBQ83" s="86"/>
      <c r="SBR83" s="86"/>
      <c r="SBS83" s="87"/>
      <c r="SBT83" s="87"/>
      <c r="SBU83" s="88"/>
      <c r="SBV83" s="82"/>
      <c r="SBW83" s="83"/>
      <c r="SBX83" s="84"/>
      <c r="SBY83" s="85"/>
      <c r="SBZ83" s="86"/>
      <c r="SCA83" s="86"/>
      <c r="SCB83" s="87"/>
      <c r="SCC83" s="87"/>
      <c r="SCD83" s="88"/>
      <c r="SCE83" s="82"/>
      <c r="SCF83" s="83"/>
      <c r="SCG83" s="84"/>
      <c r="SCH83" s="85"/>
      <c r="SCI83" s="86"/>
      <c r="SCJ83" s="86"/>
      <c r="SCK83" s="87"/>
      <c r="SCL83" s="87"/>
      <c r="SCM83" s="88"/>
      <c r="SCN83" s="82"/>
      <c r="SCO83" s="83"/>
      <c r="SCP83" s="84"/>
      <c r="SCQ83" s="85"/>
      <c r="SCR83" s="86"/>
      <c r="SCS83" s="86"/>
      <c r="SCT83" s="87"/>
      <c r="SCU83" s="87"/>
      <c r="SCV83" s="88"/>
      <c r="SCW83" s="82"/>
      <c r="SCX83" s="83"/>
      <c r="SCY83" s="84"/>
      <c r="SCZ83" s="85"/>
      <c r="SDA83" s="86"/>
      <c r="SDB83" s="86"/>
      <c r="SDC83" s="87"/>
      <c r="SDD83" s="87"/>
      <c r="SDE83" s="88"/>
      <c r="SDF83" s="82"/>
      <c r="SDG83" s="83"/>
      <c r="SDH83" s="84"/>
      <c r="SDI83" s="85"/>
      <c r="SDJ83" s="86"/>
      <c r="SDK83" s="86"/>
      <c r="SDL83" s="87"/>
      <c r="SDM83" s="87"/>
      <c r="SDN83" s="88"/>
      <c r="SDO83" s="82"/>
      <c r="SDP83" s="83"/>
      <c r="SDQ83" s="84"/>
      <c r="SDR83" s="85"/>
      <c r="SDS83" s="86"/>
      <c r="SDT83" s="86"/>
      <c r="SDU83" s="87"/>
      <c r="SDV83" s="87"/>
      <c r="SDW83" s="88"/>
      <c r="SDX83" s="82"/>
      <c r="SDY83" s="83"/>
      <c r="SDZ83" s="84"/>
      <c r="SEA83" s="85"/>
      <c r="SEB83" s="86"/>
      <c r="SEC83" s="86"/>
      <c r="SED83" s="87"/>
      <c r="SEE83" s="87"/>
      <c r="SEF83" s="88"/>
      <c r="SEG83" s="82"/>
      <c r="SEH83" s="83"/>
      <c r="SEI83" s="84"/>
      <c r="SEJ83" s="85"/>
      <c r="SEK83" s="86"/>
      <c r="SEL83" s="86"/>
      <c r="SEM83" s="87"/>
      <c r="SEN83" s="87"/>
      <c r="SEO83" s="88"/>
      <c r="SEP83" s="82"/>
      <c r="SEQ83" s="83"/>
      <c r="SER83" s="84"/>
      <c r="SES83" s="85"/>
      <c r="SET83" s="86"/>
      <c r="SEU83" s="86"/>
      <c r="SEV83" s="87"/>
      <c r="SEW83" s="87"/>
      <c r="SEX83" s="88"/>
      <c r="SEY83" s="82"/>
      <c r="SEZ83" s="83"/>
      <c r="SFA83" s="84"/>
      <c r="SFB83" s="85"/>
      <c r="SFC83" s="86"/>
      <c r="SFD83" s="86"/>
      <c r="SFE83" s="87"/>
      <c r="SFF83" s="87"/>
      <c r="SFG83" s="88"/>
      <c r="SFH83" s="82"/>
      <c r="SFI83" s="83"/>
      <c r="SFJ83" s="84"/>
      <c r="SFK83" s="85"/>
      <c r="SFL83" s="86"/>
      <c r="SFM83" s="86"/>
      <c r="SFN83" s="87"/>
      <c r="SFO83" s="87"/>
      <c r="SFP83" s="88"/>
      <c r="SFQ83" s="82"/>
      <c r="SFR83" s="83"/>
      <c r="SFS83" s="84"/>
      <c r="SFT83" s="85"/>
      <c r="SFU83" s="86"/>
      <c r="SFV83" s="86"/>
      <c r="SFW83" s="87"/>
      <c r="SFX83" s="87"/>
      <c r="SFY83" s="88"/>
      <c r="SFZ83" s="82"/>
      <c r="SGA83" s="83"/>
      <c r="SGB83" s="84"/>
      <c r="SGC83" s="85"/>
      <c r="SGD83" s="86"/>
      <c r="SGE83" s="86"/>
      <c r="SGF83" s="87"/>
      <c r="SGG83" s="87"/>
      <c r="SGH83" s="88"/>
      <c r="SGI83" s="82"/>
      <c r="SGJ83" s="83"/>
      <c r="SGK83" s="84"/>
      <c r="SGL83" s="85"/>
      <c r="SGM83" s="86"/>
      <c r="SGN83" s="86"/>
      <c r="SGO83" s="87"/>
      <c r="SGP83" s="87"/>
      <c r="SGQ83" s="88"/>
      <c r="SGR83" s="82"/>
      <c r="SGS83" s="83"/>
      <c r="SGT83" s="84"/>
      <c r="SGU83" s="85"/>
      <c r="SGV83" s="86"/>
      <c r="SGW83" s="86"/>
      <c r="SGX83" s="87"/>
      <c r="SGY83" s="87"/>
      <c r="SGZ83" s="88"/>
      <c r="SHA83" s="82"/>
      <c r="SHB83" s="83"/>
      <c r="SHC83" s="84"/>
      <c r="SHD83" s="85"/>
      <c r="SHE83" s="86"/>
      <c r="SHF83" s="86"/>
      <c r="SHG83" s="87"/>
      <c r="SHH83" s="87"/>
      <c r="SHI83" s="88"/>
      <c r="SHJ83" s="82"/>
      <c r="SHK83" s="83"/>
      <c r="SHL83" s="84"/>
      <c r="SHM83" s="85"/>
      <c r="SHN83" s="86"/>
      <c r="SHO83" s="86"/>
      <c r="SHP83" s="87"/>
      <c r="SHQ83" s="87"/>
      <c r="SHR83" s="88"/>
      <c r="SHS83" s="82"/>
      <c r="SHT83" s="83"/>
      <c r="SHU83" s="84"/>
      <c r="SHV83" s="85"/>
      <c r="SHW83" s="86"/>
      <c r="SHX83" s="86"/>
      <c r="SHY83" s="87"/>
      <c r="SHZ83" s="87"/>
      <c r="SIA83" s="88"/>
      <c r="SIB83" s="82"/>
      <c r="SIC83" s="83"/>
      <c r="SID83" s="84"/>
      <c r="SIE83" s="85"/>
      <c r="SIF83" s="86"/>
      <c r="SIG83" s="86"/>
      <c r="SIH83" s="87"/>
      <c r="SII83" s="87"/>
      <c r="SIJ83" s="88"/>
      <c r="SIK83" s="82"/>
      <c r="SIL83" s="83"/>
      <c r="SIM83" s="84"/>
      <c r="SIN83" s="85"/>
      <c r="SIO83" s="86"/>
      <c r="SIP83" s="86"/>
      <c r="SIQ83" s="87"/>
      <c r="SIR83" s="87"/>
      <c r="SIS83" s="88"/>
      <c r="SIT83" s="82"/>
      <c r="SIU83" s="83"/>
      <c r="SIV83" s="84"/>
      <c r="SIW83" s="85"/>
      <c r="SIX83" s="86"/>
      <c r="SIY83" s="86"/>
      <c r="SIZ83" s="87"/>
      <c r="SJA83" s="87"/>
      <c r="SJB83" s="88"/>
      <c r="SJC83" s="82"/>
      <c r="SJD83" s="83"/>
      <c r="SJE83" s="84"/>
      <c r="SJF83" s="85"/>
      <c r="SJG83" s="86"/>
      <c r="SJH83" s="86"/>
      <c r="SJI83" s="87"/>
      <c r="SJJ83" s="87"/>
      <c r="SJK83" s="88"/>
      <c r="SJL83" s="82"/>
      <c r="SJM83" s="83"/>
      <c r="SJN83" s="84"/>
      <c r="SJO83" s="85"/>
      <c r="SJP83" s="86"/>
      <c r="SJQ83" s="86"/>
      <c r="SJR83" s="87"/>
      <c r="SJS83" s="87"/>
      <c r="SJT83" s="88"/>
      <c r="SJU83" s="82"/>
      <c r="SJV83" s="83"/>
      <c r="SJW83" s="84"/>
      <c r="SJX83" s="85"/>
      <c r="SJY83" s="86"/>
      <c r="SJZ83" s="86"/>
      <c r="SKA83" s="87"/>
      <c r="SKB83" s="87"/>
      <c r="SKC83" s="88"/>
      <c r="SKD83" s="82"/>
      <c r="SKE83" s="83"/>
      <c r="SKF83" s="84"/>
      <c r="SKG83" s="85"/>
      <c r="SKH83" s="86"/>
      <c r="SKI83" s="86"/>
      <c r="SKJ83" s="87"/>
      <c r="SKK83" s="87"/>
      <c r="SKL83" s="88"/>
      <c r="SKM83" s="82"/>
      <c r="SKN83" s="83"/>
      <c r="SKO83" s="84"/>
      <c r="SKP83" s="85"/>
      <c r="SKQ83" s="86"/>
      <c r="SKR83" s="86"/>
      <c r="SKS83" s="87"/>
      <c r="SKT83" s="87"/>
      <c r="SKU83" s="88"/>
      <c r="SKV83" s="82"/>
      <c r="SKW83" s="83"/>
      <c r="SKX83" s="84"/>
      <c r="SKY83" s="85"/>
      <c r="SKZ83" s="86"/>
      <c r="SLA83" s="86"/>
      <c r="SLB83" s="87"/>
      <c r="SLC83" s="87"/>
      <c r="SLD83" s="88"/>
      <c r="SLE83" s="82"/>
      <c r="SLF83" s="83"/>
      <c r="SLG83" s="84"/>
      <c r="SLH83" s="85"/>
      <c r="SLI83" s="86"/>
      <c r="SLJ83" s="86"/>
      <c r="SLK83" s="87"/>
      <c r="SLL83" s="87"/>
      <c r="SLM83" s="88"/>
      <c r="SLN83" s="82"/>
      <c r="SLO83" s="83"/>
      <c r="SLP83" s="84"/>
      <c r="SLQ83" s="85"/>
      <c r="SLR83" s="86"/>
      <c r="SLS83" s="86"/>
      <c r="SLT83" s="87"/>
      <c r="SLU83" s="87"/>
      <c r="SLV83" s="88"/>
      <c r="SLW83" s="82"/>
      <c r="SLX83" s="83"/>
      <c r="SLY83" s="84"/>
      <c r="SLZ83" s="85"/>
      <c r="SMA83" s="86"/>
      <c r="SMB83" s="86"/>
      <c r="SMC83" s="87"/>
      <c r="SMD83" s="87"/>
      <c r="SME83" s="88"/>
      <c r="SMF83" s="82"/>
      <c r="SMG83" s="83"/>
      <c r="SMH83" s="84"/>
      <c r="SMI83" s="85"/>
      <c r="SMJ83" s="86"/>
      <c r="SMK83" s="86"/>
      <c r="SML83" s="87"/>
      <c r="SMM83" s="87"/>
      <c r="SMN83" s="88"/>
      <c r="SMO83" s="82"/>
      <c r="SMP83" s="83"/>
      <c r="SMQ83" s="84"/>
      <c r="SMR83" s="85"/>
      <c r="SMS83" s="86"/>
      <c r="SMT83" s="86"/>
      <c r="SMU83" s="87"/>
      <c r="SMV83" s="87"/>
      <c r="SMW83" s="88"/>
      <c r="SMX83" s="82"/>
      <c r="SMY83" s="83"/>
      <c r="SMZ83" s="84"/>
      <c r="SNA83" s="85"/>
      <c r="SNB83" s="86"/>
      <c r="SNC83" s="86"/>
      <c r="SND83" s="87"/>
      <c r="SNE83" s="87"/>
      <c r="SNF83" s="88"/>
      <c r="SNG83" s="82"/>
      <c r="SNH83" s="83"/>
      <c r="SNI83" s="84"/>
      <c r="SNJ83" s="85"/>
      <c r="SNK83" s="86"/>
      <c r="SNL83" s="86"/>
      <c r="SNM83" s="87"/>
      <c r="SNN83" s="87"/>
      <c r="SNO83" s="88"/>
      <c r="SNP83" s="82"/>
      <c r="SNQ83" s="83"/>
      <c r="SNR83" s="84"/>
      <c r="SNS83" s="85"/>
      <c r="SNT83" s="86"/>
      <c r="SNU83" s="86"/>
      <c r="SNV83" s="87"/>
      <c r="SNW83" s="87"/>
      <c r="SNX83" s="88"/>
      <c r="SNY83" s="82"/>
      <c r="SNZ83" s="83"/>
      <c r="SOA83" s="84"/>
      <c r="SOB83" s="85"/>
      <c r="SOC83" s="86"/>
      <c r="SOD83" s="86"/>
      <c r="SOE83" s="87"/>
      <c r="SOF83" s="87"/>
      <c r="SOG83" s="88"/>
      <c r="SOH83" s="82"/>
      <c r="SOI83" s="83"/>
      <c r="SOJ83" s="84"/>
      <c r="SOK83" s="85"/>
      <c r="SOL83" s="86"/>
      <c r="SOM83" s="86"/>
      <c r="SON83" s="87"/>
      <c r="SOO83" s="87"/>
      <c r="SOP83" s="88"/>
      <c r="SOQ83" s="82"/>
      <c r="SOR83" s="83"/>
      <c r="SOS83" s="84"/>
      <c r="SOT83" s="85"/>
      <c r="SOU83" s="86"/>
      <c r="SOV83" s="86"/>
      <c r="SOW83" s="87"/>
      <c r="SOX83" s="87"/>
      <c r="SOY83" s="88"/>
      <c r="SOZ83" s="82"/>
      <c r="SPA83" s="83"/>
      <c r="SPB83" s="84"/>
      <c r="SPC83" s="85"/>
      <c r="SPD83" s="86"/>
      <c r="SPE83" s="86"/>
      <c r="SPF83" s="87"/>
      <c r="SPG83" s="87"/>
      <c r="SPH83" s="88"/>
      <c r="SPI83" s="82"/>
      <c r="SPJ83" s="83"/>
      <c r="SPK83" s="84"/>
      <c r="SPL83" s="85"/>
      <c r="SPM83" s="86"/>
      <c r="SPN83" s="86"/>
      <c r="SPO83" s="87"/>
      <c r="SPP83" s="87"/>
      <c r="SPQ83" s="88"/>
      <c r="SPR83" s="82"/>
      <c r="SPS83" s="83"/>
      <c r="SPT83" s="84"/>
      <c r="SPU83" s="85"/>
      <c r="SPV83" s="86"/>
      <c r="SPW83" s="86"/>
      <c r="SPX83" s="87"/>
      <c r="SPY83" s="87"/>
      <c r="SPZ83" s="88"/>
      <c r="SQA83" s="82"/>
      <c r="SQB83" s="83"/>
      <c r="SQC83" s="84"/>
      <c r="SQD83" s="85"/>
      <c r="SQE83" s="86"/>
      <c r="SQF83" s="86"/>
      <c r="SQG83" s="87"/>
      <c r="SQH83" s="87"/>
      <c r="SQI83" s="88"/>
      <c r="SQJ83" s="82"/>
      <c r="SQK83" s="83"/>
      <c r="SQL83" s="84"/>
      <c r="SQM83" s="85"/>
      <c r="SQN83" s="86"/>
      <c r="SQO83" s="86"/>
      <c r="SQP83" s="87"/>
      <c r="SQQ83" s="87"/>
      <c r="SQR83" s="88"/>
      <c r="SQS83" s="82"/>
      <c r="SQT83" s="83"/>
      <c r="SQU83" s="84"/>
      <c r="SQV83" s="85"/>
      <c r="SQW83" s="86"/>
      <c r="SQX83" s="86"/>
      <c r="SQY83" s="87"/>
      <c r="SQZ83" s="87"/>
      <c r="SRA83" s="88"/>
      <c r="SRB83" s="82"/>
      <c r="SRC83" s="83"/>
      <c r="SRD83" s="84"/>
      <c r="SRE83" s="85"/>
      <c r="SRF83" s="86"/>
      <c r="SRG83" s="86"/>
      <c r="SRH83" s="87"/>
      <c r="SRI83" s="87"/>
      <c r="SRJ83" s="88"/>
      <c r="SRK83" s="82"/>
      <c r="SRL83" s="83"/>
      <c r="SRM83" s="84"/>
      <c r="SRN83" s="85"/>
      <c r="SRO83" s="86"/>
      <c r="SRP83" s="86"/>
      <c r="SRQ83" s="87"/>
      <c r="SRR83" s="87"/>
      <c r="SRS83" s="88"/>
      <c r="SRT83" s="82"/>
      <c r="SRU83" s="83"/>
      <c r="SRV83" s="84"/>
      <c r="SRW83" s="85"/>
      <c r="SRX83" s="86"/>
      <c r="SRY83" s="86"/>
      <c r="SRZ83" s="87"/>
      <c r="SSA83" s="87"/>
      <c r="SSB83" s="88"/>
      <c r="SSC83" s="82"/>
      <c r="SSD83" s="83"/>
      <c r="SSE83" s="84"/>
      <c r="SSF83" s="85"/>
      <c r="SSG83" s="86"/>
      <c r="SSH83" s="86"/>
      <c r="SSI83" s="87"/>
      <c r="SSJ83" s="87"/>
      <c r="SSK83" s="88"/>
      <c r="SSL83" s="82"/>
      <c r="SSM83" s="83"/>
      <c r="SSN83" s="84"/>
      <c r="SSO83" s="85"/>
      <c r="SSP83" s="86"/>
      <c r="SSQ83" s="86"/>
      <c r="SSR83" s="87"/>
      <c r="SSS83" s="87"/>
      <c r="SST83" s="88"/>
      <c r="SSU83" s="82"/>
      <c r="SSV83" s="83"/>
      <c r="SSW83" s="84"/>
      <c r="SSX83" s="85"/>
      <c r="SSY83" s="86"/>
      <c r="SSZ83" s="86"/>
      <c r="STA83" s="87"/>
      <c r="STB83" s="87"/>
      <c r="STC83" s="88"/>
      <c r="STD83" s="82"/>
      <c r="STE83" s="83"/>
      <c r="STF83" s="84"/>
      <c r="STG83" s="85"/>
      <c r="STH83" s="86"/>
      <c r="STI83" s="86"/>
      <c r="STJ83" s="87"/>
      <c r="STK83" s="87"/>
      <c r="STL83" s="88"/>
      <c r="STM83" s="82"/>
      <c r="STN83" s="83"/>
      <c r="STO83" s="84"/>
      <c r="STP83" s="85"/>
      <c r="STQ83" s="86"/>
      <c r="STR83" s="86"/>
      <c r="STS83" s="87"/>
      <c r="STT83" s="87"/>
      <c r="STU83" s="88"/>
      <c r="STV83" s="82"/>
      <c r="STW83" s="83"/>
      <c r="STX83" s="84"/>
      <c r="STY83" s="85"/>
      <c r="STZ83" s="86"/>
      <c r="SUA83" s="86"/>
      <c r="SUB83" s="87"/>
      <c r="SUC83" s="87"/>
      <c r="SUD83" s="88"/>
      <c r="SUE83" s="82"/>
      <c r="SUF83" s="83"/>
      <c r="SUG83" s="84"/>
      <c r="SUH83" s="85"/>
      <c r="SUI83" s="86"/>
      <c r="SUJ83" s="86"/>
      <c r="SUK83" s="87"/>
      <c r="SUL83" s="87"/>
      <c r="SUM83" s="88"/>
      <c r="SUN83" s="82"/>
      <c r="SUO83" s="83"/>
      <c r="SUP83" s="84"/>
      <c r="SUQ83" s="85"/>
      <c r="SUR83" s="86"/>
      <c r="SUS83" s="86"/>
      <c r="SUT83" s="87"/>
      <c r="SUU83" s="87"/>
      <c r="SUV83" s="88"/>
      <c r="SUW83" s="82"/>
      <c r="SUX83" s="83"/>
      <c r="SUY83" s="84"/>
      <c r="SUZ83" s="85"/>
      <c r="SVA83" s="86"/>
      <c r="SVB83" s="86"/>
      <c r="SVC83" s="87"/>
      <c r="SVD83" s="87"/>
      <c r="SVE83" s="88"/>
      <c r="SVF83" s="82"/>
      <c r="SVG83" s="83"/>
      <c r="SVH83" s="84"/>
      <c r="SVI83" s="85"/>
      <c r="SVJ83" s="86"/>
      <c r="SVK83" s="86"/>
      <c r="SVL83" s="87"/>
      <c r="SVM83" s="87"/>
      <c r="SVN83" s="88"/>
      <c r="SVO83" s="82"/>
      <c r="SVP83" s="83"/>
      <c r="SVQ83" s="84"/>
      <c r="SVR83" s="85"/>
      <c r="SVS83" s="86"/>
      <c r="SVT83" s="86"/>
      <c r="SVU83" s="87"/>
      <c r="SVV83" s="87"/>
      <c r="SVW83" s="88"/>
      <c r="SVX83" s="82"/>
      <c r="SVY83" s="83"/>
      <c r="SVZ83" s="84"/>
      <c r="SWA83" s="85"/>
      <c r="SWB83" s="86"/>
      <c r="SWC83" s="86"/>
      <c r="SWD83" s="87"/>
      <c r="SWE83" s="87"/>
      <c r="SWF83" s="88"/>
      <c r="SWG83" s="82"/>
      <c r="SWH83" s="83"/>
      <c r="SWI83" s="84"/>
      <c r="SWJ83" s="85"/>
      <c r="SWK83" s="86"/>
      <c r="SWL83" s="86"/>
      <c r="SWM83" s="87"/>
      <c r="SWN83" s="87"/>
      <c r="SWO83" s="88"/>
      <c r="SWP83" s="82"/>
      <c r="SWQ83" s="83"/>
      <c r="SWR83" s="84"/>
      <c r="SWS83" s="85"/>
      <c r="SWT83" s="86"/>
      <c r="SWU83" s="86"/>
      <c r="SWV83" s="87"/>
      <c r="SWW83" s="87"/>
      <c r="SWX83" s="88"/>
      <c r="SWY83" s="82"/>
      <c r="SWZ83" s="83"/>
      <c r="SXA83" s="84"/>
      <c r="SXB83" s="85"/>
      <c r="SXC83" s="86"/>
      <c r="SXD83" s="86"/>
      <c r="SXE83" s="87"/>
      <c r="SXF83" s="87"/>
      <c r="SXG83" s="88"/>
      <c r="SXH83" s="82"/>
      <c r="SXI83" s="83"/>
      <c r="SXJ83" s="84"/>
      <c r="SXK83" s="85"/>
      <c r="SXL83" s="86"/>
      <c r="SXM83" s="86"/>
      <c r="SXN83" s="87"/>
      <c r="SXO83" s="87"/>
      <c r="SXP83" s="88"/>
      <c r="SXQ83" s="82"/>
      <c r="SXR83" s="83"/>
      <c r="SXS83" s="84"/>
      <c r="SXT83" s="85"/>
      <c r="SXU83" s="86"/>
      <c r="SXV83" s="86"/>
      <c r="SXW83" s="87"/>
      <c r="SXX83" s="87"/>
      <c r="SXY83" s="88"/>
      <c r="SXZ83" s="82"/>
      <c r="SYA83" s="83"/>
      <c r="SYB83" s="84"/>
      <c r="SYC83" s="85"/>
      <c r="SYD83" s="86"/>
      <c r="SYE83" s="86"/>
      <c r="SYF83" s="87"/>
      <c r="SYG83" s="87"/>
      <c r="SYH83" s="88"/>
      <c r="SYI83" s="82"/>
      <c r="SYJ83" s="83"/>
      <c r="SYK83" s="84"/>
      <c r="SYL83" s="85"/>
      <c r="SYM83" s="86"/>
      <c r="SYN83" s="86"/>
      <c r="SYO83" s="87"/>
      <c r="SYP83" s="87"/>
      <c r="SYQ83" s="88"/>
      <c r="SYR83" s="82"/>
      <c r="SYS83" s="83"/>
      <c r="SYT83" s="84"/>
      <c r="SYU83" s="85"/>
      <c r="SYV83" s="86"/>
      <c r="SYW83" s="86"/>
      <c r="SYX83" s="87"/>
      <c r="SYY83" s="87"/>
      <c r="SYZ83" s="88"/>
      <c r="SZA83" s="82"/>
      <c r="SZB83" s="83"/>
      <c r="SZC83" s="84"/>
      <c r="SZD83" s="85"/>
      <c r="SZE83" s="86"/>
      <c r="SZF83" s="86"/>
      <c r="SZG83" s="87"/>
      <c r="SZH83" s="87"/>
      <c r="SZI83" s="88"/>
      <c r="SZJ83" s="82"/>
      <c r="SZK83" s="83"/>
      <c r="SZL83" s="84"/>
      <c r="SZM83" s="85"/>
      <c r="SZN83" s="86"/>
      <c r="SZO83" s="86"/>
      <c r="SZP83" s="87"/>
      <c r="SZQ83" s="87"/>
      <c r="SZR83" s="88"/>
      <c r="SZS83" s="82"/>
      <c r="SZT83" s="83"/>
      <c r="SZU83" s="84"/>
      <c r="SZV83" s="85"/>
      <c r="SZW83" s="86"/>
      <c r="SZX83" s="86"/>
      <c r="SZY83" s="87"/>
      <c r="SZZ83" s="87"/>
      <c r="TAA83" s="88"/>
      <c r="TAB83" s="82"/>
      <c r="TAC83" s="83"/>
      <c r="TAD83" s="84"/>
      <c r="TAE83" s="85"/>
      <c r="TAF83" s="86"/>
      <c r="TAG83" s="86"/>
      <c r="TAH83" s="87"/>
      <c r="TAI83" s="87"/>
      <c r="TAJ83" s="88"/>
      <c r="TAK83" s="82"/>
      <c r="TAL83" s="83"/>
      <c r="TAM83" s="84"/>
      <c r="TAN83" s="85"/>
      <c r="TAO83" s="86"/>
      <c r="TAP83" s="86"/>
      <c r="TAQ83" s="87"/>
      <c r="TAR83" s="87"/>
      <c r="TAS83" s="88"/>
      <c r="TAT83" s="82"/>
      <c r="TAU83" s="83"/>
      <c r="TAV83" s="84"/>
      <c r="TAW83" s="85"/>
      <c r="TAX83" s="86"/>
      <c r="TAY83" s="86"/>
      <c r="TAZ83" s="87"/>
      <c r="TBA83" s="87"/>
      <c r="TBB83" s="88"/>
      <c r="TBC83" s="82"/>
      <c r="TBD83" s="83"/>
      <c r="TBE83" s="84"/>
      <c r="TBF83" s="85"/>
      <c r="TBG83" s="86"/>
      <c r="TBH83" s="86"/>
      <c r="TBI83" s="87"/>
      <c r="TBJ83" s="87"/>
      <c r="TBK83" s="88"/>
      <c r="TBL83" s="82"/>
      <c r="TBM83" s="83"/>
      <c r="TBN83" s="84"/>
      <c r="TBO83" s="85"/>
      <c r="TBP83" s="86"/>
      <c r="TBQ83" s="86"/>
      <c r="TBR83" s="87"/>
      <c r="TBS83" s="87"/>
      <c r="TBT83" s="88"/>
      <c r="TBU83" s="82"/>
      <c r="TBV83" s="83"/>
      <c r="TBW83" s="84"/>
      <c r="TBX83" s="85"/>
      <c r="TBY83" s="86"/>
      <c r="TBZ83" s="86"/>
      <c r="TCA83" s="87"/>
      <c r="TCB83" s="87"/>
      <c r="TCC83" s="88"/>
      <c r="TCD83" s="82"/>
      <c r="TCE83" s="83"/>
      <c r="TCF83" s="84"/>
      <c r="TCG83" s="85"/>
      <c r="TCH83" s="86"/>
      <c r="TCI83" s="86"/>
      <c r="TCJ83" s="87"/>
      <c r="TCK83" s="87"/>
      <c r="TCL83" s="88"/>
      <c r="TCM83" s="82"/>
      <c r="TCN83" s="83"/>
      <c r="TCO83" s="84"/>
      <c r="TCP83" s="85"/>
      <c r="TCQ83" s="86"/>
      <c r="TCR83" s="86"/>
      <c r="TCS83" s="87"/>
      <c r="TCT83" s="87"/>
      <c r="TCU83" s="88"/>
      <c r="TCV83" s="82"/>
      <c r="TCW83" s="83"/>
      <c r="TCX83" s="84"/>
      <c r="TCY83" s="85"/>
      <c r="TCZ83" s="86"/>
      <c r="TDA83" s="86"/>
      <c r="TDB83" s="87"/>
      <c r="TDC83" s="87"/>
      <c r="TDD83" s="88"/>
      <c r="TDE83" s="82"/>
      <c r="TDF83" s="83"/>
      <c r="TDG83" s="84"/>
      <c r="TDH83" s="85"/>
      <c r="TDI83" s="86"/>
      <c r="TDJ83" s="86"/>
      <c r="TDK83" s="87"/>
      <c r="TDL83" s="87"/>
      <c r="TDM83" s="88"/>
      <c r="TDN83" s="82"/>
      <c r="TDO83" s="83"/>
      <c r="TDP83" s="84"/>
      <c r="TDQ83" s="85"/>
      <c r="TDR83" s="86"/>
      <c r="TDS83" s="86"/>
      <c r="TDT83" s="87"/>
      <c r="TDU83" s="87"/>
      <c r="TDV83" s="88"/>
      <c r="TDW83" s="82"/>
      <c r="TDX83" s="83"/>
      <c r="TDY83" s="84"/>
      <c r="TDZ83" s="85"/>
      <c r="TEA83" s="86"/>
      <c r="TEB83" s="86"/>
      <c r="TEC83" s="87"/>
      <c r="TED83" s="87"/>
      <c r="TEE83" s="88"/>
      <c r="TEF83" s="82"/>
      <c r="TEG83" s="83"/>
      <c r="TEH83" s="84"/>
      <c r="TEI83" s="85"/>
      <c r="TEJ83" s="86"/>
      <c r="TEK83" s="86"/>
      <c r="TEL83" s="87"/>
      <c r="TEM83" s="87"/>
      <c r="TEN83" s="88"/>
      <c r="TEO83" s="82"/>
      <c r="TEP83" s="83"/>
      <c r="TEQ83" s="84"/>
      <c r="TER83" s="85"/>
      <c r="TES83" s="86"/>
      <c r="TET83" s="86"/>
      <c r="TEU83" s="87"/>
      <c r="TEV83" s="87"/>
      <c r="TEW83" s="88"/>
      <c r="TEX83" s="82"/>
      <c r="TEY83" s="83"/>
      <c r="TEZ83" s="84"/>
      <c r="TFA83" s="85"/>
      <c r="TFB83" s="86"/>
      <c r="TFC83" s="86"/>
      <c r="TFD83" s="87"/>
      <c r="TFE83" s="87"/>
      <c r="TFF83" s="88"/>
      <c r="TFG83" s="82"/>
      <c r="TFH83" s="83"/>
      <c r="TFI83" s="84"/>
      <c r="TFJ83" s="85"/>
      <c r="TFK83" s="86"/>
      <c r="TFL83" s="86"/>
      <c r="TFM83" s="87"/>
      <c r="TFN83" s="87"/>
      <c r="TFO83" s="88"/>
      <c r="TFP83" s="82"/>
      <c r="TFQ83" s="83"/>
      <c r="TFR83" s="84"/>
      <c r="TFS83" s="85"/>
      <c r="TFT83" s="86"/>
      <c r="TFU83" s="86"/>
      <c r="TFV83" s="87"/>
      <c r="TFW83" s="87"/>
      <c r="TFX83" s="88"/>
      <c r="TFY83" s="82"/>
      <c r="TFZ83" s="83"/>
      <c r="TGA83" s="84"/>
      <c r="TGB83" s="85"/>
      <c r="TGC83" s="86"/>
      <c r="TGD83" s="86"/>
      <c r="TGE83" s="87"/>
      <c r="TGF83" s="87"/>
      <c r="TGG83" s="88"/>
      <c r="TGH83" s="82"/>
      <c r="TGI83" s="83"/>
      <c r="TGJ83" s="84"/>
      <c r="TGK83" s="85"/>
      <c r="TGL83" s="86"/>
      <c r="TGM83" s="86"/>
      <c r="TGN83" s="87"/>
      <c r="TGO83" s="87"/>
      <c r="TGP83" s="88"/>
      <c r="TGQ83" s="82"/>
      <c r="TGR83" s="83"/>
      <c r="TGS83" s="84"/>
      <c r="TGT83" s="85"/>
      <c r="TGU83" s="86"/>
      <c r="TGV83" s="86"/>
      <c r="TGW83" s="87"/>
      <c r="TGX83" s="87"/>
      <c r="TGY83" s="88"/>
      <c r="TGZ83" s="82"/>
      <c r="THA83" s="83"/>
      <c r="THB83" s="84"/>
      <c r="THC83" s="85"/>
      <c r="THD83" s="86"/>
      <c r="THE83" s="86"/>
      <c r="THF83" s="87"/>
      <c r="THG83" s="87"/>
      <c r="THH83" s="88"/>
      <c r="THI83" s="82"/>
      <c r="THJ83" s="83"/>
      <c r="THK83" s="84"/>
      <c r="THL83" s="85"/>
      <c r="THM83" s="86"/>
      <c r="THN83" s="86"/>
      <c r="THO83" s="87"/>
      <c r="THP83" s="87"/>
      <c r="THQ83" s="88"/>
      <c r="THR83" s="82"/>
      <c r="THS83" s="83"/>
      <c r="THT83" s="84"/>
      <c r="THU83" s="85"/>
      <c r="THV83" s="86"/>
      <c r="THW83" s="86"/>
      <c r="THX83" s="87"/>
      <c r="THY83" s="87"/>
      <c r="THZ83" s="88"/>
      <c r="TIA83" s="82"/>
      <c r="TIB83" s="83"/>
      <c r="TIC83" s="84"/>
      <c r="TID83" s="85"/>
      <c r="TIE83" s="86"/>
      <c r="TIF83" s="86"/>
      <c r="TIG83" s="87"/>
      <c r="TIH83" s="87"/>
      <c r="TII83" s="88"/>
      <c r="TIJ83" s="82"/>
      <c r="TIK83" s="83"/>
      <c r="TIL83" s="84"/>
      <c r="TIM83" s="85"/>
      <c r="TIN83" s="86"/>
      <c r="TIO83" s="86"/>
      <c r="TIP83" s="87"/>
      <c r="TIQ83" s="87"/>
      <c r="TIR83" s="88"/>
      <c r="TIS83" s="82"/>
      <c r="TIT83" s="83"/>
      <c r="TIU83" s="84"/>
      <c r="TIV83" s="85"/>
      <c r="TIW83" s="86"/>
      <c r="TIX83" s="86"/>
      <c r="TIY83" s="87"/>
      <c r="TIZ83" s="87"/>
      <c r="TJA83" s="88"/>
      <c r="TJB83" s="82"/>
      <c r="TJC83" s="83"/>
      <c r="TJD83" s="84"/>
      <c r="TJE83" s="85"/>
      <c r="TJF83" s="86"/>
      <c r="TJG83" s="86"/>
      <c r="TJH83" s="87"/>
      <c r="TJI83" s="87"/>
      <c r="TJJ83" s="88"/>
      <c r="TJK83" s="82"/>
      <c r="TJL83" s="83"/>
      <c r="TJM83" s="84"/>
      <c r="TJN83" s="85"/>
      <c r="TJO83" s="86"/>
      <c r="TJP83" s="86"/>
      <c r="TJQ83" s="87"/>
      <c r="TJR83" s="87"/>
      <c r="TJS83" s="88"/>
      <c r="TJT83" s="82"/>
      <c r="TJU83" s="83"/>
      <c r="TJV83" s="84"/>
      <c r="TJW83" s="85"/>
      <c r="TJX83" s="86"/>
      <c r="TJY83" s="86"/>
      <c r="TJZ83" s="87"/>
      <c r="TKA83" s="87"/>
      <c r="TKB83" s="88"/>
      <c r="TKC83" s="82"/>
      <c r="TKD83" s="83"/>
      <c r="TKE83" s="84"/>
      <c r="TKF83" s="85"/>
      <c r="TKG83" s="86"/>
      <c r="TKH83" s="86"/>
      <c r="TKI83" s="87"/>
      <c r="TKJ83" s="87"/>
      <c r="TKK83" s="88"/>
      <c r="TKL83" s="82"/>
      <c r="TKM83" s="83"/>
      <c r="TKN83" s="84"/>
      <c r="TKO83" s="85"/>
      <c r="TKP83" s="86"/>
      <c r="TKQ83" s="86"/>
      <c r="TKR83" s="87"/>
      <c r="TKS83" s="87"/>
      <c r="TKT83" s="88"/>
      <c r="TKU83" s="82"/>
      <c r="TKV83" s="83"/>
      <c r="TKW83" s="84"/>
      <c r="TKX83" s="85"/>
      <c r="TKY83" s="86"/>
      <c r="TKZ83" s="86"/>
      <c r="TLA83" s="87"/>
      <c r="TLB83" s="87"/>
      <c r="TLC83" s="88"/>
      <c r="TLD83" s="82"/>
      <c r="TLE83" s="83"/>
      <c r="TLF83" s="84"/>
      <c r="TLG83" s="85"/>
      <c r="TLH83" s="86"/>
      <c r="TLI83" s="86"/>
      <c r="TLJ83" s="87"/>
      <c r="TLK83" s="87"/>
      <c r="TLL83" s="88"/>
      <c r="TLM83" s="82"/>
      <c r="TLN83" s="83"/>
      <c r="TLO83" s="84"/>
      <c r="TLP83" s="85"/>
      <c r="TLQ83" s="86"/>
      <c r="TLR83" s="86"/>
      <c r="TLS83" s="87"/>
      <c r="TLT83" s="87"/>
      <c r="TLU83" s="88"/>
      <c r="TLV83" s="82"/>
      <c r="TLW83" s="83"/>
      <c r="TLX83" s="84"/>
      <c r="TLY83" s="85"/>
      <c r="TLZ83" s="86"/>
      <c r="TMA83" s="86"/>
      <c r="TMB83" s="87"/>
      <c r="TMC83" s="87"/>
      <c r="TMD83" s="88"/>
      <c r="TME83" s="82"/>
      <c r="TMF83" s="83"/>
      <c r="TMG83" s="84"/>
      <c r="TMH83" s="85"/>
      <c r="TMI83" s="86"/>
      <c r="TMJ83" s="86"/>
      <c r="TMK83" s="87"/>
      <c r="TML83" s="87"/>
      <c r="TMM83" s="88"/>
      <c r="TMN83" s="82"/>
      <c r="TMO83" s="83"/>
      <c r="TMP83" s="84"/>
      <c r="TMQ83" s="85"/>
      <c r="TMR83" s="86"/>
      <c r="TMS83" s="86"/>
      <c r="TMT83" s="87"/>
      <c r="TMU83" s="87"/>
      <c r="TMV83" s="88"/>
      <c r="TMW83" s="82"/>
      <c r="TMX83" s="83"/>
      <c r="TMY83" s="84"/>
      <c r="TMZ83" s="85"/>
      <c r="TNA83" s="86"/>
      <c r="TNB83" s="86"/>
      <c r="TNC83" s="87"/>
      <c r="TND83" s="87"/>
      <c r="TNE83" s="88"/>
      <c r="TNF83" s="82"/>
      <c r="TNG83" s="83"/>
      <c r="TNH83" s="84"/>
      <c r="TNI83" s="85"/>
      <c r="TNJ83" s="86"/>
      <c r="TNK83" s="86"/>
      <c r="TNL83" s="87"/>
      <c r="TNM83" s="87"/>
      <c r="TNN83" s="88"/>
      <c r="TNO83" s="82"/>
      <c r="TNP83" s="83"/>
      <c r="TNQ83" s="84"/>
      <c r="TNR83" s="85"/>
      <c r="TNS83" s="86"/>
      <c r="TNT83" s="86"/>
      <c r="TNU83" s="87"/>
      <c r="TNV83" s="87"/>
      <c r="TNW83" s="88"/>
      <c r="TNX83" s="82"/>
      <c r="TNY83" s="83"/>
      <c r="TNZ83" s="84"/>
      <c r="TOA83" s="85"/>
      <c r="TOB83" s="86"/>
      <c r="TOC83" s="86"/>
      <c r="TOD83" s="87"/>
      <c r="TOE83" s="87"/>
      <c r="TOF83" s="88"/>
      <c r="TOG83" s="82"/>
      <c r="TOH83" s="83"/>
      <c r="TOI83" s="84"/>
      <c r="TOJ83" s="85"/>
      <c r="TOK83" s="86"/>
      <c r="TOL83" s="86"/>
      <c r="TOM83" s="87"/>
      <c r="TON83" s="87"/>
      <c r="TOO83" s="88"/>
      <c r="TOP83" s="82"/>
      <c r="TOQ83" s="83"/>
      <c r="TOR83" s="84"/>
      <c r="TOS83" s="85"/>
      <c r="TOT83" s="86"/>
      <c r="TOU83" s="86"/>
      <c r="TOV83" s="87"/>
      <c r="TOW83" s="87"/>
      <c r="TOX83" s="88"/>
      <c r="TOY83" s="82"/>
      <c r="TOZ83" s="83"/>
      <c r="TPA83" s="84"/>
      <c r="TPB83" s="85"/>
      <c r="TPC83" s="86"/>
      <c r="TPD83" s="86"/>
      <c r="TPE83" s="87"/>
      <c r="TPF83" s="87"/>
      <c r="TPG83" s="88"/>
      <c r="TPH83" s="82"/>
      <c r="TPI83" s="83"/>
      <c r="TPJ83" s="84"/>
      <c r="TPK83" s="85"/>
      <c r="TPL83" s="86"/>
      <c r="TPM83" s="86"/>
      <c r="TPN83" s="87"/>
      <c r="TPO83" s="87"/>
      <c r="TPP83" s="88"/>
      <c r="TPQ83" s="82"/>
      <c r="TPR83" s="83"/>
      <c r="TPS83" s="84"/>
      <c r="TPT83" s="85"/>
      <c r="TPU83" s="86"/>
      <c r="TPV83" s="86"/>
      <c r="TPW83" s="87"/>
      <c r="TPX83" s="87"/>
      <c r="TPY83" s="88"/>
      <c r="TPZ83" s="82"/>
      <c r="TQA83" s="83"/>
      <c r="TQB83" s="84"/>
      <c r="TQC83" s="85"/>
      <c r="TQD83" s="86"/>
      <c r="TQE83" s="86"/>
      <c r="TQF83" s="87"/>
      <c r="TQG83" s="87"/>
      <c r="TQH83" s="88"/>
      <c r="TQI83" s="82"/>
      <c r="TQJ83" s="83"/>
      <c r="TQK83" s="84"/>
      <c r="TQL83" s="85"/>
      <c r="TQM83" s="86"/>
      <c r="TQN83" s="86"/>
      <c r="TQO83" s="87"/>
      <c r="TQP83" s="87"/>
      <c r="TQQ83" s="88"/>
      <c r="TQR83" s="82"/>
      <c r="TQS83" s="83"/>
      <c r="TQT83" s="84"/>
      <c r="TQU83" s="85"/>
      <c r="TQV83" s="86"/>
      <c r="TQW83" s="86"/>
      <c r="TQX83" s="87"/>
      <c r="TQY83" s="87"/>
      <c r="TQZ83" s="88"/>
      <c r="TRA83" s="82"/>
      <c r="TRB83" s="83"/>
      <c r="TRC83" s="84"/>
      <c r="TRD83" s="85"/>
      <c r="TRE83" s="86"/>
      <c r="TRF83" s="86"/>
      <c r="TRG83" s="87"/>
      <c r="TRH83" s="87"/>
      <c r="TRI83" s="88"/>
      <c r="TRJ83" s="82"/>
      <c r="TRK83" s="83"/>
      <c r="TRL83" s="84"/>
      <c r="TRM83" s="85"/>
      <c r="TRN83" s="86"/>
      <c r="TRO83" s="86"/>
      <c r="TRP83" s="87"/>
      <c r="TRQ83" s="87"/>
      <c r="TRR83" s="88"/>
      <c r="TRS83" s="82"/>
      <c r="TRT83" s="83"/>
      <c r="TRU83" s="84"/>
      <c r="TRV83" s="85"/>
      <c r="TRW83" s="86"/>
      <c r="TRX83" s="86"/>
      <c r="TRY83" s="87"/>
      <c r="TRZ83" s="87"/>
      <c r="TSA83" s="88"/>
      <c r="TSB83" s="82"/>
      <c r="TSC83" s="83"/>
      <c r="TSD83" s="84"/>
      <c r="TSE83" s="85"/>
      <c r="TSF83" s="86"/>
      <c r="TSG83" s="86"/>
      <c r="TSH83" s="87"/>
      <c r="TSI83" s="87"/>
      <c r="TSJ83" s="88"/>
      <c r="TSK83" s="82"/>
      <c r="TSL83" s="83"/>
      <c r="TSM83" s="84"/>
      <c r="TSN83" s="85"/>
      <c r="TSO83" s="86"/>
      <c r="TSP83" s="86"/>
      <c r="TSQ83" s="87"/>
      <c r="TSR83" s="87"/>
      <c r="TSS83" s="88"/>
      <c r="TST83" s="82"/>
      <c r="TSU83" s="83"/>
      <c r="TSV83" s="84"/>
      <c r="TSW83" s="85"/>
      <c r="TSX83" s="86"/>
      <c r="TSY83" s="86"/>
      <c r="TSZ83" s="87"/>
      <c r="TTA83" s="87"/>
      <c r="TTB83" s="88"/>
      <c r="TTC83" s="82"/>
      <c r="TTD83" s="83"/>
      <c r="TTE83" s="84"/>
      <c r="TTF83" s="85"/>
      <c r="TTG83" s="86"/>
      <c r="TTH83" s="86"/>
      <c r="TTI83" s="87"/>
      <c r="TTJ83" s="87"/>
      <c r="TTK83" s="88"/>
      <c r="TTL83" s="82"/>
      <c r="TTM83" s="83"/>
      <c r="TTN83" s="84"/>
      <c r="TTO83" s="85"/>
      <c r="TTP83" s="86"/>
      <c r="TTQ83" s="86"/>
      <c r="TTR83" s="87"/>
      <c r="TTS83" s="87"/>
      <c r="TTT83" s="88"/>
      <c r="TTU83" s="82"/>
      <c r="TTV83" s="83"/>
      <c r="TTW83" s="84"/>
      <c r="TTX83" s="85"/>
      <c r="TTY83" s="86"/>
      <c r="TTZ83" s="86"/>
      <c r="TUA83" s="87"/>
      <c r="TUB83" s="87"/>
      <c r="TUC83" s="88"/>
      <c r="TUD83" s="82"/>
      <c r="TUE83" s="83"/>
      <c r="TUF83" s="84"/>
      <c r="TUG83" s="85"/>
      <c r="TUH83" s="86"/>
      <c r="TUI83" s="86"/>
      <c r="TUJ83" s="87"/>
      <c r="TUK83" s="87"/>
      <c r="TUL83" s="88"/>
      <c r="TUM83" s="82"/>
      <c r="TUN83" s="83"/>
      <c r="TUO83" s="84"/>
      <c r="TUP83" s="85"/>
      <c r="TUQ83" s="86"/>
      <c r="TUR83" s="86"/>
      <c r="TUS83" s="87"/>
      <c r="TUT83" s="87"/>
      <c r="TUU83" s="88"/>
      <c r="TUV83" s="82"/>
      <c r="TUW83" s="83"/>
      <c r="TUX83" s="84"/>
      <c r="TUY83" s="85"/>
      <c r="TUZ83" s="86"/>
      <c r="TVA83" s="86"/>
      <c r="TVB83" s="87"/>
      <c r="TVC83" s="87"/>
      <c r="TVD83" s="88"/>
      <c r="TVE83" s="82"/>
      <c r="TVF83" s="83"/>
      <c r="TVG83" s="84"/>
      <c r="TVH83" s="85"/>
      <c r="TVI83" s="86"/>
      <c r="TVJ83" s="86"/>
      <c r="TVK83" s="87"/>
      <c r="TVL83" s="87"/>
      <c r="TVM83" s="88"/>
      <c r="TVN83" s="82"/>
      <c r="TVO83" s="83"/>
      <c r="TVP83" s="84"/>
      <c r="TVQ83" s="85"/>
      <c r="TVR83" s="86"/>
      <c r="TVS83" s="86"/>
      <c r="TVT83" s="87"/>
      <c r="TVU83" s="87"/>
      <c r="TVV83" s="88"/>
      <c r="TVW83" s="82"/>
      <c r="TVX83" s="83"/>
      <c r="TVY83" s="84"/>
      <c r="TVZ83" s="85"/>
      <c r="TWA83" s="86"/>
      <c r="TWB83" s="86"/>
      <c r="TWC83" s="87"/>
      <c r="TWD83" s="87"/>
      <c r="TWE83" s="88"/>
      <c r="TWF83" s="82"/>
      <c r="TWG83" s="83"/>
      <c r="TWH83" s="84"/>
      <c r="TWI83" s="85"/>
      <c r="TWJ83" s="86"/>
      <c r="TWK83" s="86"/>
      <c r="TWL83" s="87"/>
      <c r="TWM83" s="87"/>
      <c r="TWN83" s="88"/>
      <c r="TWO83" s="82"/>
      <c r="TWP83" s="83"/>
      <c r="TWQ83" s="84"/>
      <c r="TWR83" s="85"/>
      <c r="TWS83" s="86"/>
      <c r="TWT83" s="86"/>
      <c r="TWU83" s="87"/>
      <c r="TWV83" s="87"/>
      <c r="TWW83" s="88"/>
      <c r="TWX83" s="82"/>
      <c r="TWY83" s="83"/>
      <c r="TWZ83" s="84"/>
      <c r="TXA83" s="85"/>
      <c r="TXB83" s="86"/>
      <c r="TXC83" s="86"/>
      <c r="TXD83" s="87"/>
      <c r="TXE83" s="87"/>
      <c r="TXF83" s="88"/>
      <c r="TXG83" s="82"/>
      <c r="TXH83" s="83"/>
      <c r="TXI83" s="84"/>
      <c r="TXJ83" s="85"/>
      <c r="TXK83" s="86"/>
      <c r="TXL83" s="86"/>
      <c r="TXM83" s="87"/>
      <c r="TXN83" s="87"/>
      <c r="TXO83" s="88"/>
      <c r="TXP83" s="82"/>
      <c r="TXQ83" s="83"/>
      <c r="TXR83" s="84"/>
      <c r="TXS83" s="85"/>
      <c r="TXT83" s="86"/>
      <c r="TXU83" s="86"/>
      <c r="TXV83" s="87"/>
      <c r="TXW83" s="87"/>
      <c r="TXX83" s="88"/>
      <c r="TXY83" s="82"/>
      <c r="TXZ83" s="83"/>
      <c r="TYA83" s="84"/>
      <c r="TYB83" s="85"/>
      <c r="TYC83" s="86"/>
      <c r="TYD83" s="86"/>
      <c r="TYE83" s="87"/>
      <c r="TYF83" s="87"/>
      <c r="TYG83" s="88"/>
      <c r="TYH83" s="82"/>
      <c r="TYI83" s="83"/>
      <c r="TYJ83" s="84"/>
      <c r="TYK83" s="85"/>
      <c r="TYL83" s="86"/>
      <c r="TYM83" s="86"/>
      <c r="TYN83" s="87"/>
      <c r="TYO83" s="87"/>
      <c r="TYP83" s="88"/>
      <c r="TYQ83" s="82"/>
      <c r="TYR83" s="83"/>
      <c r="TYS83" s="84"/>
      <c r="TYT83" s="85"/>
      <c r="TYU83" s="86"/>
      <c r="TYV83" s="86"/>
      <c r="TYW83" s="87"/>
      <c r="TYX83" s="87"/>
      <c r="TYY83" s="88"/>
      <c r="TYZ83" s="82"/>
      <c r="TZA83" s="83"/>
      <c r="TZB83" s="84"/>
      <c r="TZC83" s="85"/>
      <c r="TZD83" s="86"/>
      <c r="TZE83" s="86"/>
      <c r="TZF83" s="87"/>
      <c r="TZG83" s="87"/>
      <c r="TZH83" s="88"/>
      <c r="TZI83" s="82"/>
      <c r="TZJ83" s="83"/>
      <c r="TZK83" s="84"/>
      <c r="TZL83" s="85"/>
      <c r="TZM83" s="86"/>
      <c r="TZN83" s="86"/>
      <c r="TZO83" s="87"/>
      <c r="TZP83" s="87"/>
      <c r="TZQ83" s="88"/>
      <c r="TZR83" s="82"/>
      <c r="TZS83" s="83"/>
      <c r="TZT83" s="84"/>
      <c r="TZU83" s="85"/>
      <c r="TZV83" s="86"/>
      <c r="TZW83" s="86"/>
      <c r="TZX83" s="87"/>
      <c r="TZY83" s="87"/>
      <c r="TZZ83" s="88"/>
      <c r="UAA83" s="82"/>
      <c r="UAB83" s="83"/>
      <c r="UAC83" s="84"/>
      <c r="UAD83" s="85"/>
      <c r="UAE83" s="86"/>
      <c r="UAF83" s="86"/>
      <c r="UAG83" s="87"/>
      <c r="UAH83" s="87"/>
      <c r="UAI83" s="88"/>
      <c r="UAJ83" s="82"/>
      <c r="UAK83" s="83"/>
      <c r="UAL83" s="84"/>
      <c r="UAM83" s="85"/>
      <c r="UAN83" s="86"/>
      <c r="UAO83" s="86"/>
      <c r="UAP83" s="87"/>
      <c r="UAQ83" s="87"/>
      <c r="UAR83" s="88"/>
      <c r="UAS83" s="82"/>
      <c r="UAT83" s="83"/>
      <c r="UAU83" s="84"/>
      <c r="UAV83" s="85"/>
      <c r="UAW83" s="86"/>
      <c r="UAX83" s="86"/>
      <c r="UAY83" s="87"/>
      <c r="UAZ83" s="87"/>
      <c r="UBA83" s="88"/>
      <c r="UBB83" s="82"/>
      <c r="UBC83" s="83"/>
      <c r="UBD83" s="84"/>
      <c r="UBE83" s="85"/>
      <c r="UBF83" s="86"/>
      <c r="UBG83" s="86"/>
      <c r="UBH83" s="87"/>
      <c r="UBI83" s="87"/>
      <c r="UBJ83" s="88"/>
      <c r="UBK83" s="82"/>
      <c r="UBL83" s="83"/>
      <c r="UBM83" s="84"/>
      <c r="UBN83" s="85"/>
      <c r="UBO83" s="86"/>
      <c r="UBP83" s="86"/>
      <c r="UBQ83" s="87"/>
      <c r="UBR83" s="87"/>
      <c r="UBS83" s="88"/>
      <c r="UBT83" s="82"/>
      <c r="UBU83" s="83"/>
      <c r="UBV83" s="84"/>
      <c r="UBW83" s="85"/>
      <c r="UBX83" s="86"/>
      <c r="UBY83" s="86"/>
      <c r="UBZ83" s="87"/>
      <c r="UCA83" s="87"/>
      <c r="UCB83" s="88"/>
      <c r="UCC83" s="82"/>
      <c r="UCD83" s="83"/>
      <c r="UCE83" s="84"/>
      <c r="UCF83" s="85"/>
      <c r="UCG83" s="86"/>
      <c r="UCH83" s="86"/>
      <c r="UCI83" s="87"/>
      <c r="UCJ83" s="87"/>
      <c r="UCK83" s="88"/>
      <c r="UCL83" s="82"/>
      <c r="UCM83" s="83"/>
      <c r="UCN83" s="84"/>
      <c r="UCO83" s="85"/>
      <c r="UCP83" s="86"/>
      <c r="UCQ83" s="86"/>
      <c r="UCR83" s="87"/>
      <c r="UCS83" s="87"/>
      <c r="UCT83" s="88"/>
      <c r="UCU83" s="82"/>
      <c r="UCV83" s="83"/>
      <c r="UCW83" s="84"/>
      <c r="UCX83" s="85"/>
      <c r="UCY83" s="86"/>
      <c r="UCZ83" s="86"/>
      <c r="UDA83" s="87"/>
      <c r="UDB83" s="87"/>
      <c r="UDC83" s="88"/>
      <c r="UDD83" s="82"/>
      <c r="UDE83" s="83"/>
      <c r="UDF83" s="84"/>
      <c r="UDG83" s="85"/>
      <c r="UDH83" s="86"/>
      <c r="UDI83" s="86"/>
      <c r="UDJ83" s="87"/>
      <c r="UDK83" s="87"/>
      <c r="UDL83" s="88"/>
      <c r="UDM83" s="82"/>
      <c r="UDN83" s="83"/>
      <c r="UDO83" s="84"/>
      <c r="UDP83" s="85"/>
      <c r="UDQ83" s="86"/>
      <c r="UDR83" s="86"/>
      <c r="UDS83" s="87"/>
      <c r="UDT83" s="87"/>
      <c r="UDU83" s="88"/>
      <c r="UDV83" s="82"/>
      <c r="UDW83" s="83"/>
      <c r="UDX83" s="84"/>
      <c r="UDY83" s="85"/>
      <c r="UDZ83" s="86"/>
      <c r="UEA83" s="86"/>
      <c r="UEB83" s="87"/>
      <c r="UEC83" s="87"/>
      <c r="UED83" s="88"/>
      <c r="UEE83" s="82"/>
      <c r="UEF83" s="83"/>
      <c r="UEG83" s="84"/>
      <c r="UEH83" s="85"/>
      <c r="UEI83" s="86"/>
      <c r="UEJ83" s="86"/>
      <c r="UEK83" s="87"/>
      <c r="UEL83" s="87"/>
      <c r="UEM83" s="88"/>
      <c r="UEN83" s="82"/>
      <c r="UEO83" s="83"/>
      <c r="UEP83" s="84"/>
      <c r="UEQ83" s="85"/>
      <c r="UER83" s="86"/>
      <c r="UES83" s="86"/>
      <c r="UET83" s="87"/>
      <c r="UEU83" s="87"/>
      <c r="UEV83" s="88"/>
      <c r="UEW83" s="82"/>
      <c r="UEX83" s="83"/>
      <c r="UEY83" s="84"/>
      <c r="UEZ83" s="85"/>
      <c r="UFA83" s="86"/>
      <c r="UFB83" s="86"/>
      <c r="UFC83" s="87"/>
      <c r="UFD83" s="87"/>
      <c r="UFE83" s="88"/>
      <c r="UFF83" s="82"/>
      <c r="UFG83" s="83"/>
      <c r="UFH83" s="84"/>
      <c r="UFI83" s="85"/>
      <c r="UFJ83" s="86"/>
      <c r="UFK83" s="86"/>
      <c r="UFL83" s="87"/>
      <c r="UFM83" s="87"/>
      <c r="UFN83" s="88"/>
      <c r="UFO83" s="82"/>
      <c r="UFP83" s="83"/>
      <c r="UFQ83" s="84"/>
      <c r="UFR83" s="85"/>
      <c r="UFS83" s="86"/>
      <c r="UFT83" s="86"/>
      <c r="UFU83" s="87"/>
      <c r="UFV83" s="87"/>
      <c r="UFW83" s="88"/>
      <c r="UFX83" s="82"/>
      <c r="UFY83" s="83"/>
      <c r="UFZ83" s="84"/>
      <c r="UGA83" s="85"/>
      <c r="UGB83" s="86"/>
      <c r="UGC83" s="86"/>
      <c r="UGD83" s="87"/>
      <c r="UGE83" s="87"/>
      <c r="UGF83" s="88"/>
      <c r="UGG83" s="82"/>
      <c r="UGH83" s="83"/>
      <c r="UGI83" s="84"/>
      <c r="UGJ83" s="85"/>
      <c r="UGK83" s="86"/>
      <c r="UGL83" s="86"/>
      <c r="UGM83" s="87"/>
      <c r="UGN83" s="87"/>
      <c r="UGO83" s="88"/>
      <c r="UGP83" s="82"/>
      <c r="UGQ83" s="83"/>
      <c r="UGR83" s="84"/>
      <c r="UGS83" s="85"/>
      <c r="UGT83" s="86"/>
      <c r="UGU83" s="86"/>
      <c r="UGV83" s="87"/>
      <c r="UGW83" s="87"/>
      <c r="UGX83" s="88"/>
      <c r="UGY83" s="82"/>
      <c r="UGZ83" s="83"/>
      <c r="UHA83" s="84"/>
      <c r="UHB83" s="85"/>
      <c r="UHC83" s="86"/>
      <c r="UHD83" s="86"/>
      <c r="UHE83" s="87"/>
      <c r="UHF83" s="87"/>
      <c r="UHG83" s="88"/>
      <c r="UHH83" s="82"/>
      <c r="UHI83" s="83"/>
      <c r="UHJ83" s="84"/>
      <c r="UHK83" s="85"/>
      <c r="UHL83" s="86"/>
      <c r="UHM83" s="86"/>
      <c r="UHN83" s="87"/>
      <c r="UHO83" s="87"/>
      <c r="UHP83" s="88"/>
      <c r="UHQ83" s="82"/>
      <c r="UHR83" s="83"/>
      <c r="UHS83" s="84"/>
      <c r="UHT83" s="85"/>
      <c r="UHU83" s="86"/>
      <c r="UHV83" s="86"/>
      <c r="UHW83" s="87"/>
      <c r="UHX83" s="87"/>
      <c r="UHY83" s="88"/>
      <c r="UHZ83" s="82"/>
      <c r="UIA83" s="83"/>
      <c r="UIB83" s="84"/>
      <c r="UIC83" s="85"/>
      <c r="UID83" s="86"/>
      <c r="UIE83" s="86"/>
      <c r="UIF83" s="87"/>
      <c r="UIG83" s="87"/>
      <c r="UIH83" s="88"/>
      <c r="UII83" s="82"/>
      <c r="UIJ83" s="83"/>
      <c r="UIK83" s="84"/>
      <c r="UIL83" s="85"/>
      <c r="UIM83" s="86"/>
      <c r="UIN83" s="86"/>
      <c r="UIO83" s="87"/>
      <c r="UIP83" s="87"/>
      <c r="UIQ83" s="88"/>
      <c r="UIR83" s="82"/>
      <c r="UIS83" s="83"/>
      <c r="UIT83" s="84"/>
      <c r="UIU83" s="85"/>
      <c r="UIV83" s="86"/>
      <c r="UIW83" s="86"/>
      <c r="UIX83" s="87"/>
      <c r="UIY83" s="87"/>
      <c r="UIZ83" s="88"/>
      <c r="UJA83" s="82"/>
      <c r="UJB83" s="83"/>
      <c r="UJC83" s="84"/>
      <c r="UJD83" s="85"/>
      <c r="UJE83" s="86"/>
      <c r="UJF83" s="86"/>
      <c r="UJG83" s="87"/>
      <c r="UJH83" s="87"/>
      <c r="UJI83" s="88"/>
      <c r="UJJ83" s="82"/>
      <c r="UJK83" s="83"/>
      <c r="UJL83" s="84"/>
      <c r="UJM83" s="85"/>
      <c r="UJN83" s="86"/>
      <c r="UJO83" s="86"/>
      <c r="UJP83" s="87"/>
      <c r="UJQ83" s="87"/>
      <c r="UJR83" s="88"/>
      <c r="UJS83" s="82"/>
      <c r="UJT83" s="83"/>
      <c r="UJU83" s="84"/>
      <c r="UJV83" s="85"/>
      <c r="UJW83" s="86"/>
      <c r="UJX83" s="86"/>
      <c r="UJY83" s="87"/>
      <c r="UJZ83" s="87"/>
      <c r="UKA83" s="88"/>
      <c r="UKB83" s="82"/>
      <c r="UKC83" s="83"/>
      <c r="UKD83" s="84"/>
      <c r="UKE83" s="85"/>
      <c r="UKF83" s="86"/>
      <c r="UKG83" s="86"/>
      <c r="UKH83" s="87"/>
      <c r="UKI83" s="87"/>
      <c r="UKJ83" s="88"/>
      <c r="UKK83" s="82"/>
      <c r="UKL83" s="83"/>
      <c r="UKM83" s="84"/>
      <c r="UKN83" s="85"/>
      <c r="UKO83" s="86"/>
      <c r="UKP83" s="86"/>
      <c r="UKQ83" s="87"/>
      <c r="UKR83" s="87"/>
      <c r="UKS83" s="88"/>
      <c r="UKT83" s="82"/>
      <c r="UKU83" s="83"/>
      <c r="UKV83" s="84"/>
      <c r="UKW83" s="85"/>
      <c r="UKX83" s="86"/>
      <c r="UKY83" s="86"/>
      <c r="UKZ83" s="87"/>
      <c r="ULA83" s="87"/>
      <c r="ULB83" s="88"/>
      <c r="ULC83" s="82"/>
      <c r="ULD83" s="83"/>
      <c r="ULE83" s="84"/>
      <c r="ULF83" s="85"/>
      <c r="ULG83" s="86"/>
      <c r="ULH83" s="86"/>
      <c r="ULI83" s="87"/>
      <c r="ULJ83" s="87"/>
      <c r="ULK83" s="88"/>
      <c r="ULL83" s="82"/>
      <c r="ULM83" s="83"/>
      <c r="ULN83" s="84"/>
      <c r="ULO83" s="85"/>
      <c r="ULP83" s="86"/>
      <c r="ULQ83" s="86"/>
      <c r="ULR83" s="87"/>
      <c r="ULS83" s="87"/>
      <c r="ULT83" s="88"/>
      <c r="ULU83" s="82"/>
      <c r="ULV83" s="83"/>
      <c r="ULW83" s="84"/>
      <c r="ULX83" s="85"/>
      <c r="ULY83" s="86"/>
      <c r="ULZ83" s="86"/>
      <c r="UMA83" s="87"/>
      <c r="UMB83" s="87"/>
      <c r="UMC83" s="88"/>
      <c r="UMD83" s="82"/>
      <c r="UME83" s="83"/>
      <c r="UMF83" s="84"/>
      <c r="UMG83" s="85"/>
      <c r="UMH83" s="86"/>
      <c r="UMI83" s="86"/>
      <c r="UMJ83" s="87"/>
      <c r="UMK83" s="87"/>
      <c r="UML83" s="88"/>
      <c r="UMM83" s="82"/>
      <c r="UMN83" s="83"/>
      <c r="UMO83" s="84"/>
      <c r="UMP83" s="85"/>
      <c r="UMQ83" s="86"/>
      <c r="UMR83" s="86"/>
      <c r="UMS83" s="87"/>
      <c r="UMT83" s="87"/>
      <c r="UMU83" s="88"/>
      <c r="UMV83" s="82"/>
      <c r="UMW83" s="83"/>
      <c r="UMX83" s="84"/>
      <c r="UMY83" s="85"/>
      <c r="UMZ83" s="86"/>
      <c r="UNA83" s="86"/>
      <c r="UNB83" s="87"/>
      <c r="UNC83" s="87"/>
      <c r="UND83" s="88"/>
      <c r="UNE83" s="82"/>
      <c r="UNF83" s="83"/>
      <c r="UNG83" s="84"/>
      <c r="UNH83" s="85"/>
      <c r="UNI83" s="86"/>
      <c r="UNJ83" s="86"/>
      <c r="UNK83" s="87"/>
      <c r="UNL83" s="87"/>
      <c r="UNM83" s="88"/>
      <c r="UNN83" s="82"/>
      <c r="UNO83" s="83"/>
      <c r="UNP83" s="84"/>
      <c r="UNQ83" s="85"/>
      <c r="UNR83" s="86"/>
      <c r="UNS83" s="86"/>
      <c r="UNT83" s="87"/>
      <c r="UNU83" s="87"/>
      <c r="UNV83" s="88"/>
      <c r="UNW83" s="82"/>
      <c r="UNX83" s="83"/>
      <c r="UNY83" s="84"/>
      <c r="UNZ83" s="85"/>
      <c r="UOA83" s="86"/>
      <c r="UOB83" s="86"/>
      <c r="UOC83" s="87"/>
      <c r="UOD83" s="87"/>
      <c r="UOE83" s="88"/>
      <c r="UOF83" s="82"/>
      <c r="UOG83" s="83"/>
      <c r="UOH83" s="84"/>
      <c r="UOI83" s="85"/>
      <c r="UOJ83" s="86"/>
      <c r="UOK83" s="86"/>
      <c r="UOL83" s="87"/>
      <c r="UOM83" s="87"/>
      <c r="UON83" s="88"/>
      <c r="UOO83" s="82"/>
      <c r="UOP83" s="83"/>
      <c r="UOQ83" s="84"/>
      <c r="UOR83" s="85"/>
      <c r="UOS83" s="86"/>
      <c r="UOT83" s="86"/>
      <c r="UOU83" s="87"/>
      <c r="UOV83" s="87"/>
      <c r="UOW83" s="88"/>
      <c r="UOX83" s="82"/>
      <c r="UOY83" s="83"/>
      <c r="UOZ83" s="84"/>
      <c r="UPA83" s="85"/>
      <c r="UPB83" s="86"/>
      <c r="UPC83" s="86"/>
      <c r="UPD83" s="87"/>
      <c r="UPE83" s="87"/>
      <c r="UPF83" s="88"/>
      <c r="UPG83" s="82"/>
      <c r="UPH83" s="83"/>
      <c r="UPI83" s="84"/>
      <c r="UPJ83" s="85"/>
      <c r="UPK83" s="86"/>
      <c r="UPL83" s="86"/>
      <c r="UPM83" s="87"/>
      <c r="UPN83" s="87"/>
      <c r="UPO83" s="88"/>
      <c r="UPP83" s="82"/>
      <c r="UPQ83" s="83"/>
      <c r="UPR83" s="84"/>
      <c r="UPS83" s="85"/>
      <c r="UPT83" s="86"/>
      <c r="UPU83" s="86"/>
      <c r="UPV83" s="87"/>
      <c r="UPW83" s="87"/>
      <c r="UPX83" s="88"/>
      <c r="UPY83" s="82"/>
      <c r="UPZ83" s="83"/>
      <c r="UQA83" s="84"/>
      <c r="UQB83" s="85"/>
      <c r="UQC83" s="86"/>
      <c r="UQD83" s="86"/>
      <c r="UQE83" s="87"/>
      <c r="UQF83" s="87"/>
      <c r="UQG83" s="88"/>
      <c r="UQH83" s="82"/>
      <c r="UQI83" s="83"/>
      <c r="UQJ83" s="84"/>
      <c r="UQK83" s="85"/>
      <c r="UQL83" s="86"/>
      <c r="UQM83" s="86"/>
      <c r="UQN83" s="87"/>
      <c r="UQO83" s="87"/>
      <c r="UQP83" s="88"/>
      <c r="UQQ83" s="82"/>
      <c r="UQR83" s="83"/>
      <c r="UQS83" s="84"/>
      <c r="UQT83" s="85"/>
      <c r="UQU83" s="86"/>
      <c r="UQV83" s="86"/>
      <c r="UQW83" s="87"/>
      <c r="UQX83" s="87"/>
      <c r="UQY83" s="88"/>
      <c r="UQZ83" s="82"/>
      <c r="URA83" s="83"/>
      <c r="URB83" s="84"/>
      <c r="URC83" s="85"/>
      <c r="URD83" s="86"/>
      <c r="URE83" s="86"/>
      <c r="URF83" s="87"/>
      <c r="URG83" s="87"/>
      <c r="URH83" s="88"/>
      <c r="URI83" s="82"/>
      <c r="URJ83" s="83"/>
      <c r="URK83" s="84"/>
      <c r="URL83" s="85"/>
      <c r="URM83" s="86"/>
      <c r="URN83" s="86"/>
      <c r="URO83" s="87"/>
      <c r="URP83" s="87"/>
      <c r="URQ83" s="88"/>
      <c r="URR83" s="82"/>
      <c r="URS83" s="83"/>
      <c r="URT83" s="84"/>
      <c r="URU83" s="85"/>
      <c r="URV83" s="86"/>
      <c r="URW83" s="86"/>
      <c r="URX83" s="87"/>
      <c r="URY83" s="87"/>
      <c r="URZ83" s="88"/>
      <c r="USA83" s="82"/>
      <c r="USB83" s="83"/>
      <c r="USC83" s="84"/>
      <c r="USD83" s="85"/>
      <c r="USE83" s="86"/>
      <c r="USF83" s="86"/>
      <c r="USG83" s="87"/>
      <c r="USH83" s="87"/>
      <c r="USI83" s="88"/>
      <c r="USJ83" s="82"/>
      <c r="USK83" s="83"/>
      <c r="USL83" s="84"/>
      <c r="USM83" s="85"/>
      <c r="USN83" s="86"/>
      <c r="USO83" s="86"/>
      <c r="USP83" s="87"/>
      <c r="USQ83" s="87"/>
      <c r="USR83" s="88"/>
      <c r="USS83" s="82"/>
      <c r="UST83" s="83"/>
      <c r="USU83" s="84"/>
      <c r="USV83" s="85"/>
      <c r="USW83" s="86"/>
      <c r="USX83" s="86"/>
      <c r="USY83" s="87"/>
      <c r="USZ83" s="87"/>
      <c r="UTA83" s="88"/>
      <c r="UTB83" s="82"/>
      <c r="UTC83" s="83"/>
      <c r="UTD83" s="84"/>
      <c r="UTE83" s="85"/>
      <c r="UTF83" s="86"/>
      <c r="UTG83" s="86"/>
      <c r="UTH83" s="87"/>
      <c r="UTI83" s="87"/>
      <c r="UTJ83" s="88"/>
      <c r="UTK83" s="82"/>
      <c r="UTL83" s="83"/>
      <c r="UTM83" s="84"/>
      <c r="UTN83" s="85"/>
      <c r="UTO83" s="86"/>
      <c r="UTP83" s="86"/>
      <c r="UTQ83" s="87"/>
      <c r="UTR83" s="87"/>
      <c r="UTS83" s="88"/>
      <c r="UTT83" s="82"/>
      <c r="UTU83" s="83"/>
      <c r="UTV83" s="84"/>
      <c r="UTW83" s="85"/>
      <c r="UTX83" s="86"/>
      <c r="UTY83" s="86"/>
      <c r="UTZ83" s="87"/>
      <c r="UUA83" s="87"/>
      <c r="UUB83" s="88"/>
      <c r="UUC83" s="82"/>
      <c r="UUD83" s="83"/>
      <c r="UUE83" s="84"/>
      <c r="UUF83" s="85"/>
      <c r="UUG83" s="86"/>
      <c r="UUH83" s="86"/>
      <c r="UUI83" s="87"/>
      <c r="UUJ83" s="87"/>
      <c r="UUK83" s="88"/>
      <c r="UUL83" s="82"/>
      <c r="UUM83" s="83"/>
      <c r="UUN83" s="84"/>
      <c r="UUO83" s="85"/>
      <c r="UUP83" s="86"/>
      <c r="UUQ83" s="86"/>
      <c r="UUR83" s="87"/>
      <c r="UUS83" s="87"/>
      <c r="UUT83" s="88"/>
      <c r="UUU83" s="82"/>
      <c r="UUV83" s="83"/>
      <c r="UUW83" s="84"/>
      <c r="UUX83" s="85"/>
      <c r="UUY83" s="86"/>
      <c r="UUZ83" s="86"/>
      <c r="UVA83" s="87"/>
      <c r="UVB83" s="87"/>
      <c r="UVC83" s="88"/>
      <c r="UVD83" s="82"/>
      <c r="UVE83" s="83"/>
      <c r="UVF83" s="84"/>
      <c r="UVG83" s="85"/>
      <c r="UVH83" s="86"/>
      <c r="UVI83" s="86"/>
      <c r="UVJ83" s="87"/>
      <c r="UVK83" s="87"/>
      <c r="UVL83" s="88"/>
      <c r="UVM83" s="82"/>
      <c r="UVN83" s="83"/>
      <c r="UVO83" s="84"/>
      <c r="UVP83" s="85"/>
      <c r="UVQ83" s="86"/>
      <c r="UVR83" s="86"/>
      <c r="UVS83" s="87"/>
      <c r="UVT83" s="87"/>
      <c r="UVU83" s="88"/>
      <c r="UVV83" s="82"/>
      <c r="UVW83" s="83"/>
      <c r="UVX83" s="84"/>
      <c r="UVY83" s="85"/>
      <c r="UVZ83" s="86"/>
      <c r="UWA83" s="86"/>
      <c r="UWB83" s="87"/>
      <c r="UWC83" s="87"/>
      <c r="UWD83" s="88"/>
      <c r="UWE83" s="82"/>
      <c r="UWF83" s="83"/>
      <c r="UWG83" s="84"/>
      <c r="UWH83" s="85"/>
      <c r="UWI83" s="86"/>
      <c r="UWJ83" s="86"/>
      <c r="UWK83" s="87"/>
      <c r="UWL83" s="87"/>
      <c r="UWM83" s="88"/>
      <c r="UWN83" s="82"/>
      <c r="UWO83" s="83"/>
      <c r="UWP83" s="84"/>
      <c r="UWQ83" s="85"/>
      <c r="UWR83" s="86"/>
      <c r="UWS83" s="86"/>
      <c r="UWT83" s="87"/>
      <c r="UWU83" s="87"/>
      <c r="UWV83" s="88"/>
      <c r="UWW83" s="82"/>
      <c r="UWX83" s="83"/>
      <c r="UWY83" s="84"/>
      <c r="UWZ83" s="85"/>
      <c r="UXA83" s="86"/>
      <c r="UXB83" s="86"/>
      <c r="UXC83" s="87"/>
      <c r="UXD83" s="87"/>
      <c r="UXE83" s="88"/>
      <c r="UXF83" s="82"/>
      <c r="UXG83" s="83"/>
      <c r="UXH83" s="84"/>
      <c r="UXI83" s="85"/>
      <c r="UXJ83" s="86"/>
      <c r="UXK83" s="86"/>
      <c r="UXL83" s="87"/>
      <c r="UXM83" s="87"/>
      <c r="UXN83" s="88"/>
      <c r="UXO83" s="82"/>
      <c r="UXP83" s="83"/>
      <c r="UXQ83" s="84"/>
      <c r="UXR83" s="85"/>
      <c r="UXS83" s="86"/>
      <c r="UXT83" s="86"/>
      <c r="UXU83" s="87"/>
      <c r="UXV83" s="87"/>
      <c r="UXW83" s="88"/>
      <c r="UXX83" s="82"/>
      <c r="UXY83" s="83"/>
      <c r="UXZ83" s="84"/>
      <c r="UYA83" s="85"/>
      <c r="UYB83" s="86"/>
      <c r="UYC83" s="86"/>
      <c r="UYD83" s="87"/>
      <c r="UYE83" s="87"/>
      <c r="UYF83" s="88"/>
      <c r="UYG83" s="82"/>
      <c r="UYH83" s="83"/>
      <c r="UYI83" s="84"/>
      <c r="UYJ83" s="85"/>
      <c r="UYK83" s="86"/>
      <c r="UYL83" s="86"/>
      <c r="UYM83" s="87"/>
      <c r="UYN83" s="87"/>
      <c r="UYO83" s="88"/>
      <c r="UYP83" s="82"/>
      <c r="UYQ83" s="83"/>
      <c r="UYR83" s="84"/>
      <c r="UYS83" s="85"/>
      <c r="UYT83" s="86"/>
      <c r="UYU83" s="86"/>
      <c r="UYV83" s="87"/>
      <c r="UYW83" s="87"/>
      <c r="UYX83" s="88"/>
      <c r="UYY83" s="82"/>
      <c r="UYZ83" s="83"/>
      <c r="UZA83" s="84"/>
      <c r="UZB83" s="85"/>
      <c r="UZC83" s="86"/>
      <c r="UZD83" s="86"/>
      <c r="UZE83" s="87"/>
      <c r="UZF83" s="87"/>
      <c r="UZG83" s="88"/>
      <c r="UZH83" s="82"/>
      <c r="UZI83" s="83"/>
      <c r="UZJ83" s="84"/>
      <c r="UZK83" s="85"/>
      <c r="UZL83" s="86"/>
      <c r="UZM83" s="86"/>
      <c r="UZN83" s="87"/>
      <c r="UZO83" s="87"/>
      <c r="UZP83" s="88"/>
      <c r="UZQ83" s="82"/>
      <c r="UZR83" s="83"/>
      <c r="UZS83" s="84"/>
      <c r="UZT83" s="85"/>
      <c r="UZU83" s="86"/>
      <c r="UZV83" s="86"/>
      <c r="UZW83" s="87"/>
      <c r="UZX83" s="87"/>
      <c r="UZY83" s="88"/>
      <c r="UZZ83" s="82"/>
      <c r="VAA83" s="83"/>
      <c r="VAB83" s="84"/>
      <c r="VAC83" s="85"/>
      <c r="VAD83" s="86"/>
      <c r="VAE83" s="86"/>
      <c r="VAF83" s="87"/>
      <c r="VAG83" s="87"/>
      <c r="VAH83" s="88"/>
      <c r="VAI83" s="82"/>
      <c r="VAJ83" s="83"/>
      <c r="VAK83" s="84"/>
      <c r="VAL83" s="85"/>
      <c r="VAM83" s="86"/>
      <c r="VAN83" s="86"/>
      <c r="VAO83" s="87"/>
      <c r="VAP83" s="87"/>
      <c r="VAQ83" s="88"/>
      <c r="VAR83" s="82"/>
      <c r="VAS83" s="83"/>
      <c r="VAT83" s="84"/>
      <c r="VAU83" s="85"/>
      <c r="VAV83" s="86"/>
      <c r="VAW83" s="86"/>
      <c r="VAX83" s="87"/>
      <c r="VAY83" s="87"/>
      <c r="VAZ83" s="88"/>
      <c r="VBA83" s="82"/>
      <c r="VBB83" s="83"/>
      <c r="VBC83" s="84"/>
      <c r="VBD83" s="85"/>
      <c r="VBE83" s="86"/>
      <c r="VBF83" s="86"/>
      <c r="VBG83" s="87"/>
      <c r="VBH83" s="87"/>
      <c r="VBI83" s="88"/>
      <c r="VBJ83" s="82"/>
      <c r="VBK83" s="83"/>
      <c r="VBL83" s="84"/>
      <c r="VBM83" s="85"/>
      <c r="VBN83" s="86"/>
      <c r="VBO83" s="86"/>
      <c r="VBP83" s="87"/>
      <c r="VBQ83" s="87"/>
      <c r="VBR83" s="88"/>
      <c r="VBS83" s="82"/>
      <c r="VBT83" s="83"/>
      <c r="VBU83" s="84"/>
      <c r="VBV83" s="85"/>
      <c r="VBW83" s="86"/>
      <c r="VBX83" s="86"/>
      <c r="VBY83" s="87"/>
      <c r="VBZ83" s="87"/>
      <c r="VCA83" s="88"/>
      <c r="VCB83" s="82"/>
      <c r="VCC83" s="83"/>
      <c r="VCD83" s="84"/>
      <c r="VCE83" s="85"/>
      <c r="VCF83" s="86"/>
      <c r="VCG83" s="86"/>
      <c r="VCH83" s="87"/>
      <c r="VCI83" s="87"/>
      <c r="VCJ83" s="88"/>
      <c r="VCK83" s="82"/>
      <c r="VCL83" s="83"/>
      <c r="VCM83" s="84"/>
      <c r="VCN83" s="85"/>
      <c r="VCO83" s="86"/>
      <c r="VCP83" s="86"/>
      <c r="VCQ83" s="87"/>
      <c r="VCR83" s="87"/>
      <c r="VCS83" s="88"/>
      <c r="VCT83" s="82"/>
      <c r="VCU83" s="83"/>
      <c r="VCV83" s="84"/>
      <c r="VCW83" s="85"/>
      <c r="VCX83" s="86"/>
      <c r="VCY83" s="86"/>
      <c r="VCZ83" s="87"/>
      <c r="VDA83" s="87"/>
      <c r="VDB83" s="88"/>
      <c r="VDC83" s="82"/>
      <c r="VDD83" s="83"/>
      <c r="VDE83" s="84"/>
      <c r="VDF83" s="85"/>
      <c r="VDG83" s="86"/>
      <c r="VDH83" s="86"/>
      <c r="VDI83" s="87"/>
      <c r="VDJ83" s="87"/>
      <c r="VDK83" s="88"/>
      <c r="VDL83" s="82"/>
      <c r="VDM83" s="83"/>
      <c r="VDN83" s="84"/>
      <c r="VDO83" s="85"/>
      <c r="VDP83" s="86"/>
      <c r="VDQ83" s="86"/>
      <c r="VDR83" s="87"/>
      <c r="VDS83" s="87"/>
      <c r="VDT83" s="88"/>
      <c r="VDU83" s="82"/>
      <c r="VDV83" s="83"/>
      <c r="VDW83" s="84"/>
      <c r="VDX83" s="85"/>
      <c r="VDY83" s="86"/>
      <c r="VDZ83" s="86"/>
      <c r="VEA83" s="87"/>
      <c r="VEB83" s="87"/>
      <c r="VEC83" s="88"/>
      <c r="VED83" s="82"/>
      <c r="VEE83" s="83"/>
      <c r="VEF83" s="84"/>
      <c r="VEG83" s="85"/>
      <c r="VEH83" s="86"/>
      <c r="VEI83" s="86"/>
      <c r="VEJ83" s="87"/>
      <c r="VEK83" s="87"/>
      <c r="VEL83" s="88"/>
      <c r="VEM83" s="82"/>
      <c r="VEN83" s="83"/>
      <c r="VEO83" s="84"/>
      <c r="VEP83" s="85"/>
      <c r="VEQ83" s="86"/>
      <c r="VER83" s="86"/>
      <c r="VES83" s="87"/>
      <c r="VET83" s="87"/>
      <c r="VEU83" s="88"/>
      <c r="VEV83" s="82"/>
      <c r="VEW83" s="83"/>
      <c r="VEX83" s="84"/>
      <c r="VEY83" s="85"/>
      <c r="VEZ83" s="86"/>
      <c r="VFA83" s="86"/>
      <c r="VFB83" s="87"/>
      <c r="VFC83" s="87"/>
      <c r="VFD83" s="88"/>
      <c r="VFE83" s="82"/>
      <c r="VFF83" s="83"/>
      <c r="VFG83" s="84"/>
      <c r="VFH83" s="85"/>
      <c r="VFI83" s="86"/>
      <c r="VFJ83" s="86"/>
      <c r="VFK83" s="87"/>
      <c r="VFL83" s="87"/>
      <c r="VFM83" s="88"/>
      <c r="VFN83" s="82"/>
      <c r="VFO83" s="83"/>
      <c r="VFP83" s="84"/>
      <c r="VFQ83" s="85"/>
      <c r="VFR83" s="86"/>
      <c r="VFS83" s="86"/>
      <c r="VFT83" s="87"/>
      <c r="VFU83" s="87"/>
      <c r="VFV83" s="88"/>
      <c r="VFW83" s="82"/>
      <c r="VFX83" s="83"/>
      <c r="VFY83" s="84"/>
      <c r="VFZ83" s="85"/>
      <c r="VGA83" s="86"/>
      <c r="VGB83" s="86"/>
      <c r="VGC83" s="87"/>
      <c r="VGD83" s="87"/>
      <c r="VGE83" s="88"/>
      <c r="VGF83" s="82"/>
      <c r="VGG83" s="83"/>
      <c r="VGH83" s="84"/>
      <c r="VGI83" s="85"/>
      <c r="VGJ83" s="86"/>
      <c r="VGK83" s="86"/>
      <c r="VGL83" s="87"/>
      <c r="VGM83" s="87"/>
      <c r="VGN83" s="88"/>
      <c r="VGO83" s="82"/>
      <c r="VGP83" s="83"/>
      <c r="VGQ83" s="84"/>
      <c r="VGR83" s="85"/>
      <c r="VGS83" s="86"/>
      <c r="VGT83" s="86"/>
      <c r="VGU83" s="87"/>
      <c r="VGV83" s="87"/>
      <c r="VGW83" s="88"/>
      <c r="VGX83" s="82"/>
      <c r="VGY83" s="83"/>
      <c r="VGZ83" s="84"/>
      <c r="VHA83" s="85"/>
      <c r="VHB83" s="86"/>
      <c r="VHC83" s="86"/>
      <c r="VHD83" s="87"/>
      <c r="VHE83" s="87"/>
      <c r="VHF83" s="88"/>
      <c r="VHG83" s="82"/>
      <c r="VHH83" s="83"/>
      <c r="VHI83" s="84"/>
      <c r="VHJ83" s="85"/>
      <c r="VHK83" s="86"/>
      <c r="VHL83" s="86"/>
      <c r="VHM83" s="87"/>
      <c r="VHN83" s="87"/>
      <c r="VHO83" s="88"/>
      <c r="VHP83" s="82"/>
      <c r="VHQ83" s="83"/>
      <c r="VHR83" s="84"/>
      <c r="VHS83" s="85"/>
      <c r="VHT83" s="86"/>
      <c r="VHU83" s="86"/>
      <c r="VHV83" s="87"/>
      <c r="VHW83" s="87"/>
      <c r="VHX83" s="88"/>
      <c r="VHY83" s="82"/>
      <c r="VHZ83" s="83"/>
      <c r="VIA83" s="84"/>
      <c r="VIB83" s="85"/>
      <c r="VIC83" s="86"/>
      <c r="VID83" s="86"/>
      <c r="VIE83" s="87"/>
      <c r="VIF83" s="87"/>
      <c r="VIG83" s="88"/>
      <c r="VIH83" s="82"/>
      <c r="VII83" s="83"/>
      <c r="VIJ83" s="84"/>
      <c r="VIK83" s="85"/>
      <c r="VIL83" s="86"/>
      <c r="VIM83" s="86"/>
      <c r="VIN83" s="87"/>
      <c r="VIO83" s="87"/>
      <c r="VIP83" s="88"/>
      <c r="VIQ83" s="82"/>
      <c r="VIR83" s="83"/>
      <c r="VIS83" s="84"/>
      <c r="VIT83" s="85"/>
      <c r="VIU83" s="86"/>
      <c r="VIV83" s="86"/>
      <c r="VIW83" s="87"/>
      <c r="VIX83" s="87"/>
      <c r="VIY83" s="88"/>
      <c r="VIZ83" s="82"/>
      <c r="VJA83" s="83"/>
      <c r="VJB83" s="84"/>
      <c r="VJC83" s="85"/>
      <c r="VJD83" s="86"/>
      <c r="VJE83" s="86"/>
      <c r="VJF83" s="87"/>
      <c r="VJG83" s="87"/>
      <c r="VJH83" s="88"/>
      <c r="VJI83" s="82"/>
      <c r="VJJ83" s="83"/>
      <c r="VJK83" s="84"/>
      <c r="VJL83" s="85"/>
      <c r="VJM83" s="86"/>
      <c r="VJN83" s="86"/>
      <c r="VJO83" s="87"/>
      <c r="VJP83" s="87"/>
      <c r="VJQ83" s="88"/>
      <c r="VJR83" s="82"/>
      <c r="VJS83" s="83"/>
      <c r="VJT83" s="84"/>
      <c r="VJU83" s="85"/>
      <c r="VJV83" s="86"/>
      <c r="VJW83" s="86"/>
      <c r="VJX83" s="87"/>
      <c r="VJY83" s="87"/>
      <c r="VJZ83" s="88"/>
      <c r="VKA83" s="82"/>
      <c r="VKB83" s="83"/>
      <c r="VKC83" s="84"/>
      <c r="VKD83" s="85"/>
      <c r="VKE83" s="86"/>
      <c r="VKF83" s="86"/>
      <c r="VKG83" s="87"/>
      <c r="VKH83" s="87"/>
      <c r="VKI83" s="88"/>
      <c r="VKJ83" s="82"/>
      <c r="VKK83" s="83"/>
      <c r="VKL83" s="84"/>
      <c r="VKM83" s="85"/>
      <c r="VKN83" s="86"/>
      <c r="VKO83" s="86"/>
      <c r="VKP83" s="87"/>
      <c r="VKQ83" s="87"/>
      <c r="VKR83" s="88"/>
      <c r="VKS83" s="82"/>
      <c r="VKT83" s="83"/>
      <c r="VKU83" s="84"/>
      <c r="VKV83" s="85"/>
      <c r="VKW83" s="86"/>
      <c r="VKX83" s="86"/>
      <c r="VKY83" s="87"/>
      <c r="VKZ83" s="87"/>
      <c r="VLA83" s="88"/>
      <c r="VLB83" s="82"/>
      <c r="VLC83" s="83"/>
      <c r="VLD83" s="84"/>
      <c r="VLE83" s="85"/>
      <c r="VLF83" s="86"/>
      <c r="VLG83" s="86"/>
      <c r="VLH83" s="87"/>
      <c r="VLI83" s="87"/>
      <c r="VLJ83" s="88"/>
      <c r="VLK83" s="82"/>
      <c r="VLL83" s="83"/>
      <c r="VLM83" s="84"/>
      <c r="VLN83" s="85"/>
      <c r="VLO83" s="86"/>
      <c r="VLP83" s="86"/>
      <c r="VLQ83" s="87"/>
      <c r="VLR83" s="87"/>
      <c r="VLS83" s="88"/>
      <c r="VLT83" s="82"/>
      <c r="VLU83" s="83"/>
      <c r="VLV83" s="84"/>
      <c r="VLW83" s="85"/>
      <c r="VLX83" s="86"/>
      <c r="VLY83" s="86"/>
      <c r="VLZ83" s="87"/>
      <c r="VMA83" s="87"/>
      <c r="VMB83" s="88"/>
      <c r="VMC83" s="82"/>
      <c r="VMD83" s="83"/>
      <c r="VME83" s="84"/>
      <c r="VMF83" s="85"/>
      <c r="VMG83" s="86"/>
      <c r="VMH83" s="86"/>
      <c r="VMI83" s="87"/>
      <c r="VMJ83" s="87"/>
      <c r="VMK83" s="88"/>
      <c r="VML83" s="82"/>
      <c r="VMM83" s="83"/>
      <c r="VMN83" s="84"/>
      <c r="VMO83" s="85"/>
      <c r="VMP83" s="86"/>
      <c r="VMQ83" s="86"/>
      <c r="VMR83" s="87"/>
      <c r="VMS83" s="87"/>
      <c r="VMT83" s="88"/>
      <c r="VMU83" s="82"/>
      <c r="VMV83" s="83"/>
      <c r="VMW83" s="84"/>
      <c r="VMX83" s="85"/>
      <c r="VMY83" s="86"/>
      <c r="VMZ83" s="86"/>
      <c r="VNA83" s="87"/>
      <c r="VNB83" s="87"/>
      <c r="VNC83" s="88"/>
      <c r="VND83" s="82"/>
      <c r="VNE83" s="83"/>
      <c r="VNF83" s="84"/>
      <c r="VNG83" s="85"/>
      <c r="VNH83" s="86"/>
      <c r="VNI83" s="86"/>
      <c r="VNJ83" s="87"/>
      <c r="VNK83" s="87"/>
      <c r="VNL83" s="88"/>
      <c r="VNM83" s="82"/>
      <c r="VNN83" s="83"/>
      <c r="VNO83" s="84"/>
      <c r="VNP83" s="85"/>
      <c r="VNQ83" s="86"/>
      <c r="VNR83" s="86"/>
      <c r="VNS83" s="87"/>
      <c r="VNT83" s="87"/>
      <c r="VNU83" s="88"/>
      <c r="VNV83" s="82"/>
      <c r="VNW83" s="83"/>
      <c r="VNX83" s="84"/>
      <c r="VNY83" s="85"/>
      <c r="VNZ83" s="86"/>
      <c r="VOA83" s="86"/>
      <c r="VOB83" s="87"/>
      <c r="VOC83" s="87"/>
      <c r="VOD83" s="88"/>
      <c r="VOE83" s="82"/>
      <c r="VOF83" s="83"/>
      <c r="VOG83" s="84"/>
      <c r="VOH83" s="85"/>
      <c r="VOI83" s="86"/>
      <c r="VOJ83" s="86"/>
      <c r="VOK83" s="87"/>
      <c r="VOL83" s="87"/>
      <c r="VOM83" s="88"/>
      <c r="VON83" s="82"/>
      <c r="VOO83" s="83"/>
      <c r="VOP83" s="84"/>
      <c r="VOQ83" s="85"/>
      <c r="VOR83" s="86"/>
      <c r="VOS83" s="86"/>
      <c r="VOT83" s="87"/>
      <c r="VOU83" s="87"/>
      <c r="VOV83" s="88"/>
      <c r="VOW83" s="82"/>
      <c r="VOX83" s="83"/>
      <c r="VOY83" s="84"/>
      <c r="VOZ83" s="85"/>
      <c r="VPA83" s="86"/>
      <c r="VPB83" s="86"/>
      <c r="VPC83" s="87"/>
      <c r="VPD83" s="87"/>
      <c r="VPE83" s="88"/>
      <c r="VPF83" s="82"/>
      <c r="VPG83" s="83"/>
      <c r="VPH83" s="84"/>
      <c r="VPI83" s="85"/>
      <c r="VPJ83" s="86"/>
      <c r="VPK83" s="86"/>
      <c r="VPL83" s="87"/>
      <c r="VPM83" s="87"/>
      <c r="VPN83" s="88"/>
      <c r="VPO83" s="82"/>
      <c r="VPP83" s="83"/>
      <c r="VPQ83" s="84"/>
      <c r="VPR83" s="85"/>
      <c r="VPS83" s="86"/>
      <c r="VPT83" s="86"/>
      <c r="VPU83" s="87"/>
      <c r="VPV83" s="87"/>
      <c r="VPW83" s="88"/>
      <c r="VPX83" s="82"/>
      <c r="VPY83" s="83"/>
      <c r="VPZ83" s="84"/>
      <c r="VQA83" s="85"/>
      <c r="VQB83" s="86"/>
      <c r="VQC83" s="86"/>
      <c r="VQD83" s="87"/>
      <c r="VQE83" s="87"/>
      <c r="VQF83" s="88"/>
      <c r="VQG83" s="82"/>
      <c r="VQH83" s="83"/>
      <c r="VQI83" s="84"/>
      <c r="VQJ83" s="85"/>
      <c r="VQK83" s="86"/>
      <c r="VQL83" s="86"/>
      <c r="VQM83" s="87"/>
      <c r="VQN83" s="87"/>
      <c r="VQO83" s="88"/>
      <c r="VQP83" s="82"/>
      <c r="VQQ83" s="83"/>
      <c r="VQR83" s="84"/>
      <c r="VQS83" s="85"/>
      <c r="VQT83" s="86"/>
      <c r="VQU83" s="86"/>
      <c r="VQV83" s="87"/>
      <c r="VQW83" s="87"/>
      <c r="VQX83" s="88"/>
      <c r="VQY83" s="82"/>
      <c r="VQZ83" s="83"/>
      <c r="VRA83" s="84"/>
      <c r="VRB83" s="85"/>
      <c r="VRC83" s="86"/>
      <c r="VRD83" s="86"/>
      <c r="VRE83" s="87"/>
      <c r="VRF83" s="87"/>
      <c r="VRG83" s="88"/>
      <c r="VRH83" s="82"/>
      <c r="VRI83" s="83"/>
      <c r="VRJ83" s="84"/>
      <c r="VRK83" s="85"/>
      <c r="VRL83" s="86"/>
      <c r="VRM83" s="86"/>
      <c r="VRN83" s="87"/>
      <c r="VRO83" s="87"/>
      <c r="VRP83" s="88"/>
      <c r="VRQ83" s="82"/>
      <c r="VRR83" s="83"/>
      <c r="VRS83" s="84"/>
      <c r="VRT83" s="85"/>
      <c r="VRU83" s="86"/>
      <c r="VRV83" s="86"/>
      <c r="VRW83" s="87"/>
      <c r="VRX83" s="87"/>
      <c r="VRY83" s="88"/>
      <c r="VRZ83" s="82"/>
      <c r="VSA83" s="83"/>
      <c r="VSB83" s="84"/>
      <c r="VSC83" s="85"/>
      <c r="VSD83" s="86"/>
      <c r="VSE83" s="86"/>
      <c r="VSF83" s="87"/>
      <c r="VSG83" s="87"/>
      <c r="VSH83" s="88"/>
      <c r="VSI83" s="82"/>
      <c r="VSJ83" s="83"/>
      <c r="VSK83" s="84"/>
      <c r="VSL83" s="85"/>
      <c r="VSM83" s="86"/>
      <c r="VSN83" s="86"/>
      <c r="VSO83" s="87"/>
      <c r="VSP83" s="87"/>
      <c r="VSQ83" s="88"/>
      <c r="VSR83" s="82"/>
      <c r="VSS83" s="83"/>
      <c r="VST83" s="84"/>
      <c r="VSU83" s="85"/>
      <c r="VSV83" s="86"/>
      <c r="VSW83" s="86"/>
      <c r="VSX83" s="87"/>
      <c r="VSY83" s="87"/>
      <c r="VSZ83" s="88"/>
      <c r="VTA83" s="82"/>
      <c r="VTB83" s="83"/>
      <c r="VTC83" s="84"/>
      <c r="VTD83" s="85"/>
      <c r="VTE83" s="86"/>
      <c r="VTF83" s="86"/>
      <c r="VTG83" s="87"/>
      <c r="VTH83" s="87"/>
      <c r="VTI83" s="88"/>
      <c r="VTJ83" s="82"/>
      <c r="VTK83" s="83"/>
      <c r="VTL83" s="84"/>
      <c r="VTM83" s="85"/>
      <c r="VTN83" s="86"/>
      <c r="VTO83" s="86"/>
      <c r="VTP83" s="87"/>
      <c r="VTQ83" s="87"/>
      <c r="VTR83" s="88"/>
      <c r="VTS83" s="82"/>
      <c r="VTT83" s="83"/>
      <c r="VTU83" s="84"/>
      <c r="VTV83" s="85"/>
      <c r="VTW83" s="86"/>
      <c r="VTX83" s="86"/>
      <c r="VTY83" s="87"/>
      <c r="VTZ83" s="87"/>
      <c r="VUA83" s="88"/>
      <c r="VUB83" s="82"/>
      <c r="VUC83" s="83"/>
      <c r="VUD83" s="84"/>
      <c r="VUE83" s="85"/>
      <c r="VUF83" s="86"/>
      <c r="VUG83" s="86"/>
      <c r="VUH83" s="87"/>
      <c r="VUI83" s="87"/>
      <c r="VUJ83" s="88"/>
      <c r="VUK83" s="82"/>
      <c r="VUL83" s="83"/>
      <c r="VUM83" s="84"/>
      <c r="VUN83" s="85"/>
      <c r="VUO83" s="86"/>
      <c r="VUP83" s="86"/>
      <c r="VUQ83" s="87"/>
      <c r="VUR83" s="87"/>
      <c r="VUS83" s="88"/>
      <c r="VUT83" s="82"/>
      <c r="VUU83" s="83"/>
      <c r="VUV83" s="84"/>
      <c r="VUW83" s="85"/>
      <c r="VUX83" s="86"/>
      <c r="VUY83" s="86"/>
      <c r="VUZ83" s="87"/>
      <c r="VVA83" s="87"/>
      <c r="VVB83" s="88"/>
      <c r="VVC83" s="82"/>
      <c r="VVD83" s="83"/>
      <c r="VVE83" s="84"/>
      <c r="VVF83" s="85"/>
      <c r="VVG83" s="86"/>
      <c r="VVH83" s="86"/>
      <c r="VVI83" s="87"/>
      <c r="VVJ83" s="87"/>
      <c r="VVK83" s="88"/>
      <c r="VVL83" s="82"/>
      <c r="VVM83" s="83"/>
      <c r="VVN83" s="84"/>
      <c r="VVO83" s="85"/>
      <c r="VVP83" s="86"/>
      <c r="VVQ83" s="86"/>
      <c r="VVR83" s="87"/>
      <c r="VVS83" s="87"/>
      <c r="VVT83" s="88"/>
      <c r="VVU83" s="82"/>
      <c r="VVV83" s="83"/>
      <c r="VVW83" s="84"/>
      <c r="VVX83" s="85"/>
      <c r="VVY83" s="86"/>
      <c r="VVZ83" s="86"/>
      <c r="VWA83" s="87"/>
      <c r="VWB83" s="87"/>
      <c r="VWC83" s="88"/>
      <c r="VWD83" s="82"/>
      <c r="VWE83" s="83"/>
      <c r="VWF83" s="84"/>
      <c r="VWG83" s="85"/>
      <c r="VWH83" s="86"/>
      <c r="VWI83" s="86"/>
      <c r="VWJ83" s="87"/>
      <c r="VWK83" s="87"/>
      <c r="VWL83" s="88"/>
      <c r="VWM83" s="82"/>
      <c r="VWN83" s="83"/>
      <c r="VWO83" s="84"/>
      <c r="VWP83" s="85"/>
      <c r="VWQ83" s="86"/>
      <c r="VWR83" s="86"/>
      <c r="VWS83" s="87"/>
      <c r="VWT83" s="87"/>
      <c r="VWU83" s="88"/>
      <c r="VWV83" s="82"/>
      <c r="VWW83" s="83"/>
      <c r="VWX83" s="84"/>
      <c r="VWY83" s="85"/>
      <c r="VWZ83" s="86"/>
      <c r="VXA83" s="86"/>
      <c r="VXB83" s="87"/>
      <c r="VXC83" s="87"/>
      <c r="VXD83" s="88"/>
      <c r="VXE83" s="82"/>
      <c r="VXF83" s="83"/>
      <c r="VXG83" s="84"/>
      <c r="VXH83" s="85"/>
      <c r="VXI83" s="86"/>
      <c r="VXJ83" s="86"/>
      <c r="VXK83" s="87"/>
      <c r="VXL83" s="87"/>
      <c r="VXM83" s="88"/>
      <c r="VXN83" s="82"/>
      <c r="VXO83" s="83"/>
      <c r="VXP83" s="84"/>
      <c r="VXQ83" s="85"/>
      <c r="VXR83" s="86"/>
      <c r="VXS83" s="86"/>
      <c r="VXT83" s="87"/>
      <c r="VXU83" s="87"/>
      <c r="VXV83" s="88"/>
      <c r="VXW83" s="82"/>
      <c r="VXX83" s="83"/>
      <c r="VXY83" s="84"/>
      <c r="VXZ83" s="85"/>
      <c r="VYA83" s="86"/>
      <c r="VYB83" s="86"/>
      <c r="VYC83" s="87"/>
      <c r="VYD83" s="87"/>
      <c r="VYE83" s="88"/>
      <c r="VYF83" s="82"/>
      <c r="VYG83" s="83"/>
      <c r="VYH83" s="84"/>
      <c r="VYI83" s="85"/>
      <c r="VYJ83" s="86"/>
      <c r="VYK83" s="86"/>
      <c r="VYL83" s="87"/>
      <c r="VYM83" s="87"/>
      <c r="VYN83" s="88"/>
      <c r="VYO83" s="82"/>
      <c r="VYP83" s="83"/>
      <c r="VYQ83" s="84"/>
      <c r="VYR83" s="85"/>
      <c r="VYS83" s="86"/>
      <c r="VYT83" s="86"/>
      <c r="VYU83" s="87"/>
      <c r="VYV83" s="87"/>
      <c r="VYW83" s="88"/>
      <c r="VYX83" s="82"/>
      <c r="VYY83" s="83"/>
      <c r="VYZ83" s="84"/>
      <c r="VZA83" s="85"/>
      <c r="VZB83" s="86"/>
      <c r="VZC83" s="86"/>
      <c r="VZD83" s="87"/>
      <c r="VZE83" s="87"/>
      <c r="VZF83" s="88"/>
      <c r="VZG83" s="82"/>
      <c r="VZH83" s="83"/>
      <c r="VZI83" s="84"/>
      <c r="VZJ83" s="85"/>
      <c r="VZK83" s="86"/>
      <c r="VZL83" s="86"/>
      <c r="VZM83" s="87"/>
      <c r="VZN83" s="87"/>
      <c r="VZO83" s="88"/>
      <c r="VZP83" s="82"/>
      <c r="VZQ83" s="83"/>
      <c r="VZR83" s="84"/>
      <c r="VZS83" s="85"/>
      <c r="VZT83" s="86"/>
      <c r="VZU83" s="86"/>
      <c r="VZV83" s="87"/>
      <c r="VZW83" s="87"/>
      <c r="VZX83" s="88"/>
      <c r="VZY83" s="82"/>
      <c r="VZZ83" s="83"/>
      <c r="WAA83" s="84"/>
      <c r="WAB83" s="85"/>
      <c r="WAC83" s="86"/>
      <c r="WAD83" s="86"/>
      <c r="WAE83" s="87"/>
      <c r="WAF83" s="87"/>
      <c r="WAG83" s="88"/>
      <c r="WAH83" s="82"/>
      <c r="WAI83" s="83"/>
      <c r="WAJ83" s="84"/>
      <c r="WAK83" s="85"/>
      <c r="WAL83" s="86"/>
      <c r="WAM83" s="86"/>
      <c r="WAN83" s="87"/>
      <c r="WAO83" s="87"/>
      <c r="WAP83" s="88"/>
      <c r="WAQ83" s="82"/>
      <c r="WAR83" s="83"/>
      <c r="WAS83" s="84"/>
      <c r="WAT83" s="85"/>
      <c r="WAU83" s="86"/>
      <c r="WAV83" s="86"/>
      <c r="WAW83" s="87"/>
      <c r="WAX83" s="87"/>
      <c r="WAY83" s="88"/>
      <c r="WAZ83" s="82"/>
      <c r="WBA83" s="83"/>
      <c r="WBB83" s="84"/>
      <c r="WBC83" s="85"/>
      <c r="WBD83" s="86"/>
      <c r="WBE83" s="86"/>
      <c r="WBF83" s="87"/>
      <c r="WBG83" s="87"/>
      <c r="WBH83" s="88"/>
      <c r="WBI83" s="82"/>
      <c r="WBJ83" s="83"/>
      <c r="WBK83" s="84"/>
      <c r="WBL83" s="85"/>
      <c r="WBM83" s="86"/>
      <c r="WBN83" s="86"/>
      <c r="WBO83" s="87"/>
      <c r="WBP83" s="87"/>
      <c r="WBQ83" s="88"/>
      <c r="WBR83" s="82"/>
      <c r="WBS83" s="83"/>
      <c r="WBT83" s="84"/>
      <c r="WBU83" s="85"/>
      <c r="WBV83" s="86"/>
      <c r="WBW83" s="86"/>
      <c r="WBX83" s="87"/>
      <c r="WBY83" s="87"/>
      <c r="WBZ83" s="88"/>
      <c r="WCA83" s="82"/>
      <c r="WCB83" s="83"/>
      <c r="WCC83" s="84"/>
      <c r="WCD83" s="85"/>
      <c r="WCE83" s="86"/>
      <c r="WCF83" s="86"/>
      <c r="WCG83" s="87"/>
      <c r="WCH83" s="87"/>
      <c r="WCI83" s="88"/>
      <c r="WCJ83" s="82"/>
      <c r="WCK83" s="83"/>
      <c r="WCL83" s="84"/>
      <c r="WCM83" s="85"/>
      <c r="WCN83" s="86"/>
      <c r="WCO83" s="86"/>
      <c r="WCP83" s="87"/>
      <c r="WCQ83" s="87"/>
      <c r="WCR83" s="88"/>
      <c r="WCS83" s="82"/>
      <c r="WCT83" s="83"/>
      <c r="WCU83" s="84"/>
      <c r="WCV83" s="85"/>
      <c r="WCW83" s="86"/>
      <c r="WCX83" s="86"/>
      <c r="WCY83" s="87"/>
      <c r="WCZ83" s="87"/>
      <c r="WDA83" s="88"/>
      <c r="WDB83" s="82"/>
      <c r="WDC83" s="83"/>
      <c r="WDD83" s="84"/>
      <c r="WDE83" s="85"/>
      <c r="WDF83" s="86"/>
      <c r="WDG83" s="86"/>
      <c r="WDH83" s="87"/>
      <c r="WDI83" s="87"/>
      <c r="WDJ83" s="88"/>
      <c r="WDK83" s="82"/>
      <c r="WDL83" s="83"/>
      <c r="WDM83" s="84"/>
      <c r="WDN83" s="85"/>
      <c r="WDO83" s="86"/>
      <c r="WDP83" s="86"/>
      <c r="WDQ83" s="87"/>
      <c r="WDR83" s="87"/>
      <c r="WDS83" s="88"/>
      <c r="WDT83" s="82"/>
      <c r="WDU83" s="83"/>
      <c r="WDV83" s="84"/>
      <c r="WDW83" s="85"/>
      <c r="WDX83" s="86"/>
      <c r="WDY83" s="86"/>
      <c r="WDZ83" s="87"/>
      <c r="WEA83" s="87"/>
      <c r="WEB83" s="88"/>
      <c r="WEC83" s="82"/>
      <c r="WED83" s="83"/>
      <c r="WEE83" s="84"/>
      <c r="WEF83" s="85"/>
      <c r="WEG83" s="86"/>
      <c r="WEH83" s="86"/>
      <c r="WEI83" s="87"/>
      <c r="WEJ83" s="87"/>
      <c r="WEK83" s="88"/>
      <c r="WEL83" s="82"/>
      <c r="WEM83" s="83"/>
      <c r="WEN83" s="84"/>
      <c r="WEO83" s="85"/>
      <c r="WEP83" s="86"/>
      <c r="WEQ83" s="86"/>
      <c r="WER83" s="87"/>
      <c r="WES83" s="87"/>
      <c r="WET83" s="88"/>
      <c r="WEU83" s="82"/>
      <c r="WEV83" s="83"/>
      <c r="WEW83" s="84"/>
      <c r="WEX83" s="85"/>
      <c r="WEY83" s="86"/>
      <c r="WEZ83" s="86"/>
      <c r="WFA83" s="87"/>
      <c r="WFB83" s="87"/>
      <c r="WFC83" s="88"/>
      <c r="WFD83" s="82"/>
      <c r="WFE83" s="83"/>
      <c r="WFF83" s="84"/>
      <c r="WFG83" s="85"/>
      <c r="WFH83" s="86"/>
      <c r="WFI83" s="86"/>
      <c r="WFJ83" s="87"/>
      <c r="WFK83" s="87"/>
      <c r="WFL83" s="88"/>
      <c r="WFM83" s="82"/>
      <c r="WFN83" s="83"/>
      <c r="WFO83" s="84"/>
      <c r="WFP83" s="85"/>
      <c r="WFQ83" s="86"/>
      <c r="WFR83" s="86"/>
      <c r="WFS83" s="87"/>
      <c r="WFT83" s="87"/>
      <c r="WFU83" s="88"/>
      <c r="WFV83" s="82"/>
      <c r="WFW83" s="83"/>
      <c r="WFX83" s="84"/>
      <c r="WFY83" s="85"/>
      <c r="WFZ83" s="86"/>
      <c r="WGA83" s="86"/>
      <c r="WGB83" s="87"/>
      <c r="WGC83" s="87"/>
      <c r="WGD83" s="88"/>
      <c r="WGE83" s="82"/>
      <c r="WGF83" s="83"/>
      <c r="WGG83" s="84"/>
      <c r="WGH83" s="85"/>
      <c r="WGI83" s="86"/>
      <c r="WGJ83" s="86"/>
      <c r="WGK83" s="87"/>
      <c r="WGL83" s="87"/>
      <c r="WGM83" s="88"/>
      <c r="WGN83" s="82"/>
      <c r="WGO83" s="83"/>
      <c r="WGP83" s="84"/>
      <c r="WGQ83" s="85"/>
      <c r="WGR83" s="86"/>
      <c r="WGS83" s="86"/>
      <c r="WGT83" s="87"/>
      <c r="WGU83" s="87"/>
      <c r="WGV83" s="88"/>
      <c r="WGW83" s="82"/>
      <c r="WGX83" s="83"/>
      <c r="WGY83" s="84"/>
      <c r="WGZ83" s="85"/>
      <c r="WHA83" s="86"/>
      <c r="WHB83" s="86"/>
      <c r="WHC83" s="87"/>
      <c r="WHD83" s="87"/>
      <c r="WHE83" s="88"/>
      <c r="WHF83" s="82"/>
      <c r="WHG83" s="83"/>
      <c r="WHH83" s="84"/>
      <c r="WHI83" s="85"/>
      <c r="WHJ83" s="86"/>
      <c r="WHK83" s="86"/>
      <c r="WHL83" s="87"/>
      <c r="WHM83" s="87"/>
      <c r="WHN83" s="88"/>
      <c r="WHO83" s="82"/>
      <c r="WHP83" s="83"/>
      <c r="WHQ83" s="84"/>
      <c r="WHR83" s="85"/>
      <c r="WHS83" s="86"/>
      <c r="WHT83" s="86"/>
      <c r="WHU83" s="87"/>
      <c r="WHV83" s="87"/>
      <c r="WHW83" s="88"/>
      <c r="WHX83" s="82"/>
      <c r="WHY83" s="83"/>
      <c r="WHZ83" s="84"/>
      <c r="WIA83" s="85"/>
      <c r="WIB83" s="86"/>
      <c r="WIC83" s="86"/>
      <c r="WID83" s="87"/>
      <c r="WIE83" s="87"/>
      <c r="WIF83" s="88"/>
      <c r="WIG83" s="82"/>
      <c r="WIH83" s="83"/>
      <c r="WII83" s="84"/>
      <c r="WIJ83" s="85"/>
      <c r="WIK83" s="86"/>
      <c r="WIL83" s="86"/>
      <c r="WIM83" s="87"/>
      <c r="WIN83" s="87"/>
      <c r="WIO83" s="88"/>
      <c r="WIP83" s="82"/>
      <c r="WIQ83" s="83"/>
      <c r="WIR83" s="84"/>
      <c r="WIS83" s="85"/>
      <c r="WIT83" s="86"/>
      <c r="WIU83" s="86"/>
      <c r="WIV83" s="87"/>
      <c r="WIW83" s="87"/>
      <c r="WIX83" s="88"/>
      <c r="WIY83" s="82"/>
      <c r="WIZ83" s="83"/>
      <c r="WJA83" s="84"/>
      <c r="WJB83" s="85"/>
      <c r="WJC83" s="86"/>
      <c r="WJD83" s="86"/>
      <c r="WJE83" s="87"/>
      <c r="WJF83" s="87"/>
      <c r="WJG83" s="88"/>
      <c r="WJH83" s="82"/>
      <c r="WJI83" s="83"/>
      <c r="WJJ83" s="84"/>
      <c r="WJK83" s="85"/>
      <c r="WJL83" s="86"/>
      <c r="WJM83" s="86"/>
      <c r="WJN83" s="87"/>
      <c r="WJO83" s="87"/>
      <c r="WJP83" s="88"/>
      <c r="WJQ83" s="82"/>
      <c r="WJR83" s="83"/>
      <c r="WJS83" s="84"/>
      <c r="WJT83" s="85"/>
      <c r="WJU83" s="86"/>
      <c r="WJV83" s="86"/>
      <c r="WJW83" s="87"/>
      <c r="WJX83" s="87"/>
      <c r="WJY83" s="88"/>
      <c r="WJZ83" s="82"/>
      <c r="WKA83" s="83"/>
      <c r="WKB83" s="84"/>
      <c r="WKC83" s="85"/>
      <c r="WKD83" s="86"/>
      <c r="WKE83" s="86"/>
      <c r="WKF83" s="87"/>
      <c r="WKG83" s="87"/>
      <c r="WKH83" s="88"/>
      <c r="WKI83" s="82"/>
      <c r="WKJ83" s="83"/>
      <c r="WKK83" s="84"/>
      <c r="WKL83" s="85"/>
      <c r="WKM83" s="86"/>
      <c r="WKN83" s="86"/>
      <c r="WKO83" s="87"/>
      <c r="WKP83" s="87"/>
      <c r="WKQ83" s="88"/>
      <c r="WKR83" s="82"/>
      <c r="WKS83" s="83"/>
      <c r="WKT83" s="84"/>
      <c r="WKU83" s="85"/>
      <c r="WKV83" s="86"/>
      <c r="WKW83" s="86"/>
      <c r="WKX83" s="87"/>
      <c r="WKY83" s="87"/>
      <c r="WKZ83" s="88"/>
      <c r="WLA83" s="82"/>
      <c r="WLB83" s="83"/>
      <c r="WLC83" s="84"/>
      <c r="WLD83" s="85"/>
      <c r="WLE83" s="86"/>
      <c r="WLF83" s="86"/>
      <c r="WLG83" s="87"/>
      <c r="WLH83" s="87"/>
      <c r="WLI83" s="88"/>
      <c r="WLJ83" s="82"/>
      <c r="WLK83" s="83"/>
      <c r="WLL83" s="84"/>
      <c r="WLM83" s="85"/>
      <c r="WLN83" s="86"/>
      <c r="WLO83" s="86"/>
      <c r="WLP83" s="87"/>
      <c r="WLQ83" s="87"/>
      <c r="WLR83" s="88"/>
      <c r="WLS83" s="82"/>
      <c r="WLT83" s="83"/>
      <c r="WLU83" s="84"/>
      <c r="WLV83" s="85"/>
      <c r="WLW83" s="86"/>
      <c r="WLX83" s="86"/>
      <c r="WLY83" s="87"/>
      <c r="WLZ83" s="87"/>
      <c r="WMA83" s="88"/>
      <c r="WMB83" s="82"/>
      <c r="WMC83" s="83"/>
      <c r="WMD83" s="84"/>
      <c r="WME83" s="85"/>
      <c r="WMF83" s="86"/>
      <c r="WMG83" s="86"/>
      <c r="WMH83" s="87"/>
      <c r="WMI83" s="87"/>
      <c r="WMJ83" s="88"/>
      <c r="WMK83" s="82"/>
      <c r="WML83" s="83"/>
      <c r="WMM83" s="84"/>
      <c r="WMN83" s="85"/>
      <c r="WMO83" s="86"/>
      <c r="WMP83" s="86"/>
      <c r="WMQ83" s="87"/>
      <c r="WMR83" s="87"/>
      <c r="WMS83" s="88"/>
      <c r="WMT83" s="82"/>
      <c r="WMU83" s="83"/>
      <c r="WMV83" s="84"/>
      <c r="WMW83" s="85"/>
      <c r="WMX83" s="86"/>
      <c r="WMY83" s="86"/>
      <c r="WMZ83" s="87"/>
      <c r="WNA83" s="87"/>
      <c r="WNB83" s="88"/>
      <c r="WNC83" s="82"/>
      <c r="WND83" s="83"/>
      <c r="WNE83" s="84"/>
      <c r="WNF83" s="85"/>
      <c r="WNG83" s="86"/>
      <c r="WNH83" s="86"/>
      <c r="WNI83" s="87"/>
      <c r="WNJ83" s="87"/>
      <c r="WNK83" s="88"/>
      <c r="WNL83" s="82"/>
      <c r="WNM83" s="83"/>
      <c r="WNN83" s="84"/>
      <c r="WNO83" s="85"/>
      <c r="WNP83" s="86"/>
      <c r="WNQ83" s="86"/>
      <c r="WNR83" s="87"/>
      <c r="WNS83" s="87"/>
      <c r="WNT83" s="88"/>
      <c r="WNU83" s="82"/>
      <c r="WNV83" s="83"/>
      <c r="WNW83" s="84"/>
      <c r="WNX83" s="85"/>
      <c r="WNY83" s="86"/>
      <c r="WNZ83" s="86"/>
      <c r="WOA83" s="87"/>
      <c r="WOB83" s="87"/>
      <c r="WOC83" s="88"/>
      <c r="WOD83" s="82"/>
      <c r="WOE83" s="83"/>
      <c r="WOF83" s="84"/>
      <c r="WOG83" s="85"/>
      <c r="WOH83" s="86"/>
      <c r="WOI83" s="86"/>
      <c r="WOJ83" s="87"/>
      <c r="WOK83" s="87"/>
      <c r="WOL83" s="88"/>
      <c r="WOM83" s="82"/>
      <c r="WON83" s="83"/>
      <c r="WOO83" s="84"/>
      <c r="WOP83" s="85"/>
      <c r="WOQ83" s="86"/>
      <c r="WOR83" s="86"/>
      <c r="WOS83" s="87"/>
      <c r="WOT83" s="87"/>
      <c r="WOU83" s="88"/>
      <c r="WOV83" s="82"/>
      <c r="WOW83" s="83"/>
      <c r="WOX83" s="84"/>
      <c r="WOY83" s="85"/>
      <c r="WOZ83" s="86"/>
      <c r="WPA83" s="86"/>
      <c r="WPB83" s="87"/>
      <c r="WPC83" s="87"/>
      <c r="WPD83" s="88"/>
      <c r="WPE83" s="82"/>
      <c r="WPF83" s="83"/>
      <c r="WPG83" s="84"/>
      <c r="WPH83" s="85"/>
      <c r="WPI83" s="86"/>
      <c r="WPJ83" s="86"/>
      <c r="WPK83" s="87"/>
      <c r="WPL83" s="87"/>
      <c r="WPM83" s="88"/>
      <c r="WPN83" s="82"/>
      <c r="WPO83" s="83"/>
      <c r="WPP83" s="84"/>
      <c r="WPQ83" s="85"/>
      <c r="WPR83" s="86"/>
      <c r="WPS83" s="86"/>
      <c r="WPT83" s="87"/>
      <c r="WPU83" s="87"/>
      <c r="WPV83" s="88"/>
      <c r="WPW83" s="82"/>
      <c r="WPX83" s="83"/>
      <c r="WPY83" s="84"/>
      <c r="WPZ83" s="85"/>
      <c r="WQA83" s="86"/>
      <c r="WQB83" s="86"/>
      <c r="WQC83" s="87"/>
      <c r="WQD83" s="87"/>
      <c r="WQE83" s="88"/>
      <c r="WQF83" s="82"/>
      <c r="WQG83" s="83"/>
      <c r="WQH83" s="84"/>
      <c r="WQI83" s="85"/>
      <c r="WQJ83" s="86"/>
      <c r="WQK83" s="86"/>
      <c r="WQL83" s="87"/>
      <c r="WQM83" s="87"/>
      <c r="WQN83" s="88"/>
      <c r="WQO83" s="82"/>
      <c r="WQP83" s="83"/>
      <c r="WQQ83" s="84"/>
      <c r="WQR83" s="85"/>
      <c r="WQS83" s="86"/>
      <c r="WQT83" s="86"/>
      <c r="WQU83" s="87"/>
      <c r="WQV83" s="87"/>
      <c r="WQW83" s="88"/>
      <c r="WQX83" s="82"/>
      <c r="WQY83" s="83"/>
      <c r="WQZ83" s="84"/>
      <c r="WRA83" s="85"/>
      <c r="WRB83" s="86"/>
      <c r="WRC83" s="86"/>
      <c r="WRD83" s="87"/>
      <c r="WRE83" s="87"/>
      <c r="WRF83" s="88"/>
      <c r="WRG83" s="82"/>
      <c r="WRH83" s="83"/>
      <c r="WRI83" s="84"/>
      <c r="WRJ83" s="85"/>
      <c r="WRK83" s="86"/>
      <c r="WRL83" s="86"/>
      <c r="WRM83" s="87"/>
      <c r="WRN83" s="87"/>
      <c r="WRO83" s="88"/>
      <c r="WRP83" s="82"/>
      <c r="WRQ83" s="83"/>
      <c r="WRR83" s="84"/>
      <c r="WRS83" s="85"/>
      <c r="WRT83" s="86"/>
      <c r="WRU83" s="86"/>
      <c r="WRV83" s="87"/>
      <c r="WRW83" s="87"/>
      <c r="WRX83" s="88"/>
      <c r="WRY83" s="82"/>
      <c r="WRZ83" s="83"/>
      <c r="WSA83" s="84"/>
      <c r="WSB83" s="85"/>
      <c r="WSC83" s="86"/>
      <c r="WSD83" s="86"/>
      <c r="WSE83" s="87"/>
      <c r="WSF83" s="87"/>
      <c r="WSG83" s="88"/>
      <c r="WSH83" s="82"/>
      <c r="WSI83" s="83"/>
      <c r="WSJ83" s="84"/>
      <c r="WSK83" s="85"/>
      <c r="WSL83" s="86"/>
      <c r="WSM83" s="86"/>
      <c r="WSN83" s="87"/>
      <c r="WSO83" s="87"/>
      <c r="WSP83" s="88"/>
      <c r="WSQ83" s="82"/>
      <c r="WSR83" s="83"/>
      <c r="WSS83" s="84"/>
      <c r="WST83" s="85"/>
      <c r="WSU83" s="86"/>
      <c r="WSV83" s="86"/>
      <c r="WSW83" s="87"/>
      <c r="WSX83" s="87"/>
      <c r="WSY83" s="88"/>
      <c r="WSZ83" s="82"/>
      <c r="WTA83" s="83"/>
      <c r="WTB83" s="84"/>
      <c r="WTC83" s="85"/>
      <c r="WTD83" s="86"/>
      <c r="WTE83" s="86"/>
      <c r="WTF83" s="87"/>
      <c r="WTG83" s="87"/>
      <c r="WTH83" s="88"/>
      <c r="WTI83" s="82"/>
      <c r="WTJ83" s="83"/>
      <c r="WTK83" s="84"/>
      <c r="WTL83" s="85"/>
      <c r="WTM83" s="86"/>
      <c r="WTN83" s="86"/>
      <c r="WTO83" s="87"/>
      <c r="WTP83" s="87"/>
      <c r="WTQ83" s="88"/>
      <c r="WTR83" s="82"/>
      <c r="WTS83" s="83"/>
      <c r="WTT83" s="84"/>
      <c r="WTU83" s="85"/>
      <c r="WTV83" s="86"/>
      <c r="WTW83" s="86"/>
      <c r="WTX83" s="87"/>
      <c r="WTY83" s="87"/>
      <c r="WTZ83" s="88"/>
      <c r="WUA83" s="82"/>
      <c r="WUB83" s="83"/>
      <c r="WUC83" s="84"/>
      <c r="WUD83" s="85"/>
      <c r="WUE83" s="86"/>
      <c r="WUF83" s="86"/>
      <c r="WUG83" s="87"/>
      <c r="WUH83" s="87"/>
      <c r="WUI83" s="88"/>
      <c r="WUJ83" s="82"/>
      <c r="WUK83" s="83"/>
      <c r="WUL83" s="84"/>
      <c r="WUM83" s="85"/>
      <c r="WUN83" s="86"/>
      <c r="WUO83" s="86"/>
      <c r="WUP83" s="87"/>
      <c r="WUQ83" s="87"/>
      <c r="WUR83" s="88"/>
      <c r="WUS83" s="82"/>
      <c r="WUT83" s="83"/>
      <c r="WUU83" s="84"/>
      <c r="WUV83" s="85"/>
      <c r="WUW83" s="86"/>
      <c r="WUX83" s="86"/>
      <c r="WUY83" s="87"/>
      <c r="WUZ83" s="87"/>
      <c r="WVA83" s="88"/>
      <c r="WVB83" s="82"/>
      <c r="WVC83" s="83"/>
      <c r="WVD83" s="84"/>
      <c r="WVE83" s="85"/>
      <c r="WVF83" s="86"/>
      <c r="WVG83" s="86"/>
      <c r="WVH83" s="87"/>
      <c r="WVI83" s="87"/>
      <c r="WVJ83" s="88"/>
      <c r="WVK83" s="82"/>
      <c r="WVL83" s="83"/>
      <c r="WVM83" s="84"/>
      <c r="WVN83" s="85"/>
      <c r="WVO83" s="86"/>
      <c r="WVP83" s="86"/>
      <c r="WVQ83" s="87"/>
      <c r="WVR83" s="87"/>
      <c r="WVS83" s="88"/>
      <c r="WVT83" s="82"/>
      <c r="WVU83" s="83"/>
      <c r="WVV83" s="84"/>
      <c r="WVW83" s="85"/>
      <c r="WVX83" s="86"/>
      <c r="WVY83" s="86"/>
      <c r="WVZ83" s="87"/>
      <c r="WWA83" s="87"/>
      <c r="WWB83" s="88"/>
      <c r="WWC83" s="82"/>
      <c r="WWD83" s="83"/>
      <c r="WWE83" s="84"/>
      <c r="WWF83" s="85"/>
      <c r="WWG83" s="86"/>
      <c r="WWH83" s="86"/>
      <c r="WWI83" s="87"/>
      <c r="WWJ83" s="87"/>
      <c r="WWK83" s="88"/>
      <c r="WWL83" s="82"/>
      <c r="WWM83" s="83"/>
      <c r="WWN83" s="84"/>
      <c r="WWO83" s="85"/>
      <c r="WWP83" s="86"/>
      <c r="WWQ83" s="86"/>
      <c r="WWR83" s="87"/>
      <c r="WWS83" s="87"/>
      <c r="WWT83" s="88"/>
      <c r="WWU83" s="82"/>
      <c r="WWV83" s="83"/>
      <c r="WWW83" s="84"/>
      <c r="WWX83" s="85"/>
      <c r="WWY83" s="86"/>
      <c r="WWZ83" s="86"/>
      <c r="WXA83" s="87"/>
      <c r="WXB83" s="87"/>
      <c r="WXC83" s="88"/>
      <c r="WXD83" s="82"/>
      <c r="WXE83" s="83"/>
      <c r="WXF83" s="84"/>
      <c r="WXG83" s="85"/>
      <c r="WXH83" s="86"/>
      <c r="WXI83" s="86"/>
      <c r="WXJ83" s="87"/>
      <c r="WXK83" s="87"/>
      <c r="WXL83" s="88"/>
      <c r="WXM83" s="82"/>
      <c r="WXN83" s="83"/>
      <c r="WXO83" s="84"/>
      <c r="WXP83" s="85"/>
      <c r="WXQ83" s="86"/>
      <c r="WXR83" s="86"/>
      <c r="WXS83" s="87"/>
      <c r="WXT83" s="87"/>
      <c r="WXU83" s="88"/>
      <c r="WXV83" s="82"/>
      <c r="WXW83" s="83"/>
      <c r="WXX83" s="84"/>
      <c r="WXY83" s="85"/>
      <c r="WXZ83" s="86"/>
      <c r="WYA83" s="86"/>
      <c r="WYB83" s="87"/>
      <c r="WYC83" s="87"/>
      <c r="WYD83" s="88"/>
      <c r="WYE83" s="82"/>
      <c r="WYF83" s="83"/>
      <c r="WYG83" s="84"/>
      <c r="WYH83" s="85"/>
      <c r="WYI83" s="86"/>
      <c r="WYJ83" s="86"/>
      <c r="WYK83" s="87"/>
      <c r="WYL83" s="87"/>
      <c r="WYM83" s="88"/>
      <c r="WYN83" s="82"/>
      <c r="WYO83" s="83"/>
      <c r="WYP83" s="84"/>
      <c r="WYQ83" s="85"/>
      <c r="WYR83" s="86"/>
      <c r="WYS83" s="86"/>
      <c r="WYT83" s="87"/>
      <c r="WYU83" s="87"/>
      <c r="WYV83" s="88"/>
      <c r="WYW83" s="82"/>
      <c r="WYX83" s="83"/>
      <c r="WYY83" s="84"/>
      <c r="WYZ83" s="85"/>
      <c r="WZA83" s="86"/>
      <c r="WZB83" s="86"/>
      <c r="WZC83" s="87"/>
      <c r="WZD83" s="87"/>
      <c r="WZE83" s="88"/>
      <c r="WZF83" s="82"/>
      <c r="WZG83" s="83"/>
      <c r="WZH83" s="84"/>
      <c r="WZI83" s="85"/>
      <c r="WZJ83" s="86"/>
      <c r="WZK83" s="86"/>
      <c r="WZL83" s="87"/>
      <c r="WZM83" s="87"/>
      <c r="WZN83" s="88"/>
      <c r="WZO83" s="82"/>
      <c r="WZP83" s="83"/>
      <c r="WZQ83" s="84"/>
      <c r="WZR83" s="85"/>
      <c r="WZS83" s="86"/>
      <c r="WZT83" s="86"/>
      <c r="WZU83" s="87"/>
      <c r="WZV83" s="87"/>
      <c r="WZW83" s="88"/>
      <c r="WZX83" s="82"/>
      <c r="WZY83" s="83"/>
      <c r="WZZ83" s="84"/>
      <c r="XAA83" s="85"/>
      <c r="XAB83" s="86"/>
      <c r="XAC83" s="86"/>
      <c r="XAD83" s="87"/>
      <c r="XAE83" s="87"/>
      <c r="XAF83" s="88"/>
      <c r="XAG83" s="82"/>
      <c r="XAH83" s="83"/>
      <c r="XAI83" s="84"/>
      <c r="XAJ83" s="85"/>
      <c r="XAK83" s="86"/>
      <c r="XAL83" s="86"/>
      <c r="XAM83" s="87"/>
      <c r="XAN83" s="87"/>
      <c r="XAO83" s="88"/>
      <c r="XAP83" s="82"/>
      <c r="XAQ83" s="83"/>
      <c r="XAR83" s="84"/>
      <c r="XAS83" s="85"/>
      <c r="XAT83" s="86"/>
      <c r="XAU83" s="86"/>
      <c r="XAV83" s="87"/>
      <c r="XAW83" s="87"/>
      <c r="XAX83" s="88"/>
      <c r="XAY83" s="82"/>
      <c r="XAZ83" s="83"/>
      <c r="XBA83" s="84"/>
      <c r="XBB83" s="85"/>
      <c r="XBC83" s="86"/>
      <c r="XBD83" s="86"/>
      <c r="XBE83" s="87"/>
      <c r="XBF83" s="87"/>
      <c r="XBG83" s="88"/>
      <c r="XBH83" s="82"/>
      <c r="XBI83" s="83"/>
      <c r="XBJ83" s="84"/>
      <c r="XBK83" s="85"/>
      <c r="XBL83" s="86"/>
      <c r="XBM83" s="86"/>
      <c r="XBN83" s="87"/>
      <c r="XBO83" s="87"/>
      <c r="XBP83" s="88"/>
      <c r="XBQ83" s="82"/>
      <c r="XBR83" s="83"/>
      <c r="XBS83" s="84"/>
      <c r="XBT83" s="85"/>
      <c r="XBU83" s="86"/>
      <c r="XBV83" s="86"/>
      <c r="XBW83" s="87"/>
      <c r="XBX83" s="87"/>
      <c r="XBY83" s="88"/>
      <c r="XBZ83" s="82"/>
      <c r="XCA83" s="83"/>
      <c r="XCB83" s="84"/>
      <c r="XCC83" s="85"/>
      <c r="XCD83" s="86"/>
      <c r="XCE83" s="86"/>
      <c r="XCF83" s="87"/>
      <c r="XCG83" s="87"/>
      <c r="XCH83" s="88"/>
      <c r="XCI83" s="82"/>
      <c r="XCJ83" s="83"/>
      <c r="XCK83" s="84"/>
      <c r="XCL83" s="85"/>
      <c r="XCM83" s="86"/>
      <c r="XCN83" s="86"/>
      <c r="XCO83" s="87"/>
      <c r="XCP83" s="87"/>
      <c r="XCQ83" s="88"/>
      <c r="XCR83" s="82"/>
      <c r="XCS83" s="83"/>
      <c r="XCT83" s="84"/>
      <c r="XCU83" s="85"/>
      <c r="XCV83" s="86"/>
      <c r="XCW83" s="86"/>
      <c r="XCX83" s="87"/>
      <c r="XCY83" s="87"/>
      <c r="XCZ83" s="88"/>
      <c r="XDA83" s="82"/>
      <c r="XDB83" s="83"/>
      <c r="XDC83" s="84"/>
      <c r="XDD83" s="85"/>
      <c r="XDE83" s="86"/>
      <c r="XDF83" s="86"/>
      <c r="XDG83" s="87"/>
      <c r="XDH83" s="87"/>
      <c r="XDI83" s="88"/>
      <c r="XDJ83" s="82"/>
      <c r="XDK83" s="83"/>
      <c r="XDL83" s="84"/>
      <c r="XDM83" s="85"/>
      <c r="XDN83" s="86"/>
      <c r="XDO83" s="86"/>
      <c r="XDP83" s="87"/>
      <c r="XDQ83" s="87"/>
      <c r="XDR83" s="88"/>
      <c r="XDS83" s="82"/>
      <c r="XDT83" s="83"/>
      <c r="XDU83" s="84"/>
      <c r="XDV83" s="85"/>
      <c r="XDW83" s="86"/>
      <c r="XDX83" s="86"/>
      <c r="XDY83" s="87"/>
      <c r="XDZ83" s="87"/>
      <c r="XEA83" s="88"/>
      <c r="XEB83" s="82"/>
      <c r="XEC83" s="83"/>
      <c r="XED83" s="84"/>
      <c r="XEE83" s="85"/>
      <c r="XEF83" s="86"/>
      <c r="XEG83" s="86"/>
      <c r="XEH83" s="87"/>
      <c r="XEI83" s="87"/>
      <c r="XEJ83" s="88"/>
      <c r="XEK83" s="82"/>
      <c r="XEL83" s="83"/>
      <c r="XEM83" s="84"/>
      <c r="XEN83" s="85"/>
      <c r="XEO83" s="86"/>
      <c r="XEP83" s="86"/>
      <c r="XEQ83" s="87"/>
      <c r="XER83" s="87"/>
      <c r="XES83" s="88"/>
      <c r="XET83" s="82"/>
      <c r="XEU83" s="83"/>
      <c r="XEV83" s="84"/>
      <c r="XEW83" s="85"/>
      <c r="XEX83" s="86"/>
      <c r="XEY83" s="86"/>
      <c r="XEZ83" s="87"/>
      <c r="XFA83" s="87"/>
      <c r="XFB83" s="88"/>
      <c r="XFC83" s="82"/>
      <c r="XFD83" s="83"/>
    </row>
    <row r="84" spans="1:16384" s="80" customFormat="1" x14ac:dyDescent="0.2">
      <c r="A84" s="34"/>
      <c r="B84" s="76"/>
      <c r="C84" s="30"/>
      <c r="D84" s="43"/>
      <c r="E84" s="21"/>
      <c r="F84" s="21"/>
      <c r="G84" s="32"/>
      <c r="H84" s="21"/>
      <c r="I84" s="21"/>
      <c r="J84" s="22"/>
      <c r="K84" s="23">
        <f>SUM(J83)</f>
        <v>2137552.75</v>
      </c>
      <c r="M84" s="340"/>
    </row>
    <row r="85" spans="1:16384" s="80" customFormat="1" x14ac:dyDescent="0.2">
      <c r="A85" s="34"/>
      <c r="B85" s="76" t="s">
        <v>103</v>
      </c>
      <c r="C85" s="30"/>
      <c r="D85" s="43"/>
      <c r="E85" s="21"/>
      <c r="F85" s="21"/>
      <c r="G85" s="32"/>
      <c r="H85" s="21"/>
      <c r="I85" s="21"/>
      <c r="J85" s="22"/>
      <c r="K85" s="23"/>
      <c r="M85" s="340"/>
    </row>
    <row r="86" spans="1:16384" s="80" customFormat="1" x14ac:dyDescent="0.2">
      <c r="A86" s="34" t="s">
        <v>104</v>
      </c>
      <c r="B86" s="89" t="s">
        <v>73</v>
      </c>
      <c r="C86" s="30"/>
      <c r="D86" s="43"/>
      <c r="E86" s="65"/>
      <c r="F86" s="65"/>
      <c r="G86" s="32"/>
      <c r="H86" s="21"/>
      <c r="I86" s="21"/>
      <c r="J86" s="22"/>
      <c r="K86" s="23"/>
      <c r="M86" s="340"/>
    </row>
    <row r="87" spans="1:16384" s="80" customFormat="1" x14ac:dyDescent="0.2">
      <c r="A87" s="36" t="s">
        <v>105</v>
      </c>
      <c r="B87" s="90" t="s">
        <v>67</v>
      </c>
      <c r="C87" s="30">
        <v>183.19</v>
      </c>
      <c r="D87" s="43" t="s">
        <v>25</v>
      </c>
      <c r="E87" s="21">
        <f>E79</f>
        <v>545.72</v>
      </c>
      <c r="F87" s="21">
        <f>F79</f>
        <v>55.17</v>
      </c>
      <c r="G87" s="32">
        <f>E87+F87+EQUILIBRIO!E81</f>
        <v>717.95999999999992</v>
      </c>
      <c r="H87" s="21">
        <f>ROUND(C87*E87,2)</f>
        <v>99970.45</v>
      </c>
      <c r="I87" s="21">
        <f>ROUND(C87*F87,2)</f>
        <v>10106.59</v>
      </c>
      <c r="J87" s="22">
        <f>CONTRATADO!J87+EQUILIBRIO!F81</f>
        <v>131523.09329999998</v>
      </c>
      <c r="K87" s="23"/>
      <c r="M87" s="340"/>
    </row>
    <row r="88" spans="1:16384" s="80" customFormat="1" x14ac:dyDescent="0.2">
      <c r="A88" s="36" t="s">
        <v>106</v>
      </c>
      <c r="B88" s="90" t="s">
        <v>69</v>
      </c>
      <c r="C88" s="30">
        <v>139.76</v>
      </c>
      <c r="D88" s="43" t="s">
        <v>33</v>
      </c>
      <c r="E88" s="21">
        <f>E80</f>
        <v>167.43</v>
      </c>
      <c r="F88" s="21">
        <f>F80</f>
        <v>17.669999999999998</v>
      </c>
      <c r="G88" s="32">
        <f>E88+F88+EQUILIBRIO!E82</f>
        <v>195.91</v>
      </c>
      <c r="H88" s="21">
        <f>ROUND(C88*E88,2)</f>
        <v>23400.02</v>
      </c>
      <c r="I88" s="21">
        <f>ROUND(C88*F88,2)</f>
        <v>2469.56</v>
      </c>
      <c r="J88" s="22">
        <f>CONTRATADO!J88+EQUILIBRIO!F82</f>
        <v>27259.521152000001</v>
      </c>
      <c r="K88" s="23"/>
      <c r="M88" s="340"/>
    </row>
    <row r="89" spans="1:16384" s="80" customFormat="1" x14ac:dyDescent="0.2">
      <c r="A89" s="36"/>
      <c r="B89" s="90"/>
      <c r="C89" s="30"/>
      <c r="D89" s="43"/>
      <c r="E89" s="21"/>
      <c r="F89" s="21"/>
      <c r="G89" s="32"/>
      <c r="H89" s="21"/>
      <c r="I89" s="21"/>
      <c r="J89" s="22"/>
      <c r="K89" s="23">
        <f>SUM(J87:J88)</f>
        <v>158782.61445199998</v>
      </c>
      <c r="M89" s="340"/>
    </row>
    <row r="90" spans="1:16384" s="80" customFormat="1" x14ac:dyDescent="0.2">
      <c r="A90" s="34" t="s">
        <v>107</v>
      </c>
      <c r="B90" s="89" t="s">
        <v>108</v>
      </c>
      <c r="C90" s="30">
        <v>107.5</v>
      </c>
      <c r="D90" s="43" t="s">
        <v>109</v>
      </c>
      <c r="E90" s="21">
        <f>'[1]Analisis de Costos'!G286</f>
        <v>5367.5599999999995</v>
      </c>
      <c r="F90" s="21">
        <f>'[1]Analisis de Costos'!H286</f>
        <v>481.64</v>
      </c>
      <c r="G90" s="32">
        <f>E90+F90+EQUILIBRIO!E84</f>
        <v>7890.38</v>
      </c>
      <c r="H90" s="21">
        <f>ROUND(C90*E90,2)</f>
        <v>577012.69999999995</v>
      </c>
      <c r="I90" s="21">
        <f>ROUND(C90*F90,2)</f>
        <v>51776.3</v>
      </c>
      <c r="J90" s="22">
        <f>CONTRATADO!J89+EQUILIBRIO!F84</f>
        <v>848215.85000000009</v>
      </c>
      <c r="K90" s="23"/>
      <c r="M90" s="340"/>
    </row>
    <row r="91" spans="1:16384" s="80" customFormat="1" x14ac:dyDescent="0.2">
      <c r="A91" s="34"/>
      <c r="B91" s="89"/>
      <c r="C91" s="30"/>
      <c r="D91" s="43"/>
      <c r="E91" s="21"/>
      <c r="F91" s="21"/>
      <c r="G91" s="32"/>
      <c r="H91" s="21"/>
      <c r="I91" s="21"/>
      <c r="J91" s="22"/>
      <c r="K91" s="23">
        <f>SUM(J90)</f>
        <v>848215.85000000009</v>
      </c>
      <c r="M91" s="340"/>
    </row>
    <row r="92" spans="1:16384" s="80" customFormat="1" x14ac:dyDescent="0.2">
      <c r="A92" s="34" t="s">
        <v>110</v>
      </c>
      <c r="B92" s="76" t="s">
        <v>79</v>
      </c>
      <c r="C92" s="30"/>
      <c r="D92" s="43"/>
      <c r="E92" s="21"/>
      <c r="F92" s="21"/>
      <c r="G92" s="32"/>
      <c r="H92" s="21"/>
      <c r="I92" s="21"/>
      <c r="J92" s="22"/>
      <c r="K92" s="23"/>
      <c r="M92" s="340"/>
    </row>
    <row r="93" spans="1:16384" s="80" customFormat="1" ht="36" x14ac:dyDescent="0.2">
      <c r="A93" s="36" t="s">
        <v>111</v>
      </c>
      <c r="B93" s="90" t="s">
        <v>112</v>
      </c>
      <c r="C93" s="30">
        <v>4672.28</v>
      </c>
      <c r="D93" s="43" t="s">
        <v>82</v>
      </c>
      <c r="E93" s="21">
        <v>1250</v>
      </c>
      <c r="F93" s="21">
        <f>E93*0.18</f>
        <v>225</v>
      </c>
      <c r="G93" s="32">
        <f>E93+F93+EQUILIBRIO!E87</f>
        <v>4000.0000000000005</v>
      </c>
      <c r="H93" s="21">
        <f t="shared" ref="H93:H98" si="3">ROUND(C93*E93,2)</f>
        <v>5840350</v>
      </c>
      <c r="I93" s="21">
        <f t="shared" ref="I93:I98" si="4">ROUND(C93*F93,2)</f>
        <v>1051263</v>
      </c>
      <c r="J93" s="22">
        <f>CONTRATADO!J91+EQUILIBRIO!F87</f>
        <v>18689120</v>
      </c>
      <c r="K93" s="23"/>
      <c r="M93" s="340"/>
    </row>
    <row r="94" spans="1:16384" s="80" customFormat="1" x14ac:dyDescent="0.2">
      <c r="A94" s="36" t="s">
        <v>113</v>
      </c>
      <c r="B94" s="68" t="s">
        <v>114</v>
      </c>
      <c r="C94" s="30">
        <v>40</v>
      </c>
      <c r="D94" s="43" t="s">
        <v>49</v>
      </c>
      <c r="E94" s="21">
        <f>'[1]Analisis de Costos'!G299</f>
        <v>3732.11</v>
      </c>
      <c r="F94" s="21">
        <f>'[1]Analisis de Costos'!H299</f>
        <v>185.42000000000002</v>
      </c>
      <c r="G94" s="32">
        <f>E94+F94+EQUILIBRIO!E88</f>
        <v>5527.13</v>
      </c>
      <c r="H94" s="21">
        <f t="shared" si="3"/>
        <v>149284.4</v>
      </c>
      <c r="I94" s="21">
        <f t="shared" si="4"/>
        <v>7416.8</v>
      </c>
      <c r="J94" s="22">
        <f>CONTRATADO!J92+EQUILIBRIO!F88</f>
        <v>221085.19999999998</v>
      </c>
      <c r="K94" s="23"/>
      <c r="M94" s="340"/>
    </row>
    <row r="95" spans="1:16384" s="80" customFormat="1" x14ac:dyDescent="0.2">
      <c r="A95" s="36" t="s">
        <v>115</v>
      </c>
      <c r="B95" s="68" t="s">
        <v>116</v>
      </c>
      <c r="C95" s="30">
        <v>8</v>
      </c>
      <c r="D95" s="43" t="s">
        <v>49</v>
      </c>
      <c r="E95" s="21">
        <f>'[1]Analisis de Costos'!G310</f>
        <v>274127.64</v>
      </c>
      <c r="F95" s="21">
        <f>'[1]Analisis de Costos'!H310</f>
        <v>46740.18</v>
      </c>
      <c r="G95" s="32">
        <f>E95+F95+EQUILIBRIO!E89</f>
        <v>448988.52999999997</v>
      </c>
      <c r="H95" s="21">
        <f t="shared" si="3"/>
        <v>2193021.12</v>
      </c>
      <c r="I95" s="21">
        <f t="shared" si="4"/>
        <v>373921.44</v>
      </c>
      <c r="J95" s="22">
        <f>CONTRATADO!J93+EQUILIBRIO!F89</f>
        <v>3591908.2399999998</v>
      </c>
      <c r="K95" s="23"/>
      <c r="M95" s="340"/>
    </row>
    <row r="96" spans="1:16384" s="80" customFormat="1" x14ac:dyDescent="0.2">
      <c r="A96" s="36" t="s">
        <v>117</v>
      </c>
      <c r="B96" s="68" t="s">
        <v>118</v>
      </c>
      <c r="C96" s="30">
        <v>8</v>
      </c>
      <c r="D96" s="43" t="s">
        <v>49</v>
      </c>
      <c r="E96" s="21">
        <f>'[1]Analisis de Costos'!G328</f>
        <v>1091.1299999999999</v>
      </c>
      <c r="F96" s="21">
        <f>'[1]Analisis de Costos'!H328</f>
        <v>147.81</v>
      </c>
      <c r="G96" s="32">
        <f>E96+F96+EQUILIBRIO!E90</f>
        <v>1776.34</v>
      </c>
      <c r="H96" s="21">
        <f t="shared" si="3"/>
        <v>8729.0400000000009</v>
      </c>
      <c r="I96" s="21">
        <f t="shared" si="4"/>
        <v>1182.48</v>
      </c>
      <c r="J96" s="22">
        <f>CONTRATADO!J94+EQUILIBRIO!F90</f>
        <v>14210.720000000001</v>
      </c>
      <c r="K96" s="23"/>
      <c r="M96" s="340"/>
    </row>
    <row r="97" spans="1:15" s="80" customFormat="1" ht="36" x14ac:dyDescent="0.2">
      <c r="A97" s="36" t="s">
        <v>119</v>
      </c>
      <c r="B97" s="68" t="s">
        <v>120</v>
      </c>
      <c r="C97" s="30">
        <v>4</v>
      </c>
      <c r="D97" s="43" t="s">
        <v>49</v>
      </c>
      <c r="E97" s="21">
        <f>'[1]Analisis de Costos'!G339</f>
        <v>337357.25</v>
      </c>
      <c r="F97" s="21">
        <f>'[1]Analisis de Costos'!H339</f>
        <v>56224.304999999993</v>
      </c>
      <c r="G97" s="32">
        <f>E97+F97</f>
        <v>393581.55499999999</v>
      </c>
      <c r="H97" s="21">
        <f t="shared" si="3"/>
        <v>1349429</v>
      </c>
      <c r="I97" s="21">
        <f t="shared" si="4"/>
        <v>224897.22</v>
      </c>
      <c r="J97" s="22">
        <f>CONTRATADO!J95+EQUILIBRIO!F91</f>
        <v>1574326.22</v>
      </c>
      <c r="K97" s="23"/>
      <c r="M97" s="340"/>
    </row>
    <row r="98" spans="1:15" s="80" customFormat="1" ht="48" x14ac:dyDescent="0.2">
      <c r="A98" s="36" t="s">
        <v>121</v>
      </c>
      <c r="B98" s="68" t="s">
        <v>122</v>
      </c>
      <c r="C98" s="30">
        <v>24</v>
      </c>
      <c r="D98" s="43" t="s">
        <v>49</v>
      </c>
      <c r="E98" s="21">
        <v>352500</v>
      </c>
      <c r="F98" s="21">
        <f>E98*0.18</f>
        <v>63450</v>
      </c>
      <c r="G98" s="32">
        <f>E98+F98+EQUILIBRIO!E92</f>
        <v>415950</v>
      </c>
      <c r="H98" s="21">
        <f t="shared" si="3"/>
        <v>8460000</v>
      </c>
      <c r="I98" s="21">
        <f t="shared" si="4"/>
        <v>1522800</v>
      </c>
      <c r="J98" s="22">
        <f>CONTRATADO!J96+EQUILIBRIO!F92</f>
        <v>9982800</v>
      </c>
      <c r="K98" s="23"/>
      <c r="M98" s="340"/>
    </row>
    <row r="99" spans="1:15" s="80" customFormat="1" x14ac:dyDescent="0.2">
      <c r="A99" s="36"/>
      <c r="B99" s="37"/>
      <c r="C99" s="30"/>
      <c r="D99" s="43"/>
      <c r="E99" s="21"/>
      <c r="F99" s="21"/>
      <c r="G99" s="32"/>
      <c r="H99" s="21"/>
      <c r="I99" s="21"/>
      <c r="J99" s="22"/>
      <c r="K99" s="23">
        <f>SUM(J93:J98)</f>
        <v>34073450.379999995</v>
      </c>
      <c r="M99" s="340"/>
      <c r="O99" s="81"/>
    </row>
    <row r="100" spans="1:15" s="80" customFormat="1" x14ac:dyDescent="0.2">
      <c r="A100" s="34" t="s">
        <v>123</v>
      </c>
      <c r="B100" s="35" t="s">
        <v>124</v>
      </c>
      <c r="C100" s="30"/>
      <c r="D100" s="43"/>
      <c r="E100" s="21"/>
      <c r="F100" s="21"/>
      <c r="G100" s="32"/>
      <c r="H100" s="21"/>
      <c r="I100" s="21"/>
      <c r="J100" s="22"/>
      <c r="K100" s="23"/>
      <c r="M100" s="340"/>
      <c r="O100" s="81"/>
    </row>
    <row r="101" spans="1:15" s="80" customFormat="1" x14ac:dyDescent="0.2">
      <c r="A101" s="34" t="s">
        <v>125</v>
      </c>
      <c r="B101" s="35" t="s">
        <v>73</v>
      </c>
      <c r="C101" s="30"/>
      <c r="D101" s="43"/>
      <c r="E101" s="21"/>
      <c r="F101" s="21"/>
      <c r="G101" s="32"/>
      <c r="H101" s="21"/>
      <c r="I101" s="21"/>
      <c r="J101" s="22"/>
      <c r="K101" s="23"/>
      <c r="M101" s="340"/>
    </row>
    <row r="102" spans="1:15" s="80" customFormat="1" x14ac:dyDescent="0.2">
      <c r="A102" s="36" t="s">
        <v>126</v>
      </c>
      <c r="B102" s="37" t="s">
        <v>69</v>
      </c>
      <c r="C102" s="30">
        <v>8.08</v>
      </c>
      <c r="D102" s="43" t="s">
        <v>33</v>
      </c>
      <c r="E102" s="21">
        <f>E88</f>
        <v>167.43</v>
      </c>
      <c r="F102" s="21">
        <f>F88</f>
        <v>17.669999999999998</v>
      </c>
      <c r="G102" s="32">
        <f>E102+F102</f>
        <v>185.1</v>
      </c>
      <c r="H102" s="21">
        <f>ROUND(C102*E102,2)</f>
        <v>1352.83</v>
      </c>
      <c r="I102" s="21">
        <f>ROUND(C102*F102,2)</f>
        <v>142.77000000000001</v>
      </c>
      <c r="J102" s="22">
        <f>CONTRATADO!J100+EQUILIBRIO!F96</f>
        <v>1495.6</v>
      </c>
      <c r="K102" s="23"/>
      <c r="M102" s="340"/>
    </row>
    <row r="103" spans="1:15" s="80" customFormat="1" x14ac:dyDescent="0.2">
      <c r="A103" s="36"/>
      <c r="B103" s="37"/>
      <c r="C103" s="30"/>
      <c r="D103" s="43"/>
      <c r="E103" s="21"/>
      <c r="F103" s="21"/>
      <c r="G103" s="32"/>
      <c r="H103" s="21"/>
      <c r="I103" s="21"/>
      <c r="J103" s="22"/>
      <c r="K103" s="23">
        <f>SUM(J102)</f>
        <v>1495.6</v>
      </c>
      <c r="M103" s="340"/>
    </row>
    <row r="104" spans="1:15" s="80" customFormat="1" x14ac:dyDescent="0.2">
      <c r="A104" s="34" t="s">
        <v>127</v>
      </c>
      <c r="B104" s="35" t="s">
        <v>128</v>
      </c>
      <c r="C104" s="30"/>
      <c r="D104" s="43"/>
      <c r="E104" s="21"/>
      <c r="F104" s="21"/>
      <c r="G104" s="32"/>
      <c r="H104" s="21"/>
      <c r="I104" s="21"/>
      <c r="J104" s="22"/>
      <c r="K104" s="23"/>
      <c r="M104" s="340"/>
    </row>
    <row r="105" spans="1:15" s="80" customFormat="1" x14ac:dyDescent="0.2">
      <c r="A105" s="34" t="s">
        <v>129</v>
      </c>
      <c r="B105" s="35" t="s">
        <v>73</v>
      </c>
      <c r="C105" s="30"/>
      <c r="D105" s="43"/>
      <c r="E105" s="21"/>
      <c r="F105" s="21"/>
      <c r="G105" s="32"/>
      <c r="H105" s="21"/>
      <c r="I105" s="21"/>
      <c r="J105" s="22"/>
      <c r="K105" s="23"/>
      <c r="M105" s="340"/>
    </row>
    <row r="106" spans="1:15" s="80" customFormat="1" x14ac:dyDescent="0.2">
      <c r="A106" s="36" t="s">
        <v>130</v>
      </c>
      <c r="B106" s="37" t="s">
        <v>75</v>
      </c>
      <c r="C106" s="30">
        <v>44.23</v>
      </c>
      <c r="D106" s="43" t="s">
        <v>25</v>
      </c>
      <c r="E106" s="21">
        <f t="shared" ref="E106:F108" si="5">E78</f>
        <v>110.1</v>
      </c>
      <c r="F106" s="21">
        <f t="shared" si="5"/>
        <v>9.3000000000000007</v>
      </c>
      <c r="G106" s="32">
        <f>E106+F106+EQUILIBRIO!E100</f>
        <v>138.71</v>
      </c>
      <c r="H106" s="21">
        <f>ROUND(C106*E106,2)</f>
        <v>4869.72</v>
      </c>
      <c r="I106" s="21">
        <f>ROUND(C106*F106,2)</f>
        <v>411.34</v>
      </c>
      <c r="J106" s="22">
        <f>CONTRATADO!J104+EQUILIBRIO!F100</f>
        <v>6135.1413000000002</v>
      </c>
      <c r="K106" s="23"/>
      <c r="M106" s="340"/>
    </row>
    <row r="107" spans="1:15" s="80" customFormat="1" x14ac:dyDescent="0.2">
      <c r="A107" s="36" t="s">
        <v>131</v>
      </c>
      <c r="B107" s="37" t="s">
        <v>67</v>
      </c>
      <c r="C107" s="30">
        <v>6.14</v>
      </c>
      <c r="D107" s="43" t="s">
        <v>25</v>
      </c>
      <c r="E107" s="21">
        <f t="shared" si="5"/>
        <v>545.72</v>
      </c>
      <c r="F107" s="21">
        <f t="shared" si="5"/>
        <v>55.17</v>
      </c>
      <c r="G107" s="32">
        <f>E107+F107+EQUILIBRIO!E101</f>
        <v>717.95999999999992</v>
      </c>
      <c r="H107" s="21">
        <f>ROUND(C107*E107,2)</f>
        <v>3350.72</v>
      </c>
      <c r="I107" s="21">
        <f>ROUND(C107*F107,2)</f>
        <v>338.74</v>
      </c>
      <c r="J107" s="22">
        <f>CONTRATADO!J105+EQUILIBRIO!F101</f>
        <v>4408.2698</v>
      </c>
      <c r="K107" s="23"/>
      <c r="M107" s="340"/>
    </row>
    <row r="108" spans="1:15" s="80" customFormat="1" x14ac:dyDescent="0.2">
      <c r="A108" s="36" t="s">
        <v>132</v>
      </c>
      <c r="B108" s="37" t="s">
        <v>69</v>
      </c>
      <c r="C108" s="30">
        <v>68.16</v>
      </c>
      <c r="D108" s="43" t="s">
        <v>33</v>
      </c>
      <c r="E108" s="21">
        <f t="shared" si="5"/>
        <v>167.43</v>
      </c>
      <c r="F108" s="21">
        <f t="shared" si="5"/>
        <v>17.669999999999998</v>
      </c>
      <c r="G108" s="32">
        <f>E108+F108+EQUILIBRIO!E102</f>
        <v>195.91</v>
      </c>
      <c r="H108" s="21">
        <f>ROUND(C108*E108,2)</f>
        <v>11412.03</v>
      </c>
      <c r="I108" s="21">
        <f>ROUND(C108*F108,2)</f>
        <v>1204.3900000000001</v>
      </c>
      <c r="J108" s="22">
        <f>CONTRATADO!J106+EQUILIBRIO!F102</f>
        <v>13353.229600000001</v>
      </c>
      <c r="K108" s="23"/>
      <c r="M108" s="340"/>
    </row>
    <row r="109" spans="1:15" s="80" customFormat="1" x14ac:dyDescent="0.2">
      <c r="A109" s="36"/>
      <c r="B109" s="37"/>
      <c r="C109" s="30"/>
      <c r="D109" s="43"/>
      <c r="E109" s="21"/>
      <c r="F109" s="21"/>
      <c r="G109" s="32"/>
      <c r="H109" s="21"/>
      <c r="I109" s="21"/>
      <c r="J109" s="22"/>
      <c r="K109" s="23">
        <f>SUM(J106:J108)</f>
        <v>23896.640700000004</v>
      </c>
      <c r="M109" s="340"/>
    </row>
    <row r="110" spans="1:15" s="80" customFormat="1" x14ac:dyDescent="0.2">
      <c r="A110" s="34" t="s">
        <v>133</v>
      </c>
      <c r="B110" s="35" t="s">
        <v>134</v>
      </c>
      <c r="C110" s="30"/>
      <c r="D110" s="43"/>
      <c r="E110" s="21"/>
      <c r="F110" s="21"/>
      <c r="G110" s="32"/>
      <c r="H110" s="21"/>
      <c r="I110" s="21"/>
      <c r="J110" s="22"/>
      <c r="K110" s="23"/>
      <c r="M110" s="340"/>
    </row>
    <row r="111" spans="1:15" s="80" customFormat="1" x14ac:dyDescent="0.2">
      <c r="A111" s="34" t="s">
        <v>135</v>
      </c>
      <c r="B111" s="35" t="s">
        <v>73</v>
      </c>
      <c r="C111" s="30"/>
      <c r="D111" s="43"/>
      <c r="E111" s="21"/>
      <c r="F111" s="21"/>
      <c r="G111" s="32"/>
      <c r="H111" s="21"/>
      <c r="I111" s="21"/>
      <c r="J111" s="22"/>
      <c r="K111" s="23"/>
      <c r="M111" s="340"/>
    </row>
    <row r="112" spans="1:15" s="80" customFormat="1" x14ac:dyDescent="0.2">
      <c r="A112" s="36" t="s">
        <v>136</v>
      </c>
      <c r="B112" s="68" t="s">
        <v>69</v>
      </c>
      <c r="C112" s="30">
        <v>27.5</v>
      </c>
      <c r="D112" s="43" t="s">
        <v>33</v>
      </c>
      <c r="E112" s="21">
        <f>E108</f>
        <v>167.43</v>
      </c>
      <c r="F112" s="21">
        <f>F108</f>
        <v>17.669999999999998</v>
      </c>
      <c r="G112" s="32">
        <f>E112+F112+EQUILIBRIO!E106</f>
        <v>195.91</v>
      </c>
      <c r="H112" s="21">
        <f>ROUND(C112*E112,2)</f>
        <v>4604.33</v>
      </c>
      <c r="I112" s="21">
        <f>ROUND(C112*F112,2)</f>
        <v>485.93</v>
      </c>
      <c r="J112" s="22">
        <f>CONTRATADO!J110+EQUILIBRIO!F106</f>
        <v>5387.5349999999999</v>
      </c>
      <c r="K112" s="23"/>
      <c r="M112" s="340"/>
    </row>
    <row r="113" spans="1:13" s="80" customFormat="1" x14ac:dyDescent="0.2">
      <c r="A113" s="36"/>
      <c r="B113" s="68"/>
      <c r="C113" s="30"/>
      <c r="D113" s="43"/>
      <c r="E113" s="21"/>
      <c r="F113" s="21"/>
      <c r="G113" s="32"/>
      <c r="H113" s="21"/>
      <c r="I113" s="21"/>
      <c r="J113" s="22"/>
      <c r="K113" s="23">
        <f>SUM(J112)</f>
        <v>5387.5349999999999</v>
      </c>
      <c r="M113" s="340"/>
    </row>
    <row r="114" spans="1:13" s="80" customFormat="1" x14ac:dyDescent="0.2">
      <c r="A114" s="34">
        <v>11</v>
      </c>
      <c r="B114" s="89" t="s">
        <v>137</v>
      </c>
      <c r="C114" s="30"/>
      <c r="D114" s="43"/>
      <c r="E114" s="21"/>
      <c r="F114" s="21"/>
      <c r="G114" s="32"/>
      <c r="H114" s="21"/>
      <c r="I114" s="21"/>
      <c r="J114" s="22"/>
      <c r="K114" s="23"/>
      <c r="M114" s="340"/>
    </row>
    <row r="115" spans="1:13" s="80" customFormat="1" x14ac:dyDescent="0.2">
      <c r="A115" s="34">
        <v>11.1</v>
      </c>
      <c r="B115" s="76" t="s">
        <v>65</v>
      </c>
      <c r="C115" s="30"/>
      <c r="D115" s="43"/>
      <c r="E115" s="21"/>
      <c r="F115" s="21"/>
      <c r="G115" s="32"/>
      <c r="H115" s="21"/>
      <c r="I115" s="21"/>
      <c r="J115" s="22"/>
      <c r="K115" s="23"/>
      <c r="M115" s="340"/>
    </row>
    <row r="116" spans="1:13" s="80" customFormat="1" x14ac:dyDescent="0.2">
      <c r="A116" s="36" t="s">
        <v>138</v>
      </c>
      <c r="B116" s="68" t="s">
        <v>67</v>
      </c>
      <c r="C116" s="285">
        <v>19.440000000000001</v>
      </c>
      <c r="D116" s="43" t="s">
        <v>25</v>
      </c>
      <c r="E116" s="21">
        <f>E107</f>
        <v>545.72</v>
      </c>
      <c r="F116" s="21">
        <f>F107</f>
        <v>55.17</v>
      </c>
      <c r="G116" s="32">
        <f>E116+F116+EQUILIBRIO!E110</f>
        <v>717.95999999999992</v>
      </c>
      <c r="H116" s="21">
        <f>ROUND(C116*E116,2)</f>
        <v>10608.8</v>
      </c>
      <c r="I116" s="21">
        <f>ROUND(C116*F116,2)</f>
        <v>1072.5</v>
      </c>
      <c r="J116" s="22">
        <f>CONTRATADO!J114+EQUILIBRIO!F110</f>
        <v>0</v>
      </c>
      <c r="K116" s="23"/>
      <c r="M116" s="340"/>
    </row>
    <row r="117" spans="1:13" s="80" customFormat="1" x14ac:dyDescent="0.2">
      <c r="A117" s="36" t="s">
        <v>139</v>
      </c>
      <c r="B117" s="68" t="s">
        <v>69</v>
      </c>
      <c r="C117" s="285">
        <v>73.319999999999993</v>
      </c>
      <c r="D117" s="43" t="s">
        <v>33</v>
      </c>
      <c r="E117" s="21">
        <f>E108</f>
        <v>167.43</v>
      </c>
      <c r="F117" s="21">
        <f>F108</f>
        <v>17.669999999999998</v>
      </c>
      <c r="G117" s="32">
        <f>E117+F117+EQUILIBRIO!E111</f>
        <v>195.91</v>
      </c>
      <c r="H117" s="21">
        <f>ROUND(C117*E117,2)</f>
        <v>12275.97</v>
      </c>
      <c r="I117" s="21">
        <f>ROUND(C117*F117,2)</f>
        <v>1295.56</v>
      </c>
      <c r="J117" s="22">
        <f>CONTRATADO!J115+EQUILIBRIO!F111</f>
        <v>0</v>
      </c>
      <c r="K117" s="23"/>
      <c r="M117" s="340"/>
    </row>
    <row r="118" spans="1:13" s="80" customFormat="1" x14ac:dyDescent="0.2">
      <c r="A118" s="36"/>
      <c r="B118" s="68"/>
      <c r="C118" s="30"/>
      <c r="D118" s="43"/>
      <c r="E118" s="21"/>
      <c r="F118" s="21"/>
      <c r="G118" s="32"/>
      <c r="H118" s="21"/>
      <c r="I118" s="21"/>
      <c r="J118" s="22"/>
      <c r="K118" s="23">
        <f>SUM(J116:J117)</f>
        <v>0</v>
      </c>
      <c r="M118" s="340"/>
    </row>
    <row r="119" spans="1:13" s="80" customFormat="1" x14ac:dyDescent="0.2">
      <c r="A119" s="34">
        <v>11.2</v>
      </c>
      <c r="B119" s="76" t="s">
        <v>140</v>
      </c>
      <c r="C119" s="30"/>
      <c r="D119" s="43"/>
      <c r="E119" s="21"/>
      <c r="F119" s="21"/>
      <c r="G119" s="32"/>
      <c r="H119" s="21"/>
      <c r="I119" s="21"/>
      <c r="J119" s="22"/>
      <c r="K119" s="23"/>
      <c r="M119" s="340"/>
    </row>
    <row r="120" spans="1:13" s="80" customFormat="1" ht="24" x14ac:dyDescent="0.2">
      <c r="A120" s="36" t="s">
        <v>141</v>
      </c>
      <c r="B120" s="68" t="s">
        <v>142</v>
      </c>
      <c r="C120" s="30">
        <v>2</v>
      </c>
      <c r="D120" s="43" t="s">
        <v>49</v>
      </c>
      <c r="E120" s="21">
        <v>275000</v>
      </c>
      <c r="F120" s="21">
        <f>E120*0.18</f>
        <v>49500</v>
      </c>
      <c r="G120" s="32">
        <f>E120+F120+EQUILIBRIO!E114</f>
        <v>324500</v>
      </c>
      <c r="H120" s="21">
        <f>ROUND(C120*E120,2)</f>
        <v>550000</v>
      </c>
      <c r="I120" s="21">
        <f>ROUND(C120*F120,2)</f>
        <v>99000</v>
      </c>
      <c r="J120" s="22">
        <f>CONTRATADO!J118+EQUILIBRIO!F114</f>
        <v>649000</v>
      </c>
      <c r="K120" s="23"/>
      <c r="M120" s="340"/>
    </row>
    <row r="121" spans="1:13" s="80" customFormat="1" x14ac:dyDescent="0.2">
      <c r="A121" s="36"/>
      <c r="B121" s="68"/>
      <c r="C121" s="30"/>
      <c r="D121" s="43"/>
      <c r="E121" s="21"/>
      <c r="F121" s="21"/>
      <c r="G121" s="32"/>
      <c r="H121" s="21"/>
      <c r="I121" s="21"/>
      <c r="J121" s="22"/>
      <c r="K121" s="23">
        <f>SUM(J120)</f>
        <v>649000</v>
      </c>
      <c r="M121" s="340"/>
    </row>
    <row r="122" spans="1:13" s="80" customFormat="1" x14ac:dyDescent="0.2">
      <c r="A122" s="34">
        <v>12</v>
      </c>
      <c r="B122" s="76" t="s">
        <v>143</v>
      </c>
      <c r="C122" s="30"/>
      <c r="D122" s="43"/>
      <c r="E122" s="21"/>
      <c r="F122" s="21"/>
      <c r="G122" s="32"/>
      <c r="H122" s="21"/>
      <c r="I122" s="21"/>
      <c r="J122" s="22"/>
      <c r="K122" s="23"/>
      <c r="M122" s="340"/>
    </row>
    <row r="123" spans="1:13" s="80" customFormat="1" x14ac:dyDescent="0.2">
      <c r="A123" s="34">
        <v>12.1</v>
      </c>
      <c r="B123" s="76" t="s">
        <v>73</v>
      </c>
      <c r="C123" s="30"/>
      <c r="D123" s="43"/>
      <c r="E123" s="21"/>
      <c r="F123" s="21"/>
      <c r="G123" s="32"/>
      <c r="H123" s="21"/>
      <c r="I123" s="21"/>
      <c r="J123" s="22"/>
      <c r="K123" s="23"/>
      <c r="M123" s="340"/>
    </row>
    <row r="124" spans="1:13" s="80" customFormat="1" x14ac:dyDescent="0.2">
      <c r="A124" s="36" t="s">
        <v>144</v>
      </c>
      <c r="B124" s="68" t="s">
        <v>69</v>
      </c>
      <c r="C124" s="30">
        <v>134.6</v>
      </c>
      <c r="D124" s="43" t="s">
        <v>33</v>
      </c>
      <c r="E124" s="21">
        <f>E117</f>
        <v>167.43</v>
      </c>
      <c r="F124" s="21">
        <f>F117</f>
        <v>17.669999999999998</v>
      </c>
      <c r="G124" s="32">
        <f>E124+F124+EQUILIBRIO!E118</f>
        <v>195.91</v>
      </c>
      <c r="H124" s="21">
        <f>ROUND(C124*E124,2)</f>
        <v>22536.080000000002</v>
      </c>
      <c r="I124" s="21">
        <f>ROUND(C124*F124,2)</f>
        <v>2378.38</v>
      </c>
      <c r="J124" s="22">
        <f>CONTRATADO!J122+EQUILIBRIO!F114</f>
        <v>24914.460000000003</v>
      </c>
      <c r="K124" s="23"/>
      <c r="M124" s="340"/>
    </row>
    <row r="125" spans="1:13" s="80" customFormat="1" x14ac:dyDescent="0.2">
      <c r="A125" s="36"/>
      <c r="B125" s="68"/>
      <c r="C125" s="30"/>
      <c r="D125" s="43"/>
      <c r="E125" s="21"/>
      <c r="F125" s="21"/>
      <c r="G125" s="32"/>
      <c r="H125" s="21"/>
      <c r="I125" s="21"/>
      <c r="J125" s="22"/>
      <c r="K125" s="23">
        <f>SUM(J124)</f>
        <v>24914.460000000003</v>
      </c>
      <c r="M125" s="340"/>
    </row>
    <row r="126" spans="1:13" s="80" customFormat="1" x14ac:dyDescent="0.2">
      <c r="A126" s="34">
        <v>12.2</v>
      </c>
      <c r="B126" s="76" t="s">
        <v>79</v>
      </c>
      <c r="C126" s="30"/>
      <c r="D126" s="43"/>
      <c r="E126" s="21"/>
      <c r="F126" s="21"/>
      <c r="G126" s="32"/>
      <c r="H126" s="21"/>
      <c r="I126" s="21"/>
      <c r="J126" s="22"/>
      <c r="K126" s="23"/>
      <c r="M126" s="340"/>
    </row>
    <row r="127" spans="1:13" s="80" customFormat="1" ht="24" x14ac:dyDescent="0.2">
      <c r="A127" s="36" t="s">
        <v>145</v>
      </c>
      <c r="B127" s="68" t="s">
        <v>146</v>
      </c>
      <c r="C127" s="30">
        <v>10</v>
      </c>
      <c r="D127" s="43" t="s">
        <v>49</v>
      </c>
      <c r="E127" s="21">
        <f>'[1]Analisis de Costos'!G350</f>
        <v>123938.45999999999</v>
      </c>
      <c r="F127" s="21">
        <f>'[1]Analisis de Costos'!H350</f>
        <v>19842.93</v>
      </c>
      <c r="G127" s="32">
        <f>E127+F127+EQUILIBRIO!E121</f>
        <v>161605.75</v>
      </c>
      <c r="H127" s="21">
        <f t="shared" ref="H127:H152" si="6">ROUND(C127*E127,2)</f>
        <v>1239384.6000000001</v>
      </c>
      <c r="I127" s="21">
        <f t="shared" ref="I127:I152" si="7">ROUND(C127*F127,2)</f>
        <v>198429.3</v>
      </c>
      <c r="J127" s="22">
        <f>CONTRATADO!J124+EQUILIBRIO!F121</f>
        <v>1616057.5000000002</v>
      </c>
      <c r="K127" s="23"/>
      <c r="M127" s="340"/>
    </row>
    <row r="128" spans="1:13" s="80" customFormat="1" ht="24" x14ac:dyDescent="0.2">
      <c r="A128" s="36" t="s">
        <v>147</v>
      </c>
      <c r="B128" s="68" t="s">
        <v>148</v>
      </c>
      <c r="C128" s="30">
        <v>10</v>
      </c>
      <c r="D128" s="43" t="s">
        <v>49</v>
      </c>
      <c r="E128" s="21">
        <f>E95</f>
        <v>274127.64</v>
      </c>
      <c r="F128" s="21">
        <f>F95</f>
        <v>46740.18</v>
      </c>
      <c r="G128" s="32">
        <f>E128+F128+EQUILIBRIO!E122</f>
        <v>448988.52999999997</v>
      </c>
      <c r="H128" s="21">
        <f t="shared" si="6"/>
        <v>2741276.4</v>
      </c>
      <c r="I128" s="21">
        <f t="shared" si="7"/>
        <v>467401.8</v>
      </c>
      <c r="J128" s="22">
        <f>CONTRATADO!J125+EQUILIBRIO!F122</f>
        <v>4489885.2999999989</v>
      </c>
      <c r="K128" s="23"/>
      <c r="M128" s="340"/>
    </row>
    <row r="129" spans="1:14" s="80" customFormat="1" ht="48" x14ac:dyDescent="0.2">
      <c r="A129" s="36" t="s">
        <v>149</v>
      </c>
      <c r="B129" s="68" t="s">
        <v>150</v>
      </c>
      <c r="C129" s="30">
        <v>10</v>
      </c>
      <c r="D129" s="43" t="s">
        <v>49</v>
      </c>
      <c r="E129" s="21">
        <f>'[1]Analisis de Costos'!G367</f>
        <v>264478</v>
      </c>
      <c r="F129" s="21">
        <f>'[1]Analisis de Costos'!H367</f>
        <v>45806.04</v>
      </c>
      <c r="G129" s="32">
        <f>E129+F129</f>
        <v>310284.03999999998</v>
      </c>
      <c r="H129" s="21">
        <f t="shared" si="6"/>
        <v>2644780</v>
      </c>
      <c r="I129" s="21">
        <f t="shared" si="7"/>
        <v>458060.4</v>
      </c>
      <c r="J129" s="22">
        <f>CONTRATADO!J126+EQUILIBRIO!F123</f>
        <v>3102840.4</v>
      </c>
      <c r="K129" s="23"/>
      <c r="M129" s="340"/>
    </row>
    <row r="130" spans="1:14" s="80" customFormat="1" ht="60" x14ac:dyDescent="0.2">
      <c r="A130" s="36" t="s">
        <v>151</v>
      </c>
      <c r="B130" s="68" t="s">
        <v>152</v>
      </c>
      <c r="C130" s="30">
        <v>10</v>
      </c>
      <c r="D130" s="43" t="s">
        <v>49</v>
      </c>
      <c r="E130" s="21">
        <v>85000</v>
      </c>
      <c r="F130" s="21">
        <v>36000</v>
      </c>
      <c r="G130" s="32">
        <f>E130+F130</f>
        <v>121000</v>
      </c>
      <c r="H130" s="21">
        <f t="shared" si="6"/>
        <v>850000</v>
      </c>
      <c r="I130" s="21">
        <f t="shared" si="7"/>
        <v>360000</v>
      </c>
      <c r="J130" s="22">
        <f>CONTRATADO!J127+EQUILIBRIO!F124</f>
        <v>1210000</v>
      </c>
      <c r="K130" s="23"/>
      <c r="M130" s="340"/>
    </row>
    <row r="131" spans="1:14" s="80" customFormat="1" ht="48" x14ac:dyDescent="0.2">
      <c r="A131" s="36" t="s">
        <v>153</v>
      </c>
      <c r="B131" s="68" t="s">
        <v>154</v>
      </c>
      <c r="C131" s="30">
        <v>2</v>
      </c>
      <c r="D131" s="43" t="s">
        <v>49</v>
      </c>
      <c r="E131" s="21">
        <f>'[1]Analisis de Costos'!G377</f>
        <v>374812</v>
      </c>
      <c r="F131" s="21">
        <f>'[1]Analisis de Costos'!H377</f>
        <v>65666.16</v>
      </c>
      <c r="G131" s="32">
        <f>E131+F131</f>
        <v>440478.16000000003</v>
      </c>
      <c r="H131" s="21">
        <f t="shared" si="6"/>
        <v>749624</v>
      </c>
      <c r="I131" s="21">
        <f t="shared" si="7"/>
        <v>131332.32</v>
      </c>
      <c r="J131" s="22">
        <f>CONTRATADO!J128+EQUILIBRIO!F125</f>
        <v>880956.32000000007</v>
      </c>
      <c r="K131" s="23"/>
      <c r="M131" s="340"/>
    </row>
    <row r="132" spans="1:14" s="80" customFormat="1" ht="36" x14ac:dyDescent="0.2">
      <c r="A132" s="36" t="s">
        <v>155</v>
      </c>
      <c r="B132" s="68" t="s">
        <v>156</v>
      </c>
      <c r="C132" s="30">
        <v>38</v>
      </c>
      <c r="D132" s="43" t="s">
        <v>33</v>
      </c>
      <c r="E132" s="21">
        <f>'[1]Analisis de Costos'!G388</f>
        <v>3274.3718569780854</v>
      </c>
      <c r="F132" s="21">
        <f>'[1]Analisis de Costos'!H388</f>
        <v>573.56999999999994</v>
      </c>
      <c r="G132" s="32">
        <f>E132+F132+EQUILIBRIO!E126</f>
        <v>3862.2974125336409</v>
      </c>
      <c r="H132" s="21">
        <f t="shared" si="6"/>
        <v>124426.13</v>
      </c>
      <c r="I132" s="21">
        <f t="shared" si="7"/>
        <v>21795.66</v>
      </c>
      <c r="J132" s="22">
        <f>CONTRATADO!J129+EQUILIBRIO!F126</f>
        <v>146767.30111111113</v>
      </c>
      <c r="K132" s="23"/>
      <c r="M132" s="340"/>
    </row>
    <row r="133" spans="1:14" s="80" customFormat="1" ht="24" x14ac:dyDescent="0.2">
      <c r="A133" s="36" t="s">
        <v>157</v>
      </c>
      <c r="B133" s="68" t="s">
        <v>158</v>
      </c>
      <c r="C133" s="30">
        <v>603.13</v>
      </c>
      <c r="D133" s="43" t="s">
        <v>82</v>
      </c>
      <c r="E133" s="21">
        <v>7500</v>
      </c>
      <c r="F133" s="21">
        <f>E133*0.18</f>
        <v>1350</v>
      </c>
      <c r="G133" s="32">
        <f>E133+F133+EQUILIBRIO!E127</f>
        <v>8850</v>
      </c>
      <c r="H133" s="21">
        <f t="shared" si="6"/>
        <v>4523475</v>
      </c>
      <c r="I133" s="21">
        <f t="shared" si="7"/>
        <v>814225.5</v>
      </c>
      <c r="J133" s="22">
        <f>CONTRATADO!J130+EQUILIBRIO!F127</f>
        <v>5337700.5</v>
      </c>
      <c r="K133" s="23"/>
      <c r="M133" s="340"/>
    </row>
    <row r="134" spans="1:14" s="80" customFormat="1" x14ac:dyDescent="0.2">
      <c r="A134" s="36"/>
      <c r="B134" s="68"/>
      <c r="C134" s="30"/>
      <c r="D134" s="43"/>
      <c r="E134" s="21"/>
      <c r="F134" s="21"/>
      <c r="G134" s="32"/>
      <c r="H134" s="21"/>
      <c r="I134" s="21"/>
      <c r="J134" s="22"/>
      <c r="K134" s="23">
        <f>SUM(J127:J133)</f>
        <v>16784207.321111113</v>
      </c>
      <c r="M134" s="340"/>
      <c r="N134" s="81"/>
    </row>
    <row r="135" spans="1:14" s="80" customFormat="1" x14ac:dyDescent="0.2">
      <c r="A135" s="36">
        <v>12.3</v>
      </c>
      <c r="B135" s="37" t="s">
        <v>159</v>
      </c>
      <c r="C135" s="30">
        <v>18.84</v>
      </c>
      <c r="D135" s="43" t="s">
        <v>109</v>
      </c>
      <c r="E135" s="21">
        <f>'[1]Analisis de Costos'!G286</f>
        <v>5367.5599999999995</v>
      </c>
      <c r="F135" s="21">
        <f>'[1]Analisis de Costos'!H286</f>
        <v>481.64</v>
      </c>
      <c r="G135" s="32">
        <f>E135+F135+EQUILIBRIO!E129</f>
        <v>7890.38</v>
      </c>
      <c r="H135" s="21">
        <f t="shared" si="6"/>
        <v>101124.83</v>
      </c>
      <c r="I135" s="21">
        <f t="shared" si="7"/>
        <v>9074.1</v>
      </c>
      <c r="J135" s="22">
        <f>CONTRATADO!J131+EQUILIBRIO!F129</f>
        <v>148654.76120000001</v>
      </c>
      <c r="K135" s="23"/>
      <c r="M135" s="340"/>
    </row>
    <row r="136" spans="1:14" s="80" customFormat="1" x14ac:dyDescent="0.2">
      <c r="A136" s="36"/>
      <c r="B136" s="37"/>
      <c r="C136" s="30"/>
      <c r="D136" s="43"/>
      <c r="E136" s="21"/>
      <c r="F136" s="21"/>
      <c r="G136" s="32"/>
      <c r="H136" s="21"/>
      <c r="I136" s="21"/>
      <c r="J136" s="22"/>
      <c r="K136" s="23">
        <f>SUM(J135)</f>
        <v>148654.76120000001</v>
      </c>
      <c r="M136" s="340"/>
      <c r="N136" s="81"/>
    </row>
    <row r="137" spans="1:14" s="80" customFormat="1" x14ac:dyDescent="0.2">
      <c r="A137" s="34">
        <v>12.4</v>
      </c>
      <c r="B137" s="35" t="s">
        <v>160</v>
      </c>
      <c r="C137" s="30"/>
      <c r="D137" s="43"/>
      <c r="E137" s="21"/>
      <c r="F137" s="21"/>
      <c r="G137" s="32"/>
      <c r="H137" s="21"/>
      <c r="I137" s="21"/>
      <c r="J137" s="22"/>
      <c r="K137" s="23"/>
      <c r="M137" s="340"/>
    </row>
    <row r="138" spans="1:14" s="80" customFormat="1" x14ac:dyDescent="0.2">
      <c r="A138" s="36" t="s">
        <v>161</v>
      </c>
      <c r="B138" s="37" t="s">
        <v>162</v>
      </c>
      <c r="C138" s="30">
        <v>52</v>
      </c>
      <c r="D138" s="43" t="s">
        <v>109</v>
      </c>
      <c r="E138" s="21">
        <v>13800</v>
      </c>
      <c r="F138" s="21">
        <f t="shared" ref="F138:F144" si="8">E138*0.18</f>
        <v>2484</v>
      </c>
      <c r="G138" s="32">
        <f>E138+F138+EQUILIBRIO!E132</f>
        <v>20000</v>
      </c>
      <c r="H138" s="21">
        <f t="shared" si="6"/>
        <v>717600</v>
      </c>
      <c r="I138" s="21">
        <f t="shared" si="7"/>
        <v>129168</v>
      </c>
      <c r="J138" s="22">
        <f>CONTRATADO!J133+EQUILIBRIO!F132</f>
        <v>1040000</v>
      </c>
      <c r="K138" s="23"/>
      <c r="M138" s="340"/>
    </row>
    <row r="139" spans="1:14" s="80" customFormat="1" x14ac:dyDescent="0.2">
      <c r="A139" s="36" t="s">
        <v>163</v>
      </c>
      <c r="B139" s="37" t="s">
        <v>164</v>
      </c>
      <c r="C139" s="30">
        <v>7</v>
      </c>
      <c r="D139" s="43" t="s">
        <v>109</v>
      </c>
      <c r="E139" s="21">
        <v>12000</v>
      </c>
      <c r="F139" s="21">
        <f t="shared" si="8"/>
        <v>2160</v>
      </c>
      <c r="G139" s="32">
        <f>E139+F139+EQUILIBRIO!E133</f>
        <v>19000</v>
      </c>
      <c r="H139" s="21">
        <f t="shared" si="6"/>
        <v>84000</v>
      </c>
      <c r="I139" s="21">
        <f t="shared" si="7"/>
        <v>15120</v>
      </c>
      <c r="J139" s="22">
        <f>CONTRATADO!J134+EQUILIBRIO!F133</f>
        <v>133000</v>
      </c>
      <c r="K139" s="23"/>
      <c r="M139" s="340"/>
    </row>
    <row r="140" spans="1:14" s="80" customFormat="1" x14ac:dyDescent="0.2">
      <c r="A140" s="36" t="s">
        <v>165</v>
      </c>
      <c r="B140" s="37" t="s">
        <v>166</v>
      </c>
      <c r="C140" s="30">
        <v>3.22</v>
      </c>
      <c r="D140" s="43" t="s">
        <v>109</v>
      </c>
      <c r="E140" s="21">
        <f>'[2]MATERIALES E INSUMOS'!$E$19</f>
        <v>1016.95</v>
      </c>
      <c r="F140" s="21">
        <f t="shared" si="8"/>
        <v>183.05099999999999</v>
      </c>
      <c r="G140" s="32">
        <f>E140+F140+EQUILIBRIO!E134</f>
        <v>10500</v>
      </c>
      <c r="H140" s="21">
        <f t="shared" si="6"/>
        <v>3274.58</v>
      </c>
      <c r="I140" s="21">
        <f t="shared" si="7"/>
        <v>589.41999999999996</v>
      </c>
      <c r="J140" s="22">
        <f>CONTRATADO!J135+EQUILIBRIO!F134</f>
        <v>33809.996780000001</v>
      </c>
      <c r="K140" s="23"/>
      <c r="M140" s="340"/>
    </row>
    <row r="141" spans="1:14" s="80" customFormat="1" x14ac:dyDescent="0.2">
      <c r="A141" s="36" t="s">
        <v>167</v>
      </c>
      <c r="B141" s="37" t="s">
        <v>168</v>
      </c>
      <c r="C141" s="30">
        <v>3.22</v>
      </c>
      <c r="D141" s="43" t="s">
        <v>109</v>
      </c>
      <c r="E141" s="21">
        <f>'[2]MATERIALES E INSUMOS'!$E$18</f>
        <v>1016.95</v>
      </c>
      <c r="F141" s="21">
        <f t="shared" si="8"/>
        <v>183.05099999999999</v>
      </c>
      <c r="G141" s="32">
        <f>E141+F141+EQUILIBRIO!E135</f>
        <v>5000</v>
      </c>
      <c r="H141" s="21">
        <f t="shared" si="6"/>
        <v>3274.58</v>
      </c>
      <c r="I141" s="21">
        <f t="shared" si="7"/>
        <v>589.41999999999996</v>
      </c>
      <c r="J141" s="22">
        <f>CONTRATADO!J136+EQUILIBRIO!F135</f>
        <v>16099.996779999999</v>
      </c>
      <c r="K141" s="23"/>
      <c r="M141" s="340"/>
    </row>
    <row r="142" spans="1:14" s="80" customFormat="1" x14ac:dyDescent="0.2">
      <c r="A142" s="36" t="s">
        <v>169</v>
      </c>
      <c r="B142" s="37" t="s">
        <v>170</v>
      </c>
      <c r="C142" s="30">
        <v>3.22</v>
      </c>
      <c r="D142" s="43" t="s">
        <v>109</v>
      </c>
      <c r="E142" s="21">
        <f>'[2]MATERIALES E INSUMOS'!$E$17</f>
        <v>1016.95</v>
      </c>
      <c r="F142" s="21">
        <f t="shared" si="8"/>
        <v>183.05099999999999</v>
      </c>
      <c r="G142" s="32">
        <f>E142+F142+EQUILIBRIO!E136</f>
        <v>5000</v>
      </c>
      <c r="H142" s="21">
        <f t="shared" si="6"/>
        <v>3274.58</v>
      </c>
      <c r="I142" s="21">
        <f t="shared" si="7"/>
        <v>589.41999999999996</v>
      </c>
      <c r="J142" s="22">
        <f>CONTRATADO!J137+EQUILIBRIO!F136</f>
        <v>16099.996779999999</v>
      </c>
      <c r="K142" s="23"/>
      <c r="M142" s="340"/>
    </row>
    <row r="143" spans="1:14" s="80" customFormat="1" x14ac:dyDescent="0.2">
      <c r="A143" s="36" t="s">
        <v>171</v>
      </c>
      <c r="B143" s="37" t="s">
        <v>172</v>
      </c>
      <c r="C143" s="30">
        <v>12.88</v>
      </c>
      <c r="D143" s="43" t="s">
        <v>109</v>
      </c>
      <c r="E143" s="21">
        <f>'[2]MATERIALES E INSUMOS'!$E$17</f>
        <v>1016.95</v>
      </c>
      <c r="F143" s="21">
        <f t="shared" si="8"/>
        <v>183.05099999999999</v>
      </c>
      <c r="G143" s="32">
        <f>E143+F143+EQUILIBRIO!E137</f>
        <v>5000</v>
      </c>
      <c r="H143" s="21">
        <f t="shared" si="6"/>
        <v>13098.32</v>
      </c>
      <c r="I143" s="21">
        <f t="shared" si="7"/>
        <v>2357.6999999999998</v>
      </c>
      <c r="J143" s="22">
        <f>CONTRATADO!J138+EQUILIBRIO!F137</f>
        <v>64400.007119999995</v>
      </c>
      <c r="K143" s="23"/>
      <c r="M143" s="340"/>
    </row>
    <row r="144" spans="1:14" s="80" customFormat="1" x14ac:dyDescent="0.2">
      <c r="A144" s="36" t="s">
        <v>173</v>
      </c>
      <c r="B144" s="39" t="s">
        <v>174</v>
      </c>
      <c r="C144" s="30">
        <v>59</v>
      </c>
      <c r="D144" s="43" t="s">
        <v>109</v>
      </c>
      <c r="E144" s="21">
        <v>200</v>
      </c>
      <c r="F144" s="21">
        <f t="shared" si="8"/>
        <v>36</v>
      </c>
      <c r="G144" s="32">
        <f>E144+F144+EQUILIBRIO!E138</f>
        <v>2035.5</v>
      </c>
      <c r="H144" s="21">
        <f t="shared" si="6"/>
        <v>11800</v>
      </c>
      <c r="I144" s="21">
        <f t="shared" si="7"/>
        <v>2124</v>
      </c>
      <c r="J144" s="22">
        <f>CONTRATADO!J139+EQUILIBRIO!F138</f>
        <v>120094.5</v>
      </c>
      <c r="K144" s="23"/>
      <c r="M144" s="340"/>
    </row>
    <row r="145" spans="1:15" s="80" customFormat="1" x14ac:dyDescent="0.2">
      <c r="A145" s="36"/>
      <c r="B145" s="39"/>
      <c r="C145" s="30"/>
      <c r="D145" s="43"/>
      <c r="E145" s="21"/>
      <c r="F145" s="21"/>
      <c r="G145" s="32"/>
      <c r="H145" s="21"/>
      <c r="I145" s="21"/>
      <c r="J145" s="22"/>
      <c r="K145" s="23">
        <f>SUM(J138:J144)</f>
        <v>1423504.4974599998</v>
      </c>
      <c r="M145" s="340"/>
      <c r="N145" s="81"/>
    </row>
    <row r="146" spans="1:15" s="80" customFormat="1" x14ac:dyDescent="0.2">
      <c r="A146" s="34">
        <v>12.5</v>
      </c>
      <c r="B146" s="35" t="s">
        <v>175</v>
      </c>
      <c r="C146" s="30"/>
      <c r="D146" s="43"/>
      <c r="E146" s="21"/>
      <c r="F146" s="21"/>
      <c r="G146" s="32"/>
      <c r="H146" s="21">
        <f t="shared" si="6"/>
        <v>0</v>
      </c>
      <c r="I146" s="21">
        <f t="shared" si="7"/>
        <v>0</v>
      </c>
      <c r="J146" s="22"/>
      <c r="K146" s="23"/>
      <c r="M146" s="340"/>
    </row>
    <row r="147" spans="1:15" s="80" customFormat="1" x14ac:dyDescent="0.2">
      <c r="A147" s="36" t="s">
        <v>176</v>
      </c>
      <c r="B147" s="37" t="s">
        <v>162</v>
      </c>
      <c r="C147" s="30">
        <v>52</v>
      </c>
      <c r="D147" s="43" t="s">
        <v>109</v>
      </c>
      <c r="E147" s="21">
        <f>'[1]Analisis de Costos'!G400</f>
        <v>349.27</v>
      </c>
      <c r="F147" s="21">
        <f>'[1]Analisis de Costos'!H400</f>
        <v>43.540000000000006</v>
      </c>
      <c r="G147" s="32">
        <f>E147+F147+EQUILIBRIO!E141</f>
        <v>392.81</v>
      </c>
      <c r="H147" s="21">
        <f t="shared" si="6"/>
        <v>18162.04</v>
      </c>
      <c r="I147" s="21">
        <f t="shared" si="7"/>
        <v>2264.08</v>
      </c>
      <c r="J147" s="22">
        <f>CONTRATADO!J141+EQUILIBRIO!F141</f>
        <v>20426.120000000003</v>
      </c>
      <c r="K147" s="23"/>
      <c r="M147" s="340"/>
    </row>
    <row r="148" spans="1:15" s="80" customFormat="1" x14ac:dyDescent="0.2">
      <c r="A148" s="36" t="s">
        <v>177</v>
      </c>
      <c r="B148" s="37" t="s">
        <v>164</v>
      </c>
      <c r="C148" s="30">
        <v>7</v>
      </c>
      <c r="D148" s="43" t="s">
        <v>109</v>
      </c>
      <c r="E148" s="21">
        <f t="shared" ref="E148:F152" si="9">E147</f>
        <v>349.27</v>
      </c>
      <c r="F148" s="21">
        <f t="shared" si="9"/>
        <v>43.540000000000006</v>
      </c>
      <c r="G148" s="32">
        <f>E148+F148+EQUILIBRIO!E142</f>
        <v>392.81</v>
      </c>
      <c r="H148" s="21">
        <f t="shared" si="6"/>
        <v>2444.89</v>
      </c>
      <c r="I148" s="21">
        <f t="shared" si="7"/>
        <v>304.77999999999997</v>
      </c>
      <c r="J148" s="22">
        <f>CONTRATADO!J142+EQUILIBRIO!F142</f>
        <v>2749.67</v>
      </c>
      <c r="K148" s="23"/>
      <c r="M148" s="340"/>
    </row>
    <row r="149" spans="1:15" s="80" customFormat="1" x14ac:dyDescent="0.2">
      <c r="A149" s="36" t="s">
        <v>178</v>
      </c>
      <c r="B149" s="37" t="s">
        <v>166</v>
      </c>
      <c r="C149" s="30">
        <v>3.22</v>
      </c>
      <c r="D149" s="43" t="s">
        <v>109</v>
      </c>
      <c r="E149" s="21">
        <f t="shared" si="9"/>
        <v>349.27</v>
      </c>
      <c r="F149" s="21">
        <f t="shared" si="9"/>
        <v>43.540000000000006</v>
      </c>
      <c r="G149" s="32">
        <f>E149+F149+EQUILIBRIO!E143</f>
        <v>392.81</v>
      </c>
      <c r="H149" s="21">
        <f t="shared" si="6"/>
        <v>1124.6500000000001</v>
      </c>
      <c r="I149" s="21">
        <f t="shared" si="7"/>
        <v>140.19999999999999</v>
      </c>
      <c r="J149" s="22">
        <f>CONTRATADO!J143+EQUILIBRIO!F143</f>
        <v>1264.8500000000001</v>
      </c>
      <c r="K149" s="23"/>
      <c r="M149" s="340"/>
    </row>
    <row r="150" spans="1:15" s="80" customFormat="1" x14ac:dyDescent="0.2">
      <c r="A150" s="36" t="s">
        <v>179</v>
      </c>
      <c r="B150" s="37" t="s">
        <v>168</v>
      </c>
      <c r="C150" s="30">
        <v>3.22</v>
      </c>
      <c r="D150" s="43" t="s">
        <v>109</v>
      </c>
      <c r="E150" s="21">
        <f t="shared" si="9"/>
        <v>349.27</v>
      </c>
      <c r="F150" s="21">
        <f t="shared" si="9"/>
        <v>43.540000000000006</v>
      </c>
      <c r="G150" s="32">
        <f>E150+F150+EQUILIBRIO!E144</f>
        <v>392.81</v>
      </c>
      <c r="H150" s="21">
        <f t="shared" si="6"/>
        <v>1124.6500000000001</v>
      </c>
      <c r="I150" s="21">
        <f t="shared" si="7"/>
        <v>140.19999999999999</v>
      </c>
      <c r="J150" s="22">
        <f>CONTRATADO!J144+EQUILIBRIO!F144</f>
        <v>1264.8500000000001</v>
      </c>
      <c r="K150" s="23"/>
      <c r="M150" s="340"/>
    </row>
    <row r="151" spans="1:15" s="80" customFormat="1" x14ac:dyDescent="0.2">
      <c r="A151" s="36" t="s">
        <v>180</v>
      </c>
      <c r="B151" s="37" t="s">
        <v>170</v>
      </c>
      <c r="C151" s="30">
        <v>3.22</v>
      </c>
      <c r="D151" s="43" t="s">
        <v>109</v>
      </c>
      <c r="E151" s="21">
        <f t="shared" si="9"/>
        <v>349.27</v>
      </c>
      <c r="F151" s="21">
        <f t="shared" si="9"/>
        <v>43.540000000000006</v>
      </c>
      <c r="G151" s="32">
        <f>E151+F151+EQUILIBRIO!E145</f>
        <v>392.81</v>
      </c>
      <c r="H151" s="21">
        <f t="shared" si="6"/>
        <v>1124.6500000000001</v>
      </c>
      <c r="I151" s="21">
        <f t="shared" si="7"/>
        <v>140.19999999999999</v>
      </c>
      <c r="J151" s="22">
        <f>CONTRATADO!J145+EQUILIBRIO!F145</f>
        <v>1264.8500000000001</v>
      </c>
      <c r="K151" s="23"/>
      <c r="M151" s="340"/>
    </row>
    <row r="152" spans="1:15" s="80" customFormat="1" x14ac:dyDescent="0.2">
      <c r="A152" s="36" t="s">
        <v>181</v>
      </c>
      <c r="B152" s="37" t="s">
        <v>172</v>
      </c>
      <c r="C152" s="30">
        <v>12.88</v>
      </c>
      <c r="D152" s="43" t="s">
        <v>109</v>
      </c>
      <c r="E152" s="21">
        <f t="shared" si="9"/>
        <v>349.27</v>
      </c>
      <c r="F152" s="21">
        <f t="shared" si="9"/>
        <v>43.540000000000006</v>
      </c>
      <c r="G152" s="32">
        <f>E152+F152+EQUILIBRIO!E146</f>
        <v>392.81</v>
      </c>
      <c r="H152" s="21">
        <f t="shared" si="6"/>
        <v>4498.6000000000004</v>
      </c>
      <c r="I152" s="21">
        <f t="shared" si="7"/>
        <v>560.79999999999995</v>
      </c>
      <c r="J152" s="22">
        <f>CONTRATADO!J146+EQUILIBRIO!F146</f>
        <v>5059.4000000000005</v>
      </c>
      <c r="K152" s="23"/>
      <c r="M152" s="340"/>
      <c r="N152" s="81"/>
    </row>
    <row r="153" spans="1:15" s="80" customFormat="1" x14ac:dyDescent="0.2">
      <c r="A153" s="36"/>
      <c r="B153" s="39"/>
      <c r="C153" s="30"/>
      <c r="D153" s="43"/>
      <c r="E153" s="21"/>
      <c r="F153" s="21"/>
      <c r="G153" s="32"/>
      <c r="H153" s="21"/>
      <c r="I153" s="21"/>
      <c r="J153" s="22"/>
      <c r="K153" s="23">
        <f>SUM(J147:J152)</f>
        <v>32029.739999999998</v>
      </c>
      <c r="M153" s="340"/>
      <c r="N153" s="81"/>
      <c r="O153" s="81"/>
    </row>
    <row r="154" spans="1:15" s="80" customFormat="1" x14ac:dyDescent="0.2">
      <c r="A154" s="34">
        <v>13</v>
      </c>
      <c r="B154" s="25" t="s">
        <v>182</v>
      </c>
      <c r="C154" s="30"/>
      <c r="D154" s="43"/>
      <c r="E154" s="21"/>
      <c r="F154" s="21"/>
      <c r="G154" s="32"/>
      <c r="H154" s="21"/>
      <c r="I154" s="21"/>
      <c r="J154" s="22"/>
      <c r="K154" s="23"/>
      <c r="M154" s="340"/>
      <c r="O154" s="81">
        <f>M153-O153</f>
        <v>0</v>
      </c>
    </row>
    <row r="155" spans="1:15" s="80" customFormat="1" x14ac:dyDescent="0.2">
      <c r="A155" s="34">
        <v>13.1</v>
      </c>
      <c r="B155" s="25" t="s">
        <v>183</v>
      </c>
      <c r="C155" s="30"/>
      <c r="D155" s="43"/>
      <c r="E155" s="21"/>
      <c r="F155" s="21"/>
      <c r="G155" s="32"/>
      <c r="H155" s="21"/>
      <c r="I155" s="21"/>
      <c r="J155" s="22"/>
      <c r="K155" s="23"/>
      <c r="M155" s="340"/>
    </row>
    <row r="156" spans="1:15" s="80" customFormat="1" x14ac:dyDescent="0.2">
      <c r="A156" s="36" t="s">
        <v>184</v>
      </c>
      <c r="B156" s="37" t="s">
        <v>185</v>
      </c>
      <c r="C156" s="30">
        <v>1.26</v>
      </c>
      <c r="D156" s="43" t="s">
        <v>109</v>
      </c>
      <c r="E156" s="21">
        <f>'[1]Analisis de Costos'!G411</f>
        <v>21472.199999999997</v>
      </c>
      <c r="F156" s="21">
        <f>'[1]Analisis de Costos'!H411</f>
        <v>3740.89</v>
      </c>
      <c r="G156" s="32">
        <f>E156+F156+EQUILIBRIO!E150</f>
        <v>30911.819999999996</v>
      </c>
      <c r="H156" s="21">
        <f t="shared" ref="H156:H162" si="10">ROUND(C156*E156,2)</f>
        <v>27054.97</v>
      </c>
      <c r="I156" s="21">
        <f t="shared" ref="I156:I162" si="11">ROUND(C156*F156,2)</f>
        <v>4713.5200000000004</v>
      </c>
      <c r="J156" s="22">
        <f>CONTRATADO!J150+EQUILIBRIO!F150</f>
        <v>38948.889800000004</v>
      </c>
      <c r="K156" s="23"/>
      <c r="M156" s="340"/>
    </row>
    <row r="157" spans="1:15" s="80" customFormat="1" x14ac:dyDescent="0.2">
      <c r="A157" s="36" t="s">
        <v>186</v>
      </c>
      <c r="B157" s="37" t="s">
        <v>187</v>
      </c>
      <c r="C157" s="30">
        <v>2.29</v>
      </c>
      <c r="D157" s="43" t="s">
        <v>109</v>
      </c>
      <c r="E157" s="21">
        <f>'[1]Analisis de Costos'!G423</f>
        <v>24088.02</v>
      </c>
      <c r="F157" s="21">
        <f>'[1]Analisis de Costos'!H423</f>
        <v>3831.0699999999997</v>
      </c>
      <c r="G157" s="32">
        <f>E157+F157+EQUILIBRIO!E151</f>
        <v>36323.589999999997</v>
      </c>
      <c r="H157" s="21">
        <f t="shared" si="10"/>
        <v>55161.57</v>
      </c>
      <c r="I157" s="21">
        <f t="shared" si="11"/>
        <v>8773.15</v>
      </c>
      <c r="J157" s="22">
        <f>CONTRATADO!J151+EQUILIBRIO!F151</f>
        <v>83181.024999999994</v>
      </c>
      <c r="K157" s="23"/>
      <c r="M157" s="340"/>
    </row>
    <row r="158" spans="1:15" s="80" customFormat="1" x14ac:dyDescent="0.2">
      <c r="A158" s="36"/>
      <c r="B158" s="37"/>
      <c r="C158" s="30"/>
      <c r="D158" s="43"/>
      <c r="E158" s="21"/>
      <c r="F158" s="21"/>
      <c r="G158" s="32"/>
      <c r="H158" s="21"/>
      <c r="I158" s="21"/>
      <c r="J158" s="22"/>
      <c r="K158" s="23">
        <f>SUM(J156:J157)</f>
        <v>122129.9148</v>
      </c>
      <c r="M158" s="340"/>
    </row>
    <row r="159" spans="1:15" s="80" customFormat="1" x14ac:dyDescent="0.2">
      <c r="A159" s="34">
        <v>13.2</v>
      </c>
      <c r="B159" s="25" t="s">
        <v>188</v>
      </c>
      <c r="C159" s="30"/>
      <c r="D159" s="43"/>
      <c r="E159" s="21"/>
      <c r="F159" s="21"/>
      <c r="G159" s="32"/>
      <c r="H159" s="21">
        <f t="shared" si="10"/>
        <v>0</v>
      </c>
      <c r="I159" s="21">
        <f t="shared" si="11"/>
        <v>0</v>
      </c>
      <c r="J159" s="22"/>
      <c r="K159" s="23"/>
      <c r="M159" s="340"/>
    </row>
    <row r="160" spans="1:15" s="80" customFormat="1" x14ac:dyDescent="0.2">
      <c r="A160" s="36" t="s">
        <v>189</v>
      </c>
      <c r="B160" s="39" t="s">
        <v>190</v>
      </c>
      <c r="C160" s="30">
        <v>104.41</v>
      </c>
      <c r="D160" s="43" t="s">
        <v>25</v>
      </c>
      <c r="E160" s="21">
        <f>'[1]Analisis de Costos'!G435</f>
        <v>377.57</v>
      </c>
      <c r="F160" s="21">
        <f>'[1]Analisis de Costos'!H435</f>
        <v>30.14</v>
      </c>
      <c r="G160" s="32">
        <f>E160+F160+EQUILIBRIO!E154</f>
        <v>456.92999999999995</v>
      </c>
      <c r="H160" s="21">
        <f t="shared" si="10"/>
        <v>39422.080000000002</v>
      </c>
      <c r="I160" s="21">
        <f t="shared" si="11"/>
        <v>3146.92</v>
      </c>
      <c r="J160" s="22">
        <f>CONTRATADO!J153+EQUILIBRIO!F154</f>
        <v>46834.419966000001</v>
      </c>
      <c r="K160" s="23"/>
      <c r="M160" s="340"/>
    </row>
    <row r="161" spans="1:14" s="80" customFormat="1" x14ac:dyDescent="0.2">
      <c r="A161" s="36" t="s">
        <v>191</v>
      </c>
      <c r="B161" s="39" t="s">
        <v>67</v>
      </c>
      <c r="C161" s="30">
        <v>9.8000000000000007</v>
      </c>
      <c r="D161" s="43" t="s">
        <v>25</v>
      </c>
      <c r="E161" s="21">
        <f>E116</f>
        <v>545.72</v>
      </c>
      <c r="F161" s="21">
        <f>F116</f>
        <v>55.17</v>
      </c>
      <c r="G161" s="32">
        <f>E161+F161+EQUILIBRIO!E155</f>
        <v>717.95999999999992</v>
      </c>
      <c r="H161" s="21">
        <f t="shared" si="10"/>
        <v>5348.06</v>
      </c>
      <c r="I161" s="21">
        <f t="shared" si="11"/>
        <v>540.66999999999996</v>
      </c>
      <c r="J161" s="22">
        <f>CONTRATADO!J154+EQUILIBRIO!F155</f>
        <v>7036.0160000000005</v>
      </c>
      <c r="K161" s="23"/>
      <c r="M161" s="340"/>
    </row>
    <row r="162" spans="1:14" s="80" customFormat="1" x14ac:dyDescent="0.2">
      <c r="A162" s="36" t="s">
        <v>192</v>
      </c>
      <c r="B162" s="39" t="s">
        <v>69</v>
      </c>
      <c r="C162" s="30">
        <v>184.4</v>
      </c>
      <c r="D162" s="43" t="s">
        <v>33</v>
      </c>
      <c r="E162" s="21">
        <f>E117</f>
        <v>167.43</v>
      </c>
      <c r="F162" s="21">
        <f>F117</f>
        <v>17.669999999999998</v>
      </c>
      <c r="G162" s="32">
        <f>E162+F162+EQUILIBRIO!E156</f>
        <v>195.91</v>
      </c>
      <c r="H162" s="21">
        <f t="shared" si="10"/>
        <v>30874.09</v>
      </c>
      <c r="I162" s="21">
        <f t="shared" si="11"/>
        <v>3258.35</v>
      </c>
      <c r="J162" s="22">
        <f>CONTRATADO!J155+EQUILIBRIO!F156</f>
        <v>36085.936720000005</v>
      </c>
      <c r="K162" s="23"/>
      <c r="M162" s="340"/>
    </row>
    <row r="163" spans="1:14" s="80" customFormat="1" x14ac:dyDescent="0.2">
      <c r="A163" s="36"/>
      <c r="B163" s="37"/>
      <c r="C163" s="30"/>
      <c r="D163" s="43"/>
      <c r="E163" s="21"/>
      <c r="F163" s="21"/>
      <c r="G163" s="32"/>
      <c r="H163" s="21"/>
      <c r="I163" s="21"/>
      <c r="J163" s="22"/>
      <c r="K163" s="23">
        <f>SUM(J160:J162)</f>
        <v>89956.372686000017</v>
      </c>
      <c r="M163" s="340"/>
      <c r="N163" s="81"/>
    </row>
    <row r="164" spans="1:14" s="80" customFormat="1" x14ac:dyDescent="0.2">
      <c r="A164" s="34">
        <v>14</v>
      </c>
      <c r="B164" s="25" t="s">
        <v>193</v>
      </c>
      <c r="C164" s="30"/>
      <c r="D164" s="43"/>
      <c r="E164" s="21"/>
      <c r="F164" s="21"/>
      <c r="G164" s="32"/>
      <c r="H164" s="21"/>
      <c r="I164" s="21"/>
      <c r="J164" s="22"/>
      <c r="K164" s="23"/>
      <c r="M164" s="340"/>
    </row>
    <row r="165" spans="1:14" s="80" customFormat="1" x14ac:dyDescent="0.2">
      <c r="A165" s="34">
        <v>14.1</v>
      </c>
      <c r="B165" s="35" t="s">
        <v>183</v>
      </c>
      <c r="C165" s="30"/>
      <c r="D165" s="43"/>
      <c r="E165" s="21"/>
      <c r="F165" s="21"/>
      <c r="G165" s="32"/>
      <c r="H165" s="21"/>
      <c r="I165" s="21"/>
      <c r="J165" s="22"/>
      <c r="K165" s="23"/>
      <c r="M165" s="340"/>
    </row>
    <row r="166" spans="1:14" s="80" customFormat="1" x14ac:dyDescent="0.2">
      <c r="A166" s="36" t="s">
        <v>194</v>
      </c>
      <c r="B166" s="37" t="s">
        <v>195</v>
      </c>
      <c r="C166" s="30">
        <v>1.32</v>
      </c>
      <c r="D166" s="43" t="s">
        <v>109</v>
      </c>
      <c r="E166" s="21">
        <f>'[1]Analisis de Costos'!G447</f>
        <v>18567.45</v>
      </c>
      <c r="F166" s="21">
        <f>'[1]Analisis de Costos'!H447</f>
        <v>2762.9399999999996</v>
      </c>
      <c r="G166" s="32">
        <f>E166+F166+EQUILIBRIO!E160</f>
        <v>29436</v>
      </c>
      <c r="H166" s="21">
        <f>ROUND(C166*E166,2)</f>
        <v>24509.03</v>
      </c>
      <c r="I166" s="21">
        <f>ROUND(C166*F166,2)</f>
        <v>3647.08</v>
      </c>
      <c r="J166" s="22">
        <f>CONTRATADO!J159+EQUILIBRIO!F160</f>
        <v>38855.515200000002</v>
      </c>
      <c r="K166" s="23"/>
      <c r="M166" s="340"/>
    </row>
    <row r="167" spans="1:14" s="80" customFormat="1" x14ac:dyDescent="0.2">
      <c r="A167" s="36"/>
      <c r="B167" s="37"/>
      <c r="C167" s="30"/>
      <c r="D167" s="43"/>
      <c r="E167" s="21"/>
      <c r="F167" s="21"/>
      <c r="G167" s="32"/>
      <c r="H167" s="21"/>
      <c r="I167" s="21"/>
      <c r="J167" s="22"/>
      <c r="K167" s="23">
        <f>SUM(J166)</f>
        <v>38855.515200000002</v>
      </c>
      <c r="M167" s="340"/>
    </row>
    <row r="168" spans="1:14" s="80" customFormat="1" x14ac:dyDescent="0.2">
      <c r="A168" s="34">
        <v>14.2</v>
      </c>
      <c r="B168" s="35" t="s">
        <v>73</v>
      </c>
      <c r="C168" s="30"/>
      <c r="D168" s="43"/>
      <c r="E168" s="21"/>
      <c r="F168" s="21"/>
      <c r="G168" s="32"/>
      <c r="H168" s="21"/>
      <c r="I168" s="21"/>
      <c r="J168" s="22"/>
      <c r="K168" s="23"/>
      <c r="M168" s="340"/>
    </row>
    <row r="169" spans="1:14" s="80" customFormat="1" x14ac:dyDescent="0.2">
      <c r="A169" s="36" t="s">
        <v>196</v>
      </c>
      <c r="B169" s="37" t="s">
        <v>67</v>
      </c>
      <c r="C169" s="30">
        <v>11.43</v>
      </c>
      <c r="D169" s="43" t="s">
        <v>25</v>
      </c>
      <c r="E169" s="21">
        <f>E161</f>
        <v>545.72</v>
      </c>
      <c r="F169" s="21">
        <f>F161</f>
        <v>55.17</v>
      </c>
      <c r="G169" s="32">
        <f>E169+F169+EQUILIBRIO!E163</f>
        <v>717.95999999999992</v>
      </c>
      <c r="H169" s="21">
        <f>ROUND(C169*E169,2)</f>
        <v>6237.58</v>
      </c>
      <c r="I169" s="21">
        <f>ROUND(C169*F169,2)</f>
        <v>630.59</v>
      </c>
      <c r="J169" s="22">
        <f>CONTRATADO!J162+EQUILIBRIO!F163</f>
        <v>8206.2800999999999</v>
      </c>
      <c r="K169" s="23"/>
      <c r="M169" s="340"/>
    </row>
    <row r="170" spans="1:14" s="80" customFormat="1" x14ac:dyDescent="0.2">
      <c r="A170" s="36" t="s">
        <v>197</v>
      </c>
      <c r="B170" s="37" t="s">
        <v>198</v>
      </c>
      <c r="C170" s="30">
        <v>13.96</v>
      </c>
      <c r="D170" s="43" t="s">
        <v>33</v>
      </c>
      <c r="E170" s="21">
        <f>E162</f>
        <v>167.43</v>
      </c>
      <c r="F170" s="21">
        <f>F162</f>
        <v>17.669999999999998</v>
      </c>
      <c r="G170" s="32">
        <f>E170+F170+EQUILIBRIO!E164</f>
        <v>195.91</v>
      </c>
      <c r="H170" s="21">
        <f>ROUND(C170*E170,2)</f>
        <v>2337.3200000000002</v>
      </c>
      <c r="I170" s="21">
        <f>ROUND(C170*F170,2)</f>
        <v>246.67</v>
      </c>
      <c r="J170" s="22">
        <f>CONTRATADO!J163+EQUILIBRIO!F164</f>
        <v>2734.8976000000002</v>
      </c>
      <c r="K170" s="23"/>
      <c r="M170" s="340"/>
    </row>
    <row r="171" spans="1:14" s="80" customFormat="1" x14ac:dyDescent="0.2">
      <c r="A171" s="36"/>
      <c r="B171" s="37"/>
      <c r="C171" s="30"/>
      <c r="D171" s="43"/>
      <c r="E171" s="21"/>
      <c r="F171" s="21"/>
      <c r="G171" s="32"/>
      <c r="H171" s="21"/>
      <c r="I171" s="21"/>
      <c r="J171" s="22"/>
      <c r="K171" s="23">
        <f>SUM(J169:J170)</f>
        <v>10941.1777</v>
      </c>
      <c r="M171" s="340"/>
      <c r="N171" s="340"/>
    </row>
    <row r="172" spans="1:14" s="80" customFormat="1" x14ac:dyDescent="0.2">
      <c r="A172" s="34">
        <v>15</v>
      </c>
      <c r="B172" s="35" t="s">
        <v>199</v>
      </c>
      <c r="C172" s="30"/>
      <c r="D172" s="43"/>
      <c r="E172" s="21"/>
      <c r="F172" s="21"/>
      <c r="G172" s="32"/>
      <c r="H172" s="21"/>
      <c r="I172" s="21"/>
      <c r="J172" s="22"/>
      <c r="K172" s="23"/>
      <c r="M172" s="340"/>
    </row>
    <row r="173" spans="1:14" s="80" customFormat="1" x14ac:dyDescent="0.2">
      <c r="A173" s="34">
        <v>15.1</v>
      </c>
      <c r="B173" s="25" t="s">
        <v>188</v>
      </c>
      <c r="C173" s="30"/>
      <c r="D173" s="43"/>
      <c r="E173" s="21"/>
      <c r="F173" s="21"/>
      <c r="G173" s="32"/>
      <c r="H173" s="21"/>
      <c r="I173" s="21"/>
      <c r="J173" s="22"/>
      <c r="K173" s="23"/>
      <c r="M173" s="340"/>
    </row>
    <row r="174" spans="1:14" s="80" customFormat="1" x14ac:dyDescent="0.2">
      <c r="A174" s="36" t="s">
        <v>200</v>
      </c>
      <c r="B174" s="39" t="s">
        <v>67</v>
      </c>
      <c r="C174" s="30">
        <v>7.7</v>
      </c>
      <c r="D174" s="43" t="s">
        <v>25</v>
      </c>
      <c r="E174" s="21">
        <f>E169</f>
        <v>545.72</v>
      </c>
      <c r="F174" s="21">
        <f>F169</f>
        <v>55.17</v>
      </c>
      <c r="G174" s="21">
        <f>E174+F174+EQUILIBRIO!E168</f>
        <v>717.95999999999992</v>
      </c>
      <c r="H174" s="21">
        <f>ROUND(C174*E174,2)</f>
        <v>4202.04</v>
      </c>
      <c r="I174" s="21">
        <f>ROUND(C174*F174,2)</f>
        <v>424.81</v>
      </c>
      <c r="J174" s="22">
        <f>CONTRATADO!J167+EQUILIBRIO!F168</f>
        <v>5528.2890000000007</v>
      </c>
      <c r="K174" s="23"/>
      <c r="M174" s="340"/>
    </row>
    <row r="175" spans="1:14" s="80" customFormat="1" x14ac:dyDescent="0.2">
      <c r="A175" s="36" t="s">
        <v>201</v>
      </c>
      <c r="B175" s="39" t="s">
        <v>69</v>
      </c>
      <c r="C175" s="30">
        <v>5.4</v>
      </c>
      <c r="D175" s="43" t="s">
        <v>25</v>
      </c>
      <c r="E175" s="21">
        <f>E170</f>
        <v>167.43</v>
      </c>
      <c r="F175" s="21">
        <f>F170</f>
        <v>17.669999999999998</v>
      </c>
      <c r="G175" s="21">
        <f>E175+F175+EQUILIBRIO!E169</f>
        <v>195.91</v>
      </c>
      <c r="H175" s="21">
        <f>ROUND(C175*E175,2)</f>
        <v>904.12</v>
      </c>
      <c r="I175" s="21">
        <f>ROUND(C175*F175,2)</f>
        <v>95.42</v>
      </c>
      <c r="J175" s="22">
        <f>CONTRATADO!J168+EQUILIBRIO!F169</f>
        <v>1057.914</v>
      </c>
      <c r="K175" s="23"/>
      <c r="M175" s="340"/>
    </row>
    <row r="176" spans="1:14" s="80" customFormat="1" x14ac:dyDescent="0.2">
      <c r="A176" s="36"/>
      <c r="B176" s="37"/>
      <c r="C176" s="30"/>
      <c r="D176" s="43"/>
      <c r="E176" s="21"/>
      <c r="F176" s="21"/>
      <c r="G176" s="32"/>
      <c r="H176" s="21"/>
      <c r="I176" s="21"/>
      <c r="J176" s="22"/>
      <c r="K176" s="23">
        <f>SUM(J174:J175)</f>
        <v>6586.2030000000004</v>
      </c>
      <c r="M176" s="340"/>
    </row>
    <row r="177" spans="1:13" s="80" customFormat="1" x14ac:dyDescent="0.2">
      <c r="A177" s="34">
        <v>16</v>
      </c>
      <c r="B177" s="35" t="s">
        <v>202</v>
      </c>
      <c r="C177" s="30"/>
      <c r="D177" s="43"/>
      <c r="E177" s="21"/>
      <c r="F177" s="21"/>
      <c r="G177" s="32"/>
      <c r="H177" s="21"/>
      <c r="I177" s="21"/>
      <c r="J177" s="22"/>
      <c r="K177" s="23"/>
      <c r="M177" s="340"/>
    </row>
    <row r="178" spans="1:13" s="80" customFormat="1" x14ac:dyDescent="0.2">
      <c r="A178" s="34"/>
      <c r="B178" s="35"/>
      <c r="C178" s="30"/>
      <c r="D178" s="43"/>
      <c r="E178" s="21"/>
      <c r="F178" s="21"/>
      <c r="G178" s="32"/>
      <c r="H178" s="21"/>
      <c r="I178" s="21"/>
      <c r="J178" s="22"/>
      <c r="K178" s="23"/>
      <c r="M178" s="340"/>
    </row>
    <row r="179" spans="1:13" s="80" customFormat="1" x14ac:dyDescent="0.2">
      <c r="A179" s="34">
        <v>16.100000000000001</v>
      </c>
      <c r="B179" s="35" t="s">
        <v>188</v>
      </c>
      <c r="C179" s="30"/>
      <c r="D179" s="43"/>
      <c r="E179" s="21"/>
      <c r="F179" s="21"/>
      <c r="G179" s="32"/>
      <c r="H179" s="21"/>
      <c r="I179" s="21"/>
      <c r="J179" s="22"/>
      <c r="K179" s="23"/>
      <c r="M179" s="340"/>
    </row>
    <row r="180" spans="1:13" s="80" customFormat="1" x14ac:dyDescent="0.2">
      <c r="A180" s="36" t="s">
        <v>203</v>
      </c>
      <c r="B180" s="37" t="s">
        <v>190</v>
      </c>
      <c r="C180" s="30">
        <v>105.23</v>
      </c>
      <c r="D180" s="43" t="s">
        <v>25</v>
      </c>
      <c r="E180" s="21">
        <f>E160</f>
        <v>377.57</v>
      </c>
      <c r="F180" s="21">
        <f>F160</f>
        <v>30.14</v>
      </c>
      <c r="G180" s="32">
        <f>E180+F180</f>
        <v>407.71</v>
      </c>
      <c r="H180" s="21">
        <f>ROUND(C180*E180,2)</f>
        <v>39731.69</v>
      </c>
      <c r="I180" s="21">
        <f>ROUND(C180*F180,2)</f>
        <v>3171.63</v>
      </c>
      <c r="J180" s="22">
        <f>CONTRATADO!J173+EQUILIBRIO!F174</f>
        <v>42903.32</v>
      </c>
      <c r="K180" s="23"/>
      <c r="M180" s="340"/>
    </row>
    <row r="181" spans="1:13" s="80" customFormat="1" x14ac:dyDescent="0.2">
      <c r="A181" s="36" t="s">
        <v>204</v>
      </c>
      <c r="B181" s="37" t="s">
        <v>67</v>
      </c>
      <c r="C181" s="30">
        <v>12.75</v>
      </c>
      <c r="D181" s="43" t="s">
        <v>25</v>
      </c>
      <c r="E181" s="21">
        <f>E174</f>
        <v>545.72</v>
      </c>
      <c r="F181" s="21">
        <f>F174</f>
        <v>55.17</v>
      </c>
      <c r="G181" s="32">
        <f>E181+F181+EQUILIBRIO!E175</f>
        <v>717.95999999999992</v>
      </c>
      <c r="H181" s="21">
        <f>ROUND(C181*E181,2)</f>
        <v>6957.93</v>
      </c>
      <c r="I181" s="21">
        <f>ROUND(C181*F181,2)</f>
        <v>703.42</v>
      </c>
      <c r="J181" s="22">
        <f>CONTRATADO!J174+EQUILIBRIO!F175</f>
        <v>8840.5375750000003</v>
      </c>
      <c r="K181" s="23"/>
      <c r="M181" s="340"/>
    </row>
    <row r="182" spans="1:13" s="80" customFormat="1" x14ac:dyDescent="0.2">
      <c r="A182" s="36" t="s">
        <v>205</v>
      </c>
      <c r="B182" s="37" t="s">
        <v>198</v>
      </c>
      <c r="C182" s="30">
        <v>7.96</v>
      </c>
      <c r="D182" s="43" t="s">
        <v>33</v>
      </c>
      <c r="E182" s="21">
        <f>E175</f>
        <v>167.43</v>
      </c>
      <c r="F182" s="21">
        <f>F175</f>
        <v>17.669999999999998</v>
      </c>
      <c r="G182" s="32">
        <f>E182+F182+EQUILIBRIO!E176</f>
        <v>195.91</v>
      </c>
      <c r="H182" s="21">
        <f>ROUND(C182*E182,2)</f>
        <v>1332.74</v>
      </c>
      <c r="I182" s="21">
        <f>ROUND(C182*F182,2)</f>
        <v>140.65</v>
      </c>
      <c r="J182" s="22">
        <f>CONTRATADO!J175+EQUILIBRIO!F176</f>
        <v>1559.4376000000002</v>
      </c>
      <c r="K182" s="23"/>
      <c r="M182" s="340"/>
    </row>
    <row r="183" spans="1:13" s="80" customFormat="1" x14ac:dyDescent="0.2">
      <c r="A183" s="36"/>
      <c r="B183" s="37"/>
      <c r="C183" s="91"/>
      <c r="D183" s="92"/>
      <c r="E183" s="93"/>
      <c r="F183" s="93"/>
      <c r="G183" s="32"/>
      <c r="H183" s="21"/>
      <c r="I183" s="21"/>
      <c r="J183" s="22"/>
      <c r="K183" s="94">
        <f>SUM(J180:J182)</f>
        <v>53303.295174999999</v>
      </c>
      <c r="M183" s="340"/>
    </row>
    <row r="184" spans="1:13" s="80" customFormat="1" x14ac:dyDescent="0.2">
      <c r="A184" s="34">
        <v>17</v>
      </c>
      <c r="B184" s="35" t="s">
        <v>206</v>
      </c>
      <c r="C184" s="30"/>
      <c r="D184" s="43"/>
      <c r="E184" s="21"/>
      <c r="F184" s="21"/>
      <c r="G184" s="32"/>
      <c r="H184" s="21"/>
      <c r="I184" s="21"/>
      <c r="J184" s="22"/>
      <c r="K184" s="23"/>
      <c r="M184" s="340"/>
    </row>
    <row r="185" spans="1:13" s="80" customFormat="1" x14ac:dyDescent="0.2">
      <c r="A185" s="34">
        <v>17.100000000000001</v>
      </c>
      <c r="B185" s="35" t="s">
        <v>183</v>
      </c>
      <c r="C185" s="30"/>
      <c r="D185" s="43"/>
      <c r="E185" s="21"/>
      <c r="F185" s="21"/>
      <c r="G185" s="32"/>
      <c r="H185" s="21"/>
      <c r="I185" s="21"/>
      <c r="J185" s="22"/>
      <c r="K185" s="23"/>
      <c r="M185" s="340"/>
    </row>
    <row r="186" spans="1:13" s="80" customFormat="1" x14ac:dyDescent="0.2">
      <c r="A186" s="36" t="s">
        <v>207</v>
      </c>
      <c r="B186" s="37" t="s">
        <v>208</v>
      </c>
      <c r="C186" s="30">
        <v>46.31</v>
      </c>
      <c r="D186" s="43" t="s">
        <v>109</v>
      </c>
      <c r="E186" s="21">
        <f>'[1]Analisis de Costos'!G459</f>
        <v>15826.88</v>
      </c>
      <c r="F186" s="21">
        <f>'[1]Analisis de Costos'!H459</f>
        <v>2118.6</v>
      </c>
      <c r="G186" s="32">
        <f>E186+F186+EQUILIBRIO!E180</f>
        <v>26623.519999999997</v>
      </c>
      <c r="H186" s="21">
        <f>ROUND(C186*E186,2)</f>
        <v>732942.81</v>
      </c>
      <c r="I186" s="21">
        <f>ROUND(C186*F186,2)</f>
        <v>98112.37</v>
      </c>
      <c r="J186" s="22">
        <f>CONTRATADO!J179+EQUILIBRIO!F180</f>
        <v>1232935.2124000001</v>
      </c>
      <c r="K186" s="23"/>
      <c r="M186" s="340"/>
    </row>
    <row r="187" spans="1:13" s="80" customFormat="1" x14ac:dyDescent="0.2">
      <c r="A187" s="36"/>
      <c r="B187" s="37"/>
      <c r="C187" s="30"/>
      <c r="D187" s="43"/>
      <c r="E187" s="21"/>
      <c r="F187" s="21"/>
      <c r="G187" s="32"/>
      <c r="H187" s="21"/>
      <c r="I187" s="21"/>
      <c r="J187" s="22"/>
      <c r="K187" s="23">
        <f>SUM(J186)</f>
        <v>1232935.2124000001</v>
      </c>
      <c r="M187" s="340"/>
    </row>
    <row r="188" spans="1:13" s="80" customFormat="1" x14ac:dyDescent="0.2">
      <c r="A188" s="34">
        <v>17.2</v>
      </c>
      <c r="B188" s="35" t="s">
        <v>188</v>
      </c>
      <c r="C188" s="30"/>
      <c r="D188" s="43"/>
      <c r="E188" s="21"/>
      <c r="F188" s="21"/>
      <c r="G188" s="32"/>
      <c r="H188" s="21"/>
      <c r="I188" s="21"/>
      <c r="J188" s="22"/>
      <c r="K188" s="23"/>
      <c r="M188" s="340"/>
    </row>
    <row r="189" spans="1:13" s="80" customFormat="1" x14ac:dyDescent="0.2">
      <c r="A189" s="36" t="s">
        <v>209</v>
      </c>
      <c r="B189" s="37" t="s">
        <v>190</v>
      </c>
      <c r="C189" s="30">
        <v>13.96</v>
      </c>
      <c r="D189" s="43" t="s">
        <v>25</v>
      </c>
      <c r="E189" s="21">
        <f t="shared" ref="E189:F191" si="12">E180</f>
        <v>377.57</v>
      </c>
      <c r="F189" s="21">
        <f t="shared" si="12"/>
        <v>30.14</v>
      </c>
      <c r="G189" s="32">
        <f>E189+F189+EQUILIBRIO!E183</f>
        <v>456.92999999999995</v>
      </c>
      <c r="H189" s="21">
        <f>ROUND(C189*E189,2)</f>
        <v>5270.88</v>
      </c>
      <c r="I189" s="21">
        <f>ROUND(C189*F189,2)</f>
        <v>420.75</v>
      </c>
      <c r="J189" s="22">
        <f>CONTRATADO!J181+EQUILIBRIO!F183</f>
        <v>6131.3811679999999</v>
      </c>
      <c r="K189" s="23"/>
      <c r="M189" s="340"/>
    </row>
    <row r="190" spans="1:13" s="80" customFormat="1" x14ac:dyDescent="0.2">
      <c r="A190" s="36" t="s">
        <v>210</v>
      </c>
      <c r="B190" s="37" t="s">
        <v>67</v>
      </c>
      <c r="C190" s="30">
        <v>3.36</v>
      </c>
      <c r="D190" s="43" t="s">
        <v>25</v>
      </c>
      <c r="E190" s="21">
        <f t="shared" si="12"/>
        <v>545.72</v>
      </c>
      <c r="F190" s="21">
        <f t="shared" si="12"/>
        <v>55.17</v>
      </c>
      <c r="G190" s="32">
        <f>E190+F190+EQUILIBRIO!E184</f>
        <v>717.95999999999992</v>
      </c>
      <c r="H190" s="21">
        <f>ROUND(C190*E190,2)</f>
        <v>1833.62</v>
      </c>
      <c r="I190" s="21">
        <f>ROUND(C190*F190,2)</f>
        <v>185.37</v>
      </c>
      <c r="J190" s="22">
        <f>CONTRATADO!J182+EQUILIBRIO!F184</f>
        <v>2412.3451999999997</v>
      </c>
      <c r="K190" s="23"/>
      <c r="M190" s="340"/>
    </row>
    <row r="191" spans="1:13" s="80" customFormat="1" x14ac:dyDescent="0.2">
      <c r="A191" s="36" t="s">
        <v>211</v>
      </c>
      <c r="B191" s="37" t="s">
        <v>198</v>
      </c>
      <c r="C191" s="30">
        <v>7.96</v>
      </c>
      <c r="D191" s="43" t="s">
        <v>33</v>
      </c>
      <c r="E191" s="21">
        <f t="shared" si="12"/>
        <v>167.43</v>
      </c>
      <c r="F191" s="21">
        <f t="shared" si="12"/>
        <v>17.669999999999998</v>
      </c>
      <c r="G191" s="32">
        <f>E191+F191+EQUILIBRIO!E185</f>
        <v>195.91</v>
      </c>
      <c r="H191" s="21">
        <f>ROUND(C191*E191,2)</f>
        <v>1332.74</v>
      </c>
      <c r="I191" s="21">
        <f>ROUND(C191*F191,2)</f>
        <v>140.65</v>
      </c>
      <c r="J191" s="22">
        <f>CONTRATADO!J183+EQUILIBRIO!F185</f>
        <v>1514.6928480000001</v>
      </c>
      <c r="K191" s="23"/>
      <c r="M191" s="340"/>
    </row>
    <row r="192" spans="1:13" s="80" customFormat="1" x14ac:dyDescent="0.2">
      <c r="A192" s="36"/>
      <c r="B192" s="37"/>
      <c r="C192" s="30"/>
      <c r="D192" s="43"/>
      <c r="E192" s="21"/>
      <c r="F192" s="21"/>
      <c r="G192" s="32"/>
      <c r="H192" s="21"/>
      <c r="I192" s="21"/>
      <c r="J192" s="22"/>
      <c r="K192" s="23">
        <f>SUM(J189:J191)</f>
        <v>10058.419216</v>
      </c>
      <c r="M192" s="340"/>
    </row>
    <row r="193" spans="1:13" s="80" customFormat="1" x14ac:dyDescent="0.2">
      <c r="A193" s="34">
        <v>17.3</v>
      </c>
      <c r="B193" s="35" t="s">
        <v>212</v>
      </c>
      <c r="C193" s="30"/>
      <c r="D193" s="43"/>
      <c r="E193" s="21"/>
      <c r="F193" s="21"/>
      <c r="G193" s="32"/>
      <c r="H193" s="21"/>
      <c r="I193" s="21"/>
      <c r="J193" s="22"/>
      <c r="K193" s="23"/>
      <c r="M193" s="340"/>
    </row>
    <row r="194" spans="1:13" s="80" customFormat="1" x14ac:dyDescent="0.2">
      <c r="A194" s="36" t="s">
        <v>213</v>
      </c>
      <c r="B194" s="37" t="s">
        <v>214</v>
      </c>
      <c r="C194" s="30">
        <v>2</v>
      </c>
      <c r="D194" s="43" t="s">
        <v>49</v>
      </c>
      <c r="E194" s="21">
        <v>565000</v>
      </c>
      <c r="F194" s="21">
        <f>E194*0.18</f>
        <v>101700</v>
      </c>
      <c r="G194" s="32">
        <f>E194+F194+EQUILIBRIO!E188</f>
        <v>666700</v>
      </c>
      <c r="H194" s="21">
        <f>ROUND(C194*E194,2)</f>
        <v>1130000</v>
      </c>
      <c r="I194" s="21">
        <f>ROUND(C194*F194,2)</f>
        <v>203400</v>
      </c>
      <c r="J194" s="22">
        <f>CONTRATADO!J185+EQUILIBRIO!F188</f>
        <v>1333400</v>
      </c>
      <c r="K194" s="23"/>
      <c r="M194" s="340"/>
    </row>
    <row r="195" spans="1:13" s="80" customFormat="1" x14ac:dyDescent="0.2">
      <c r="A195" s="36"/>
      <c r="B195" s="37"/>
      <c r="C195" s="30"/>
      <c r="D195" s="43"/>
      <c r="E195" s="21"/>
      <c r="F195" s="21"/>
      <c r="G195" s="32"/>
      <c r="H195" s="21"/>
      <c r="I195" s="21"/>
      <c r="J195" s="22"/>
      <c r="K195" s="23">
        <f>SUM(J194)</f>
        <v>1333400</v>
      </c>
      <c r="M195" s="340"/>
    </row>
    <row r="196" spans="1:13" s="80" customFormat="1" x14ac:dyDescent="0.2">
      <c r="A196" s="34" t="s">
        <v>215</v>
      </c>
      <c r="B196" s="35" t="s">
        <v>216</v>
      </c>
      <c r="C196" s="30"/>
      <c r="D196" s="43"/>
      <c r="E196" s="21"/>
      <c r="F196" s="21"/>
      <c r="G196" s="32"/>
      <c r="H196" s="21"/>
      <c r="I196" s="21"/>
      <c r="J196" s="22"/>
      <c r="K196" s="23"/>
      <c r="M196" s="340"/>
    </row>
    <row r="197" spans="1:13" s="80" customFormat="1" x14ac:dyDescent="0.2">
      <c r="A197" s="36" t="s">
        <v>207</v>
      </c>
      <c r="B197" s="37" t="s">
        <v>217</v>
      </c>
      <c r="C197" s="30">
        <v>98.43</v>
      </c>
      <c r="D197" s="43" t="s">
        <v>33</v>
      </c>
      <c r="E197" s="21">
        <f>'[1]Analisis de Costos'!G471</f>
        <v>23102.10393242626</v>
      </c>
      <c r="F197" s="21">
        <f>'[1]Analisis de Costos'!H471</f>
        <v>3576.38</v>
      </c>
      <c r="G197" s="32">
        <f>E197+F197+EQUILIBRIO!E191</f>
        <v>34852.120730303999</v>
      </c>
      <c r="H197" s="21">
        <f t="shared" ref="H197:H203" si="13">ROUND(C197*E197,2)</f>
        <v>2273940.09</v>
      </c>
      <c r="I197" s="21">
        <f t="shared" ref="I197:I203" si="14">ROUND(C197*F197,2)</f>
        <v>352023.08</v>
      </c>
      <c r="J197" s="22">
        <f>CONTRATADO!J187+EQUILIBRIO!F191</f>
        <v>3430494.2400151058</v>
      </c>
      <c r="K197" s="23"/>
      <c r="M197" s="340"/>
    </row>
    <row r="198" spans="1:13" s="80" customFormat="1" x14ac:dyDescent="0.2">
      <c r="A198" s="36" t="s">
        <v>218</v>
      </c>
      <c r="B198" s="37" t="s">
        <v>219</v>
      </c>
      <c r="C198" s="30">
        <v>1</v>
      </c>
      <c r="D198" s="43" t="s">
        <v>49</v>
      </c>
      <c r="E198" s="21">
        <f>'[1]Analisis de Costos'!G486</f>
        <v>53997.227450303995</v>
      </c>
      <c r="F198" s="21">
        <f>'[1]Analisis de Costos'!H486</f>
        <v>8761</v>
      </c>
      <c r="G198" s="32">
        <f>E198+F198+EQUILIBRIO!E192</f>
        <v>64034.640730303996</v>
      </c>
      <c r="H198" s="21">
        <f t="shared" si="13"/>
        <v>53997.23</v>
      </c>
      <c r="I198" s="21">
        <f t="shared" si="14"/>
        <v>8761</v>
      </c>
      <c r="J198" s="22">
        <f>CONTRATADO!J188+EQUILIBRIO!F192</f>
        <v>64034.643280000004</v>
      </c>
      <c r="K198" s="23"/>
      <c r="M198" s="340"/>
    </row>
    <row r="199" spans="1:13" s="80" customFormat="1" x14ac:dyDescent="0.2">
      <c r="A199" s="36" t="s">
        <v>220</v>
      </c>
      <c r="B199" s="37" t="s">
        <v>221</v>
      </c>
      <c r="C199" s="30">
        <v>2</v>
      </c>
      <c r="D199" s="43" t="s">
        <v>49</v>
      </c>
      <c r="E199" s="21">
        <f>E198</f>
        <v>53997.227450303995</v>
      </c>
      <c r="F199" s="21">
        <f>F198</f>
        <v>8761</v>
      </c>
      <c r="G199" s="32">
        <f>E199+F199+EQUILIBRIO!E193</f>
        <v>64034.640730303996</v>
      </c>
      <c r="H199" s="21">
        <f t="shared" si="13"/>
        <v>107994.45</v>
      </c>
      <c r="I199" s="21">
        <f t="shared" si="14"/>
        <v>17522</v>
      </c>
      <c r="J199" s="22">
        <f>CONTRATADO!J189+EQUILIBRIO!F193</f>
        <v>128069.27656</v>
      </c>
      <c r="K199" s="23"/>
      <c r="M199" s="340"/>
    </row>
    <row r="200" spans="1:13" s="80" customFormat="1" x14ac:dyDescent="0.2">
      <c r="A200" s="36" t="s">
        <v>222</v>
      </c>
      <c r="B200" s="37" t="s">
        <v>223</v>
      </c>
      <c r="C200" s="30">
        <v>1</v>
      </c>
      <c r="D200" s="43" t="s">
        <v>49</v>
      </c>
      <c r="E200" s="21">
        <f>'[1]Analisis de Costos'!G500</f>
        <v>51122.227450303995</v>
      </c>
      <c r="F200" s="21">
        <f>'[1]Analisis de Costos'!H500</f>
        <v>8536</v>
      </c>
      <c r="G200" s="32">
        <f>E200+F200+EQUILIBRIO!E194</f>
        <v>72014.640730304003</v>
      </c>
      <c r="H200" s="21">
        <f t="shared" si="13"/>
        <v>51122.23</v>
      </c>
      <c r="I200" s="21">
        <f t="shared" si="14"/>
        <v>8536</v>
      </c>
      <c r="J200" s="22">
        <f>CONTRATADO!J190+EQUILIBRIO!F194</f>
        <v>72014.643280000004</v>
      </c>
      <c r="K200" s="23"/>
      <c r="M200" s="340"/>
    </row>
    <row r="201" spans="1:13" s="80" customFormat="1" x14ac:dyDescent="0.2">
      <c r="A201" s="36" t="s">
        <v>224</v>
      </c>
      <c r="B201" s="37" t="s">
        <v>225</v>
      </c>
      <c r="C201" s="30">
        <v>4</v>
      </c>
      <c r="D201" s="43" t="s">
        <v>49</v>
      </c>
      <c r="E201" s="21">
        <f>'[1]Analisis de Costos'!G515</f>
        <v>1808.26</v>
      </c>
      <c r="F201" s="21">
        <f>'[1]Analisis de Costos'!H515</f>
        <v>117.01</v>
      </c>
      <c r="G201" s="32">
        <f>E201+F201+EQUILIBRIO!E195</f>
        <v>3032.76</v>
      </c>
      <c r="H201" s="21">
        <f t="shared" si="13"/>
        <v>7233.04</v>
      </c>
      <c r="I201" s="21">
        <f t="shared" si="14"/>
        <v>468.04</v>
      </c>
      <c r="J201" s="22">
        <f>CONTRATADO!J191+EQUILIBRIO!F195</f>
        <v>12131.04</v>
      </c>
      <c r="K201" s="23"/>
      <c r="M201" s="340"/>
    </row>
    <row r="202" spans="1:13" s="80" customFormat="1" x14ac:dyDescent="0.2">
      <c r="A202" s="36" t="s">
        <v>226</v>
      </c>
      <c r="B202" s="37" t="s">
        <v>227</v>
      </c>
      <c r="C202" s="30">
        <v>2</v>
      </c>
      <c r="D202" s="43" t="s">
        <v>49</v>
      </c>
      <c r="E202" s="21">
        <f>'[1]Analisis de Costos'!G526</f>
        <v>386880.44</v>
      </c>
      <c r="F202" s="21">
        <f>'[1]Analisis de Costos'!H526</f>
        <v>60863.48</v>
      </c>
      <c r="G202" s="32">
        <f>E202+F202+EQUILIBRIO!E196</f>
        <v>935049.37000000011</v>
      </c>
      <c r="H202" s="21">
        <f t="shared" si="13"/>
        <v>773760.88</v>
      </c>
      <c r="I202" s="21">
        <f t="shared" si="14"/>
        <v>121726.96</v>
      </c>
      <c r="J202" s="22">
        <f>CONTRATADO!J192+EQUILIBRIO!F196</f>
        <v>1870098.7400000002</v>
      </c>
      <c r="K202" s="23"/>
      <c r="M202" s="340"/>
    </row>
    <row r="203" spans="1:13" s="80" customFormat="1" x14ac:dyDescent="0.2">
      <c r="A203" s="36" t="s">
        <v>228</v>
      </c>
      <c r="B203" s="37" t="s">
        <v>229</v>
      </c>
      <c r="C203" s="30">
        <v>2</v>
      </c>
      <c r="D203" s="43" t="s">
        <v>49</v>
      </c>
      <c r="E203" s="21">
        <f>'[1]Analisis de Costos'!G541</f>
        <v>23081.319999999996</v>
      </c>
      <c r="F203" s="21">
        <f>'[1]Analisis de Costos'!H541</f>
        <v>3113.69</v>
      </c>
      <c r="G203" s="32">
        <f>E203+F203+EQUILIBRIO!E197</f>
        <v>31943.77</v>
      </c>
      <c r="H203" s="21">
        <f t="shared" si="13"/>
        <v>46162.64</v>
      </c>
      <c r="I203" s="21">
        <f t="shared" si="14"/>
        <v>6227.38</v>
      </c>
      <c r="J203" s="22">
        <f>CONTRATADO!J193+EQUILIBRIO!F197</f>
        <v>63887.540000000008</v>
      </c>
      <c r="K203" s="23"/>
      <c r="M203" s="340"/>
    </row>
    <row r="204" spans="1:13" s="80" customFormat="1" x14ac:dyDescent="0.2">
      <c r="A204" s="36"/>
      <c r="B204" s="37"/>
      <c r="C204" s="30"/>
      <c r="D204" s="43"/>
      <c r="E204" s="21"/>
      <c r="F204" s="21"/>
      <c r="G204" s="32"/>
      <c r="H204" s="21"/>
      <c r="I204" s="21"/>
      <c r="J204" s="22"/>
      <c r="K204" s="23">
        <f>SUM(J197:J203)</f>
        <v>5640730.1231351057</v>
      </c>
      <c r="M204" s="340"/>
    </row>
    <row r="205" spans="1:13" s="80" customFormat="1" x14ac:dyDescent="0.2">
      <c r="A205" s="34" t="s">
        <v>230</v>
      </c>
      <c r="B205" s="35" t="s">
        <v>231</v>
      </c>
      <c r="C205" s="30"/>
      <c r="D205" s="43"/>
      <c r="E205" s="21"/>
      <c r="F205" s="21"/>
      <c r="G205" s="32"/>
      <c r="H205" s="21"/>
      <c r="I205" s="21"/>
      <c r="J205" s="22"/>
      <c r="K205" s="23"/>
      <c r="M205" s="340"/>
    </row>
    <row r="206" spans="1:13" s="80" customFormat="1" x14ac:dyDescent="0.2">
      <c r="A206" s="36" t="s">
        <v>232</v>
      </c>
      <c r="B206" s="37" t="s">
        <v>233</v>
      </c>
      <c r="C206" s="30">
        <v>177.17</v>
      </c>
      <c r="D206" s="43" t="s">
        <v>109</v>
      </c>
      <c r="E206" s="21">
        <f>'[1]Analisis de Costos'!G558</f>
        <v>1876.5</v>
      </c>
      <c r="F206" s="21">
        <f>'[1]Analisis de Costos'!H558</f>
        <v>211.77</v>
      </c>
      <c r="G206" s="32">
        <f>E206+F206+EQUILIBRIO!E200</f>
        <v>2665.92</v>
      </c>
      <c r="H206" s="21">
        <f>ROUND(C206*E206,2)</f>
        <v>332459.51</v>
      </c>
      <c r="I206" s="21">
        <f>ROUND(C206*F206,2)</f>
        <v>37519.29</v>
      </c>
      <c r="J206" s="22">
        <f>CONTRATADO!J195+EQUILIBRIO!F200</f>
        <v>472321.05050000001</v>
      </c>
      <c r="K206" s="23"/>
      <c r="M206" s="340"/>
    </row>
    <row r="207" spans="1:13" s="80" customFormat="1" x14ac:dyDescent="0.2">
      <c r="A207" s="36" t="s">
        <v>234</v>
      </c>
      <c r="B207" s="37" t="s">
        <v>235</v>
      </c>
      <c r="C207" s="30">
        <v>18.98</v>
      </c>
      <c r="D207" s="43" t="s">
        <v>109</v>
      </c>
      <c r="E207" s="21">
        <f>E46</f>
        <v>683.35666666666668</v>
      </c>
      <c r="F207" s="21">
        <f>F46</f>
        <v>15.409358333333333</v>
      </c>
      <c r="G207" s="32">
        <f>E207+F207+EQUILIBRIO!E201</f>
        <v>729.44269166666663</v>
      </c>
      <c r="H207" s="21">
        <f>ROUND(C207*E207,2)</f>
        <v>12970.11</v>
      </c>
      <c r="I207" s="21">
        <f>ROUND(C207*F207,2)</f>
        <v>292.47000000000003</v>
      </c>
      <c r="J207" s="22">
        <f>CONTRATADO!J196+EQUILIBRIO!F201</f>
        <v>13844.823133333331</v>
      </c>
      <c r="K207" s="23"/>
      <c r="M207" s="340"/>
    </row>
    <row r="208" spans="1:13" s="80" customFormat="1" x14ac:dyDescent="0.2">
      <c r="A208" s="36" t="s">
        <v>236</v>
      </c>
      <c r="B208" s="37" t="s">
        <v>35</v>
      </c>
      <c r="C208" s="30">
        <v>189.83</v>
      </c>
      <c r="D208" s="43" t="s">
        <v>109</v>
      </c>
      <c r="E208" s="21">
        <f>E404</f>
        <v>295</v>
      </c>
      <c r="F208" s="21"/>
      <c r="G208" s="32">
        <f>E208+F208+EQUILIBRIO!E202</f>
        <v>430</v>
      </c>
      <c r="H208" s="21">
        <f>ROUND(C208*E208,2)</f>
        <v>55999.85</v>
      </c>
      <c r="I208" s="21">
        <f>ROUND(C208*F208,2)</f>
        <v>0</v>
      </c>
      <c r="J208" s="22">
        <f>CONTRATADO!J197+EQUILIBRIO!F202</f>
        <v>81626.899999999994</v>
      </c>
      <c r="K208" s="23"/>
      <c r="M208" s="340"/>
    </row>
    <row r="209" spans="1:14" s="80" customFormat="1" x14ac:dyDescent="0.2">
      <c r="A209" s="36"/>
      <c r="B209" s="37"/>
      <c r="C209" s="30"/>
      <c r="D209" s="43"/>
      <c r="E209" s="21"/>
      <c r="F209" s="21"/>
      <c r="G209" s="32"/>
      <c r="H209" s="21"/>
      <c r="I209" s="21"/>
      <c r="J209" s="22"/>
      <c r="K209" s="23">
        <f>SUM(J206:J208)</f>
        <v>567792.77363333339</v>
      </c>
      <c r="M209" s="340"/>
    </row>
    <row r="210" spans="1:14" s="80" customFormat="1" x14ac:dyDescent="0.2">
      <c r="A210" s="34">
        <v>18</v>
      </c>
      <c r="B210" s="35" t="s">
        <v>237</v>
      </c>
      <c r="C210" s="30"/>
      <c r="D210" s="43"/>
      <c r="E210" s="21"/>
      <c r="F210" s="21"/>
      <c r="G210" s="32"/>
      <c r="H210" s="21"/>
      <c r="I210" s="21"/>
      <c r="J210" s="22"/>
      <c r="K210" s="23"/>
      <c r="M210" s="340"/>
      <c r="N210" s="81"/>
    </row>
    <row r="211" spans="1:14" s="80" customFormat="1" x14ac:dyDescent="0.2">
      <c r="A211" s="34">
        <v>18.100000000000001</v>
      </c>
      <c r="B211" s="25" t="s">
        <v>188</v>
      </c>
      <c r="C211" s="30"/>
      <c r="D211" s="43"/>
      <c r="E211" s="21"/>
      <c r="F211" s="21"/>
      <c r="G211" s="32"/>
      <c r="H211" s="21"/>
      <c r="I211" s="21"/>
      <c r="J211" s="22"/>
      <c r="K211" s="23"/>
      <c r="M211" s="340"/>
      <c r="N211" s="81"/>
    </row>
    <row r="212" spans="1:14" s="80" customFormat="1" x14ac:dyDescent="0.2">
      <c r="A212" s="36" t="s">
        <v>238</v>
      </c>
      <c r="B212" s="39" t="s">
        <v>67</v>
      </c>
      <c r="C212" s="30">
        <v>194.2</v>
      </c>
      <c r="D212" s="43" t="s">
        <v>25</v>
      </c>
      <c r="E212" s="21">
        <f>E190</f>
        <v>545.72</v>
      </c>
      <c r="F212" s="21">
        <f>F190</f>
        <v>55.17</v>
      </c>
      <c r="G212" s="32">
        <f>E212+F212+EQUILIBRIO!E206</f>
        <v>717.95999999999992</v>
      </c>
      <c r="H212" s="21">
        <f>ROUND(C212*E212,2)</f>
        <v>105978.82</v>
      </c>
      <c r="I212" s="21">
        <f>ROUND(C212*F212,2)</f>
        <v>10714.01</v>
      </c>
      <c r="J212" s="22">
        <f>CONTRATADO!J201+EQUILIBRIO!F206</f>
        <v>139427.82399999999</v>
      </c>
      <c r="K212" s="23"/>
      <c r="M212" s="340"/>
    </row>
    <row r="213" spans="1:14" s="80" customFormat="1" x14ac:dyDescent="0.2">
      <c r="A213" s="36" t="s">
        <v>239</v>
      </c>
      <c r="B213" s="39" t="s">
        <v>69</v>
      </c>
      <c r="C213" s="30">
        <v>167.8</v>
      </c>
      <c r="D213" s="43" t="s">
        <v>33</v>
      </c>
      <c r="E213" s="21">
        <f>E191</f>
        <v>167.43</v>
      </c>
      <c r="F213" s="21">
        <f>F191</f>
        <v>17.669999999999998</v>
      </c>
      <c r="G213" s="32">
        <f>E213+F213+EQUILIBRIO!E207</f>
        <v>195.91</v>
      </c>
      <c r="H213" s="21">
        <f>ROUND(C213*E213,2)</f>
        <v>28094.75</v>
      </c>
      <c r="I213" s="21">
        <f>ROUND(C213*F213,2)</f>
        <v>2965.03</v>
      </c>
      <c r="J213" s="22">
        <f>CONTRATADO!J202+EQUILIBRIO!F207</f>
        <v>32873.697999999997</v>
      </c>
      <c r="K213" s="23"/>
      <c r="M213" s="340"/>
    </row>
    <row r="214" spans="1:14" s="80" customFormat="1" x14ac:dyDescent="0.2">
      <c r="A214" s="36"/>
      <c r="B214" s="39"/>
      <c r="C214" s="30"/>
      <c r="D214" s="43"/>
      <c r="E214" s="21"/>
      <c r="F214" s="21"/>
      <c r="G214" s="32"/>
      <c r="H214" s="21"/>
      <c r="I214" s="21"/>
      <c r="J214" s="22"/>
      <c r="K214" s="23">
        <f>SUM(J212:J213)</f>
        <v>172301.522</v>
      </c>
      <c r="M214" s="340"/>
    </row>
    <row r="215" spans="1:14" s="80" customFormat="1" x14ac:dyDescent="0.2">
      <c r="A215" s="34">
        <v>18.2</v>
      </c>
      <c r="B215" s="35" t="s">
        <v>140</v>
      </c>
      <c r="C215" s="30"/>
      <c r="D215" s="43"/>
      <c r="E215" s="21"/>
      <c r="F215" s="21"/>
      <c r="G215" s="32"/>
      <c r="H215" s="21"/>
      <c r="I215" s="21"/>
      <c r="J215" s="22"/>
      <c r="K215" s="23"/>
      <c r="M215" s="340"/>
    </row>
    <row r="216" spans="1:14" s="80" customFormat="1" x14ac:dyDescent="0.2">
      <c r="A216" s="36" t="s">
        <v>240</v>
      </c>
      <c r="B216" s="37" t="s">
        <v>241</v>
      </c>
      <c r="C216" s="30">
        <v>96.5</v>
      </c>
      <c r="D216" s="43" t="s">
        <v>33</v>
      </c>
      <c r="E216" s="21">
        <f>'[1]Analisis de Costos'!G568</f>
        <v>8235.93</v>
      </c>
      <c r="F216" s="21">
        <f>'[1]Analisis de Costos'!H568</f>
        <v>1465.5200000000002</v>
      </c>
      <c r="G216" s="32">
        <f>E216+F216+EQUILIBRIO!E210</f>
        <v>13590.09</v>
      </c>
      <c r="H216" s="21">
        <f t="shared" ref="H216:H225" si="15">ROUND(C216*E216,2)</f>
        <v>794767.25</v>
      </c>
      <c r="I216" s="21">
        <f t="shared" ref="I216:I225" si="16">ROUND(C216*F216,2)</f>
        <v>141422.68</v>
      </c>
      <c r="J216" s="22">
        <f>CONTRATADO!J204+EQUILIBRIO!F210</f>
        <v>1311443.69</v>
      </c>
      <c r="K216" s="23"/>
      <c r="M216" s="340"/>
    </row>
    <row r="217" spans="1:14" s="80" customFormat="1" x14ac:dyDescent="0.2">
      <c r="A217" s="36" t="s">
        <v>242</v>
      </c>
      <c r="B217" s="37" t="s">
        <v>243</v>
      </c>
      <c r="C217" s="30">
        <v>67.099999999999994</v>
      </c>
      <c r="D217" s="43" t="s">
        <v>33</v>
      </c>
      <c r="E217" s="21">
        <f>'[1]Analisis de Costos'!G471</f>
        <v>23102.10393242626</v>
      </c>
      <c r="F217" s="21">
        <f>'[1]Analisis de Costos'!H471</f>
        <v>3576.38</v>
      </c>
      <c r="G217" s="32">
        <f>E217+F217+EQUILIBRIO!E211</f>
        <v>34852.120730303999</v>
      </c>
      <c r="H217" s="21">
        <f t="shared" si="15"/>
        <v>1550151.17</v>
      </c>
      <c r="I217" s="21">
        <f t="shared" si="16"/>
        <v>239975.1</v>
      </c>
      <c r="J217" s="22">
        <f>CONTRATADO!J205+EQUILIBRIO!F211</f>
        <v>2338577.299137596</v>
      </c>
      <c r="K217" s="23"/>
      <c r="M217" s="340"/>
    </row>
    <row r="218" spans="1:14" s="80" customFormat="1" x14ac:dyDescent="0.2">
      <c r="A218" s="36" t="s">
        <v>244</v>
      </c>
      <c r="B218" s="37" t="s">
        <v>245</v>
      </c>
      <c r="C218" s="30">
        <v>2</v>
      </c>
      <c r="D218" s="43" t="s">
        <v>49</v>
      </c>
      <c r="E218" s="21">
        <f>'[1]Analisis de Costos'!G486</f>
        <v>53997.227450303995</v>
      </c>
      <c r="F218" s="21">
        <f>'[1]Analisis de Costos'!H486</f>
        <v>8761</v>
      </c>
      <c r="G218" s="32">
        <f>E218+F218+EQUILIBRIO!E212</f>
        <v>64034.640730303996</v>
      </c>
      <c r="H218" s="21">
        <f t="shared" si="15"/>
        <v>107994.45</v>
      </c>
      <c r="I218" s="21">
        <f t="shared" si="16"/>
        <v>17522</v>
      </c>
      <c r="J218" s="22">
        <f>CONTRATADO!J206+EQUILIBRIO!F212</f>
        <v>128069.27656</v>
      </c>
      <c r="K218" s="23"/>
      <c r="M218" s="340"/>
    </row>
    <row r="219" spans="1:14" s="80" customFormat="1" x14ac:dyDescent="0.2">
      <c r="A219" s="36" t="s">
        <v>246</v>
      </c>
      <c r="B219" s="37" t="s">
        <v>247</v>
      </c>
      <c r="C219" s="30">
        <v>1</v>
      </c>
      <c r="D219" s="43" t="s">
        <v>49</v>
      </c>
      <c r="E219" s="21">
        <f>'[1]Analisis de Costos'!G500</f>
        <v>51122.227450303995</v>
      </c>
      <c r="F219" s="21">
        <f>'[1]Analisis de Costos'!H500</f>
        <v>8536</v>
      </c>
      <c r="G219" s="32">
        <f>E219+F219+EQUILIBRIO!E213</f>
        <v>72014.640730304003</v>
      </c>
      <c r="H219" s="21">
        <f t="shared" si="15"/>
        <v>51122.23</v>
      </c>
      <c r="I219" s="21">
        <f t="shared" si="16"/>
        <v>8536</v>
      </c>
      <c r="J219" s="22">
        <f>CONTRATADO!J207+EQUILIBRIO!F213</f>
        <v>72014.643280000004</v>
      </c>
      <c r="K219" s="23"/>
      <c r="M219" s="340"/>
    </row>
    <row r="220" spans="1:14" s="80" customFormat="1" x14ac:dyDescent="0.2">
      <c r="A220" s="36" t="s">
        <v>248</v>
      </c>
      <c r="B220" s="37" t="s">
        <v>249</v>
      </c>
      <c r="C220" s="30">
        <v>1</v>
      </c>
      <c r="D220" s="43" t="s">
        <v>49</v>
      </c>
      <c r="E220" s="21">
        <f>'[1]Analisis de Costos'!G582</f>
        <v>25588.261136640001</v>
      </c>
      <c r="F220" s="21">
        <f>'[1]Analisis de Costos'!H582</f>
        <v>3939.89</v>
      </c>
      <c r="G220" s="32">
        <f>E220+F220+EQUILIBRIO!E214</f>
        <v>30934.16441664</v>
      </c>
      <c r="H220" s="21">
        <f t="shared" si="15"/>
        <v>25588.26</v>
      </c>
      <c r="I220" s="21">
        <f t="shared" si="16"/>
        <v>3939.89</v>
      </c>
      <c r="J220" s="22">
        <f>CONTRATADO!J208+EQUILIBRIO!F214</f>
        <v>30934.163279999993</v>
      </c>
      <c r="K220" s="23"/>
      <c r="M220" s="340"/>
    </row>
    <row r="221" spans="1:14" s="80" customFormat="1" x14ac:dyDescent="0.2">
      <c r="A221" s="36" t="s">
        <v>250</v>
      </c>
      <c r="B221" s="37" t="s">
        <v>251</v>
      </c>
      <c r="C221" s="30">
        <v>3</v>
      </c>
      <c r="D221" s="43" t="s">
        <v>49</v>
      </c>
      <c r="E221" s="21">
        <f>'[1]Analisis de Costos'!G515</f>
        <v>1808.26</v>
      </c>
      <c r="F221" s="21">
        <f>'[1]Analisis de Costos'!H515</f>
        <v>117.01</v>
      </c>
      <c r="G221" s="32">
        <f>E221+F221+EQUILIBRIO!E215</f>
        <v>3032.76</v>
      </c>
      <c r="H221" s="21">
        <f t="shared" si="15"/>
        <v>5424.78</v>
      </c>
      <c r="I221" s="21">
        <f t="shared" si="16"/>
        <v>351.03</v>
      </c>
      <c r="J221" s="22">
        <f>CONTRATADO!J209+EQUILIBRIO!F215</f>
        <v>9098.2799999999988</v>
      </c>
      <c r="K221" s="23"/>
      <c r="M221" s="340"/>
    </row>
    <row r="222" spans="1:14" s="80" customFormat="1" x14ac:dyDescent="0.2">
      <c r="A222" s="36" t="s">
        <v>252</v>
      </c>
      <c r="B222" s="37" t="s">
        <v>253</v>
      </c>
      <c r="C222" s="30">
        <v>2</v>
      </c>
      <c r="D222" s="43" t="s">
        <v>49</v>
      </c>
      <c r="E222" s="21">
        <f>'[1]Analisis de Costos'!G596</f>
        <v>14020.11</v>
      </c>
      <c r="F222" s="21">
        <f>'[1]Analisis de Costos'!H596</f>
        <v>2052.35</v>
      </c>
      <c r="G222" s="32">
        <f>E222+F222+EQUILIBRIO!E216</f>
        <v>21152.45</v>
      </c>
      <c r="H222" s="21">
        <f t="shared" si="15"/>
        <v>28040.22</v>
      </c>
      <c r="I222" s="21">
        <f t="shared" si="16"/>
        <v>4104.7</v>
      </c>
      <c r="J222" s="22">
        <f>CONTRATADO!J210+EQUILIBRIO!F216</f>
        <v>42304.9</v>
      </c>
      <c r="K222" s="23"/>
      <c r="M222" s="340"/>
    </row>
    <row r="223" spans="1:14" s="80" customFormat="1" x14ac:dyDescent="0.2">
      <c r="A223" s="36" t="s">
        <v>254</v>
      </c>
      <c r="B223" s="37" t="s">
        <v>255</v>
      </c>
      <c r="C223" s="30">
        <v>2</v>
      </c>
      <c r="D223" s="43" t="s">
        <v>49</v>
      </c>
      <c r="E223" s="21">
        <f>'[1]Analisis de Costos'!G611</f>
        <v>14746.230000000001</v>
      </c>
      <c r="F223" s="21">
        <f>'[1]Analisis de Costos'!H611</f>
        <v>2087.36</v>
      </c>
      <c r="G223" s="32">
        <f>E223+F223+EQUILIBRIO!E217</f>
        <v>22165.069999999996</v>
      </c>
      <c r="H223" s="21">
        <f t="shared" si="15"/>
        <v>29492.46</v>
      </c>
      <c r="I223" s="21">
        <f t="shared" si="16"/>
        <v>4174.72</v>
      </c>
      <c r="J223" s="22">
        <f>CONTRATADO!J211+EQUILIBRIO!F217</f>
        <v>44330.139999999992</v>
      </c>
      <c r="K223" s="23"/>
      <c r="M223" s="340"/>
    </row>
    <row r="224" spans="1:14" s="80" customFormat="1" x14ac:dyDescent="0.2">
      <c r="A224" s="36" t="s">
        <v>256</v>
      </c>
      <c r="B224" s="37" t="s">
        <v>257</v>
      </c>
      <c r="C224" s="30">
        <v>2</v>
      </c>
      <c r="D224" s="43" t="s">
        <v>49</v>
      </c>
      <c r="E224" s="21">
        <f>'[1]Analisis de Costos'!G626</f>
        <v>12761.44</v>
      </c>
      <c r="F224" s="21">
        <f>'[1]Analisis de Costos'!H626</f>
        <v>1562.63</v>
      </c>
      <c r="G224" s="32">
        <f>E224+F224+EQUILIBRIO!E218</f>
        <v>20048.159999999996</v>
      </c>
      <c r="H224" s="21">
        <f t="shared" si="15"/>
        <v>25522.880000000001</v>
      </c>
      <c r="I224" s="21">
        <f t="shared" si="16"/>
        <v>3125.26</v>
      </c>
      <c r="J224" s="22">
        <f>CONTRATADO!J212+EQUILIBRIO!F218</f>
        <v>40096.319999999992</v>
      </c>
      <c r="K224" s="23"/>
      <c r="M224" s="340"/>
    </row>
    <row r="225" spans="1:14" s="80" customFormat="1" x14ac:dyDescent="0.2">
      <c r="A225" s="36" t="s">
        <v>258</v>
      </c>
      <c r="B225" s="37" t="s">
        <v>259</v>
      </c>
      <c r="C225" s="30">
        <v>12</v>
      </c>
      <c r="D225" s="43" t="s">
        <v>260</v>
      </c>
      <c r="E225" s="21">
        <f>'[1]Analisis de Costos'!G667</f>
        <v>8420</v>
      </c>
      <c r="F225" s="21">
        <f>'[1]Analisis de Costos'!H667</f>
        <v>313.2</v>
      </c>
      <c r="G225" s="32">
        <f>E225+F225+EQUILIBRIO!E219</f>
        <v>11426.533333333335</v>
      </c>
      <c r="H225" s="21">
        <f t="shared" si="15"/>
        <v>101040</v>
      </c>
      <c r="I225" s="21">
        <f t="shared" si="16"/>
        <v>3758.4</v>
      </c>
      <c r="J225" s="22">
        <f>CONTRATADO!J213+EQUILIBRIO!F219</f>
        <v>137118.39999999999</v>
      </c>
      <c r="K225" s="23"/>
      <c r="M225" s="340"/>
    </row>
    <row r="226" spans="1:14" s="80" customFormat="1" x14ac:dyDescent="0.2">
      <c r="A226" s="36"/>
      <c r="B226" s="37"/>
      <c r="C226" s="30"/>
      <c r="D226" s="43"/>
      <c r="E226" s="21"/>
      <c r="F226" s="21"/>
      <c r="G226" s="32"/>
      <c r="H226" s="21"/>
      <c r="I226" s="21"/>
      <c r="J226" s="22"/>
      <c r="K226" s="23">
        <f>SUM(J216:J225)</f>
        <v>4153987.1122575956</v>
      </c>
      <c r="M226" s="340"/>
    </row>
    <row r="227" spans="1:14" s="80" customFormat="1" x14ac:dyDescent="0.2">
      <c r="A227" s="34">
        <v>18.3</v>
      </c>
      <c r="B227" s="35" t="s">
        <v>231</v>
      </c>
      <c r="C227" s="30"/>
      <c r="D227" s="43"/>
      <c r="E227" s="21"/>
      <c r="F227" s="21"/>
      <c r="G227" s="32"/>
      <c r="H227" s="21"/>
      <c r="I227" s="21"/>
      <c r="J227" s="22"/>
      <c r="K227" s="23"/>
      <c r="M227" s="340"/>
    </row>
    <row r="228" spans="1:14" s="80" customFormat="1" x14ac:dyDescent="0.2">
      <c r="A228" s="36" t="s">
        <v>261</v>
      </c>
      <c r="B228" s="37" t="s">
        <v>262</v>
      </c>
      <c r="C228" s="30">
        <v>281.94</v>
      </c>
      <c r="D228" s="43" t="s">
        <v>109</v>
      </c>
      <c r="E228" s="21">
        <f>'[1]Analisis de Costos'!G167</f>
        <v>408.20285714285717</v>
      </c>
      <c r="F228" s="21">
        <f>'[1]Analisis de Costos'!H167</f>
        <v>53.39</v>
      </c>
      <c r="G228" s="32">
        <f>E228+F228+EQUILIBRIO!E222</f>
        <v>461.59285714285716</v>
      </c>
      <c r="H228" s="21">
        <f>ROUND(C228*E228,2)</f>
        <v>115088.71</v>
      </c>
      <c r="I228" s="21">
        <f>ROUND(C228*F228,2)</f>
        <v>15052.78</v>
      </c>
      <c r="J228" s="22">
        <f>CONTRATADO!J215+EQUILIBRIO!F222</f>
        <v>130141.49</v>
      </c>
      <c r="K228" s="23"/>
      <c r="M228" s="340"/>
    </row>
    <row r="229" spans="1:14" s="80" customFormat="1" x14ac:dyDescent="0.2">
      <c r="A229" s="36" t="s">
        <v>263</v>
      </c>
      <c r="B229" s="37" t="s">
        <v>235</v>
      </c>
      <c r="C229" s="30">
        <v>276.32</v>
      </c>
      <c r="D229" s="43" t="s">
        <v>109</v>
      </c>
      <c r="E229" s="21">
        <f>'[1]Analisis de Costos'!G177</f>
        <v>183.35666666666665</v>
      </c>
      <c r="F229" s="21">
        <f>'[1]Analisis de Costos'!H177</f>
        <v>15.409358333333333</v>
      </c>
      <c r="G229" s="32">
        <f>E229+F229+EQUILIBRIO!E223</f>
        <v>229.44269166666666</v>
      </c>
      <c r="H229" s="21">
        <f>ROUND(C229*E229,2)</f>
        <v>50665.11</v>
      </c>
      <c r="I229" s="21">
        <f>ROUND(C229*F229,2)</f>
        <v>4257.91</v>
      </c>
      <c r="J229" s="22">
        <f>CONTRATADO!J216+EQUILIBRIO!F223</f>
        <v>63399.596533333344</v>
      </c>
      <c r="K229" s="23"/>
      <c r="M229" s="340"/>
    </row>
    <row r="230" spans="1:14" s="80" customFormat="1" ht="24" x14ac:dyDescent="0.2">
      <c r="A230" s="36" t="s">
        <v>264</v>
      </c>
      <c r="B230" s="68" t="s">
        <v>35</v>
      </c>
      <c r="C230" s="30">
        <v>54.74</v>
      </c>
      <c r="D230" s="43" t="s">
        <v>109</v>
      </c>
      <c r="E230" s="21">
        <f>E404</f>
        <v>295</v>
      </c>
      <c r="F230" s="21">
        <f>F404</f>
        <v>53.1</v>
      </c>
      <c r="G230" s="32">
        <f>E230+F230+EQUILIBRIO!E224</f>
        <v>507.40000000000003</v>
      </c>
      <c r="H230" s="21">
        <f>ROUND(C230*E230,2)</f>
        <v>16148.3</v>
      </c>
      <c r="I230" s="21">
        <f>ROUND(C230*F230,2)</f>
        <v>2906.69</v>
      </c>
      <c r="J230" s="22">
        <f>CONTRATADO!J217+EQUILIBRIO!F224</f>
        <v>27775.072</v>
      </c>
      <c r="K230" s="23"/>
      <c r="M230" s="340"/>
    </row>
    <row r="231" spans="1:14" s="80" customFormat="1" x14ac:dyDescent="0.2">
      <c r="A231" s="36"/>
      <c r="B231" s="68"/>
      <c r="C231" s="30"/>
      <c r="D231" s="43"/>
      <c r="E231" s="21"/>
      <c r="F231" s="21"/>
      <c r="G231" s="32"/>
      <c r="H231" s="21"/>
      <c r="I231" s="21"/>
      <c r="J231" s="22"/>
      <c r="K231" s="23">
        <f>SUM(J228:J230)</f>
        <v>221316.15853333334</v>
      </c>
      <c r="M231" s="340"/>
      <c r="N231" s="81"/>
    </row>
    <row r="232" spans="1:14" s="80" customFormat="1" x14ac:dyDescent="0.2">
      <c r="A232" s="34" t="s">
        <v>265</v>
      </c>
      <c r="B232" s="76" t="s">
        <v>266</v>
      </c>
      <c r="C232" s="30"/>
      <c r="D232" s="43"/>
      <c r="E232" s="21"/>
      <c r="F232" s="21"/>
      <c r="G232" s="32"/>
      <c r="H232" s="21"/>
      <c r="I232" s="21"/>
      <c r="J232" s="22"/>
      <c r="K232" s="23"/>
      <c r="M232" s="340"/>
    </row>
    <row r="233" spans="1:14" s="80" customFormat="1" x14ac:dyDescent="0.2">
      <c r="A233" s="34" t="s">
        <v>267</v>
      </c>
      <c r="B233" s="89" t="s">
        <v>188</v>
      </c>
      <c r="C233" s="30"/>
      <c r="D233" s="43"/>
      <c r="E233" s="21"/>
      <c r="F233" s="21"/>
      <c r="G233" s="32"/>
      <c r="H233" s="21"/>
      <c r="I233" s="21"/>
      <c r="J233" s="22"/>
      <c r="K233" s="23"/>
      <c r="M233" s="340"/>
    </row>
    <row r="234" spans="1:14" s="80" customFormat="1" x14ac:dyDescent="0.2">
      <c r="A234" s="36" t="s">
        <v>268</v>
      </c>
      <c r="B234" s="90" t="s">
        <v>67</v>
      </c>
      <c r="C234" s="30">
        <v>1</v>
      </c>
      <c r="D234" s="43" t="s">
        <v>25</v>
      </c>
      <c r="E234" s="21">
        <f>E212</f>
        <v>545.72</v>
      </c>
      <c r="F234" s="21">
        <f>F212</f>
        <v>55.17</v>
      </c>
      <c r="G234" s="32">
        <f>E234+F234+EQUILIBRIO!E228</f>
        <v>717.95999999999992</v>
      </c>
      <c r="H234" s="21">
        <f>ROUND(C234*E234,2)</f>
        <v>545.72</v>
      </c>
      <c r="I234" s="21">
        <f>ROUND(C234*F234,2)</f>
        <v>55.17</v>
      </c>
      <c r="J234" s="22">
        <f>CONTRATADO!J220+EQUILIBRIO!F228</f>
        <v>717.95999999999992</v>
      </c>
      <c r="K234" s="23"/>
      <c r="M234" s="340"/>
    </row>
    <row r="235" spans="1:14" s="80" customFormat="1" x14ac:dyDescent="0.2">
      <c r="A235" s="36" t="s">
        <v>269</v>
      </c>
      <c r="B235" s="90" t="s">
        <v>69</v>
      </c>
      <c r="C235" s="30">
        <v>9.6</v>
      </c>
      <c r="D235" s="43" t="s">
        <v>33</v>
      </c>
      <c r="E235" s="21">
        <f>E213</f>
        <v>167.43</v>
      </c>
      <c r="F235" s="21">
        <f>F213</f>
        <v>17.669999999999998</v>
      </c>
      <c r="G235" s="32">
        <f>E235+F235+EQUILIBRIO!E229</f>
        <v>195.91</v>
      </c>
      <c r="H235" s="21">
        <f>ROUND(C235*E235,2)</f>
        <v>1607.33</v>
      </c>
      <c r="I235" s="21">
        <f>ROUND(C235*F235,2)</f>
        <v>169.63</v>
      </c>
      <c r="J235" s="22">
        <f>CONTRATADO!J221+EQUILIBRIO!F229</f>
        <v>1880.7360000000001</v>
      </c>
      <c r="K235" s="23"/>
      <c r="M235" s="340"/>
    </row>
    <row r="236" spans="1:14" s="80" customFormat="1" x14ac:dyDescent="0.2">
      <c r="A236" s="36"/>
      <c r="B236" s="90"/>
      <c r="C236" s="30"/>
      <c r="D236" s="43"/>
      <c r="E236" s="21"/>
      <c r="F236" s="21"/>
      <c r="G236" s="32"/>
      <c r="H236" s="21"/>
      <c r="I236" s="21"/>
      <c r="J236" s="22"/>
      <c r="K236" s="23">
        <f>SUM(J234:J235)</f>
        <v>2598.6959999999999</v>
      </c>
      <c r="M236" s="340"/>
    </row>
    <row r="237" spans="1:14" s="80" customFormat="1" x14ac:dyDescent="0.2">
      <c r="A237" s="34" t="s">
        <v>270</v>
      </c>
      <c r="B237" s="89" t="s">
        <v>271</v>
      </c>
      <c r="C237" s="30"/>
      <c r="D237" s="43"/>
      <c r="E237" s="21"/>
      <c r="F237" s="21"/>
      <c r="G237" s="32"/>
      <c r="H237" s="21">
        <f>ROUND(C237*E237,2)</f>
        <v>0</v>
      </c>
      <c r="I237" s="21">
        <f>ROUND(C237*F237,2)</f>
        <v>0</v>
      </c>
      <c r="J237" s="22"/>
      <c r="K237" s="23"/>
      <c r="M237" s="340"/>
    </row>
    <row r="238" spans="1:14" s="80" customFormat="1" x14ac:dyDescent="0.2">
      <c r="A238" s="36" t="s">
        <v>272</v>
      </c>
      <c r="B238" s="90" t="s">
        <v>273</v>
      </c>
      <c r="C238" s="30">
        <v>4</v>
      </c>
      <c r="D238" s="43" t="s">
        <v>49</v>
      </c>
      <c r="E238" s="21">
        <f>'[1]Analisis de Costos'!G675</f>
        <v>3229.66</v>
      </c>
      <c r="F238" s="21">
        <f>'[1]Analisis de Costos'!H675</f>
        <v>455.33879999999994</v>
      </c>
      <c r="G238" s="32">
        <f>E238+F238+EQUILIBRIO!E232</f>
        <v>3684.9987999999998</v>
      </c>
      <c r="H238" s="21">
        <f>ROUND(C238*E238,2)</f>
        <v>12918.64</v>
      </c>
      <c r="I238" s="21">
        <f>ROUND(C238*F238,2)</f>
        <v>1821.36</v>
      </c>
      <c r="J238" s="22">
        <f>CONTRATADO!J223+EQUILIBRIO!F232</f>
        <v>14740</v>
      </c>
      <c r="K238" s="23"/>
      <c r="M238" s="340"/>
    </row>
    <row r="239" spans="1:14" s="80" customFormat="1" ht="36" x14ac:dyDescent="0.2">
      <c r="A239" s="36" t="s">
        <v>274</v>
      </c>
      <c r="B239" s="90" t="s">
        <v>275</v>
      </c>
      <c r="C239" s="30">
        <v>3.6</v>
      </c>
      <c r="D239" s="43" t="s">
        <v>33</v>
      </c>
      <c r="E239" s="21">
        <f>'[1]Analisis de Costos'!G667</f>
        <v>8420</v>
      </c>
      <c r="F239" s="21">
        <f>'[1]Analisis de Costos'!H667</f>
        <v>313.2</v>
      </c>
      <c r="G239" s="32">
        <f>E239+F239+EQUILIBRIO!E233</f>
        <v>11426.533333333335</v>
      </c>
      <c r="H239" s="21">
        <f>ROUND(C239*E239,2)</f>
        <v>30312</v>
      </c>
      <c r="I239" s="21">
        <f>ROUND(C239*F239,2)</f>
        <v>1127.52</v>
      </c>
      <c r="J239" s="22">
        <f>CONTRATADO!J224+EQUILIBRIO!F233</f>
        <v>41135.520000000004</v>
      </c>
      <c r="K239" s="23"/>
      <c r="M239" s="340"/>
    </row>
    <row r="240" spans="1:14" s="80" customFormat="1" x14ac:dyDescent="0.2">
      <c r="A240" s="36"/>
      <c r="B240" s="39"/>
      <c r="C240" s="30"/>
      <c r="D240" s="43"/>
      <c r="E240" s="21"/>
      <c r="F240" s="21"/>
      <c r="G240" s="32"/>
      <c r="H240" s="21"/>
      <c r="I240" s="21"/>
      <c r="J240" s="22"/>
      <c r="K240" s="23">
        <f>SUM(J238:J239)</f>
        <v>55875.520000000004</v>
      </c>
      <c r="M240" s="340"/>
      <c r="N240" s="81"/>
    </row>
    <row r="241" spans="1:13" s="80" customFormat="1" x14ac:dyDescent="0.2">
      <c r="A241" s="34">
        <v>20</v>
      </c>
      <c r="B241" s="35" t="s">
        <v>276</v>
      </c>
      <c r="C241" s="30"/>
      <c r="D241" s="43"/>
      <c r="E241" s="21"/>
      <c r="F241" s="21"/>
      <c r="G241" s="32"/>
      <c r="H241" s="21"/>
      <c r="I241" s="21"/>
      <c r="J241" s="22"/>
      <c r="K241" s="23"/>
      <c r="M241" s="340"/>
    </row>
    <row r="242" spans="1:13" s="80" customFormat="1" x14ac:dyDescent="0.2">
      <c r="A242" s="34">
        <v>20.100000000000001</v>
      </c>
      <c r="B242" s="25" t="s">
        <v>188</v>
      </c>
      <c r="C242" s="30"/>
      <c r="D242" s="43"/>
      <c r="E242" s="21"/>
      <c r="F242" s="21"/>
      <c r="G242" s="32"/>
      <c r="H242" s="21"/>
      <c r="I242" s="21"/>
      <c r="J242" s="22"/>
      <c r="K242" s="23"/>
      <c r="M242" s="340"/>
    </row>
    <row r="243" spans="1:13" s="80" customFormat="1" x14ac:dyDescent="0.2">
      <c r="A243" s="36" t="s">
        <v>277</v>
      </c>
      <c r="B243" s="39" t="s">
        <v>278</v>
      </c>
      <c r="C243" s="30">
        <v>194.21</v>
      </c>
      <c r="D243" s="43" t="s">
        <v>25</v>
      </c>
      <c r="E243" s="21">
        <f>E234</f>
        <v>545.72</v>
      </c>
      <c r="F243" s="21">
        <f>F234</f>
        <v>55.17</v>
      </c>
      <c r="G243" s="32">
        <f>E243+F243+EQUILIBRIO!E237</f>
        <v>717.95999999999992</v>
      </c>
      <c r="H243" s="21">
        <f>ROUND(C243*E243,2)</f>
        <v>105984.28</v>
      </c>
      <c r="I243" s="21">
        <f>ROUND(C243*F243,2)</f>
        <v>10714.57</v>
      </c>
      <c r="J243" s="22">
        <f>CONTRATADO!J228+EQUILIBRIO!F237</f>
        <v>139435.0147</v>
      </c>
      <c r="K243" s="23"/>
      <c r="M243" s="340"/>
    </row>
    <row r="244" spans="1:13" s="80" customFormat="1" x14ac:dyDescent="0.2">
      <c r="A244" s="36">
        <v>20.2</v>
      </c>
      <c r="B244" s="37" t="s">
        <v>279</v>
      </c>
      <c r="C244" s="30">
        <v>202.6</v>
      </c>
      <c r="D244" s="43" t="s">
        <v>33</v>
      </c>
      <c r="E244" s="21">
        <f>'[1]Analisis de Costos'!G641/202</f>
        <v>1779.8652299602843</v>
      </c>
      <c r="F244" s="21">
        <f>'[1]Analisis de Costos'!H641/202</f>
        <v>248.37574139285115</v>
      </c>
      <c r="G244" s="32">
        <f>E244+F244</f>
        <v>2028.2409713531354</v>
      </c>
      <c r="H244" s="21">
        <f>ROUND(C244*E244,2)</f>
        <v>360600.7</v>
      </c>
      <c r="I244" s="21">
        <f>ROUND(C244*F244,2)</f>
        <v>50320.93</v>
      </c>
      <c r="J244" s="22">
        <f>CONTRATADO!J229+EQUILIBRIO!F238</f>
        <v>410921.63</v>
      </c>
      <c r="K244" s="23"/>
      <c r="M244" s="340"/>
    </row>
    <row r="245" spans="1:13" s="80" customFormat="1" x14ac:dyDescent="0.2">
      <c r="A245" s="36">
        <v>20.3</v>
      </c>
      <c r="B245" s="37" t="s">
        <v>280</v>
      </c>
      <c r="C245" s="30">
        <v>14</v>
      </c>
      <c r="D245" s="43" t="s">
        <v>49</v>
      </c>
      <c r="E245" s="21">
        <f>E222</f>
        <v>14020.11</v>
      </c>
      <c r="F245" s="21">
        <f>'[1]Analisis de Costos'!H682</f>
        <v>35.308800000000005</v>
      </c>
      <c r="G245" s="32">
        <f>E245+F245+EQUILIBRIO!E239</f>
        <v>21152.45</v>
      </c>
      <c r="H245" s="21">
        <f>ROUND(C245*E245,2)</f>
        <v>196281.54</v>
      </c>
      <c r="I245" s="21">
        <f>ROUND(C245*F245,2)</f>
        <v>494.32</v>
      </c>
      <c r="J245" s="22">
        <f>CONTRATADO!J230+EQUILIBRIO!F239</f>
        <v>296134.29680000001</v>
      </c>
      <c r="K245" s="23"/>
      <c r="M245" s="340"/>
    </row>
    <row r="246" spans="1:13" s="80" customFormat="1" x14ac:dyDescent="0.2">
      <c r="A246" s="36">
        <v>20.399999999999999</v>
      </c>
      <c r="B246" s="37" t="s">
        <v>281</v>
      </c>
      <c r="C246" s="30">
        <v>2</v>
      </c>
      <c r="D246" s="43" t="s">
        <v>49</v>
      </c>
      <c r="E246" s="21">
        <f>E223</f>
        <v>14746.230000000001</v>
      </c>
      <c r="F246" s="21">
        <f>'[1]Analisis de Costos'!H689</f>
        <v>55.17</v>
      </c>
      <c r="G246" s="32">
        <f>E246+F246+EQUILIBRIO!E240</f>
        <v>22165.07</v>
      </c>
      <c r="H246" s="21">
        <f>ROUND(C246*E246,2)</f>
        <v>29492.46</v>
      </c>
      <c r="I246" s="21">
        <f>ROUND(C246*F246,2)</f>
        <v>110.34</v>
      </c>
      <c r="J246" s="22">
        <f>CONTRATADO!J231+EQUILIBRIO!F240</f>
        <v>44330.139999999992</v>
      </c>
      <c r="K246" s="23"/>
      <c r="M246" s="340"/>
    </row>
    <row r="247" spans="1:13" s="80" customFormat="1" x14ac:dyDescent="0.2">
      <c r="A247" s="36">
        <v>20.5</v>
      </c>
      <c r="B247" s="37" t="s">
        <v>282</v>
      </c>
      <c r="C247" s="30">
        <v>1</v>
      </c>
      <c r="D247" s="43" t="s">
        <v>49</v>
      </c>
      <c r="E247" s="21">
        <v>20000</v>
      </c>
      <c r="F247" s="21">
        <f>E247*0.18</f>
        <v>3600</v>
      </c>
      <c r="G247" s="32">
        <f>E247+F247+EQUILIBRIO!E241</f>
        <v>23600</v>
      </c>
      <c r="H247" s="21">
        <f>ROUND(C247*E247,2)</f>
        <v>20000</v>
      </c>
      <c r="I247" s="21">
        <f>ROUND(C247*F247,2)</f>
        <v>3600</v>
      </c>
      <c r="J247" s="22">
        <f>CONTRATADO!J232+EQUILIBRIO!F241</f>
        <v>23600</v>
      </c>
      <c r="K247" s="23"/>
      <c r="M247" s="340"/>
    </row>
    <row r="248" spans="1:13" s="80" customFormat="1" x14ac:dyDescent="0.2">
      <c r="A248" s="36"/>
      <c r="B248" s="37"/>
      <c r="C248" s="30"/>
      <c r="D248" s="43"/>
      <c r="E248" s="21"/>
      <c r="F248" s="21"/>
      <c r="G248" s="32"/>
      <c r="H248" s="21"/>
      <c r="I248" s="21"/>
      <c r="J248" s="22"/>
      <c r="K248" s="23">
        <f>SUM(J243:J247)</f>
        <v>914421.08150000009</v>
      </c>
      <c r="M248" s="340"/>
    </row>
    <row r="249" spans="1:13" s="80" customFormat="1" x14ac:dyDescent="0.2">
      <c r="A249" s="34">
        <v>21</v>
      </c>
      <c r="B249" s="35" t="s">
        <v>283</v>
      </c>
      <c r="C249" s="30"/>
      <c r="D249" s="43"/>
      <c r="E249" s="21"/>
      <c r="F249" s="21"/>
      <c r="G249" s="32"/>
      <c r="H249" s="21"/>
      <c r="I249" s="21"/>
      <c r="J249" s="22"/>
      <c r="K249" s="23"/>
      <c r="M249" s="340"/>
    </row>
    <row r="250" spans="1:13" s="80" customFormat="1" x14ac:dyDescent="0.2">
      <c r="A250" s="36">
        <v>21.1</v>
      </c>
      <c r="B250" s="37" t="s">
        <v>284</v>
      </c>
      <c r="C250" s="30">
        <v>95.52</v>
      </c>
      <c r="D250" s="43" t="s">
        <v>25</v>
      </c>
      <c r="E250" s="21">
        <f>'[1]Analisis de Costos'!G696</f>
        <v>948.11800000000005</v>
      </c>
      <c r="F250" s="21">
        <f>'[1]Analisis de Costos'!H696</f>
        <v>170.08199999999999</v>
      </c>
      <c r="G250" s="32">
        <f>E250+F250+EQUILIBRIO!E244</f>
        <v>1446.83</v>
      </c>
      <c r="H250" s="21">
        <f>ROUND(C250*E250,2)</f>
        <v>90564.23</v>
      </c>
      <c r="I250" s="21">
        <f>ROUND(C250*F250,2)</f>
        <v>16246.23</v>
      </c>
      <c r="J250" s="22">
        <f>CONTRATADO!J235+EQUILIBRIO!F244</f>
        <v>134748.216464</v>
      </c>
      <c r="K250" s="23"/>
      <c r="M250" s="340"/>
    </row>
    <row r="251" spans="1:13" s="80" customFormat="1" x14ac:dyDescent="0.2">
      <c r="A251" s="36">
        <v>21.2</v>
      </c>
      <c r="B251" s="37" t="s">
        <v>69</v>
      </c>
      <c r="C251" s="30">
        <v>81.7</v>
      </c>
      <c r="D251" s="43" t="s">
        <v>33</v>
      </c>
      <c r="E251" s="21">
        <f>E235</f>
        <v>167.43</v>
      </c>
      <c r="F251" s="21">
        <f>F235</f>
        <v>17.669999999999998</v>
      </c>
      <c r="G251" s="32">
        <f>E251+F251+EQUILIBRIO!E245</f>
        <v>195.91</v>
      </c>
      <c r="H251" s="21">
        <f>ROUND(C251*E251,2)</f>
        <v>13679.03</v>
      </c>
      <c r="I251" s="21">
        <f>ROUND(C251*F251,2)</f>
        <v>1443.64</v>
      </c>
      <c r="J251" s="22">
        <f>CONTRATADO!J236+EQUILIBRIO!F245</f>
        <v>15166.82885</v>
      </c>
      <c r="K251" s="23"/>
      <c r="M251" s="340"/>
    </row>
    <row r="252" spans="1:13" s="80" customFormat="1" x14ac:dyDescent="0.2">
      <c r="A252" s="36">
        <v>21.3</v>
      </c>
      <c r="B252" s="37" t="s">
        <v>285</v>
      </c>
      <c r="C252" s="30">
        <v>318.31</v>
      </c>
      <c r="D252" s="43" t="s">
        <v>25</v>
      </c>
      <c r="E252" s="21">
        <f>'[1]Analisis de Costos'!G706</f>
        <v>238.76</v>
      </c>
      <c r="F252" s="21">
        <f>'[1]Analisis de Costos'!H706</f>
        <v>29.14</v>
      </c>
      <c r="G252" s="32">
        <f>E252+F252+EQUILIBRIO!E246</f>
        <v>300.45</v>
      </c>
      <c r="H252" s="21">
        <f>ROUND(C252*E252,2)</f>
        <v>75999.7</v>
      </c>
      <c r="I252" s="21">
        <f>ROUND(C252*F252,2)</f>
        <v>9275.5499999999993</v>
      </c>
      <c r="J252" s="22">
        <f>CONTRATADO!J237+EQUILIBRIO!F246</f>
        <v>95636.240500000014</v>
      </c>
      <c r="K252" s="23"/>
      <c r="M252" s="340"/>
    </row>
    <row r="253" spans="1:13" s="80" customFormat="1" x14ac:dyDescent="0.2">
      <c r="A253" s="36">
        <v>21.4</v>
      </c>
      <c r="B253" s="37" t="s">
        <v>286</v>
      </c>
      <c r="C253" s="30">
        <v>1</v>
      </c>
      <c r="D253" s="43" t="s">
        <v>49</v>
      </c>
      <c r="E253" s="21">
        <f>8000</f>
        <v>8000</v>
      </c>
      <c r="F253" s="21">
        <f>E253*0.18</f>
        <v>1440</v>
      </c>
      <c r="G253" s="32">
        <f>E253+F253+EQUILIBRIO!E247</f>
        <v>9440</v>
      </c>
      <c r="H253" s="21">
        <f>ROUND(C253*E253,2)</f>
        <v>8000</v>
      </c>
      <c r="I253" s="21">
        <f>ROUND(C253*F253,2)</f>
        <v>1440</v>
      </c>
      <c r="J253" s="22">
        <f>CONTRATADO!J238+EQUILIBRIO!F247</f>
        <v>9440</v>
      </c>
      <c r="K253" s="23"/>
      <c r="M253" s="340"/>
    </row>
    <row r="254" spans="1:13" s="80" customFormat="1" x14ac:dyDescent="0.2">
      <c r="A254" s="36"/>
      <c r="B254" s="37"/>
      <c r="C254" s="30"/>
      <c r="D254" s="43"/>
      <c r="E254" s="21"/>
      <c r="F254" s="21"/>
      <c r="G254" s="32"/>
      <c r="H254" s="21"/>
      <c r="I254" s="21"/>
      <c r="J254" s="22"/>
      <c r="K254" s="23">
        <f>SUM(J250:J253)</f>
        <v>254991.285814</v>
      </c>
      <c r="M254" s="340"/>
    </row>
    <row r="255" spans="1:13" s="80" customFormat="1" x14ac:dyDescent="0.2">
      <c r="A255" s="34" t="s">
        <v>287</v>
      </c>
      <c r="B255" s="35" t="s">
        <v>288</v>
      </c>
      <c r="C255" s="30"/>
      <c r="D255" s="43"/>
      <c r="E255" s="21"/>
      <c r="F255" s="21"/>
      <c r="G255" s="32"/>
      <c r="H255" s="21"/>
      <c r="I255" s="21"/>
      <c r="J255" s="22"/>
      <c r="K255" s="23"/>
      <c r="M255" s="340"/>
    </row>
    <row r="256" spans="1:13" s="80" customFormat="1" x14ac:dyDescent="0.2">
      <c r="A256" s="36" t="s">
        <v>289</v>
      </c>
      <c r="B256" s="37" t="s">
        <v>290</v>
      </c>
      <c r="C256" s="30">
        <v>1072.5999999999999</v>
      </c>
      <c r="D256" s="43" t="s">
        <v>33</v>
      </c>
      <c r="E256" s="21">
        <f>'[1]Analisis de Costos'!G718</f>
        <v>407.57208237986271</v>
      </c>
      <c r="F256" s="21">
        <f>'[1]Analisis de Costos'!H718</f>
        <v>56.338672768878716</v>
      </c>
      <c r="G256" s="32">
        <f>E256+F256+EQUILIBRIO!E250</f>
        <v>473.52173913043481</v>
      </c>
      <c r="H256" s="21">
        <f>ROUND(C256*E256,2)</f>
        <v>437161.82</v>
      </c>
      <c r="I256" s="21">
        <f>ROUND(C256*F256,2)</f>
        <v>60428.86</v>
      </c>
      <c r="J256" s="22">
        <f>CONTRATADO!J241+EQUILIBRIO!F250</f>
        <v>507899.42141876434</v>
      </c>
      <c r="K256" s="23"/>
      <c r="M256" s="340"/>
    </row>
    <row r="257" spans="1:13" s="80" customFormat="1" x14ac:dyDescent="0.2">
      <c r="A257" s="36"/>
      <c r="B257" s="40"/>
      <c r="C257" s="30"/>
      <c r="D257" s="43"/>
      <c r="E257" s="21"/>
      <c r="F257" s="21"/>
      <c r="G257" s="32"/>
      <c r="H257" s="21"/>
      <c r="I257" s="21"/>
      <c r="J257" s="22"/>
      <c r="K257" s="23">
        <f>SUM(J256)</f>
        <v>507899.42141876434</v>
      </c>
      <c r="M257" s="340"/>
    </row>
    <row r="258" spans="1:13" s="80" customFormat="1" x14ac:dyDescent="0.2">
      <c r="A258" s="34">
        <v>23</v>
      </c>
      <c r="B258" s="25" t="s">
        <v>291</v>
      </c>
      <c r="C258" s="30"/>
      <c r="D258" s="43"/>
      <c r="E258" s="21"/>
      <c r="F258" s="21"/>
      <c r="G258" s="32"/>
      <c r="H258" s="21"/>
      <c r="I258" s="21"/>
      <c r="J258" s="22"/>
      <c r="K258" s="23"/>
      <c r="M258" s="340"/>
    </row>
    <row r="259" spans="1:13" s="80" customFormat="1" x14ac:dyDescent="0.2">
      <c r="A259" s="34">
        <v>23.1</v>
      </c>
      <c r="B259" s="35" t="s">
        <v>183</v>
      </c>
      <c r="C259" s="30"/>
      <c r="D259" s="43"/>
      <c r="E259" s="21"/>
      <c r="F259" s="21"/>
      <c r="G259" s="32"/>
      <c r="H259" s="21"/>
      <c r="I259" s="21"/>
      <c r="J259" s="22"/>
      <c r="K259" s="23"/>
      <c r="M259" s="340"/>
    </row>
    <row r="260" spans="1:13" s="80" customFormat="1" x14ac:dyDescent="0.2">
      <c r="A260" s="36" t="s">
        <v>292</v>
      </c>
      <c r="B260" s="37" t="s">
        <v>293</v>
      </c>
      <c r="C260" s="30">
        <v>16.78</v>
      </c>
      <c r="D260" s="43" t="s">
        <v>109</v>
      </c>
      <c r="E260" s="21">
        <f>'[1]Analisis de Costos'!G728</f>
        <v>18194.600000000002</v>
      </c>
      <c r="F260" s="21">
        <f>'[1]Analisis de Costos'!H728</f>
        <v>2993.42</v>
      </c>
      <c r="G260" s="32">
        <f>CONTRATADO!G245+EQUILIBRIO!E254</f>
        <v>27031.39</v>
      </c>
      <c r="H260" s="21">
        <f t="shared" ref="H260:H330" si="17">ROUND(C260*E260,2)</f>
        <v>305305.39</v>
      </c>
      <c r="I260" s="21">
        <f t="shared" ref="I260:I330" si="18">ROUND(C260*F260,2)</f>
        <v>50229.59</v>
      </c>
      <c r="J260" s="22">
        <f>CONTRATADO!J245+EQUILIBRIO!F254</f>
        <v>453586.72859999991</v>
      </c>
      <c r="K260" s="23"/>
      <c r="M260" s="340"/>
    </row>
    <row r="261" spans="1:13" s="80" customFormat="1" x14ac:dyDescent="0.2">
      <c r="A261" s="36"/>
      <c r="B261" s="37"/>
      <c r="C261" s="30"/>
      <c r="D261" s="43"/>
      <c r="E261" s="21"/>
      <c r="F261" s="21"/>
      <c r="G261" s="32"/>
      <c r="H261" s="21"/>
      <c r="I261" s="21"/>
      <c r="J261" s="22"/>
      <c r="K261" s="23">
        <f>SUM(J260)</f>
        <v>453586.72859999991</v>
      </c>
      <c r="M261" s="340"/>
    </row>
    <row r="262" spans="1:13" s="80" customFormat="1" x14ac:dyDescent="0.2">
      <c r="A262" s="34">
        <v>23.2</v>
      </c>
      <c r="B262" s="35" t="s">
        <v>294</v>
      </c>
      <c r="C262" s="30"/>
      <c r="D262" s="43"/>
      <c r="E262" s="21"/>
      <c r="F262" s="21"/>
      <c r="G262" s="32"/>
      <c r="H262" s="21"/>
      <c r="I262" s="21"/>
      <c r="J262" s="22"/>
      <c r="K262" s="23"/>
      <c r="M262" s="340"/>
    </row>
    <row r="263" spans="1:13" s="80" customFormat="1" x14ac:dyDescent="0.2">
      <c r="A263" s="36" t="s">
        <v>295</v>
      </c>
      <c r="B263" s="37" t="s">
        <v>296</v>
      </c>
      <c r="C263" s="30">
        <v>15.84</v>
      </c>
      <c r="D263" s="43" t="s">
        <v>25</v>
      </c>
      <c r="E263" s="21">
        <f>'[1]Analisis de Costos'!G740</f>
        <v>942.14</v>
      </c>
      <c r="F263" s="21">
        <f>'[1]Analisis de Costos'!H740</f>
        <v>106.38</v>
      </c>
      <c r="G263" s="32">
        <f>E263+F263+EQUILIBRIO!E257</f>
        <v>1203.58</v>
      </c>
      <c r="H263" s="21">
        <f t="shared" si="17"/>
        <v>14923.5</v>
      </c>
      <c r="I263" s="21">
        <f t="shared" si="18"/>
        <v>1685.06</v>
      </c>
      <c r="J263" s="22">
        <f>CONTRATADO!J247+EQUILIBRIO!F257</f>
        <v>19064.7104</v>
      </c>
      <c r="K263" s="23"/>
      <c r="M263" s="340"/>
    </row>
    <row r="264" spans="1:13" s="80" customFormat="1" x14ac:dyDescent="0.2">
      <c r="A264" s="36"/>
      <c r="B264" s="37"/>
      <c r="C264" s="30"/>
      <c r="D264" s="43"/>
      <c r="E264" s="21"/>
      <c r="F264" s="21"/>
      <c r="G264" s="32"/>
      <c r="H264" s="21"/>
      <c r="I264" s="21"/>
      <c r="J264" s="22"/>
      <c r="K264" s="23">
        <f>SUM(J263)</f>
        <v>19064.7104</v>
      </c>
      <c r="M264" s="340"/>
    </row>
    <row r="265" spans="1:13" s="80" customFormat="1" x14ac:dyDescent="0.2">
      <c r="A265" s="34">
        <v>23.3</v>
      </c>
      <c r="B265" s="35" t="s">
        <v>188</v>
      </c>
      <c r="C265" s="30"/>
      <c r="D265" s="43"/>
      <c r="E265" s="21"/>
      <c r="F265" s="21"/>
      <c r="G265" s="32"/>
      <c r="H265" s="21"/>
      <c r="I265" s="21"/>
      <c r="J265" s="22"/>
      <c r="K265" s="23"/>
      <c r="M265" s="340"/>
    </row>
    <row r="266" spans="1:13" s="80" customFormat="1" x14ac:dyDescent="0.2">
      <c r="A266" s="36" t="s">
        <v>297</v>
      </c>
      <c r="B266" s="37" t="s">
        <v>298</v>
      </c>
      <c r="C266" s="30">
        <v>307.45</v>
      </c>
      <c r="D266" s="43" t="s">
        <v>25</v>
      </c>
      <c r="E266" s="21">
        <f>'[1]Analisis de Costos'!G754</f>
        <v>606.8599999999999</v>
      </c>
      <c r="F266" s="21">
        <f>'[1]Analisis de Costos'!H754</f>
        <v>48.480000000000004</v>
      </c>
      <c r="G266" s="32">
        <f>CONTRATADO!G249+EQUILIBRIO!E260</f>
        <v>697.66000000000008</v>
      </c>
      <c r="H266" s="21">
        <f t="shared" si="17"/>
        <v>186579.11</v>
      </c>
      <c r="I266" s="21">
        <f t="shared" si="18"/>
        <v>14905.18</v>
      </c>
      <c r="J266" s="22">
        <f>CONTRATADO!J249+EQUILIBRIO!F260</f>
        <v>212283.65572000001</v>
      </c>
      <c r="K266" s="23"/>
      <c r="M266" s="340"/>
    </row>
    <row r="267" spans="1:13" s="80" customFormat="1" x14ac:dyDescent="0.2">
      <c r="A267" s="36" t="s">
        <v>299</v>
      </c>
      <c r="B267" s="37" t="s">
        <v>300</v>
      </c>
      <c r="C267" s="30">
        <v>114.64</v>
      </c>
      <c r="D267" s="43" t="s">
        <v>25</v>
      </c>
      <c r="E267" s="21">
        <f>'[1]Analisis de Costos'!G219</f>
        <v>545.72</v>
      </c>
      <c r="F267" s="21">
        <f>F243</f>
        <v>55.17</v>
      </c>
      <c r="G267" s="32">
        <f>CONTRATADO!G250+EQUILIBRIO!E261</f>
        <v>717.95999999999992</v>
      </c>
      <c r="H267" s="21">
        <f t="shared" si="17"/>
        <v>62561.34</v>
      </c>
      <c r="I267" s="21">
        <f t="shared" si="18"/>
        <v>6324.69</v>
      </c>
      <c r="J267" s="22">
        <f>CONTRATADO!J250+EQUILIBRIO!F261</f>
        <v>82306.934800000003</v>
      </c>
      <c r="K267" s="23"/>
      <c r="M267" s="340"/>
    </row>
    <row r="268" spans="1:13" s="80" customFormat="1" x14ac:dyDescent="0.2">
      <c r="A268" s="36" t="s">
        <v>301</v>
      </c>
      <c r="B268" s="37" t="s">
        <v>69</v>
      </c>
      <c r="C268" s="30">
        <v>159.91999999999999</v>
      </c>
      <c r="D268" s="43" t="s">
        <v>33</v>
      </c>
      <c r="E268" s="21">
        <f>E251</f>
        <v>167.43</v>
      </c>
      <c r="F268" s="21">
        <f>F251</f>
        <v>17.669999999999998</v>
      </c>
      <c r="G268" s="32">
        <f>CONTRATADO!G251+EQUILIBRIO!E262</f>
        <v>195.91</v>
      </c>
      <c r="H268" s="21">
        <f t="shared" si="17"/>
        <v>26775.41</v>
      </c>
      <c r="I268" s="21">
        <f t="shared" si="18"/>
        <v>2825.79</v>
      </c>
      <c r="J268" s="22">
        <f>CONTRATADO!J251+EQUILIBRIO!F262</f>
        <v>31191.636384000001</v>
      </c>
      <c r="K268" s="23"/>
      <c r="M268" s="340"/>
    </row>
    <row r="269" spans="1:13" s="80" customFormat="1" x14ac:dyDescent="0.2">
      <c r="A269" s="36" t="s">
        <v>302</v>
      </c>
      <c r="B269" s="37" t="s">
        <v>190</v>
      </c>
      <c r="C269" s="30">
        <v>21.51</v>
      </c>
      <c r="D269" s="43" t="s">
        <v>25</v>
      </c>
      <c r="E269" s="21">
        <f>'[1]Analisis de Costos'!G435</f>
        <v>377.57</v>
      </c>
      <c r="F269" s="21">
        <f>'[1]Analisis de Costos'!H435</f>
        <v>30.14</v>
      </c>
      <c r="G269" s="32">
        <f>CONTRATADO!G252+EQUILIBRIO!E263</f>
        <v>456.92999999999995</v>
      </c>
      <c r="H269" s="21">
        <f t="shared" si="17"/>
        <v>8121.53</v>
      </c>
      <c r="I269" s="21">
        <f t="shared" si="18"/>
        <v>648.30999999999995</v>
      </c>
      <c r="J269" s="22">
        <f>CONTRATADO!J252+EQUILIBRIO!F263</f>
        <v>8769.84</v>
      </c>
      <c r="K269" s="23"/>
      <c r="M269" s="340"/>
    </row>
    <row r="270" spans="1:13" s="80" customFormat="1" x14ac:dyDescent="0.2">
      <c r="A270" s="36" t="s">
        <v>303</v>
      </c>
      <c r="B270" s="37" t="s">
        <v>67</v>
      </c>
      <c r="C270" s="30">
        <v>5.45</v>
      </c>
      <c r="D270" s="43" t="s">
        <v>25</v>
      </c>
      <c r="E270" s="21">
        <f>E267</f>
        <v>545.72</v>
      </c>
      <c r="F270" s="21">
        <f>F267</f>
        <v>55.17</v>
      </c>
      <c r="G270" s="32">
        <f>CONTRATADO!G253+EQUILIBRIO!E264</f>
        <v>717.95999999999992</v>
      </c>
      <c r="H270" s="21">
        <f t="shared" si="17"/>
        <v>2974.17</v>
      </c>
      <c r="I270" s="21">
        <f t="shared" si="18"/>
        <v>300.68</v>
      </c>
      <c r="J270" s="22">
        <f>CONTRATADO!J253+EQUILIBRIO!F264</f>
        <v>3702.3311049999998</v>
      </c>
      <c r="K270" s="23"/>
      <c r="M270" s="340"/>
    </row>
    <row r="271" spans="1:13" s="80" customFormat="1" x14ac:dyDescent="0.2">
      <c r="A271" s="36" t="s">
        <v>304</v>
      </c>
      <c r="B271" s="37" t="s">
        <v>305</v>
      </c>
      <c r="C271" s="30">
        <v>21.51</v>
      </c>
      <c r="D271" s="43" t="s">
        <v>25</v>
      </c>
      <c r="E271" s="21">
        <f>'[1]Analisis de Costos'!G765</f>
        <v>6303.0450000000001</v>
      </c>
      <c r="F271" s="21">
        <f>'[1]Analisis de Costos'!H765</f>
        <v>1103.6654999999998</v>
      </c>
      <c r="G271" s="32">
        <f>CONTRATADO!G254+EQUILIBRIO!E265</f>
        <v>7435.1405000000004</v>
      </c>
      <c r="H271" s="21">
        <f t="shared" si="17"/>
        <v>135578.5</v>
      </c>
      <c r="I271" s="21">
        <f t="shared" si="18"/>
        <v>23739.84</v>
      </c>
      <c r="J271" s="22">
        <f>CONTRATADO!J254+EQUILIBRIO!F265</f>
        <v>159929.86929999999</v>
      </c>
      <c r="K271" s="23"/>
      <c r="M271" s="340"/>
    </row>
    <row r="272" spans="1:13" s="80" customFormat="1" x14ac:dyDescent="0.2">
      <c r="A272" s="36" t="s">
        <v>306</v>
      </c>
      <c r="B272" s="37" t="s">
        <v>307</v>
      </c>
      <c r="C272" s="30">
        <v>110.62</v>
      </c>
      <c r="D272" s="43" t="s">
        <v>25</v>
      </c>
      <c r="E272" s="21">
        <f>'[1]Analisis de Costos'!G775</f>
        <v>1257.54</v>
      </c>
      <c r="F272" s="21">
        <f>'[1]Analisis de Costos'!H775</f>
        <v>166.75</v>
      </c>
      <c r="G272" s="32">
        <f>CONTRATADO!G255+EQUILIBRIO!E266</f>
        <v>1507.58</v>
      </c>
      <c r="H272" s="21">
        <f t="shared" si="17"/>
        <v>139109.07</v>
      </c>
      <c r="I272" s="21">
        <f t="shared" si="18"/>
        <v>18445.89</v>
      </c>
      <c r="J272" s="22">
        <f>CONTRATADO!J255+EQUILIBRIO!F266</f>
        <v>166768.49980000002</v>
      </c>
      <c r="K272" s="23"/>
      <c r="M272" s="340"/>
    </row>
    <row r="273" spans="1:14" s="80" customFormat="1" x14ac:dyDescent="0.2">
      <c r="A273" s="36" t="s">
        <v>308</v>
      </c>
      <c r="B273" s="37" t="s">
        <v>285</v>
      </c>
      <c r="C273" s="30">
        <v>845.31</v>
      </c>
      <c r="D273" s="43" t="s">
        <v>25</v>
      </c>
      <c r="E273" s="21">
        <f>'[1]Analisis de Costos'!G706</f>
        <v>238.76</v>
      </c>
      <c r="F273" s="21">
        <f>'[1]Analisis de Costos'!H706</f>
        <v>29.14</v>
      </c>
      <c r="G273" s="32">
        <f>CONTRATADO!G256+EQUILIBRIO!E267</f>
        <v>300.45</v>
      </c>
      <c r="H273" s="21">
        <f t="shared" si="17"/>
        <v>201826.22</v>
      </c>
      <c r="I273" s="21">
        <f t="shared" si="18"/>
        <v>24632.33</v>
      </c>
      <c r="J273" s="22">
        <f>CONTRATADO!J256+EQUILIBRIO!F267</f>
        <v>253973.39050000001</v>
      </c>
      <c r="K273" s="23"/>
      <c r="M273" s="340"/>
    </row>
    <row r="274" spans="1:14" s="80" customFormat="1" x14ac:dyDescent="0.2">
      <c r="A274" s="36" t="s">
        <v>309</v>
      </c>
      <c r="B274" s="37" t="s">
        <v>190</v>
      </c>
      <c r="C274" s="30">
        <v>329.3</v>
      </c>
      <c r="D274" s="43" t="s">
        <v>25</v>
      </c>
      <c r="E274" s="21">
        <f>'[1]Analisis de Costos'!G435</f>
        <v>377.57</v>
      </c>
      <c r="F274" s="21">
        <f>'[1]Analisis de Costos'!H435</f>
        <v>30.14</v>
      </c>
      <c r="G274" s="32">
        <f>CONTRATADO!G257+EQUILIBRIO!E268</f>
        <v>456.92999999999995</v>
      </c>
      <c r="H274" s="21">
        <f t="shared" si="17"/>
        <v>124333.8</v>
      </c>
      <c r="I274" s="21">
        <f t="shared" si="18"/>
        <v>9925.1</v>
      </c>
      <c r="J274" s="22">
        <f>CONTRATADO!J257+EQUILIBRIO!F268</f>
        <v>148684.14994</v>
      </c>
      <c r="K274" s="23"/>
      <c r="M274" s="340"/>
    </row>
    <row r="275" spans="1:14" s="80" customFormat="1" x14ac:dyDescent="0.2">
      <c r="A275" s="36" t="s">
        <v>310</v>
      </c>
      <c r="B275" s="37" t="s">
        <v>311</v>
      </c>
      <c r="C275" s="30">
        <v>208.56</v>
      </c>
      <c r="D275" s="43" t="s">
        <v>25</v>
      </c>
      <c r="E275" s="21">
        <f>'[1]Analisis de Costos'!G790</f>
        <v>524.93000000000006</v>
      </c>
      <c r="F275" s="21">
        <f>'[1]Analisis de Costos'!H790</f>
        <v>31.580000000000002</v>
      </c>
      <c r="G275" s="32">
        <f>CONTRATADO!G258+EQUILIBRIO!E269</f>
        <v>615.25</v>
      </c>
      <c r="H275" s="21">
        <f t="shared" si="17"/>
        <v>109479.4</v>
      </c>
      <c r="I275" s="21">
        <f t="shared" si="18"/>
        <v>6586.32</v>
      </c>
      <c r="J275" s="22">
        <f>CONTRATADO!J258+EQUILIBRIO!F269</f>
        <v>128316.53439999997</v>
      </c>
      <c r="K275" s="23"/>
      <c r="M275" s="340"/>
    </row>
    <row r="276" spans="1:14" s="80" customFormat="1" x14ac:dyDescent="0.2">
      <c r="A276" s="36" t="s">
        <v>312</v>
      </c>
      <c r="B276" s="37" t="s">
        <v>313</v>
      </c>
      <c r="C276" s="30">
        <v>9.4600000000000009</v>
      </c>
      <c r="D276" s="43" t="s">
        <v>25</v>
      </c>
      <c r="E276" s="21">
        <f>+'[1]Analisis de Costos'!G801</f>
        <v>56.935962310242537</v>
      </c>
      <c r="F276" s="21">
        <f>+'[1]Analisis de Costos'!H801</f>
        <v>0</v>
      </c>
      <c r="G276" s="32">
        <f>CONTRATADO!G259+EQUILIBRIO!E270</f>
        <v>58.785552259640546</v>
      </c>
      <c r="H276" s="21">
        <f t="shared" si="17"/>
        <v>538.61</v>
      </c>
      <c r="I276" s="21">
        <f t="shared" si="18"/>
        <v>0</v>
      </c>
      <c r="J276" s="22">
        <f>CONTRATADO!J259+EQUILIBRIO!F270</f>
        <v>556.10712092130518</v>
      </c>
      <c r="K276" s="23"/>
      <c r="M276" s="340"/>
    </row>
    <row r="277" spans="1:14" s="80" customFormat="1" x14ac:dyDescent="0.2">
      <c r="A277" s="36"/>
      <c r="B277" s="37"/>
      <c r="C277" s="30"/>
      <c r="D277" s="43"/>
      <c r="E277" s="21"/>
      <c r="F277" s="21"/>
      <c r="G277" s="32"/>
      <c r="H277" s="21"/>
      <c r="I277" s="21"/>
      <c r="J277" s="22"/>
      <c r="K277" s="23">
        <f>SUM(J266:J276)</f>
        <v>1196482.9490699214</v>
      </c>
      <c r="M277" s="340"/>
      <c r="N277" s="81"/>
    </row>
    <row r="278" spans="1:14" x14ac:dyDescent="0.2">
      <c r="A278" s="34">
        <v>23.4</v>
      </c>
      <c r="B278" s="35" t="s">
        <v>314</v>
      </c>
      <c r="C278" s="30"/>
      <c r="D278" s="43"/>
      <c r="E278" s="21"/>
      <c r="F278" s="21"/>
      <c r="G278" s="32"/>
      <c r="H278" s="21"/>
      <c r="I278" s="21"/>
      <c r="J278" s="22"/>
      <c r="K278" s="23"/>
      <c r="M278" s="340"/>
      <c r="N278" s="340"/>
    </row>
    <row r="279" spans="1:14" x14ac:dyDescent="0.2">
      <c r="A279" s="36" t="s">
        <v>315</v>
      </c>
      <c r="B279" s="37" t="s">
        <v>316</v>
      </c>
      <c r="C279" s="30">
        <v>0.75</v>
      </c>
      <c r="D279" s="43" t="s">
        <v>109</v>
      </c>
      <c r="E279" s="21">
        <f>'[1]Analisis de Costos'!G809</f>
        <v>32054.16</v>
      </c>
      <c r="F279" s="21">
        <f>'[1]Analisis de Costos'!H809</f>
        <v>3310.22</v>
      </c>
      <c r="G279" s="32">
        <f>E279+F279+EQUILIBRIO!E273</f>
        <v>39882.020000000004</v>
      </c>
      <c r="H279" s="21">
        <f t="shared" si="17"/>
        <v>24040.62</v>
      </c>
      <c r="I279" s="21">
        <f t="shared" si="18"/>
        <v>2482.67</v>
      </c>
      <c r="J279" s="22">
        <f>CONTRATADO!J261+EQUILIBRIO!F273</f>
        <v>29911.520000000004</v>
      </c>
      <c r="K279" s="23"/>
      <c r="M279" s="340"/>
    </row>
    <row r="280" spans="1:14" x14ac:dyDescent="0.2">
      <c r="A280" s="36" t="s">
        <v>317</v>
      </c>
      <c r="B280" s="37" t="s">
        <v>318</v>
      </c>
      <c r="C280" s="30">
        <v>3.1</v>
      </c>
      <c r="D280" s="43" t="s">
        <v>49</v>
      </c>
      <c r="E280" s="21">
        <f>'[1]Analisis de Costos'!G821</f>
        <v>444.63</v>
      </c>
      <c r="F280" s="21">
        <f>'[1]Analisis de Costos'!H821</f>
        <v>11.06</v>
      </c>
      <c r="G280" s="32">
        <f>E280+F280+EQUILIBRIO!E274</f>
        <v>485.97</v>
      </c>
      <c r="H280" s="21">
        <f t="shared" si="17"/>
        <v>1378.35</v>
      </c>
      <c r="I280" s="21">
        <f t="shared" si="18"/>
        <v>34.29</v>
      </c>
      <c r="J280" s="22">
        <f>CONTRATADO!J262+EQUILIBRIO!F274</f>
        <v>1506.508</v>
      </c>
      <c r="K280" s="23"/>
      <c r="M280" s="340"/>
    </row>
    <row r="281" spans="1:14" x14ac:dyDescent="0.2">
      <c r="A281" s="36" t="s">
        <v>319</v>
      </c>
      <c r="B281" s="37" t="s">
        <v>320</v>
      </c>
      <c r="C281" s="30">
        <v>8.85</v>
      </c>
      <c r="D281" s="43" t="s">
        <v>25</v>
      </c>
      <c r="E281" s="21">
        <f>'[1]Analisis de Costos'!G219</f>
        <v>545.72</v>
      </c>
      <c r="F281" s="21">
        <f>'[1]Analisis de Costos'!H219</f>
        <v>55.17</v>
      </c>
      <c r="G281" s="32">
        <f>E281+F281+EQUILIBRIO!E275</f>
        <v>717.95999999999992</v>
      </c>
      <c r="H281" s="21">
        <f t="shared" si="17"/>
        <v>4829.62</v>
      </c>
      <c r="I281" s="21">
        <f t="shared" si="18"/>
        <v>488.25</v>
      </c>
      <c r="J281" s="22">
        <f>CONTRATADO!J263+EQUILIBRIO!F275</f>
        <v>6353.9394999999995</v>
      </c>
      <c r="K281" s="23"/>
      <c r="M281" s="340"/>
    </row>
    <row r="282" spans="1:14" x14ac:dyDescent="0.2">
      <c r="A282" s="36" t="s">
        <v>321</v>
      </c>
      <c r="B282" s="37" t="s">
        <v>190</v>
      </c>
      <c r="C282" s="30">
        <v>14.21</v>
      </c>
      <c r="D282" s="43" t="s">
        <v>25</v>
      </c>
      <c r="E282" s="21">
        <f>'[1]Analisis de Costos'!G435</f>
        <v>377.57</v>
      </c>
      <c r="F282" s="21">
        <f>'[1]Analisis de Costos'!H435</f>
        <v>30.14</v>
      </c>
      <c r="G282" s="32">
        <f>E282+F282+EQUILIBRIO!E276</f>
        <v>456.92999999999995</v>
      </c>
      <c r="H282" s="21">
        <f t="shared" si="17"/>
        <v>5365.27</v>
      </c>
      <c r="I282" s="21">
        <f t="shared" si="18"/>
        <v>428.29</v>
      </c>
      <c r="J282" s="22">
        <f>CONTRATADO!J264+EQUILIBRIO!F276</f>
        <v>6492.9762000000001</v>
      </c>
      <c r="K282" s="23"/>
      <c r="M282" s="340"/>
    </row>
    <row r="283" spans="1:14" x14ac:dyDescent="0.2">
      <c r="A283" s="36" t="s">
        <v>322</v>
      </c>
      <c r="B283" s="37" t="s">
        <v>69</v>
      </c>
      <c r="C283" s="30">
        <v>31.82</v>
      </c>
      <c r="D283" s="43" t="s">
        <v>33</v>
      </c>
      <c r="E283" s="21">
        <f>'[1]Analisis de Costos'!G230</f>
        <v>167.43</v>
      </c>
      <c r="F283" s="21">
        <f>F268</f>
        <v>17.669999999999998</v>
      </c>
      <c r="G283" s="32">
        <f>E283+F283+EQUILIBRIO!E277</f>
        <v>195.91</v>
      </c>
      <c r="H283" s="21">
        <f t="shared" si="17"/>
        <v>5327.62</v>
      </c>
      <c r="I283" s="21">
        <f t="shared" si="18"/>
        <v>562.26</v>
      </c>
      <c r="J283" s="22">
        <f>CONTRATADO!J265+EQUILIBRIO!F277</f>
        <v>6233.8541999999998</v>
      </c>
      <c r="K283" s="23"/>
      <c r="M283" s="340"/>
    </row>
    <row r="284" spans="1:14" x14ac:dyDescent="0.2">
      <c r="A284" s="36" t="s">
        <v>323</v>
      </c>
      <c r="B284" s="37" t="s">
        <v>324</v>
      </c>
      <c r="C284" s="30">
        <v>11.32</v>
      </c>
      <c r="D284" s="43" t="s">
        <v>33</v>
      </c>
      <c r="E284" s="21">
        <f>E244</f>
        <v>1779.8652299602843</v>
      </c>
      <c r="F284" s="21">
        <f>F244</f>
        <v>248.37574139285115</v>
      </c>
      <c r="G284" s="32">
        <f>E284+F284+EQUILIBRIO!E278</f>
        <v>3875.4519194719473</v>
      </c>
      <c r="H284" s="21">
        <f t="shared" si="17"/>
        <v>20148.07</v>
      </c>
      <c r="I284" s="21">
        <f t="shared" si="18"/>
        <v>2811.61</v>
      </c>
      <c r="J284" s="22">
        <f>CONTRATADO!J266+EQUILIBRIO!F278</f>
        <v>43870.107932704952</v>
      </c>
      <c r="K284" s="23"/>
      <c r="M284" s="340"/>
    </row>
    <row r="285" spans="1:14" x14ac:dyDescent="0.2">
      <c r="A285" s="36"/>
      <c r="B285" s="37"/>
      <c r="C285" s="30"/>
      <c r="D285" s="43"/>
      <c r="E285" s="21"/>
      <c r="F285" s="21"/>
      <c r="G285" s="32"/>
      <c r="H285" s="21"/>
      <c r="I285" s="21"/>
      <c r="J285" s="22"/>
      <c r="K285" s="23">
        <f>SUM(J279:J284)</f>
        <v>94368.905832704957</v>
      </c>
      <c r="M285" s="340"/>
    </row>
    <row r="286" spans="1:14" x14ac:dyDescent="0.2">
      <c r="A286" s="34">
        <v>23.5</v>
      </c>
      <c r="B286" s="35" t="s">
        <v>314</v>
      </c>
      <c r="C286" s="30"/>
      <c r="D286" s="43"/>
      <c r="E286" s="21"/>
      <c r="F286" s="21"/>
      <c r="G286" s="32"/>
      <c r="H286" s="21"/>
      <c r="I286" s="21"/>
      <c r="J286" s="22"/>
      <c r="K286" s="23"/>
      <c r="M286" s="340"/>
    </row>
    <row r="287" spans="1:14" x14ac:dyDescent="0.2">
      <c r="A287" s="36" t="s">
        <v>325</v>
      </c>
      <c r="B287" s="37" t="s">
        <v>316</v>
      </c>
      <c r="C287" s="30">
        <v>0.28000000000000003</v>
      </c>
      <c r="D287" s="43" t="s">
        <v>109</v>
      </c>
      <c r="E287" s="21">
        <f t="shared" ref="E287:F292" si="19">E279</f>
        <v>32054.16</v>
      </c>
      <c r="F287" s="21">
        <f t="shared" si="19"/>
        <v>3310.22</v>
      </c>
      <c r="G287" s="32">
        <f>E287+F287+EQUILIBRIO!E281</f>
        <v>39882.020000000004</v>
      </c>
      <c r="H287" s="21">
        <f t="shared" si="17"/>
        <v>8975.16</v>
      </c>
      <c r="I287" s="21">
        <f t="shared" si="18"/>
        <v>926.86</v>
      </c>
      <c r="J287" s="22">
        <f>CONTRATADO!J268+EQUILIBRIO!F281</f>
        <v>11166.959200000001</v>
      </c>
      <c r="K287" s="23"/>
      <c r="M287" s="340"/>
    </row>
    <row r="288" spans="1:14" x14ac:dyDescent="0.2">
      <c r="A288" s="36" t="s">
        <v>326</v>
      </c>
      <c r="B288" s="37" t="s">
        <v>318</v>
      </c>
      <c r="C288" s="30">
        <v>0.18</v>
      </c>
      <c r="D288" s="43" t="s">
        <v>49</v>
      </c>
      <c r="E288" s="21">
        <f t="shared" si="19"/>
        <v>444.63</v>
      </c>
      <c r="F288" s="21">
        <f t="shared" si="19"/>
        <v>11.06</v>
      </c>
      <c r="G288" s="32">
        <f>E288+F288+EQUILIBRIO!E282</f>
        <v>485.97</v>
      </c>
      <c r="H288" s="21">
        <f t="shared" si="17"/>
        <v>80.03</v>
      </c>
      <c r="I288" s="21">
        <f t="shared" si="18"/>
        <v>1.99</v>
      </c>
      <c r="J288" s="22">
        <f>CONTRATADO!J269+EQUILIBRIO!F282</f>
        <v>87.470399999999998</v>
      </c>
      <c r="K288" s="23"/>
      <c r="M288" s="340"/>
    </row>
    <row r="289" spans="1:13" x14ac:dyDescent="0.2">
      <c r="A289" s="36" t="s">
        <v>327</v>
      </c>
      <c r="B289" s="37" t="s">
        <v>320</v>
      </c>
      <c r="C289" s="30">
        <v>1.58</v>
      </c>
      <c r="D289" s="43" t="s">
        <v>49</v>
      </c>
      <c r="E289" s="21">
        <f t="shared" si="19"/>
        <v>545.72</v>
      </c>
      <c r="F289" s="21">
        <f t="shared" si="19"/>
        <v>55.17</v>
      </c>
      <c r="G289" s="32">
        <f>E289+F289+EQUILIBRIO!E283</f>
        <v>717.95999999999992</v>
      </c>
      <c r="H289" s="21">
        <f t="shared" si="17"/>
        <v>862.24</v>
      </c>
      <c r="I289" s="21">
        <f t="shared" si="18"/>
        <v>87.17</v>
      </c>
      <c r="J289" s="22">
        <f>CONTRATADO!J270+EQUILIBRIO!F283</f>
        <v>1134.3806</v>
      </c>
      <c r="K289" s="23"/>
      <c r="M289" s="340"/>
    </row>
    <row r="290" spans="1:13" x14ac:dyDescent="0.2">
      <c r="A290" s="36" t="s">
        <v>328</v>
      </c>
      <c r="B290" s="68" t="s">
        <v>190</v>
      </c>
      <c r="C290" s="30">
        <v>0.18</v>
      </c>
      <c r="D290" s="43" t="s">
        <v>25</v>
      </c>
      <c r="E290" s="21">
        <f t="shared" si="19"/>
        <v>377.57</v>
      </c>
      <c r="F290" s="21">
        <f t="shared" si="19"/>
        <v>30.14</v>
      </c>
      <c r="G290" s="32">
        <f>E290+F290+EQUILIBRIO!E284</f>
        <v>456.92999999999995</v>
      </c>
      <c r="H290" s="21">
        <f t="shared" si="17"/>
        <v>67.959999999999994</v>
      </c>
      <c r="I290" s="21">
        <f t="shared" si="18"/>
        <v>5.43</v>
      </c>
      <c r="J290" s="22">
        <f>CONTRATADO!J271+EQUILIBRIO!F284</f>
        <v>82.249599999999987</v>
      </c>
      <c r="K290" s="23"/>
      <c r="M290" s="340"/>
    </row>
    <row r="291" spans="1:13" x14ac:dyDescent="0.2">
      <c r="A291" s="36" t="s">
        <v>329</v>
      </c>
      <c r="B291" s="68" t="s">
        <v>69</v>
      </c>
      <c r="C291" s="30">
        <v>8.49</v>
      </c>
      <c r="D291" s="43" t="s">
        <v>33</v>
      </c>
      <c r="E291" s="21">
        <f t="shared" si="19"/>
        <v>167.43</v>
      </c>
      <c r="F291" s="21">
        <f t="shared" si="19"/>
        <v>17.669999999999998</v>
      </c>
      <c r="G291" s="32">
        <f>E291+F291+EQUILIBRIO!E285</f>
        <v>195.91</v>
      </c>
      <c r="H291" s="21">
        <f t="shared" si="17"/>
        <v>1421.48</v>
      </c>
      <c r="I291" s="21">
        <f t="shared" si="18"/>
        <v>150.02000000000001</v>
      </c>
      <c r="J291" s="22">
        <f>CONTRATADO!J272+EQUILIBRIO!F285</f>
        <v>1663.2769000000001</v>
      </c>
      <c r="K291" s="23"/>
      <c r="M291" s="340"/>
    </row>
    <row r="292" spans="1:13" x14ac:dyDescent="0.2">
      <c r="A292" s="36" t="s">
        <v>330</v>
      </c>
      <c r="B292" s="68" t="s">
        <v>324</v>
      </c>
      <c r="C292" s="30">
        <v>4.68</v>
      </c>
      <c r="D292" s="43" t="s">
        <v>33</v>
      </c>
      <c r="E292" s="21">
        <f t="shared" si="19"/>
        <v>1779.8652299602843</v>
      </c>
      <c r="F292" s="21">
        <f t="shared" si="19"/>
        <v>248.37574139285115</v>
      </c>
      <c r="G292" s="32">
        <f>E292+F292+EQUILIBRIO!E286</f>
        <v>3875.4519194719473</v>
      </c>
      <c r="H292" s="21">
        <f t="shared" si="17"/>
        <v>8329.77</v>
      </c>
      <c r="I292" s="21">
        <f t="shared" si="18"/>
        <v>1162.4000000000001</v>
      </c>
      <c r="J292" s="22">
        <f>CONTRATADO!J273+EQUILIBRIO!F286</f>
        <v>18137.117237196042</v>
      </c>
      <c r="K292" s="23"/>
      <c r="M292" s="340"/>
    </row>
    <row r="293" spans="1:13" x14ac:dyDescent="0.2">
      <c r="A293" s="36"/>
      <c r="B293" s="68"/>
      <c r="C293" s="30"/>
      <c r="D293" s="43"/>
      <c r="E293" s="21"/>
      <c r="F293" s="21"/>
      <c r="G293" s="32"/>
      <c r="H293" s="21"/>
      <c r="I293" s="21"/>
      <c r="J293" s="22"/>
      <c r="K293" s="23">
        <f>SUM(J287:J292)</f>
        <v>32271.453937196042</v>
      </c>
      <c r="M293" s="340"/>
    </row>
    <row r="294" spans="1:13" x14ac:dyDescent="0.2">
      <c r="A294" s="34">
        <v>23.6</v>
      </c>
      <c r="B294" s="76" t="s">
        <v>331</v>
      </c>
      <c r="C294" s="30"/>
      <c r="D294" s="43"/>
      <c r="E294" s="21"/>
      <c r="F294" s="21"/>
      <c r="G294" s="32"/>
      <c r="H294" s="21"/>
      <c r="I294" s="21"/>
      <c r="J294" s="22"/>
      <c r="K294" s="23"/>
      <c r="M294" s="340"/>
    </row>
    <row r="295" spans="1:13" x14ac:dyDescent="0.2">
      <c r="A295" s="36" t="s">
        <v>332</v>
      </c>
      <c r="B295" s="68" t="s">
        <v>333</v>
      </c>
      <c r="C295" s="30">
        <v>1</v>
      </c>
      <c r="D295" s="43" t="s">
        <v>49</v>
      </c>
      <c r="E295" s="21">
        <f>'[1]Analisis de Costos'!G650</f>
        <v>33998.105084745766</v>
      </c>
      <c r="F295" s="21">
        <f>'[1]Analisis de Costos'!H650</f>
        <v>4607.6589152542374</v>
      </c>
      <c r="G295" s="32">
        <f>E295+F295+EQUILIBRIO!E289</f>
        <v>54985.56</v>
      </c>
      <c r="H295" s="21">
        <f t="shared" si="17"/>
        <v>33998.11</v>
      </c>
      <c r="I295" s="21">
        <f t="shared" si="18"/>
        <v>4607.66</v>
      </c>
      <c r="J295" s="22">
        <f>CONTRATADO!J275+EQUILIBRIO!F289</f>
        <v>54985.566000000006</v>
      </c>
      <c r="K295" s="23"/>
      <c r="M295" s="340"/>
    </row>
    <row r="296" spans="1:13" x14ac:dyDescent="0.2">
      <c r="A296" s="36" t="s">
        <v>334</v>
      </c>
      <c r="B296" s="68" t="s">
        <v>335</v>
      </c>
      <c r="C296" s="30">
        <v>5</v>
      </c>
      <c r="D296" s="43" t="s">
        <v>49</v>
      </c>
      <c r="E296" s="21">
        <f>'[2]MATERIALES E INSUMOS'!$E$1314</f>
        <v>5800.85</v>
      </c>
      <c r="F296" s="21">
        <f>E296*0.18</f>
        <v>1044.153</v>
      </c>
      <c r="G296" s="32">
        <f>E296+F296+EQUILIBRIO!E290</f>
        <v>6845.0030000000006</v>
      </c>
      <c r="H296" s="21">
        <f t="shared" si="17"/>
        <v>29004.25</v>
      </c>
      <c r="I296" s="21">
        <f t="shared" si="18"/>
        <v>5220.7700000000004</v>
      </c>
      <c r="J296" s="22">
        <f>CONTRATADO!J276+EQUILIBRIO!F290</f>
        <v>34225.020000000004</v>
      </c>
      <c r="K296" s="23"/>
      <c r="M296" s="340"/>
    </row>
    <row r="297" spans="1:13" x14ac:dyDescent="0.2">
      <c r="A297" s="36"/>
      <c r="B297" s="68"/>
      <c r="C297" s="30"/>
      <c r="D297" s="43"/>
      <c r="E297" s="21"/>
      <c r="F297" s="21"/>
      <c r="G297" s="32"/>
      <c r="H297" s="21"/>
      <c r="I297" s="21"/>
      <c r="J297" s="22"/>
      <c r="K297" s="23">
        <f>SUM(J295:J296)</f>
        <v>89210.58600000001</v>
      </c>
      <c r="M297" s="340"/>
    </row>
    <row r="298" spans="1:13" x14ac:dyDescent="0.2">
      <c r="A298" s="34">
        <v>23.7</v>
      </c>
      <c r="B298" s="76" t="s">
        <v>336</v>
      </c>
      <c r="C298" s="30"/>
      <c r="D298" s="43"/>
      <c r="E298" s="21"/>
      <c r="F298" s="21"/>
      <c r="G298" s="32"/>
      <c r="H298" s="21"/>
      <c r="I298" s="21"/>
      <c r="J298" s="22"/>
      <c r="K298" s="23"/>
      <c r="M298" s="340"/>
    </row>
    <row r="299" spans="1:13" x14ac:dyDescent="0.2">
      <c r="A299" s="36" t="s">
        <v>337</v>
      </c>
      <c r="B299" s="68" t="s">
        <v>338</v>
      </c>
      <c r="C299" s="30">
        <v>81.78</v>
      </c>
      <c r="D299" s="43" t="s">
        <v>82</v>
      </c>
      <c r="E299" s="21">
        <v>550</v>
      </c>
      <c r="F299" s="21">
        <f>E299*0.18</f>
        <v>99</v>
      </c>
      <c r="G299" s="32">
        <f>E299+F299+EQUILIBRIO!E293</f>
        <v>649</v>
      </c>
      <c r="H299" s="21">
        <f t="shared" si="17"/>
        <v>44979</v>
      </c>
      <c r="I299" s="21">
        <f t="shared" si="18"/>
        <v>8096.22</v>
      </c>
      <c r="J299" s="22">
        <f>CONTRATADO!J278+EQUILIBRIO!F293</f>
        <v>53075.22</v>
      </c>
      <c r="K299" s="23"/>
      <c r="M299" s="340"/>
    </row>
    <row r="300" spans="1:13" x14ac:dyDescent="0.2">
      <c r="A300" s="34">
        <v>23.8</v>
      </c>
      <c r="B300" s="76" t="s">
        <v>339</v>
      </c>
      <c r="C300" s="30">
        <v>1</v>
      </c>
      <c r="D300" s="43" t="s">
        <v>49</v>
      </c>
      <c r="E300" s="21">
        <v>18000</v>
      </c>
      <c r="F300" s="21">
        <f>E300*0.18</f>
        <v>3240</v>
      </c>
      <c r="G300" s="32">
        <f>E300+F300+EQUILIBRIO!E294</f>
        <v>21240</v>
      </c>
      <c r="H300" s="21">
        <f t="shared" si="17"/>
        <v>18000</v>
      </c>
      <c r="I300" s="21">
        <f t="shared" si="18"/>
        <v>3240</v>
      </c>
      <c r="J300" s="22">
        <f>CONTRATADO!J279+EQUILIBRIO!F294</f>
        <v>21240</v>
      </c>
      <c r="K300" s="23"/>
      <c r="M300" s="340"/>
    </row>
    <row r="301" spans="1:13" x14ac:dyDescent="0.2">
      <c r="A301" s="34">
        <v>23.9</v>
      </c>
      <c r="B301" s="76" t="s">
        <v>340</v>
      </c>
      <c r="C301" s="30">
        <v>4</v>
      </c>
      <c r="D301" s="43" t="s">
        <v>49</v>
      </c>
      <c r="E301" s="21">
        <v>2950</v>
      </c>
      <c r="F301" s="21">
        <f>E301*0.18</f>
        <v>531</v>
      </c>
      <c r="G301" s="32">
        <f>E301+F301+EQUILIBRIO!E295</f>
        <v>3481</v>
      </c>
      <c r="H301" s="21">
        <f t="shared" si="17"/>
        <v>11800</v>
      </c>
      <c r="I301" s="21">
        <f t="shared" si="18"/>
        <v>2124</v>
      </c>
      <c r="J301" s="22">
        <f>CONTRATADO!J280+EQUILIBRIO!F295</f>
        <v>13924</v>
      </c>
      <c r="K301" s="23"/>
      <c r="M301" s="340"/>
    </row>
    <row r="302" spans="1:13" ht="24" x14ac:dyDescent="0.2">
      <c r="A302" s="34">
        <v>23.1</v>
      </c>
      <c r="B302" s="76" t="s">
        <v>341</v>
      </c>
      <c r="C302" s="30">
        <v>2</v>
      </c>
      <c r="D302" s="43" t="s">
        <v>49</v>
      </c>
      <c r="E302" s="21">
        <f>(220000+220000*0.07+220000*0.09)/1.18</f>
        <v>216271.18644067796</v>
      </c>
      <c r="F302" s="21">
        <f>E302*0.18</f>
        <v>38928.813559322029</v>
      </c>
      <c r="G302" s="32">
        <f>E302+F302+EQUILIBRIO!E296</f>
        <v>300000</v>
      </c>
      <c r="H302" s="21">
        <f t="shared" si="17"/>
        <v>432542.37</v>
      </c>
      <c r="I302" s="21">
        <f t="shared" si="18"/>
        <v>77857.63</v>
      </c>
      <c r="J302" s="22">
        <f>CONTRATADO!J281+EQUILIBRIO!F296</f>
        <v>600000</v>
      </c>
      <c r="K302" s="23"/>
      <c r="M302" s="340"/>
    </row>
    <row r="303" spans="1:13" ht="24" x14ac:dyDescent="0.2">
      <c r="A303" s="34">
        <v>23.11</v>
      </c>
      <c r="B303" s="76" t="s">
        <v>342</v>
      </c>
      <c r="C303" s="30">
        <v>2</v>
      </c>
      <c r="D303" s="43" t="s">
        <v>49</v>
      </c>
      <c r="E303" s="21">
        <f>(200000+200000*0.07+200000*0.09)/1.18</f>
        <v>196610.16949152545</v>
      </c>
      <c r="F303" s="21">
        <f>E303*0.18</f>
        <v>35389.830508474581</v>
      </c>
      <c r="G303" s="32">
        <f>E303+F303+EQUILIBRIO!E297</f>
        <v>232000.00000000003</v>
      </c>
      <c r="H303" s="21">
        <f t="shared" si="17"/>
        <v>393220.34</v>
      </c>
      <c r="I303" s="21">
        <f t="shared" si="18"/>
        <v>70779.66</v>
      </c>
      <c r="J303" s="22">
        <f>CONTRATADO!J282+EQUILIBRIO!F297</f>
        <v>464000</v>
      </c>
      <c r="K303" s="23"/>
      <c r="M303" s="340"/>
    </row>
    <row r="304" spans="1:13" x14ac:dyDescent="0.2">
      <c r="A304" s="34">
        <v>23.12</v>
      </c>
      <c r="B304" s="76" t="s">
        <v>343</v>
      </c>
      <c r="C304" s="30">
        <v>1</v>
      </c>
      <c r="D304" s="43" t="s">
        <v>49</v>
      </c>
      <c r="E304" s="21">
        <f>'[1]Analisis de Costos'!G831</f>
        <v>27192.5995</v>
      </c>
      <c r="F304" s="21">
        <f>'[1]Analisis de Costos'!H831</f>
        <v>2939.59051</v>
      </c>
      <c r="G304" s="32">
        <f>E304+F304+EQUILIBRIO!E298</f>
        <v>30132.190009999998</v>
      </c>
      <c r="H304" s="21">
        <f t="shared" si="17"/>
        <v>27192.6</v>
      </c>
      <c r="I304" s="21">
        <f t="shared" si="18"/>
        <v>2939.59</v>
      </c>
      <c r="J304" s="22">
        <f>CONTRATADO!J283+EQUILIBRIO!F298</f>
        <v>30132.19</v>
      </c>
      <c r="K304" s="23"/>
      <c r="M304" s="340"/>
    </row>
    <row r="305" spans="1:13" x14ac:dyDescent="0.2">
      <c r="A305" s="34"/>
      <c r="B305" s="76"/>
      <c r="C305" s="30"/>
      <c r="D305" s="43"/>
      <c r="E305" s="21"/>
      <c r="F305" s="21"/>
      <c r="G305" s="32"/>
      <c r="H305" s="21"/>
      <c r="I305" s="21"/>
      <c r="J305" s="22"/>
      <c r="K305" s="23">
        <f>SUM(J299:J304)</f>
        <v>1182371.4099999999</v>
      </c>
      <c r="M305" s="340"/>
    </row>
    <row r="306" spans="1:13" ht="24" x14ac:dyDescent="0.2">
      <c r="A306" s="34">
        <v>23.14</v>
      </c>
      <c r="B306" s="76" t="s">
        <v>344</v>
      </c>
      <c r="C306" s="30"/>
      <c r="D306" s="43"/>
      <c r="E306" s="21"/>
      <c r="F306" s="21"/>
      <c r="G306" s="32"/>
      <c r="H306" s="21"/>
      <c r="I306" s="21"/>
      <c r="J306" s="22"/>
      <c r="K306" s="23"/>
      <c r="M306" s="340"/>
    </row>
    <row r="307" spans="1:13" x14ac:dyDescent="0.2">
      <c r="A307" s="36" t="s">
        <v>345</v>
      </c>
      <c r="B307" s="37" t="s">
        <v>346</v>
      </c>
      <c r="C307" s="30">
        <v>1</v>
      </c>
      <c r="D307" s="43" t="s">
        <v>49</v>
      </c>
      <c r="E307" s="21">
        <f>'[2]MATERIALES E INSUMOS'!$E$484</f>
        <v>6949.15</v>
      </c>
      <c r="F307" s="21">
        <f t="shared" ref="F307:F322" si="20">E307*0.18</f>
        <v>1250.847</v>
      </c>
      <c r="G307" s="32">
        <f>E307+F307+EQUILIBRIO!E301</f>
        <v>8199.9969999999994</v>
      </c>
      <c r="H307" s="21">
        <f t="shared" si="17"/>
        <v>6949.15</v>
      </c>
      <c r="I307" s="21">
        <f t="shared" si="18"/>
        <v>1250.8499999999999</v>
      </c>
      <c r="J307" s="22">
        <f>CONTRATADO!J285+EQUILIBRIO!F301</f>
        <v>8200</v>
      </c>
      <c r="K307" s="23"/>
      <c r="M307" s="340"/>
    </row>
    <row r="308" spans="1:13" x14ac:dyDescent="0.2">
      <c r="A308" s="36" t="s">
        <v>347</v>
      </c>
      <c r="B308" s="37" t="s">
        <v>348</v>
      </c>
      <c r="C308" s="30">
        <v>36</v>
      </c>
      <c r="D308" s="43" t="s">
        <v>49</v>
      </c>
      <c r="E308" s="21">
        <v>250</v>
      </c>
      <c r="F308" s="21">
        <f t="shared" si="20"/>
        <v>45</v>
      </c>
      <c r="G308" s="32">
        <f>E308+F308+EQUILIBRIO!E302</f>
        <v>295</v>
      </c>
      <c r="H308" s="21">
        <f t="shared" si="17"/>
        <v>9000</v>
      </c>
      <c r="I308" s="21">
        <f t="shared" si="18"/>
        <v>1620</v>
      </c>
      <c r="J308" s="22">
        <f>CONTRATADO!J286+EQUILIBRIO!F302</f>
        <v>10620</v>
      </c>
      <c r="K308" s="23"/>
      <c r="M308" s="340"/>
    </row>
    <row r="309" spans="1:13" x14ac:dyDescent="0.2">
      <c r="A309" s="36" t="s">
        <v>349</v>
      </c>
      <c r="B309" s="37" t="s">
        <v>350</v>
      </c>
      <c r="C309" s="30">
        <v>6</v>
      </c>
      <c r="D309" s="43" t="s">
        <v>49</v>
      </c>
      <c r="E309" s="21">
        <v>2840</v>
      </c>
      <c r="F309" s="21">
        <f t="shared" si="20"/>
        <v>511.2</v>
      </c>
      <c r="G309" s="32">
        <f>E309+F309+EQUILIBRIO!E303</f>
        <v>3351.2</v>
      </c>
      <c r="H309" s="21">
        <f t="shared" si="17"/>
        <v>17040</v>
      </c>
      <c r="I309" s="21">
        <f t="shared" si="18"/>
        <v>3067.2</v>
      </c>
      <c r="J309" s="22">
        <f>CONTRATADO!J287+EQUILIBRIO!F303</f>
        <v>20107.2</v>
      </c>
      <c r="K309" s="23"/>
      <c r="M309" s="340"/>
    </row>
    <row r="310" spans="1:13" x14ac:dyDescent="0.2">
      <c r="A310" s="36" t="s">
        <v>351</v>
      </c>
      <c r="B310" s="37" t="s">
        <v>352</v>
      </c>
      <c r="C310" s="96">
        <v>1</v>
      </c>
      <c r="D310" s="43" t="s">
        <v>49</v>
      </c>
      <c r="E310" s="97">
        <v>3430</v>
      </c>
      <c r="F310" s="21">
        <f t="shared" si="20"/>
        <v>617.4</v>
      </c>
      <c r="G310" s="32">
        <f>E310+F310+EQUILIBRIO!E304</f>
        <v>4047.4</v>
      </c>
      <c r="H310" s="21">
        <f t="shared" si="17"/>
        <v>3430</v>
      </c>
      <c r="I310" s="21">
        <f t="shared" si="18"/>
        <v>617.4</v>
      </c>
      <c r="J310" s="22">
        <f>CONTRATADO!J288+EQUILIBRIO!F304</f>
        <v>4047.4</v>
      </c>
      <c r="K310" s="23"/>
      <c r="M310" s="340"/>
    </row>
    <row r="311" spans="1:13" x14ac:dyDescent="0.2">
      <c r="A311" s="36" t="s">
        <v>353</v>
      </c>
      <c r="B311" s="37" t="s">
        <v>354</v>
      </c>
      <c r="C311" s="96">
        <v>6</v>
      </c>
      <c r="D311" s="43" t="s">
        <v>49</v>
      </c>
      <c r="E311" s="97">
        <v>1138</v>
      </c>
      <c r="F311" s="21">
        <f t="shared" si="20"/>
        <v>204.84</v>
      </c>
      <c r="G311" s="32">
        <f>E311+F311+EQUILIBRIO!E305</f>
        <v>1342.84</v>
      </c>
      <c r="H311" s="21">
        <f t="shared" si="17"/>
        <v>6828</v>
      </c>
      <c r="I311" s="21">
        <f t="shared" si="18"/>
        <v>1229.04</v>
      </c>
      <c r="J311" s="22">
        <f>CONTRATADO!J289+EQUILIBRIO!F305</f>
        <v>8057.04</v>
      </c>
      <c r="K311" s="23"/>
      <c r="M311" s="340"/>
    </row>
    <row r="312" spans="1:13" x14ac:dyDescent="0.2">
      <c r="A312" s="36" t="s">
        <v>355</v>
      </c>
      <c r="B312" s="37" t="s">
        <v>356</v>
      </c>
      <c r="C312" s="30">
        <v>3</v>
      </c>
      <c r="D312" s="98" t="s">
        <v>49</v>
      </c>
      <c r="E312" s="21">
        <v>508</v>
      </c>
      <c r="F312" s="97">
        <f t="shared" si="20"/>
        <v>91.44</v>
      </c>
      <c r="G312" s="32">
        <f>E312+F312+EQUILIBRIO!E306</f>
        <v>599.44000000000005</v>
      </c>
      <c r="H312" s="21">
        <f t="shared" si="17"/>
        <v>1524</v>
      </c>
      <c r="I312" s="21">
        <f t="shared" si="18"/>
        <v>274.32</v>
      </c>
      <c r="J312" s="22">
        <f>CONTRATADO!J290+EQUILIBRIO!F306</f>
        <v>1798.32</v>
      </c>
      <c r="K312" s="23"/>
      <c r="M312" s="340"/>
    </row>
    <row r="313" spans="1:13" x14ac:dyDescent="0.2">
      <c r="A313" s="36" t="s">
        <v>357</v>
      </c>
      <c r="B313" s="37" t="s">
        <v>358</v>
      </c>
      <c r="C313" s="30">
        <v>8</v>
      </c>
      <c r="D313" s="98" t="s">
        <v>49</v>
      </c>
      <c r="E313" s="21">
        <v>3190</v>
      </c>
      <c r="F313" s="97">
        <f t="shared" si="20"/>
        <v>574.19999999999993</v>
      </c>
      <c r="G313" s="32">
        <f>E313+F313+EQUILIBRIO!E307</f>
        <v>3764.2</v>
      </c>
      <c r="H313" s="21">
        <f t="shared" si="17"/>
        <v>25520</v>
      </c>
      <c r="I313" s="21">
        <f t="shared" si="18"/>
        <v>4593.6000000000004</v>
      </c>
      <c r="J313" s="22">
        <f>CONTRATADO!J291+EQUILIBRIO!F307</f>
        <v>30113.599999999999</v>
      </c>
      <c r="K313" s="23"/>
      <c r="M313" s="340"/>
    </row>
    <row r="314" spans="1:13" x14ac:dyDescent="0.2">
      <c r="A314" s="36" t="s">
        <v>359</v>
      </c>
      <c r="B314" s="37" t="s">
        <v>360</v>
      </c>
      <c r="C314" s="30">
        <v>7</v>
      </c>
      <c r="D314" s="98" t="s">
        <v>49</v>
      </c>
      <c r="E314" s="21">
        <v>2340</v>
      </c>
      <c r="F314" s="97">
        <f t="shared" si="20"/>
        <v>421.2</v>
      </c>
      <c r="G314" s="32">
        <f>E314+F314+EQUILIBRIO!E308</f>
        <v>2761.2</v>
      </c>
      <c r="H314" s="21">
        <f t="shared" si="17"/>
        <v>16380</v>
      </c>
      <c r="I314" s="21">
        <f t="shared" si="18"/>
        <v>2948.4</v>
      </c>
      <c r="J314" s="22">
        <f>CONTRATADO!J292+EQUILIBRIO!F308</f>
        <v>19328.400000000001</v>
      </c>
      <c r="K314" s="23"/>
      <c r="M314" s="340"/>
    </row>
    <row r="315" spans="1:13" x14ac:dyDescent="0.2">
      <c r="A315" s="36" t="s">
        <v>361</v>
      </c>
      <c r="B315" s="37" t="s">
        <v>362</v>
      </c>
      <c r="C315" s="30">
        <v>5</v>
      </c>
      <c r="D315" s="98" t="s">
        <v>49</v>
      </c>
      <c r="E315" s="21">
        <v>2500</v>
      </c>
      <c r="F315" s="97">
        <f t="shared" si="20"/>
        <v>450</v>
      </c>
      <c r="G315" s="32">
        <f>E315+F315+EQUILIBRIO!E309</f>
        <v>2950</v>
      </c>
      <c r="H315" s="21">
        <f t="shared" si="17"/>
        <v>12500</v>
      </c>
      <c r="I315" s="21">
        <f t="shared" si="18"/>
        <v>2250</v>
      </c>
      <c r="J315" s="22">
        <f>CONTRATADO!J293+EQUILIBRIO!F309</f>
        <v>14750</v>
      </c>
      <c r="K315" s="23"/>
      <c r="M315" s="340"/>
    </row>
    <row r="316" spans="1:13" x14ac:dyDescent="0.2">
      <c r="A316" s="36" t="s">
        <v>363</v>
      </c>
      <c r="B316" s="37" t="s">
        <v>364</v>
      </c>
      <c r="C316" s="30">
        <v>40</v>
      </c>
      <c r="D316" s="98" t="s">
        <v>365</v>
      </c>
      <c r="E316" s="21">
        <v>40.729999999999997</v>
      </c>
      <c r="F316" s="97">
        <f t="shared" si="20"/>
        <v>7.3313999999999995</v>
      </c>
      <c r="G316" s="32">
        <f>E316+F316+EQUILIBRIO!E310</f>
        <v>48.061399999999999</v>
      </c>
      <c r="H316" s="21">
        <f t="shared" si="17"/>
        <v>1629.2</v>
      </c>
      <c r="I316" s="21">
        <f t="shared" si="18"/>
        <v>293.26</v>
      </c>
      <c r="J316" s="22">
        <f>CONTRATADO!J294+EQUILIBRIO!F310</f>
        <v>1922.46</v>
      </c>
      <c r="K316" s="23"/>
      <c r="M316" s="340"/>
    </row>
    <row r="317" spans="1:13" x14ac:dyDescent="0.2">
      <c r="A317" s="36" t="s">
        <v>366</v>
      </c>
      <c r="B317" s="37" t="s">
        <v>367</v>
      </c>
      <c r="C317" s="30">
        <v>16</v>
      </c>
      <c r="D317" s="43" t="s">
        <v>49</v>
      </c>
      <c r="E317" s="21">
        <v>650</v>
      </c>
      <c r="F317" s="21">
        <f t="shared" si="20"/>
        <v>117</v>
      </c>
      <c r="G317" s="32">
        <f>E317+F317+EQUILIBRIO!E311</f>
        <v>767</v>
      </c>
      <c r="H317" s="21">
        <f t="shared" si="17"/>
        <v>10400</v>
      </c>
      <c r="I317" s="21">
        <f t="shared" si="18"/>
        <v>1872</v>
      </c>
      <c r="J317" s="22">
        <f>CONTRATADO!J295+EQUILIBRIO!F311</f>
        <v>12272</v>
      </c>
      <c r="K317" s="23"/>
      <c r="M317" s="340"/>
    </row>
    <row r="318" spans="1:13" x14ac:dyDescent="0.2">
      <c r="A318" s="36" t="s">
        <v>368</v>
      </c>
      <c r="B318" s="37" t="s">
        <v>369</v>
      </c>
      <c r="C318" s="30">
        <v>1</v>
      </c>
      <c r="D318" s="98" t="s">
        <v>49</v>
      </c>
      <c r="E318" s="21">
        <v>53000</v>
      </c>
      <c r="F318" s="97">
        <f t="shared" si="20"/>
        <v>9540</v>
      </c>
      <c r="G318" s="32">
        <f>E318+F318+EQUILIBRIO!E312</f>
        <v>62540</v>
      </c>
      <c r="H318" s="21">
        <f t="shared" si="17"/>
        <v>53000</v>
      </c>
      <c r="I318" s="21">
        <f t="shared" si="18"/>
        <v>9540</v>
      </c>
      <c r="J318" s="22">
        <f>CONTRATADO!J296+EQUILIBRIO!F312</f>
        <v>62540</v>
      </c>
      <c r="K318" s="23"/>
      <c r="M318" s="340"/>
    </row>
    <row r="319" spans="1:13" x14ac:dyDescent="0.2">
      <c r="A319" s="36" t="s">
        <v>370</v>
      </c>
      <c r="B319" s="37" t="s">
        <v>371</v>
      </c>
      <c r="C319" s="30">
        <v>8</v>
      </c>
      <c r="D319" s="98" t="s">
        <v>49</v>
      </c>
      <c r="E319" s="21">
        <v>80</v>
      </c>
      <c r="F319" s="97">
        <f t="shared" si="20"/>
        <v>14.399999999999999</v>
      </c>
      <c r="G319" s="32">
        <f>E319+F319+EQUILIBRIO!E313</f>
        <v>94.4</v>
      </c>
      <c r="H319" s="21">
        <f t="shared" si="17"/>
        <v>640</v>
      </c>
      <c r="I319" s="21">
        <f t="shared" si="18"/>
        <v>115.2</v>
      </c>
      <c r="J319" s="22">
        <f>CONTRATADO!J297+EQUILIBRIO!F313</f>
        <v>755.2</v>
      </c>
      <c r="K319" s="23"/>
      <c r="M319" s="340"/>
    </row>
    <row r="320" spans="1:13" x14ac:dyDescent="0.2">
      <c r="A320" s="36" t="s">
        <v>372</v>
      </c>
      <c r="B320" s="37" t="s">
        <v>373</v>
      </c>
      <c r="C320" s="30">
        <v>2</v>
      </c>
      <c r="D320" s="98" t="s">
        <v>49</v>
      </c>
      <c r="E320" s="21">
        <v>3830</v>
      </c>
      <c r="F320" s="97">
        <f t="shared" si="20"/>
        <v>689.4</v>
      </c>
      <c r="G320" s="32">
        <f>E320+F320+EQUILIBRIO!E314</f>
        <v>4519.3999999999996</v>
      </c>
      <c r="H320" s="21">
        <f t="shared" si="17"/>
        <v>7660</v>
      </c>
      <c r="I320" s="21">
        <f t="shared" si="18"/>
        <v>1378.8</v>
      </c>
      <c r="J320" s="22">
        <f>CONTRATADO!J298+EQUILIBRIO!F314</f>
        <v>9038.7999999999993</v>
      </c>
      <c r="K320" s="23"/>
      <c r="M320" s="340"/>
    </row>
    <row r="321" spans="1:13" x14ac:dyDescent="0.2">
      <c r="A321" s="36" t="s">
        <v>374</v>
      </c>
      <c r="B321" s="37" t="s">
        <v>375</v>
      </c>
      <c r="C321" s="30">
        <v>5</v>
      </c>
      <c r="D321" s="98" t="s">
        <v>376</v>
      </c>
      <c r="E321" s="21">
        <v>2000</v>
      </c>
      <c r="F321" s="97">
        <f t="shared" si="20"/>
        <v>360</v>
      </c>
      <c r="G321" s="32">
        <f>E321+F321+EQUILIBRIO!E315</f>
        <v>2360</v>
      </c>
      <c r="H321" s="21">
        <f t="shared" si="17"/>
        <v>10000</v>
      </c>
      <c r="I321" s="21">
        <f t="shared" si="18"/>
        <v>1800</v>
      </c>
      <c r="J321" s="22">
        <f>CONTRATADO!J299+EQUILIBRIO!F315</f>
        <v>11800</v>
      </c>
      <c r="K321" s="23"/>
      <c r="M321" s="340"/>
    </row>
    <row r="322" spans="1:13" x14ac:dyDescent="0.2">
      <c r="A322" s="36" t="s">
        <v>377</v>
      </c>
      <c r="B322" s="37" t="s">
        <v>378</v>
      </c>
      <c r="C322" s="30">
        <v>4</v>
      </c>
      <c r="D322" s="98" t="s">
        <v>49</v>
      </c>
      <c r="E322" s="21">
        <v>875</v>
      </c>
      <c r="F322" s="97">
        <f t="shared" si="20"/>
        <v>157.5</v>
      </c>
      <c r="G322" s="32">
        <f>E322+F322+EQUILIBRIO!E316</f>
        <v>1032.5</v>
      </c>
      <c r="H322" s="21">
        <f t="shared" si="17"/>
        <v>3500</v>
      </c>
      <c r="I322" s="21">
        <f t="shared" si="18"/>
        <v>630</v>
      </c>
      <c r="J322" s="22">
        <f>CONTRATADO!J300+EQUILIBRIO!F316</f>
        <v>4130</v>
      </c>
      <c r="K322" s="23"/>
      <c r="M322" s="340"/>
    </row>
    <row r="323" spans="1:13" x14ac:dyDescent="0.2">
      <c r="A323" s="36" t="s">
        <v>379</v>
      </c>
      <c r="B323" s="37" t="s">
        <v>380</v>
      </c>
      <c r="C323" s="30">
        <v>1</v>
      </c>
      <c r="D323" s="98" t="s">
        <v>49</v>
      </c>
      <c r="E323" s="21">
        <v>40000</v>
      </c>
      <c r="F323" s="97">
        <v>0</v>
      </c>
      <c r="G323" s="32">
        <f>E323+F323+EQUILIBRIO!E317</f>
        <v>40000</v>
      </c>
      <c r="H323" s="21">
        <f t="shared" si="17"/>
        <v>40000</v>
      </c>
      <c r="I323" s="21">
        <f t="shared" si="18"/>
        <v>0</v>
      </c>
      <c r="J323" s="22">
        <f>CONTRATADO!J301+EQUILIBRIO!F317</f>
        <v>40000</v>
      </c>
      <c r="K323" s="23"/>
      <c r="M323" s="340"/>
    </row>
    <row r="324" spans="1:13" x14ac:dyDescent="0.2">
      <c r="A324" s="36" t="s">
        <v>381</v>
      </c>
      <c r="B324" s="37" t="s">
        <v>382</v>
      </c>
      <c r="C324" s="30">
        <v>1</v>
      </c>
      <c r="D324" s="98" t="s">
        <v>49</v>
      </c>
      <c r="E324" s="21">
        <v>65000</v>
      </c>
      <c r="F324" s="97">
        <f>E324*0.18</f>
        <v>11700</v>
      </c>
      <c r="G324" s="32">
        <f>E324+F324+EQUILIBRIO!E318</f>
        <v>76700</v>
      </c>
      <c r="H324" s="21">
        <f t="shared" si="17"/>
        <v>65000</v>
      </c>
      <c r="I324" s="21">
        <f t="shared" si="18"/>
        <v>11700</v>
      </c>
      <c r="J324" s="22">
        <f>CONTRATADO!J302+EQUILIBRIO!F318</f>
        <v>76700</v>
      </c>
      <c r="K324" s="23"/>
      <c r="M324" s="340"/>
    </row>
    <row r="325" spans="1:13" x14ac:dyDescent="0.2">
      <c r="A325" s="36"/>
      <c r="B325" s="37"/>
      <c r="C325" s="30"/>
      <c r="D325" s="98"/>
      <c r="E325" s="21"/>
      <c r="F325" s="97"/>
      <c r="G325" s="32"/>
      <c r="H325" s="21"/>
      <c r="I325" s="21"/>
      <c r="J325" s="22"/>
      <c r="K325" s="23">
        <f>SUM(J307:J324)</f>
        <v>336180.42</v>
      </c>
      <c r="M325" s="340"/>
    </row>
    <row r="326" spans="1:13" x14ac:dyDescent="0.2">
      <c r="A326" s="34">
        <v>23.15</v>
      </c>
      <c r="B326" s="35" t="s">
        <v>383</v>
      </c>
      <c r="C326" s="30"/>
      <c r="D326" s="98"/>
      <c r="E326" s="21"/>
      <c r="F326" s="97"/>
      <c r="G326" s="32"/>
      <c r="H326" s="21"/>
      <c r="I326" s="21"/>
      <c r="J326" s="22"/>
      <c r="K326" s="23"/>
      <c r="M326" s="340"/>
    </row>
    <row r="327" spans="1:13" x14ac:dyDescent="0.2">
      <c r="A327" s="36" t="s">
        <v>384</v>
      </c>
      <c r="B327" s="37" t="s">
        <v>385</v>
      </c>
      <c r="C327" s="30">
        <v>12.2</v>
      </c>
      <c r="D327" s="98" t="s">
        <v>33</v>
      </c>
      <c r="E327" s="21">
        <f>'[1]Analisis de Costos'!G844</f>
        <v>1076.48</v>
      </c>
      <c r="F327" s="97">
        <f>'[1]Analisis de Costos'!H844</f>
        <v>83.990000000000009</v>
      </c>
      <c r="G327" s="32">
        <f>E327+F327+EQUILIBRIO!E321</f>
        <v>1424.5700000000002</v>
      </c>
      <c r="H327" s="21">
        <f t="shared" si="17"/>
        <v>13133.06</v>
      </c>
      <c r="I327" s="21">
        <f t="shared" si="18"/>
        <v>1024.68</v>
      </c>
      <c r="J327" s="22">
        <f>CONTRATADO!J304+EQUILIBRIO!F321</f>
        <v>17379.759999999998</v>
      </c>
      <c r="K327" s="23"/>
      <c r="M327" s="340"/>
    </row>
    <row r="328" spans="1:13" x14ac:dyDescent="0.2">
      <c r="A328" s="36" t="s">
        <v>386</v>
      </c>
      <c r="B328" s="37" t="s">
        <v>387</v>
      </c>
      <c r="C328" s="30">
        <v>6</v>
      </c>
      <c r="D328" s="98" t="s">
        <v>49</v>
      </c>
      <c r="E328" s="21">
        <f>'[1]Analisis de Costos'!G858</f>
        <v>192.64</v>
      </c>
      <c r="F328" s="97">
        <f>'[1]Analisis de Costos'!H858</f>
        <v>30.11</v>
      </c>
      <c r="G328" s="32">
        <f>E328+F328+EQUILIBRIO!E322</f>
        <v>227.4</v>
      </c>
      <c r="H328" s="21">
        <f t="shared" si="17"/>
        <v>1155.8399999999999</v>
      </c>
      <c r="I328" s="21">
        <f t="shared" si="18"/>
        <v>180.66</v>
      </c>
      <c r="J328" s="22">
        <f>CONTRATADO!J305+EQUILIBRIO!F322</f>
        <v>1364.4</v>
      </c>
      <c r="K328" s="23"/>
      <c r="M328" s="340"/>
    </row>
    <row r="329" spans="1:13" x14ac:dyDescent="0.2">
      <c r="A329" s="36" t="s">
        <v>388</v>
      </c>
      <c r="B329" s="37" t="s">
        <v>389</v>
      </c>
      <c r="C329" s="30">
        <v>2</v>
      </c>
      <c r="D329" s="98" t="s">
        <v>49</v>
      </c>
      <c r="E329" s="21">
        <f>'[1]Analisis de Costos'!G869</f>
        <v>213.10000000000002</v>
      </c>
      <c r="F329" s="97">
        <f>'[1]Analisis de Costos'!H869</f>
        <v>33.799999999999997</v>
      </c>
      <c r="G329" s="32">
        <f>E329+F329+EQUILIBRIO!E323</f>
        <v>251.55</v>
      </c>
      <c r="H329" s="21">
        <f t="shared" si="17"/>
        <v>426.2</v>
      </c>
      <c r="I329" s="21">
        <f t="shared" si="18"/>
        <v>67.599999999999994</v>
      </c>
      <c r="J329" s="22">
        <f>CONTRATADO!J306+EQUILIBRIO!F323</f>
        <v>503.09999999999991</v>
      </c>
      <c r="K329" s="23"/>
      <c r="M329" s="340"/>
    </row>
    <row r="330" spans="1:13" x14ac:dyDescent="0.2">
      <c r="A330" s="36" t="s">
        <v>390</v>
      </c>
      <c r="B330" s="99" t="s">
        <v>391</v>
      </c>
      <c r="C330" s="96">
        <v>2</v>
      </c>
      <c r="D330" s="43" t="s">
        <v>49</v>
      </c>
      <c r="E330" s="21">
        <f>'[1]Analisis de Costos'!G880</f>
        <v>23606.45</v>
      </c>
      <c r="F330" s="97">
        <f>'[1]Analisis de Costos'!H880</f>
        <v>3583.16</v>
      </c>
      <c r="G330" s="32">
        <f>E330+F330+EQUILIBRIO!E324</f>
        <v>28435.559999999998</v>
      </c>
      <c r="H330" s="21">
        <f t="shared" si="17"/>
        <v>47212.9</v>
      </c>
      <c r="I330" s="21">
        <f t="shared" si="18"/>
        <v>7166.32</v>
      </c>
      <c r="J330" s="22">
        <f>CONTRATADO!J307+EQUILIBRIO!F324</f>
        <v>56871.119999999995</v>
      </c>
      <c r="K330" s="23"/>
      <c r="M330" s="340"/>
    </row>
    <row r="331" spans="1:13" x14ac:dyDescent="0.2">
      <c r="A331" s="36"/>
      <c r="B331" s="99"/>
      <c r="C331" s="96"/>
      <c r="D331" s="43"/>
      <c r="E331" s="21"/>
      <c r="F331" s="97"/>
      <c r="G331" s="32"/>
      <c r="H331" s="21"/>
      <c r="I331" s="21"/>
      <c r="J331" s="22"/>
      <c r="K331" s="23">
        <f>SUM(J327:J330)</f>
        <v>76118.37999999999</v>
      </c>
      <c r="M331" s="340"/>
    </row>
    <row r="332" spans="1:13" x14ac:dyDescent="0.2">
      <c r="A332" s="34">
        <v>23.16</v>
      </c>
      <c r="B332" s="35" t="s">
        <v>392</v>
      </c>
      <c r="C332" s="96"/>
      <c r="D332" s="43"/>
      <c r="E332" s="21"/>
      <c r="F332" s="21"/>
      <c r="G332" s="32"/>
      <c r="H332" s="21"/>
      <c r="I332" s="21"/>
      <c r="J332" s="22"/>
      <c r="K332" s="23"/>
      <c r="M332" s="340"/>
    </row>
    <row r="333" spans="1:13" x14ac:dyDescent="0.2">
      <c r="A333" s="36" t="s">
        <v>393</v>
      </c>
      <c r="B333" s="37" t="s">
        <v>394</v>
      </c>
      <c r="C333" s="96">
        <v>1</v>
      </c>
      <c r="D333" s="43" t="s">
        <v>49</v>
      </c>
      <c r="E333" s="21">
        <f>'[1]Analisis de Costos'!G895</f>
        <v>9424.19</v>
      </c>
      <c r="F333" s="21">
        <f>'[1]Analisis de Costos'!H895</f>
        <v>755.24</v>
      </c>
      <c r="G333" s="32">
        <f>E333+F333+EQUILIBRIO!E327</f>
        <v>10909.429999999998</v>
      </c>
      <c r="H333" s="21">
        <f t="shared" ref="H333:H391" si="21">ROUND(C333*E333,2)</f>
        <v>9424.19</v>
      </c>
      <c r="I333" s="21">
        <f t="shared" ref="I333:I391" si="22">ROUND(C333*F333,2)</f>
        <v>755.24</v>
      </c>
      <c r="J333" s="22">
        <f>CONTRATADO!J309+EQUILIBRIO!F327</f>
        <v>10909.429999999998</v>
      </c>
      <c r="K333" s="23"/>
      <c r="M333" s="340"/>
    </row>
    <row r="334" spans="1:13" x14ac:dyDescent="0.2">
      <c r="A334" s="36" t="s">
        <v>395</v>
      </c>
      <c r="B334" s="37" t="s">
        <v>396</v>
      </c>
      <c r="C334" s="96">
        <v>1</v>
      </c>
      <c r="D334" s="43" t="s">
        <v>49</v>
      </c>
      <c r="E334" s="21">
        <f>'[1]Analisis de Costos'!G917</f>
        <v>9757.5800000000017</v>
      </c>
      <c r="F334" s="21">
        <f>'[1]Analisis de Costos'!H917</f>
        <v>1118.79</v>
      </c>
      <c r="G334" s="32">
        <f>E334+F334+EQUILIBRIO!E328</f>
        <v>11526.370000000003</v>
      </c>
      <c r="H334" s="21">
        <f t="shared" si="21"/>
        <v>9757.58</v>
      </c>
      <c r="I334" s="21">
        <f t="shared" si="22"/>
        <v>1118.79</v>
      </c>
      <c r="J334" s="22">
        <f>CONTRATADO!J310+EQUILIBRIO!F328</f>
        <v>11526.369999999999</v>
      </c>
      <c r="K334" s="23"/>
      <c r="M334" s="340"/>
    </row>
    <row r="335" spans="1:13" x14ac:dyDescent="0.2">
      <c r="A335" s="36" t="s">
        <v>397</v>
      </c>
      <c r="B335" s="37" t="s">
        <v>398</v>
      </c>
      <c r="C335" s="30">
        <v>1</v>
      </c>
      <c r="D335" s="43" t="s">
        <v>49</v>
      </c>
      <c r="E335" s="21">
        <f>'[1]Analisis de Costos'!G937</f>
        <v>7772.2300000000005</v>
      </c>
      <c r="F335" s="21">
        <f>'[1]Analisis de Costos'!H937</f>
        <v>570.85</v>
      </c>
      <c r="G335" s="32">
        <f>E335+F335+EQUILIBRIO!E329</f>
        <v>8693.08</v>
      </c>
      <c r="H335" s="21">
        <f t="shared" si="21"/>
        <v>7772.23</v>
      </c>
      <c r="I335" s="21">
        <f t="shared" si="22"/>
        <v>570.85</v>
      </c>
      <c r="J335" s="22">
        <f>CONTRATADO!J311+EQUILIBRIO!F329</f>
        <v>8693.08</v>
      </c>
      <c r="K335" s="23"/>
      <c r="M335" s="340"/>
    </row>
    <row r="336" spans="1:13" x14ac:dyDescent="0.2">
      <c r="A336" s="36" t="s">
        <v>399</v>
      </c>
      <c r="B336" s="37" t="s">
        <v>400</v>
      </c>
      <c r="C336" s="30">
        <v>1</v>
      </c>
      <c r="D336" s="43" t="s">
        <v>49</v>
      </c>
      <c r="E336" s="21">
        <f>'[1]Analisis de Costos'!G953</f>
        <v>9610.4699999999993</v>
      </c>
      <c r="F336" s="21">
        <f>'[1]Analisis de Costos'!H953</f>
        <v>836.85</v>
      </c>
      <c r="G336" s="32">
        <f>E336+F336+EQUILIBRIO!E330</f>
        <v>11247.32</v>
      </c>
      <c r="H336" s="21">
        <f t="shared" si="21"/>
        <v>9610.4699999999993</v>
      </c>
      <c r="I336" s="21">
        <f t="shared" si="22"/>
        <v>836.85</v>
      </c>
      <c r="J336" s="22">
        <f>CONTRATADO!J312+EQUILIBRIO!F330</f>
        <v>11247.32</v>
      </c>
      <c r="K336" s="23"/>
      <c r="M336" s="340"/>
    </row>
    <row r="337" spans="1:13" x14ac:dyDescent="0.2">
      <c r="A337" s="36" t="s">
        <v>401</v>
      </c>
      <c r="B337" s="37" t="s">
        <v>402</v>
      </c>
      <c r="C337" s="30">
        <v>1</v>
      </c>
      <c r="D337" s="43" t="s">
        <v>49</v>
      </c>
      <c r="E337" s="21">
        <f>'[1]Analisis de Costos'!G967</f>
        <v>3356.6099999999997</v>
      </c>
      <c r="F337" s="21">
        <f>'[1]Analisis de Costos'!H967</f>
        <v>174.87</v>
      </c>
      <c r="G337" s="32">
        <f>E337+F337+EQUILIBRIO!E331</f>
        <v>3931.4799999999996</v>
      </c>
      <c r="H337" s="21">
        <f t="shared" si="21"/>
        <v>3356.61</v>
      </c>
      <c r="I337" s="21">
        <f t="shared" si="22"/>
        <v>174.87</v>
      </c>
      <c r="J337" s="22">
        <f>CONTRATADO!J313+EQUILIBRIO!F331</f>
        <v>3931.48</v>
      </c>
      <c r="K337" s="23"/>
      <c r="M337" s="340"/>
    </row>
    <row r="338" spans="1:13" x14ac:dyDescent="0.2">
      <c r="A338" s="36" t="s">
        <v>403</v>
      </c>
      <c r="B338" s="37" t="s">
        <v>404</v>
      </c>
      <c r="C338" s="30">
        <v>1</v>
      </c>
      <c r="D338" s="43" t="s">
        <v>49</v>
      </c>
      <c r="E338" s="21">
        <f>'[1]Analisis de Costos'!G980</f>
        <v>17264.34</v>
      </c>
      <c r="F338" s="21">
        <f>'[1]Analisis de Costos'!H980</f>
        <v>2166.4899999999998</v>
      </c>
      <c r="G338" s="32">
        <f>E338+F338+EQUILIBRIO!E332</f>
        <v>20230.830000000002</v>
      </c>
      <c r="H338" s="21">
        <f t="shared" si="21"/>
        <v>17264.34</v>
      </c>
      <c r="I338" s="21">
        <f t="shared" si="22"/>
        <v>2166.4899999999998</v>
      </c>
      <c r="J338" s="22">
        <f>CONTRATADO!J314+EQUILIBRIO!F332</f>
        <v>20230.830000000002</v>
      </c>
      <c r="K338" s="23"/>
      <c r="M338" s="340"/>
    </row>
    <row r="339" spans="1:13" x14ac:dyDescent="0.2">
      <c r="A339" s="36" t="s">
        <v>405</v>
      </c>
      <c r="B339" s="37" t="s">
        <v>406</v>
      </c>
      <c r="C339" s="30">
        <v>1</v>
      </c>
      <c r="D339" s="43" t="s">
        <v>49</v>
      </c>
      <c r="E339" s="21">
        <f>'[1]Analisis de Costos'!G1004</f>
        <v>10539.66</v>
      </c>
      <c r="F339" s="21">
        <f>'[1]Analisis de Costos'!H1004</f>
        <v>1575</v>
      </c>
      <c r="G339" s="32">
        <f>E339+F339+EQUILIBRIO!E333</f>
        <v>15914.66</v>
      </c>
      <c r="H339" s="21">
        <f t="shared" si="21"/>
        <v>10539.66</v>
      </c>
      <c r="I339" s="21">
        <f t="shared" si="22"/>
        <v>1575</v>
      </c>
      <c r="J339" s="22">
        <f>CONTRATADO!J315+EQUILIBRIO!F333</f>
        <v>15914.66</v>
      </c>
      <c r="K339" s="23"/>
      <c r="M339" s="340"/>
    </row>
    <row r="340" spans="1:13" x14ac:dyDescent="0.2">
      <c r="A340" s="36" t="s">
        <v>407</v>
      </c>
      <c r="B340" s="39" t="s">
        <v>408</v>
      </c>
      <c r="C340" s="30">
        <v>11.58</v>
      </c>
      <c r="D340" s="43" t="s">
        <v>33</v>
      </c>
      <c r="E340" s="21">
        <f>'[1]Analisis de Costos'!G1016</f>
        <v>652.17000000000007</v>
      </c>
      <c r="F340" s="21">
        <f>'[1]Analisis de Costos'!H1016</f>
        <v>49.180000000000007</v>
      </c>
      <c r="G340" s="32">
        <f>E340+F340+EQUILIBRIO!E334</f>
        <v>701.35000000000014</v>
      </c>
      <c r="H340" s="21">
        <f t="shared" si="21"/>
        <v>7552.13</v>
      </c>
      <c r="I340" s="21">
        <f t="shared" si="22"/>
        <v>569.5</v>
      </c>
      <c r="J340" s="22">
        <f>CONTRATADO!J316+EQUILIBRIO!F334</f>
        <v>8121.63</v>
      </c>
      <c r="K340" s="23"/>
      <c r="M340" s="340"/>
    </row>
    <row r="341" spans="1:13" x14ac:dyDescent="0.2">
      <c r="A341" s="36" t="s">
        <v>409</v>
      </c>
      <c r="B341" s="39" t="s">
        <v>410</v>
      </c>
      <c r="C341" s="30">
        <v>28.95</v>
      </c>
      <c r="D341" s="43" t="s">
        <v>33</v>
      </c>
      <c r="E341" s="21">
        <f>'[1]Analisis de Costos'!G1026</f>
        <v>851.07999999999993</v>
      </c>
      <c r="F341" s="21">
        <f>'[1]Analisis de Costos'!H1026</f>
        <v>67.84</v>
      </c>
      <c r="G341" s="32">
        <f>E341+F341+EQUILIBRIO!E335</f>
        <v>918.92</v>
      </c>
      <c r="H341" s="21">
        <f t="shared" si="21"/>
        <v>24638.77</v>
      </c>
      <c r="I341" s="21">
        <f t="shared" si="22"/>
        <v>1963.97</v>
      </c>
      <c r="J341" s="22">
        <f>CONTRATADO!J317+EQUILIBRIO!F335</f>
        <v>26602.74</v>
      </c>
      <c r="K341" s="23"/>
      <c r="M341" s="340"/>
    </row>
    <row r="342" spans="1:13" x14ac:dyDescent="0.2">
      <c r="A342" s="36" t="s">
        <v>411</v>
      </c>
      <c r="B342" s="39" t="s">
        <v>412</v>
      </c>
      <c r="C342" s="30">
        <v>144.75</v>
      </c>
      <c r="D342" s="43" t="s">
        <v>33</v>
      </c>
      <c r="E342" s="21">
        <f>'[1]Analisis de Costos'!G1037</f>
        <v>898.26</v>
      </c>
      <c r="F342" s="21">
        <f>'[1]Analisis de Costos'!H1037</f>
        <v>90.570000000000007</v>
      </c>
      <c r="G342" s="32">
        <f>E342+F342+EQUILIBRIO!E336</f>
        <v>1079.3900000000001</v>
      </c>
      <c r="H342" s="21">
        <f t="shared" si="21"/>
        <v>130023.14</v>
      </c>
      <c r="I342" s="21">
        <f t="shared" si="22"/>
        <v>13110.01</v>
      </c>
      <c r="J342" s="22">
        <f>CONTRATADO!J318+EQUILIBRIO!F336</f>
        <v>156241.71</v>
      </c>
      <c r="K342" s="23"/>
      <c r="M342" s="340"/>
    </row>
    <row r="343" spans="1:13" x14ac:dyDescent="0.2">
      <c r="A343" s="36" t="s">
        <v>413</v>
      </c>
      <c r="B343" s="37" t="s">
        <v>414</v>
      </c>
      <c r="C343" s="30">
        <v>2</v>
      </c>
      <c r="D343" s="43" t="s">
        <v>49</v>
      </c>
      <c r="E343" s="21">
        <f>'[1]Analisis de Costos'!G1051</f>
        <v>6702.8499999999995</v>
      </c>
      <c r="F343" s="21">
        <f>'[1]Analisis de Costos'!H1051</f>
        <v>703.46</v>
      </c>
      <c r="G343" s="32">
        <f>E343+F343+EQUILIBRIO!E337</f>
        <v>8528.0999999999985</v>
      </c>
      <c r="H343" s="21">
        <f t="shared" si="21"/>
        <v>13405.7</v>
      </c>
      <c r="I343" s="21">
        <f t="shared" si="22"/>
        <v>1406.92</v>
      </c>
      <c r="J343" s="22">
        <f>CONTRATADO!J319+EQUILIBRIO!F337</f>
        <v>17056.2</v>
      </c>
      <c r="K343" s="23"/>
      <c r="M343" s="340"/>
    </row>
    <row r="344" spans="1:13" x14ac:dyDescent="0.2">
      <c r="A344" s="36" t="s">
        <v>415</v>
      </c>
      <c r="B344" s="39" t="s">
        <v>416</v>
      </c>
      <c r="C344" s="30">
        <v>1</v>
      </c>
      <c r="D344" s="43" t="s">
        <v>49</v>
      </c>
      <c r="E344" s="21">
        <f>'[1]Analisis de Costos'!G1065</f>
        <v>78465.84</v>
      </c>
      <c r="F344" s="21">
        <f>'[1]Analisis de Costos'!H1065</f>
        <v>7407.47</v>
      </c>
      <c r="G344" s="32">
        <f>E344+F344+EQUILIBRIO!E338</f>
        <v>97082.049999999988</v>
      </c>
      <c r="H344" s="21">
        <f t="shared" si="21"/>
        <v>78465.84</v>
      </c>
      <c r="I344" s="21">
        <f t="shared" si="22"/>
        <v>7407.47</v>
      </c>
      <c r="J344" s="22">
        <f>CONTRATADO!J320+EQUILIBRIO!F338</f>
        <v>97082.049999999988</v>
      </c>
      <c r="K344" s="23"/>
      <c r="M344" s="340"/>
    </row>
    <row r="345" spans="1:13" x14ac:dyDescent="0.2">
      <c r="A345" s="36" t="s">
        <v>417</v>
      </c>
      <c r="B345" s="39" t="s">
        <v>418</v>
      </c>
      <c r="C345" s="30">
        <v>1</v>
      </c>
      <c r="D345" s="43" t="s">
        <v>49</v>
      </c>
      <c r="E345" s="21">
        <f>'[1]Analisis de Costos'!G1078</f>
        <v>10646.91</v>
      </c>
      <c r="F345" s="21">
        <f>'[1]Analisis de Costos'!H1078</f>
        <v>905.23</v>
      </c>
      <c r="G345" s="32">
        <f>E345+F345+EQUILIBRIO!E339</f>
        <v>23069.609999999997</v>
      </c>
      <c r="H345" s="21">
        <f t="shared" si="21"/>
        <v>10646.91</v>
      </c>
      <c r="I345" s="21">
        <f t="shared" si="22"/>
        <v>905.23</v>
      </c>
      <c r="J345" s="22">
        <f>CONTRATADO!J321+EQUILIBRIO!F339</f>
        <v>23069.609999999997</v>
      </c>
      <c r="K345" s="23"/>
      <c r="M345" s="340"/>
    </row>
    <row r="346" spans="1:13" x14ac:dyDescent="0.2">
      <c r="A346" s="36" t="s">
        <v>419</v>
      </c>
      <c r="B346" s="37" t="s">
        <v>420</v>
      </c>
      <c r="C346" s="30">
        <v>1</v>
      </c>
      <c r="D346" s="43" t="s">
        <v>49</v>
      </c>
      <c r="E346" s="21">
        <f>'[1]Analisis de Costos'!G1092</f>
        <v>75950.459999999992</v>
      </c>
      <c r="F346" s="21">
        <f>'[1]Analisis de Costos'!H1092</f>
        <v>11715</v>
      </c>
      <c r="G346" s="32">
        <f>E346+F346+EQUILIBRIO!E340</f>
        <v>88141.759999999995</v>
      </c>
      <c r="H346" s="21">
        <f t="shared" si="21"/>
        <v>75950.460000000006</v>
      </c>
      <c r="I346" s="21">
        <f t="shared" si="22"/>
        <v>11715</v>
      </c>
      <c r="J346" s="22">
        <f>CONTRATADO!J322+EQUILIBRIO!F340</f>
        <v>88141.760000000009</v>
      </c>
      <c r="K346" s="23"/>
      <c r="M346" s="340"/>
    </row>
    <row r="347" spans="1:13" x14ac:dyDescent="0.2">
      <c r="A347" s="36"/>
      <c r="B347" s="37"/>
      <c r="C347" s="30"/>
      <c r="D347" s="43"/>
      <c r="E347" s="21"/>
      <c r="F347" s="21"/>
      <c r="G347" s="32"/>
      <c r="H347" s="21"/>
      <c r="I347" s="21"/>
      <c r="J347" s="22"/>
      <c r="K347" s="23">
        <f>SUM(J333:J346)</f>
        <v>498768.87</v>
      </c>
      <c r="M347" s="340"/>
    </row>
    <row r="348" spans="1:13" x14ac:dyDescent="0.2">
      <c r="A348" s="34">
        <v>23.17</v>
      </c>
      <c r="B348" s="35" t="s">
        <v>421</v>
      </c>
      <c r="C348" s="30"/>
      <c r="D348" s="43"/>
      <c r="E348" s="21"/>
      <c r="F348" s="21"/>
      <c r="G348" s="32"/>
      <c r="H348" s="21"/>
      <c r="I348" s="21"/>
      <c r="J348" s="22"/>
      <c r="K348" s="23"/>
      <c r="M348" s="340"/>
    </row>
    <row r="349" spans="1:13" x14ac:dyDescent="0.2">
      <c r="A349" s="36" t="s">
        <v>422</v>
      </c>
      <c r="B349" s="39" t="s">
        <v>423</v>
      </c>
      <c r="C349" s="30">
        <v>2</v>
      </c>
      <c r="D349" s="43" t="s">
        <v>49</v>
      </c>
      <c r="E349" s="21">
        <f>'[2]MATERIALES E INSUMOS'!$E$1158</f>
        <v>1838.14</v>
      </c>
      <c r="F349" s="21">
        <f>E349*0.18</f>
        <v>330.86520000000002</v>
      </c>
      <c r="G349" s="32">
        <f>E349+F349</f>
        <v>2169.0052000000001</v>
      </c>
      <c r="H349" s="21">
        <f t="shared" si="21"/>
        <v>3676.28</v>
      </c>
      <c r="I349" s="21">
        <f t="shared" si="22"/>
        <v>661.73</v>
      </c>
      <c r="J349" s="22">
        <f>CONTRATADO!J324+EQUILIBRIO!F343</f>
        <v>4338.01</v>
      </c>
      <c r="K349" s="23"/>
      <c r="M349" s="340"/>
    </row>
    <row r="350" spans="1:13" x14ac:dyDescent="0.2">
      <c r="A350" s="36" t="s">
        <v>424</v>
      </c>
      <c r="B350" s="37" t="s">
        <v>425</v>
      </c>
      <c r="C350" s="30">
        <v>1</v>
      </c>
      <c r="D350" s="43" t="s">
        <v>49</v>
      </c>
      <c r="E350" s="21">
        <f>'[2]MATERIALES E INSUMOS'!$E$1154</f>
        <v>685.59</v>
      </c>
      <c r="F350" s="21">
        <f>E350*0.18</f>
        <v>123.4062</v>
      </c>
      <c r="G350" s="32">
        <f t="shared" ref="G350:G356" si="23">E350+F350</f>
        <v>808.99620000000004</v>
      </c>
      <c r="H350" s="21">
        <f t="shared" si="21"/>
        <v>685.59</v>
      </c>
      <c r="I350" s="21">
        <f t="shared" si="22"/>
        <v>123.41</v>
      </c>
      <c r="J350" s="22">
        <f>CONTRATADO!J325+EQUILIBRIO!F344</f>
        <v>809</v>
      </c>
      <c r="K350" s="23"/>
      <c r="M350" s="340"/>
    </row>
    <row r="351" spans="1:13" x14ac:dyDescent="0.2">
      <c r="A351" s="36" t="s">
        <v>426</v>
      </c>
      <c r="B351" s="37" t="s">
        <v>427</v>
      </c>
      <c r="C351" s="30">
        <v>12</v>
      </c>
      <c r="D351" s="43" t="s">
        <v>49</v>
      </c>
      <c r="E351" s="21">
        <f>'[1]Analisis de Costos'!G1106</f>
        <v>1135.9000000000001</v>
      </c>
      <c r="F351" s="21">
        <f>'[1]Analisis de Costos'!H1106</f>
        <v>114.62</v>
      </c>
      <c r="G351" s="32">
        <f t="shared" si="23"/>
        <v>1250.52</v>
      </c>
      <c r="H351" s="21">
        <f t="shared" si="21"/>
        <v>13630.8</v>
      </c>
      <c r="I351" s="21">
        <f t="shared" si="22"/>
        <v>1375.44</v>
      </c>
      <c r="J351" s="22">
        <f>CONTRATADO!J326+EQUILIBRIO!F345</f>
        <v>15006.24</v>
      </c>
      <c r="K351" s="23"/>
      <c r="M351" s="340"/>
    </row>
    <row r="352" spans="1:13" x14ac:dyDescent="0.2">
      <c r="A352" s="36" t="s">
        <v>428</v>
      </c>
      <c r="B352" s="37" t="s">
        <v>429</v>
      </c>
      <c r="C352" s="30">
        <v>8</v>
      </c>
      <c r="D352" s="43" t="s">
        <v>49</v>
      </c>
      <c r="E352" s="21">
        <f>'[1]Analisis de Costos'!G1121</f>
        <v>1219.27</v>
      </c>
      <c r="F352" s="21">
        <f>'[1]Analisis de Costos'!H1121</f>
        <v>129.63000000000002</v>
      </c>
      <c r="G352" s="32">
        <f t="shared" si="23"/>
        <v>1348.9</v>
      </c>
      <c r="H352" s="21">
        <f t="shared" si="21"/>
        <v>9754.16</v>
      </c>
      <c r="I352" s="21">
        <f t="shared" si="22"/>
        <v>1037.04</v>
      </c>
      <c r="J352" s="22">
        <f>CONTRATADO!J327+EQUILIBRIO!F346</f>
        <v>10791.2</v>
      </c>
      <c r="K352" s="23"/>
      <c r="M352" s="340"/>
    </row>
    <row r="353" spans="1:13" x14ac:dyDescent="0.2">
      <c r="A353" s="36" t="s">
        <v>430</v>
      </c>
      <c r="B353" s="39" t="s">
        <v>431</v>
      </c>
      <c r="C353" s="30">
        <v>9</v>
      </c>
      <c r="D353" s="43" t="s">
        <v>49</v>
      </c>
      <c r="E353" s="21">
        <f>'[1]Analisis de Costos'!G1137</f>
        <v>1427.0700000000002</v>
      </c>
      <c r="F353" s="21">
        <f>'[1]Analisis de Costos'!H1137</f>
        <v>167.14000000000001</v>
      </c>
      <c r="G353" s="32">
        <f t="shared" si="23"/>
        <v>1594.2100000000003</v>
      </c>
      <c r="H353" s="21">
        <f t="shared" si="21"/>
        <v>12843.63</v>
      </c>
      <c r="I353" s="21">
        <f t="shared" si="22"/>
        <v>1504.26</v>
      </c>
      <c r="J353" s="22">
        <f>CONTRATADO!J328+EQUILIBRIO!F347</f>
        <v>14347.89</v>
      </c>
      <c r="K353" s="23"/>
      <c r="M353" s="340"/>
    </row>
    <row r="354" spans="1:13" x14ac:dyDescent="0.2">
      <c r="A354" s="36" t="s">
        <v>432</v>
      </c>
      <c r="B354" s="37" t="s">
        <v>433</v>
      </c>
      <c r="C354" s="30">
        <v>1</v>
      </c>
      <c r="D354" s="43" t="s">
        <v>49</v>
      </c>
      <c r="E354" s="21">
        <f>'[1]Analisis de Costos'!G1153</f>
        <v>3980.2000000000003</v>
      </c>
      <c r="F354" s="21">
        <f>'[1]Analisis de Costos'!H1153</f>
        <v>446.82000000000005</v>
      </c>
      <c r="G354" s="32">
        <f t="shared" si="23"/>
        <v>4427.0200000000004</v>
      </c>
      <c r="H354" s="21">
        <f t="shared" si="21"/>
        <v>3980.2</v>
      </c>
      <c r="I354" s="21">
        <f t="shared" si="22"/>
        <v>446.82</v>
      </c>
      <c r="J354" s="22">
        <f>CONTRATADO!J329+EQUILIBRIO!F348</f>
        <v>4427.0199999999995</v>
      </c>
      <c r="K354" s="23"/>
      <c r="M354" s="340"/>
    </row>
    <row r="355" spans="1:13" x14ac:dyDescent="0.2">
      <c r="A355" s="36" t="s">
        <v>434</v>
      </c>
      <c r="B355" s="37" t="s">
        <v>435</v>
      </c>
      <c r="C355" s="30">
        <v>12</v>
      </c>
      <c r="D355" s="43" t="s">
        <v>49</v>
      </c>
      <c r="E355" s="21">
        <f>'[1]Analisis de Costos'!G1170</f>
        <v>5877.33</v>
      </c>
      <c r="F355" s="21">
        <f>'[1]Analisis de Costos'!H1170</f>
        <v>1058.1300000000001</v>
      </c>
      <c r="G355" s="32">
        <f t="shared" si="23"/>
        <v>6935.46</v>
      </c>
      <c r="H355" s="21">
        <f t="shared" si="21"/>
        <v>70527.960000000006</v>
      </c>
      <c r="I355" s="21">
        <f t="shared" si="22"/>
        <v>12697.56</v>
      </c>
      <c r="J355" s="22">
        <f>CONTRATADO!J330+EQUILIBRIO!F349</f>
        <v>83225.52</v>
      </c>
      <c r="K355" s="23"/>
      <c r="M355" s="340"/>
    </row>
    <row r="356" spans="1:13" x14ac:dyDescent="0.2">
      <c r="A356" s="36" t="s">
        <v>436</v>
      </c>
      <c r="B356" s="37" t="s">
        <v>437</v>
      </c>
      <c r="C356" s="30">
        <v>1</v>
      </c>
      <c r="D356" s="43" t="s">
        <v>49</v>
      </c>
      <c r="E356" s="21">
        <f>SUM(H349:H355)*0.2</f>
        <v>23019.724000000002</v>
      </c>
      <c r="F356" s="21">
        <f>E356*0.18</f>
        <v>4143.5503200000003</v>
      </c>
      <c r="G356" s="32">
        <f t="shared" si="23"/>
        <v>27163.274320000004</v>
      </c>
      <c r="H356" s="21">
        <f t="shared" si="21"/>
        <v>23019.72</v>
      </c>
      <c r="I356" s="21">
        <f t="shared" si="22"/>
        <v>4143.55</v>
      </c>
      <c r="J356" s="22">
        <f>CONTRATADO!J331+EQUILIBRIO!F350</f>
        <v>27163.27</v>
      </c>
      <c r="K356" s="23"/>
      <c r="M356" s="340"/>
    </row>
    <row r="357" spans="1:13" x14ac:dyDescent="0.2">
      <c r="A357" s="36"/>
      <c r="B357" s="37"/>
      <c r="C357" s="30"/>
      <c r="D357" s="43"/>
      <c r="E357" s="21"/>
      <c r="F357" s="21"/>
      <c r="G357" s="32"/>
      <c r="H357" s="21"/>
      <c r="I357" s="21"/>
      <c r="J357" s="22"/>
      <c r="K357" s="23">
        <f>SUM(J349:J356)</f>
        <v>160108.15</v>
      </c>
      <c r="M357" s="340"/>
    </row>
    <row r="358" spans="1:13" x14ac:dyDescent="0.2">
      <c r="A358" s="34">
        <v>23.18</v>
      </c>
      <c r="B358" s="35" t="s">
        <v>438</v>
      </c>
      <c r="C358" s="30"/>
      <c r="D358" s="43"/>
      <c r="E358" s="21"/>
      <c r="F358" s="21"/>
      <c r="G358" s="32"/>
      <c r="H358" s="21"/>
      <c r="I358" s="21"/>
      <c r="J358" s="22"/>
      <c r="K358" s="23"/>
      <c r="M358" s="340"/>
    </row>
    <row r="359" spans="1:13" x14ac:dyDescent="0.2">
      <c r="A359" s="36" t="s">
        <v>439</v>
      </c>
      <c r="B359" s="37" t="s">
        <v>440</v>
      </c>
      <c r="C359" s="30">
        <v>5.81</v>
      </c>
      <c r="D359" s="43" t="s">
        <v>33</v>
      </c>
      <c r="E359" s="21">
        <v>4800</v>
      </c>
      <c r="F359" s="21">
        <f>E359*0.18</f>
        <v>864</v>
      </c>
      <c r="G359" s="32">
        <f>E359+F359+EQUILIBRIO!E353</f>
        <v>5664</v>
      </c>
      <c r="H359" s="21">
        <f t="shared" si="21"/>
        <v>27888</v>
      </c>
      <c r="I359" s="21">
        <f t="shared" si="22"/>
        <v>5019.84</v>
      </c>
      <c r="J359" s="22">
        <f>CONTRATADO!J333+EQUILIBRIO!F353</f>
        <v>32907.839999999997</v>
      </c>
      <c r="K359" s="23"/>
      <c r="M359" s="340"/>
    </row>
    <row r="360" spans="1:13" x14ac:dyDescent="0.2">
      <c r="A360" s="36" t="s">
        <v>441</v>
      </c>
      <c r="B360" s="37" t="s">
        <v>442</v>
      </c>
      <c r="C360" s="30">
        <v>5.81</v>
      </c>
      <c r="D360" s="43" t="s">
        <v>33</v>
      </c>
      <c r="E360" s="21">
        <v>4800</v>
      </c>
      <c r="F360" s="21">
        <f>E360*0.18</f>
        <v>864</v>
      </c>
      <c r="G360" s="32">
        <f>E360+F360+EQUILIBRIO!E354</f>
        <v>5664</v>
      </c>
      <c r="H360" s="21">
        <f t="shared" si="21"/>
        <v>27888</v>
      </c>
      <c r="I360" s="21">
        <f t="shared" si="22"/>
        <v>5019.84</v>
      </c>
      <c r="J360" s="22">
        <f>CONTRATADO!J334+EQUILIBRIO!F354</f>
        <v>32907.839999999997</v>
      </c>
      <c r="K360" s="23"/>
      <c r="M360" s="340"/>
    </row>
    <row r="361" spans="1:13" x14ac:dyDescent="0.2">
      <c r="A361" s="36" t="s">
        <v>443</v>
      </c>
      <c r="B361" s="37" t="s">
        <v>444</v>
      </c>
      <c r="C361" s="30">
        <v>4.3600000000000003</v>
      </c>
      <c r="D361" s="43" t="s">
        <v>25</v>
      </c>
      <c r="E361" s="21">
        <v>4200</v>
      </c>
      <c r="F361" s="21">
        <f>E361*0.18</f>
        <v>756</v>
      </c>
      <c r="G361" s="32">
        <f>E361+F361+EQUILIBRIO!E355</f>
        <v>4956</v>
      </c>
      <c r="H361" s="21">
        <f t="shared" si="21"/>
        <v>18312</v>
      </c>
      <c r="I361" s="21">
        <f t="shared" si="22"/>
        <v>3296.16</v>
      </c>
      <c r="J361" s="22">
        <f>CONTRATADO!J335+EQUILIBRIO!F355</f>
        <v>21608.16</v>
      </c>
      <c r="K361" s="23"/>
      <c r="M361" s="340"/>
    </row>
    <row r="362" spans="1:13" x14ac:dyDescent="0.2">
      <c r="A362" s="36"/>
      <c r="B362" s="37"/>
      <c r="C362" s="30"/>
      <c r="D362" s="43"/>
      <c r="E362" s="21"/>
      <c r="F362" s="21"/>
      <c r="G362" s="32"/>
      <c r="H362" s="21"/>
      <c r="I362" s="21"/>
      <c r="J362" s="22"/>
      <c r="K362" s="23">
        <f>SUM(J359:J361)</f>
        <v>87423.84</v>
      </c>
      <c r="M362" s="340"/>
    </row>
    <row r="363" spans="1:13" x14ac:dyDescent="0.2">
      <c r="A363" s="34">
        <v>23.19</v>
      </c>
      <c r="B363" s="35" t="s">
        <v>445</v>
      </c>
      <c r="C363" s="30"/>
      <c r="D363" s="43"/>
      <c r="E363" s="21"/>
      <c r="F363" s="21"/>
      <c r="G363" s="32"/>
      <c r="H363" s="21"/>
      <c r="I363" s="21"/>
      <c r="J363" s="22"/>
      <c r="K363" s="100"/>
      <c r="M363" s="340"/>
    </row>
    <row r="364" spans="1:13" x14ac:dyDescent="0.2">
      <c r="A364" s="36" t="s">
        <v>446</v>
      </c>
      <c r="B364" s="37" t="s">
        <v>447</v>
      </c>
      <c r="C364" s="30">
        <v>1</v>
      </c>
      <c r="D364" s="43" t="s">
        <v>49</v>
      </c>
      <c r="E364" s="21">
        <f>1940.4*0.9*57</f>
        <v>99542.52</v>
      </c>
      <c r="F364" s="21">
        <f t="shared" ref="F364:F371" si="24">E364*0.18</f>
        <v>17917.653600000001</v>
      </c>
      <c r="G364" s="32">
        <f>E364+F364+EQUILIBRIO!E358</f>
        <v>117460.17360000001</v>
      </c>
      <c r="H364" s="21">
        <f t="shared" si="21"/>
        <v>99542.52</v>
      </c>
      <c r="I364" s="21">
        <f t="shared" si="22"/>
        <v>17917.650000000001</v>
      </c>
      <c r="J364" s="349">
        <f>CONTRATADO!J337+EQUILIBRIO!F358</f>
        <v>117460.17000000001</v>
      </c>
      <c r="K364" s="100"/>
      <c r="M364" s="340"/>
    </row>
    <row r="365" spans="1:13" x14ac:dyDescent="0.2">
      <c r="A365" s="36" t="s">
        <v>448</v>
      </c>
      <c r="B365" s="37" t="s">
        <v>449</v>
      </c>
      <c r="C365" s="30">
        <v>1</v>
      </c>
      <c r="D365" s="43" t="s">
        <v>49</v>
      </c>
      <c r="E365" s="21">
        <f>6147.75*0.9*57</f>
        <v>315379.57500000001</v>
      </c>
      <c r="F365" s="21">
        <f t="shared" si="24"/>
        <v>56768.323499999999</v>
      </c>
      <c r="G365" s="32">
        <f>E365+F365+EQUILIBRIO!E359</f>
        <v>372147.89850000001</v>
      </c>
      <c r="H365" s="21">
        <f t="shared" si="21"/>
        <v>315379.58</v>
      </c>
      <c r="I365" s="21">
        <f t="shared" si="22"/>
        <v>56768.32</v>
      </c>
      <c r="J365" s="349">
        <f>CONTRATADO!J338+EQUILIBRIO!F359</f>
        <v>372147.9</v>
      </c>
      <c r="K365" s="100"/>
      <c r="M365" s="340"/>
    </row>
    <row r="366" spans="1:13" x14ac:dyDescent="0.2">
      <c r="A366" s="36" t="s">
        <v>450</v>
      </c>
      <c r="B366" s="37" t="s">
        <v>451</v>
      </c>
      <c r="C366" s="30">
        <v>1</v>
      </c>
      <c r="D366" s="43" t="s">
        <v>49</v>
      </c>
      <c r="E366" s="21">
        <f>438.9*57</f>
        <v>25017.3</v>
      </c>
      <c r="F366" s="21">
        <f t="shared" si="24"/>
        <v>4503.1139999999996</v>
      </c>
      <c r="G366" s="32">
        <f>E366+F366+EQUILIBRIO!E360</f>
        <v>29520.413999999997</v>
      </c>
      <c r="H366" s="21">
        <f t="shared" si="21"/>
        <v>25017.3</v>
      </c>
      <c r="I366" s="21">
        <f t="shared" si="22"/>
        <v>4503.1099999999997</v>
      </c>
      <c r="J366" s="349">
        <f>CONTRATADO!J339+EQUILIBRIO!F360</f>
        <v>29520.41</v>
      </c>
      <c r="K366" s="100"/>
      <c r="M366" s="340"/>
    </row>
    <row r="367" spans="1:13" x14ac:dyDescent="0.2">
      <c r="A367" s="36" t="s">
        <v>452</v>
      </c>
      <c r="B367" s="37" t="s">
        <v>453</v>
      </c>
      <c r="C367" s="30">
        <v>2</v>
      </c>
      <c r="D367" s="98" t="s">
        <v>49</v>
      </c>
      <c r="E367" s="21">
        <f>745.45*57</f>
        <v>42490.65</v>
      </c>
      <c r="F367" s="97">
        <f t="shared" si="24"/>
        <v>7648.317</v>
      </c>
      <c r="G367" s="32">
        <f>E367+F367+EQUILIBRIO!E361</f>
        <v>50138.967000000004</v>
      </c>
      <c r="H367" s="21">
        <f t="shared" si="21"/>
        <v>84981.3</v>
      </c>
      <c r="I367" s="21">
        <f t="shared" si="22"/>
        <v>15296.63</v>
      </c>
      <c r="J367" s="349">
        <f>CONTRATADO!J340+EQUILIBRIO!F361</f>
        <v>100277.93000000001</v>
      </c>
      <c r="K367" s="23"/>
      <c r="M367" s="340"/>
    </row>
    <row r="368" spans="1:13" x14ac:dyDescent="0.2">
      <c r="A368" s="36" t="s">
        <v>454</v>
      </c>
      <c r="B368" s="37" t="s">
        <v>455</v>
      </c>
      <c r="C368" s="30">
        <v>2</v>
      </c>
      <c r="D368" s="43" t="s">
        <v>49</v>
      </c>
      <c r="E368" s="21">
        <f>2.35*57</f>
        <v>133.95000000000002</v>
      </c>
      <c r="F368" s="21">
        <f t="shared" si="24"/>
        <v>24.111000000000001</v>
      </c>
      <c r="G368" s="32">
        <f>E368+F368+EQUILIBRIO!E362</f>
        <v>158.06100000000001</v>
      </c>
      <c r="H368" s="21">
        <f t="shared" si="21"/>
        <v>267.89999999999998</v>
      </c>
      <c r="I368" s="21">
        <f t="shared" si="22"/>
        <v>48.22</v>
      </c>
      <c r="J368" s="349">
        <f>CONTRATADO!J341+EQUILIBRIO!F362</f>
        <v>316.12</v>
      </c>
      <c r="K368" s="100"/>
      <c r="M368" s="340"/>
    </row>
    <row r="369" spans="1:13" x14ac:dyDescent="0.2">
      <c r="A369" s="36" t="s">
        <v>456</v>
      </c>
      <c r="B369" s="37" t="s">
        <v>457</v>
      </c>
      <c r="C369" s="30">
        <v>12</v>
      </c>
      <c r="D369" s="43" t="s">
        <v>49</v>
      </c>
      <c r="E369" s="21">
        <f>65*1.7*57/1.18</f>
        <v>5337.7118644067796</v>
      </c>
      <c r="F369" s="21">
        <f t="shared" si="24"/>
        <v>960.78813559322032</v>
      </c>
      <c r="G369" s="32">
        <f>E369+F369+EQUILIBRIO!E363</f>
        <v>6298.5</v>
      </c>
      <c r="H369" s="21">
        <f t="shared" si="21"/>
        <v>64052.54</v>
      </c>
      <c r="I369" s="21">
        <f t="shared" si="22"/>
        <v>11529.46</v>
      </c>
      <c r="J369" s="349">
        <f>CONTRATADO!J342+EQUILIBRIO!F363</f>
        <v>75582</v>
      </c>
      <c r="K369" s="100"/>
      <c r="M369" s="340"/>
    </row>
    <row r="370" spans="1:13" x14ac:dyDescent="0.2">
      <c r="A370" s="36" t="s">
        <v>458</v>
      </c>
      <c r="B370" s="37" t="s">
        <v>459</v>
      </c>
      <c r="C370" s="30">
        <v>2</v>
      </c>
      <c r="D370" s="43" t="s">
        <v>49</v>
      </c>
      <c r="E370" s="21">
        <f>16.95*57</f>
        <v>966.15</v>
      </c>
      <c r="F370" s="21">
        <f t="shared" si="24"/>
        <v>173.90699999999998</v>
      </c>
      <c r="G370" s="32">
        <f>E370+F370+EQUILIBRIO!E364</f>
        <v>1140.057</v>
      </c>
      <c r="H370" s="21">
        <f t="shared" si="21"/>
        <v>1932.3</v>
      </c>
      <c r="I370" s="21">
        <f t="shared" si="22"/>
        <v>347.81</v>
      </c>
      <c r="J370" s="349">
        <f>CONTRATADO!J343+EQUILIBRIO!F364</f>
        <v>2280.11</v>
      </c>
      <c r="K370" s="100"/>
      <c r="M370" s="340"/>
    </row>
    <row r="371" spans="1:13" x14ac:dyDescent="0.2">
      <c r="A371" s="36" t="s">
        <v>460</v>
      </c>
      <c r="B371" s="37" t="s">
        <v>461</v>
      </c>
      <c r="C371" s="30">
        <v>1</v>
      </c>
      <c r="D371" s="43" t="s">
        <v>49</v>
      </c>
      <c r="E371" s="21">
        <f>152.41*57</f>
        <v>8687.369999999999</v>
      </c>
      <c r="F371" s="21">
        <f t="shared" si="24"/>
        <v>1563.7265999999997</v>
      </c>
      <c r="G371" s="32">
        <f>E371+F371+EQUILIBRIO!E365</f>
        <v>10251.096599999999</v>
      </c>
      <c r="H371" s="21">
        <f t="shared" si="21"/>
        <v>8687.3700000000008</v>
      </c>
      <c r="I371" s="21">
        <f t="shared" si="22"/>
        <v>1563.73</v>
      </c>
      <c r="J371" s="349">
        <f>CONTRATADO!J344+EQUILIBRIO!F365</f>
        <v>10251.1</v>
      </c>
      <c r="K371" s="100"/>
      <c r="M371" s="340"/>
    </row>
    <row r="372" spans="1:13" x14ac:dyDescent="0.2">
      <c r="A372" s="36"/>
      <c r="B372" s="37"/>
      <c r="C372" s="30"/>
      <c r="D372" s="43"/>
      <c r="E372" s="21"/>
      <c r="F372" s="21"/>
      <c r="G372" s="32"/>
      <c r="H372" s="21"/>
      <c r="I372" s="21"/>
      <c r="J372" s="22"/>
      <c r="K372" s="100">
        <f>SUM(J364:J371)</f>
        <v>707835.74</v>
      </c>
      <c r="M372" s="340"/>
    </row>
    <row r="373" spans="1:13" x14ac:dyDescent="0.2">
      <c r="A373" s="34">
        <v>23.2</v>
      </c>
      <c r="B373" s="35" t="s">
        <v>462</v>
      </c>
      <c r="C373" s="30"/>
      <c r="D373" s="43"/>
      <c r="E373" s="21"/>
      <c r="F373" s="21"/>
      <c r="G373" s="32"/>
      <c r="H373" s="21"/>
      <c r="I373" s="21"/>
      <c r="J373" s="22"/>
      <c r="K373" s="100"/>
      <c r="M373" s="340"/>
    </row>
    <row r="374" spans="1:13" x14ac:dyDescent="0.2">
      <c r="A374" s="36" t="s">
        <v>463</v>
      </c>
      <c r="B374" s="37" t="s">
        <v>464</v>
      </c>
      <c r="C374" s="30">
        <v>3</v>
      </c>
      <c r="D374" s="43" t="s">
        <v>49</v>
      </c>
      <c r="E374" s="21">
        <v>2700</v>
      </c>
      <c r="F374" s="21">
        <f>E374*0.18</f>
        <v>486</v>
      </c>
      <c r="G374" s="32">
        <f>E374+F374+EQUILIBRIO!E368</f>
        <v>3186</v>
      </c>
      <c r="H374" s="21">
        <f t="shared" si="21"/>
        <v>8100</v>
      </c>
      <c r="I374" s="21">
        <f t="shared" si="22"/>
        <v>1458</v>
      </c>
      <c r="J374" s="22">
        <f>CONTRATADO!J346+EQUILIBRIO!F368</f>
        <v>9558</v>
      </c>
      <c r="K374" s="100"/>
      <c r="M374" s="340"/>
    </row>
    <row r="375" spans="1:13" x14ac:dyDescent="0.2">
      <c r="A375" s="36" t="s">
        <v>465</v>
      </c>
      <c r="B375" s="37" t="s">
        <v>466</v>
      </c>
      <c r="C375" s="30">
        <v>1</v>
      </c>
      <c r="D375" s="43" t="s">
        <v>49</v>
      </c>
      <c r="E375" s="21">
        <v>8500</v>
      </c>
      <c r="F375" s="21">
        <f>E375*0.18</f>
        <v>1530</v>
      </c>
      <c r="G375" s="32">
        <f>E375+F375+EQUILIBRIO!E369</f>
        <v>10030</v>
      </c>
      <c r="H375" s="21">
        <f t="shared" si="21"/>
        <v>8500</v>
      </c>
      <c r="I375" s="21">
        <f t="shared" si="22"/>
        <v>1530</v>
      </c>
      <c r="J375" s="22">
        <f>CONTRATADO!J347+EQUILIBRIO!F369</f>
        <v>10030</v>
      </c>
      <c r="K375" s="100"/>
      <c r="M375" s="340"/>
    </row>
    <row r="376" spans="1:13" x14ac:dyDescent="0.2">
      <c r="A376" s="36" t="s">
        <v>467</v>
      </c>
      <c r="B376" s="37" t="s">
        <v>468</v>
      </c>
      <c r="C376" s="30">
        <v>1</v>
      </c>
      <c r="D376" s="43" t="s">
        <v>49</v>
      </c>
      <c r="E376" s="21">
        <v>7000</v>
      </c>
      <c r="F376" s="21">
        <f>E376*0.18</f>
        <v>1260</v>
      </c>
      <c r="G376" s="32">
        <f>E376+F376+EQUILIBRIO!E370</f>
        <v>8260</v>
      </c>
      <c r="H376" s="21">
        <f t="shared" si="21"/>
        <v>7000</v>
      </c>
      <c r="I376" s="21">
        <f t="shared" si="22"/>
        <v>1260</v>
      </c>
      <c r="J376" s="22">
        <f>CONTRATADO!J348+EQUILIBRIO!F370</f>
        <v>8260</v>
      </c>
      <c r="K376" s="100"/>
      <c r="M376" s="340"/>
    </row>
    <row r="377" spans="1:13" x14ac:dyDescent="0.2">
      <c r="A377" s="36"/>
      <c r="B377" s="37"/>
      <c r="C377" s="30"/>
      <c r="D377" s="43"/>
      <c r="E377" s="21"/>
      <c r="F377" s="21"/>
      <c r="G377" s="32"/>
      <c r="H377" s="21"/>
      <c r="I377" s="21"/>
      <c r="J377" s="22"/>
      <c r="K377" s="100">
        <f>SUM(J374:J376)</f>
        <v>27848</v>
      </c>
      <c r="M377" s="340"/>
    </row>
    <row r="378" spans="1:13" x14ac:dyDescent="0.2">
      <c r="A378" s="34">
        <v>23.21</v>
      </c>
      <c r="B378" s="35" t="s">
        <v>469</v>
      </c>
      <c r="C378" s="30"/>
      <c r="D378" s="43"/>
      <c r="E378" s="21"/>
      <c r="F378" s="21"/>
      <c r="G378" s="32"/>
      <c r="H378" s="21">
        <f t="shared" si="21"/>
        <v>0</v>
      </c>
      <c r="I378" s="21">
        <f t="shared" si="22"/>
        <v>0</v>
      </c>
      <c r="J378" s="22"/>
      <c r="K378" s="100"/>
      <c r="M378" s="340"/>
    </row>
    <row r="379" spans="1:13" x14ac:dyDescent="0.2">
      <c r="A379" s="36" t="s">
        <v>470</v>
      </c>
      <c r="B379" s="37" t="s">
        <v>471</v>
      </c>
      <c r="C379" s="30">
        <v>2</v>
      </c>
      <c r="D379" s="43" t="s">
        <v>49</v>
      </c>
      <c r="E379" s="21">
        <v>1000</v>
      </c>
      <c r="F379" s="21">
        <f t="shared" ref="F379:F391" si="25">E379*0.18</f>
        <v>180</v>
      </c>
      <c r="G379" s="32">
        <f>E379+F379+EQUILIBRIO!E373</f>
        <v>1180</v>
      </c>
      <c r="H379" s="21">
        <f t="shared" si="21"/>
        <v>2000</v>
      </c>
      <c r="I379" s="21">
        <f t="shared" si="22"/>
        <v>360</v>
      </c>
      <c r="J379" s="22">
        <f>CONTRATADO!J350+EQUILIBRIO!F373</f>
        <v>2360</v>
      </c>
      <c r="K379" s="23"/>
      <c r="M379" s="340"/>
    </row>
    <row r="380" spans="1:13" x14ac:dyDescent="0.2">
      <c r="A380" s="36" t="s">
        <v>472</v>
      </c>
      <c r="B380" s="37" t="s">
        <v>473</v>
      </c>
      <c r="C380" s="30">
        <v>4</v>
      </c>
      <c r="D380" s="43" t="s">
        <v>49</v>
      </c>
      <c r="E380" s="21">
        <v>320</v>
      </c>
      <c r="F380" s="21">
        <f t="shared" si="25"/>
        <v>57.599999999999994</v>
      </c>
      <c r="G380" s="32">
        <f>E380+F380+EQUILIBRIO!E374</f>
        <v>377.6</v>
      </c>
      <c r="H380" s="21">
        <f t="shared" si="21"/>
        <v>1280</v>
      </c>
      <c r="I380" s="21">
        <f t="shared" si="22"/>
        <v>230.4</v>
      </c>
      <c r="J380" s="22">
        <f>CONTRATADO!J351+EQUILIBRIO!F374</f>
        <v>1510.4</v>
      </c>
      <c r="K380" s="23"/>
      <c r="M380" s="340"/>
    </row>
    <row r="381" spans="1:13" x14ac:dyDescent="0.2">
      <c r="A381" s="36" t="s">
        <v>474</v>
      </c>
      <c r="B381" s="37" t="s">
        <v>475</v>
      </c>
      <c r="C381" s="30">
        <v>4</v>
      </c>
      <c r="D381" s="43" t="s">
        <v>49</v>
      </c>
      <c r="E381" s="21">
        <f>'[2]MATERIALES E INSUMOS'!$E$379</f>
        <v>291.04000000000002</v>
      </c>
      <c r="F381" s="21">
        <f t="shared" si="25"/>
        <v>52.3872</v>
      </c>
      <c r="G381" s="32">
        <f>E381+F381+EQUILIBRIO!E375</f>
        <v>343.42720000000003</v>
      </c>
      <c r="H381" s="21">
        <f t="shared" si="21"/>
        <v>1164.1600000000001</v>
      </c>
      <c r="I381" s="21">
        <f t="shared" si="22"/>
        <v>209.55</v>
      </c>
      <c r="J381" s="22">
        <f>CONTRATADO!J352+EQUILIBRIO!F375</f>
        <v>1373.71</v>
      </c>
      <c r="K381" s="23"/>
    </row>
    <row r="382" spans="1:13" x14ac:dyDescent="0.2">
      <c r="A382" s="36" t="s">
        <v>476</v>
      </c>
      <c r="B382" s="37" t="s">
        <v>477</v>
      </c>
      <c r="C382" s="30">
        <v>2</v>
      </c>
      <c r="D382" s="43" t="s">
        <v>49</v>
      </c>
      <c r="E382" s="21">
        <v>700</v>
      </c>
      <c r="F382" s="21">
        <f t="shared" si="25"/>
        <v>126</v>
      </c>
      <c r="G382" s="32">
        <f>E382+F382+EQUILIBRIO!E376</f>
        <v>826</v>
      </c>
      <c r="H382" s="21">
        <f t="shared" si="21"/>
        <v>1400</v>
      </c>
      <c r="I382" s="21">
        <f t="shared" si="22"/>
        <v>252</v>
      </c>
      <c r="J382" s="22">
        <f>CONTRATADO!J353+EQUILIBRIO!F376</f>
        <v>1652</v>
      </c>
      <c r="K382" s="23"/>
    </row>
    <row r="383" spans="1:13" x14ac:dyDescent="0.2">
      <c r="A383" s="36" t="s">
        <v>478</v>
      </c>
      <c r="B383" s="37" t="s">
        <v>479</v>
      </c>
      <c r="C383" s="30">
        <v>2</v>
      </c>
      <c r="D383" s="43" t="s">
        <v>49</v>
      </c>
      <c r="E383" s="21">
        <v>450</v>
      </c>
      <c r="F383" s="21">
        <f t="shared" si="25"/>
        <v>81</v>
      </c>
      <c r="G383" s="32">
        <f>E383+F383+EQUILIBRIO!E377</f>
        <v>531</v>
      </c>
      <c r="H383" s="21">
        <f t="shared" si="21"/>
        <v>900</v>
      </c>
      <c r="I383" s="21">
        <f t="shared" si="22"/>
        <v>162</v>
      </c>
      <c r="J383" s="22">
        <f>CONTRATADO!J354+EQUILIBRIO!F377</f>
        <v>1062</v>
      </c>
      <c r="K383" s="23"/>
    </row>
    <row r="384" spans="1:13" x14ac:dyDescent="0.2">
      <c r="A384" s="36" t="s">
        <v>480</v>
      </c>
      <c r="B384" s="37" t="s">
        <v>481</v>
      </c>
      <c r="C384" s="30">
        <v>2</v>
      </c>
      <c r="D384" s="43" t="s">
        <v>49</v>
      </c>
      <c r="E384" s="21">
        <v>975</v>
      </c>
      <c r="F384" s="21">
        <f t="shared" si="25"/>
        <v>175.5</v>
      </c>
      <c r="G384" s="32">
        <f>E384+F384+EQUILIBRIO!E378</f>
        <v>1150.5</v>
      </c>
      <c r="H384" s="21">
        <f t="shared" si="21"/>
        <v>1950</v>
      </c>
      <c r="I384" s="21">
        <f t="shared" si="22"/>
        <v>351</v>
      </c>
      <c r="J384" s="22">
        <f>CONTRATADO!J355+EQUILIBRIO!F378</f>
        <v>2301</v>
      </c>
      <c r="K384" s="23"/>
    </row>
    <row r="385" spans="1:14" x14ac:dyDescent="0.2">
      <c r="A385" s="36" t="s">
        <v>482</v>
      </c>
      <c r="B385" s="37" t="s">
        <v>483</v>
      </c>
      <c r="C385" s="30">
        <v>260</v>
      </c>
      <c r="D385" s="43" t="s">
        <v>376</v>
      </c>
      <c r="E385" s="21">
        <v>130</v>
      </c>
      <c r="F385" s="21">
        <f t="shared" si="25"/>
        <v>23.4</v>
      </c>
      <c r="G385" s="32">
        <f>E385+F385+EQUILIBRIO!E379</f>
        <v>153.4</v>
      </c>
      <c r="H385" s="21">
        <f t="shared" si="21"/>
        <v>33800</v>
      </c>
      <c r="I385" s="21">
        <f t="shared" si="22"/>
        <v>6084</v>
      </c>
      <c r="J385" s="22">
        <f>CONTRATADO!J356+EQUILIBRIO!F379</f>
        <v>39884</v>
      </c>
      <c r="K385" s="23"/>
    </row>
    <row r="386" spans="1:14" x14ac:dyDescent="0.2">
      <c r="A386" s="36" t="s">
        <v>484</v>
      </c>
      <c r="B386" s="37" t="s">
        <v>485</v>
      </c>
      <c r="C386" s="30">
        <v>2</v>
      </c>
      <c r="D386" s="43" t="s">
        <v>49</v>
      </c>
      <c r="E386" s="21">
        <f>'[2]MATERIALES E INSUMOS'!$E$229</f>
        <v>258.47000000000003</v>
      </c>
      <c r="F386" s="21">
        <f t="shared" si="25"/>
        <v>46.524600000000007</v>
      </c>
      <c r="G386" s="32">
        <f>E386+F386+EQUILIBRIO!E380</f>
        <v>304.99460000000005</v>
      </c>
      <c r="H386" s="21">
        <f t="shared" si="21"/>
        <v>516.94000000000005</v>
      </c>
      <c r="I386" s="21">
        <f t="shared" si="22"/>
        <v>93.05</v>
      </c>
      <c r="J386" s="22">
        <f>CONTRATADO!J357+EQUILIBRIO!F380</f>
        <v>609.99</v>
      </c>
      <c r="K386" s="23"/>
    </row>
    <row r="387" spans="1:14" x14ac:dyDescent="0.2">
      <c r="A387" s="36" t="s">
        <v>486</v>
      </c>
      <c r="B387" s="37" t="s">
        <v>487</v>
      </c>
      <c r="C387" s="30">
        <v>2</v>
      </c>
      <c r="D387" s="43" t="s">
        <v>49</v>
      </c>
      <c r="E387" s="21">
        <f>150</f>
        <v>150</v>
      </c>
      <c r="F387" s="21">
        <f t="shared" si="25"/>
        <v>27</v>
      </c>
      <c r="G387" s="32">
        <f>E387+F387+EQUILIBRIO!E381</f>
        <v>177</v>
      </c>
      <c r="H387" s="21">
        <f t="shared" si="21"/>
        <v>300</v>
      </c>
      <c r="I387" s="21">
        <f t="shared" si="22"/>
        <v>54</v>
      </c>
      <c r="J387" s="22">
        <f>CONTRATADO!J358+EQUILIBRIO!F381</f>
        <v>354</v>
      </c>
      <c r="K387" s="23"/>
    </row>
    <row r="388" spans="1:14" x14ac:dyDescent="0.2">
      <c r="A388" s="36" t="s">
        <v>488</v>
      </c>
      <c r="B388" s="37" t="s">
        <v>489</v>
      </c>
      <c r="C388" s="30">
        <v>1</v>
      </c>
      <c r="D388" s="43" t="s">
        <v>490</v>
      </c>
      <c r="E388" s="21">
        <v>1000</v>
      </c>
      <c r="F388" s="21">
        <f t="shared" si="25"/>
        <v>180</v>
      </c>
      <c r="G388" s="32">
        <f>E388+F388+EQUILIBRIO!E382</f>
        <v>1180</v>
      </c>
      <c r="H388" s="21">
        <f t="shared" si="21"/>
        <v>1000</v>
      </c>
      <c r="I388" s="21">
        <f t="shared" si="22"/>
        <v>180</v>
      </c>
      <c r="J388" s="22">
        <f>CONTRATADO!J359+EQUILIBRIO!F382</f>
        <v>1180</v>
      </c>
      <c r="K388" s="23"/>
    </row>
    <row r="389" spans="1:14" x14ac:dyDescent="0.2">
      <c r="A389" s="36" t="s">
        <v>491</v>
      </c>
      <c r="B389" s="37" t="s">
        <v>492</v>
      </c>
      <c r="C389" s="30">
        <v>2</v>
      </c>
      <c r="D389" s="43" t="s">
        <v>49</v>
      </c>
      <c r="E389" s="21">
        <v>850</v>
      </c>
      <c r="F389" s="21">
        <f t="shared" si="25"/>
        <v>153</v>
      </c>
      <c r="G389" s="32">
        <f>E389+F389+EQUILIBRIO!E383</f>
        <v>1003</v>
      </c>
      <c r="H389" s="21">
        <f t="shared" si="21"/>
        <v>1700</v>
      </c>
      <c r="I389" s="21">
        <f t="shared" si="22"/>
        <v>306</v>
      </c>
      <c r="J389" s="22">
        <f>CONTRATADO!J360+EQUILIBRIO!F383</f>
        <v>2006</v>
      </c>
      <c r="K389" s="23"/>
    </row>
    <row r="390" spans="1:14" x14ac:dyDescent="0.2">
      <c r="A390" s="36" t="s">
        <v>493</v>
      </c>
      <c r="B390" s="37" t="s">
        <v>494</v>
      </c>
      <c r="C390" s="30">
        <v>2</v>
      </c>
      <c r="D390" s="43" t="s">
        <v>49</v>
      </c>
      <c r="E390" s="21">
        <v>1300</v>
      </c>
      <c r="F390" s="21">
        <f t="shared" si="25"/>
        <v>234</v>
      </c>
      <c r="G390" s="32">
        <f>E390+F390+EQUILIBRIO!E384</f>
        <v>1534</v>
      </c>
      <c r="H390" s="21">
        <f t="shared" si="21"/>
        <v>2600</v>
      </c>
      <c r="I390" s="21">
        <f t="shared" si="22"/>
        <v>468</v>
      </c>
      <c r="J390" s="22">
        <f>CONTRATADO!J361+EQUILIBRIO!F384</f>
        <v>3068</v>
      </c>
      <c r="K390" s="23"/>
    </row>
    <row r="391" spans="1:14" x14ac:dyDescent="0.2">
      <c r="A391" s="36" t="s">
        <v>495</v>
      </c>
      <c r="B391" s="37" t="s">
        <v>496</v>
      </c>
      <c r="C391" s="30">
        <v>2</v>
      </c>
      <c r="D391" s="43" t="s">
        <v>49</v>
      </c>
      <c r="E391" s="21">
        <v>1450</v>
      </c>
      <c r="F391" s="21">
        <f t="shared" si="25"/>
        <v>261</v>
      </c>
      <c r="G391" s="32">
        <f>E391+F391+EQUILIBRIO!E385</f>
        <v>1711</v>
      </c>
      <c r="H391" s="21">
        <f t="shared" si="21"/>
        <v>2900</v>
      </c>
      <c r="I391" s="21">
        <f t="shared" si="22"/>
        <v>522</v>
      </c>
      <c r="J391" s="22">
        <f>CONTRATADO!J362+EQUILIBRIO!F385</f>
        <v>3422</v>
      </c>
      <c r="K391" s="23"/>
    </row>
    <row r="392" spans="1:14" x14ac:dyDescent="0.2">
      <c r="A392" s="36"/>
      <c r="B392" s="37"/>
      <c r="C392" s="30"/>
      <c r="D392" s="43"/>
      <c r="E392" s="21"/>
      <c r="F392" s="21"/>
      <c r="G392" s="32"/>
      <c r="H392" s="21"/>
      <c r="I392" s="21"/>
      <c r="J392" s="22"/>
      <c r="K392" s="23">
        <f>SUM(J379:J391)</f>
        <v>60783.1</v>
      </c>
      <c r="M392" s="340"/>
      <c r="N392" s="340"/>
    </row>
    <row r="393" spans="1:14" x14ac:dyDescent="0.2">
      <c r="A393" s="34" t="s">
        <v>497</v>
      </c>
      <c r="B393" s="25" t="s">
        <v>498</v>
      </c>
      <c r="C393" s="30">
        <v>1</v>
      </c>
      <c r="D393" s="43" t="s">
        <v>499</v>
      </c>
      <c r="E393" s="21">
        <v>250000</v>
      </c>
      <c r="F393" s="21">
        <f>E393*0.18</f>
        <v>45000</v>
      </c>
      <c r="G393" s="32">
        <f>E393+F393+EQUILIBRIO!E387</f>
        <v>295000</v>
      </c>
      <c r="H393" s="21">
        <f>ROUND(C393*E393,2)</f>
        <v>250000</v>
      </c>
      <c r="I393" s="21">
        <f>ROUND(C393*F393,2)</f>
        <v>45000</v>
      </c>
      <c r="J393" s="22">
        <f>CONTRATADO!J364+EQUILIBRIO!F387</f>
        <v>295000</v>
      </c>
      <c r="K393" s="23"/>
      <c r="N393" s="340"/>
    </row>
    <row r="394" spans="1:14" x14ac:dyDescent="0.2">
      <c r="A394" s="34" t="s">
        <v>500</v>
      </c>
      <c r="B394" s="25" t="s">
        <v>501</v>
      </c>
      <c r="C394" s="30">
        <v>1</v>
      </c>
      <c r="D394" s="43" t="s">
        <v>49</v>
      </c>
      <c r="E394" s="21">
        <f>'[1]Analisis de Costos'!G1188</f>
        <v>74684.570000000007</v>
      </c>
      <c r="F394" s="21">
        <f>'[1]Analisis de Costos'!H1188</f>
        <v>13443.23</v>
      </c>
      <c r="G394" s="32">
        <f>E394+F394+EQUILIBRIO!E388</f>
        <v>88127.8</v>
      </c>
      <c r="H394" s="21">
        <f>ROUND(C394*E394,2)</f>
        <v>74684.570000000007</v>
      </c>
      <c r="I394" s="21">
        <f>ROUND(C394*F394,2)</f>
        <v>13443.23</v>
      </c>
      <c r="J394" s="22">
        <f>CONTRATADO!J365+EQUILIBRIO!F388</f>
        <v>88127.8</v>
      </c>
      <c r="K394" s="23"/>
    </row>
    <row r="395" spans="1:14" x14ac:dyDescent="0.2">
      <c r="A395" s="34" t="s">
        <v>502</v>
      </c>
      <c r="B395" s="25" t="s">
        <v>503</v>
      </c>
      <c r="C395" s="30">
        <v>0</v>
      </c>
      <c r="D395" s="101" t="s">
        <v>25</v>
      </c>
      <c r="E395" s="21">
        <f>'[1]Analisis de Costos'!G1197</f>
        <v>241.7</v>
      </c>
      <c r="F395" s="21">
        <f>'[1]Analisis de Costos'!H1197</f>
        <v>30.92</v>
      </c>
      <c r="G395" s="32">
        <f>E395+F395+EQUILIBRIO!E389</f>
        <v>272.62</v>
      </c>
      <c r="H395" s="21">
        <f>ROUND(C395*E395,2)</f>
        <v>0</v>
      </c>
      <c r="I395" s="21">
        <f>ROUND(C395*F395,2)</f>
        <v>0</v>
      </c>
      <c r="J395" s="22">
        <f>CONTRATADO!J366+EQUILIBRIO!F389</f>
        <v>0</v>
      </c>
      <c r="K395" s="23"/>
    </row>
    <row r="396" spans="1:14" x14ac:dyDescent="0.2">
      <c r="A396" s="34"/>
      <c r="B396" s="25"/>
      <c r="C396" s="30"/>
      <c r="D396" s="101"/>
      <c r="E396" s="21"/>
      <c r="F396" s="21"/>
      <c r="G396" s="32"/>
      <c r="H396" s="21"/>
      <c r="I396" s="21"/>
      <c r="J396" s="22"/>
      <c r="K396" s="23">
        <f>SUM(J393:J395)</f>
        <v>383127.8</v>
      </c>
    </row>
    <row r="397" spans="1:14" x14ac:dyDescent="0.2">
      <c r="A397" s="48"/>
      <c r="B397" s="49" t="s">
        <v>504</v>
      </c>
      <c r="C397" s="50"/>
      <c r="D397" s="51"/>
      <c r="E397" s="52"/>
      <c r="F397" s="52"/>
      <c r="G397" s="53"/>
      <c r="H397" s="54">
        <f>SUM(H36:H395)</f>
        <v>69875958.469999984</v>
      </c>
      <c r="I397" s="54">
        <f>SUM(I36:I395)</f>
        <v>11998152.829999996</v>
      </c>
      <c r="J397" s="55"/>
      <c r="K397" s="55">
        <f>SUM(K32:K396)</f>
        <v>101382492.89013799</v>
      </c>
      <c r="M397" s="340"/>
    </row>
    <row r="398" spans="1:14" x14ac:dyDescent="0.2">
      <c r="A398" s="36"/>
      <c r="B398" s="40"/>
      <c r="C398" s="102"/>
      <c r="D398" s="42"/>
      <c r="E398" s="21"/>
      <c r="F398" s="21"/>
      <c r="G398" s="44"/>
      <c r="H398" s="103"/>
      <c r="I398" s="21"/>
      <c r="J398" s="22"/>
      <c r="K398" s="23"/>
    </row>
    <row r="399" spans="1:14" x14ac:dyDescent="0.2">
      <c r="A399" s="24" t="s">
        <v>505</v>
      </c>
      <c r="B399" s="25" t="s">
        <v>506</v>
      </c>
      <c r="C399" s="102"/>
      <c r="D399" s="31"/>
      <c r="E399" s="104"/>
      <c r="F399" s="104"/>
      <c r="G399" s="105"/>
      <c r="H399" s="21"/>
      <c r="I399" s="21"/>
      <c r="J399" s="22"/>
      <c r="K399" s="23"/>
      <c r="M399" s="340"/>
    </row>
    <row r="400" spans="1:14" x14ac:dyDescent="0.2">
      <c r="A400" s="24"/>
      <c r="B400" s="25"/>
      <c r="C400" s="102"/>
      <c r="D400" s="31"/>
      <c r="E400" s="21"/>
      <c r="F400" s="21"/>
      <c r="G400" s="32"/>
      <c r="H400" s="21"/>
      <c r="I400" s="21"/>
      <c r="J400" s="22"/>
      <c r="K400" s="23"/>
    </row>
    <row r="401" spans="1:11" x14ac:dyDescent="0.2">
      <c r="A401" s="34">
        <v>1</v>
      </c>
      <c r="B401" s="25" t="s">
        <v>507</v>
      </c>
      <c r="C401" s="102"/>
      <c r="D401" s="31"/>
      <c r="E401" s="21"/>
      <c r="F401" s="21"/>
      <c r="G401" s="32"/>
      <c r="H401" s="21"/>
      <c r="I401" s="21"/>
      <c r="J401" s="22"/>
      <c r="K401" s="23"/>
    </row>
    <row r="402" spans="1:11" x14ac:dyDescent="0.2">
      <c r="A402" s="36">
        <v>1.1000000000000001</v>
      </c>
      <c r="B402" s="37" t="s">
        <v>508</v>
      </c>
      <c r="C402" s="30">
        <v>176.4</v>
      </c>
      <c r="D402" s="31" t="s">
        <v>109</v>
      </c>
      <c r="E402" s="21">
        <f>E46</f>
        <v>683.35666666666668</v>
      </c>
      <c r="F402" s="21">
        <f>F46</f>
        <v>15.409358333333333</v>
      </c>
      <c r="G402" s="32">
        <f>CONTRATADO!G373+EQUILIBRIO!E396</f>
        <v>729.44269166666663</v>
      </c>
      <c r="H402" s="21">
        <f>ROUND(C402*E402,2)</f>
        <v>120544.12</v>
      </c>
      <c r="I402" s="21">
        <f>ROUND(C402*F402,2)</f>
        <v>2718.21</v>
      </c>
      <c r="J402" s="22">
        <f>CONTRATADO!J373+EQUILIBRIO!F396</f>
        <v>128673.69399999999</v>
      </c>
      <c r="K402" s="23"/>
    </row>
    <row r="403" spans="1:11" x14ac:dyDescent="0.2">
      <c r="A403" s="36">
        <v>1.2</v>
      </c>
      <c r="B403" s="37" t="s">
        <v>509</v>
      </c>
      <c r="C403" s="30">
        <v>276.49</v>
      </c>
      <c r="D403" s="31" t="s">
        <v>109</v>
      </c>
      <c r="E403" s="21">
        <f>E402</f>
        <v>683.35666666666668</v>
      </c>
      <c r="F403" s="21">
        <f>F402</f>
        <v>15.409358333333333</v>
      </c>
      <c r="G403" s="32">
        <f>CONTRATADO!G374+EQUILIBRIO!E397</f>
        <v>729.44269166666663</v>
      </c>
      <c r="H403" s="21">
        <f>ROUND(C403*E403,2)</f>
        <v>188941.28</v>
      </c>
      <c r="I403" s="21">
        <f>ROUND(C403*F403,2)</f>
        <v>4260.53</v>
      </c>
      <c r="J403" s="22">
        <f>CONTRATADO!J374+EQUILIBRIO!F397</f>
        <v>201683.60156666665</v>
      </c>
      <c r="K403" s="23"/>
    </row>
    <row r="404" spans="1:11" x14ac:dyDescent="0.2">
      <c r="A404" s="36">
        <v>1.3</v>
      </c>
      <c r="B404" s="37" t="s">
        <v>35</v>
      </c>
      <c r="C404" s="30">
        <v>458.61</v>
      </c>
      <c r="D404" s="31" t="s">
        <v>109</v>
      </c>
      <c r="E404" s="21">
        <f>E24</f>
        <v>295</v>
      </c>
      <c r="F404" s="21">
        <f>F24</f>
        <v>53.1</v>
      </c>
      <c r="G404" s="32">
        <f>CONTRATADO!G375+EQUILIBRIO!E398</f>
        <v>507.40000000000003</v>
      </c>
      <c r="H404" s="21">
        <f>ROUND(C404*E404,2)</f>
        <v>135289.95000000001</v>
      </c>
      <c r="I404" s="21">
        <f>ROUND(C404*F404,2)</f>
        <v>24352.19</v>
      </c>
      <c r="J404" s="22">
        <f>CONTRATADO!J375+EQUILIBRIO!F398</f>
        <v>232698.71300000002</v>
      </c>
      <c r="K404" s="23"/>
    </row>
    <row r="405" spans="1:11" x14ac:dyDescent="0.2">
      <c r="A405" s="36"/>
      <c r="B405" s="37"/>
      <c r="C405" s="30"/>
      <c r="D405" s="31"/>
      <c r="E405" s="21"/>
      <c r="F405" s="21"/>
      <c r="G405" s="32"/>
      <c r="H405" s="21"/>
      <c r="I405" s="21"/>
      <c r="J405" s="22"/>
      <c r="K405" s="23">
        <f>SUM(J402:J404)</f>
        <v>563056.00856666663</v>
      </c>
    </row>
    <row r="406" spans="1:11" x14ac:dyDescent="0.2">
      <c r="A406" s="34">
        <v>2</v>
      </c>
      <c r="B406" s="25" t="s">
        <v>510</v>
      </c>
      <c r="C406" s="30"/>
      <c r="D406" s="31"/>
      <c r="E406" s="21"/>
      <c r="F406" s="21"/>
      <c r="G406" s="32"/>
      <c r="H406" s="21"/>
      <c r="I406" s="21"/>
      <c r="J406" s="22"/>
      <c r="K406" s="23"/>
    </row>
    <row r="407" spans="1:11" x14ac:dyDescent="0.2">
      <c r="A407" s="36">
        <v>2.1</v>
      </c>
      <c r="B407" s="39" t="s">
        <v>511</v>
      </c>
      <c r="C407" s="30">
        <v>0.74</v>
      </c>
      <c r="D407" s="31" t="s">
        <v>109</v>
      </c>
      <c r="E407" s="21">
        <f>'[1]Analisis de Costos'!G1207</f>
        <v>27109.309999999998</v>
      </c>
      <c r="F407" s="21">
        <f>'[1]Analisis de Costos'!H1207</f>
        <v>4577.42</v>
      </c>
      <c r="G407" s="32">
        <f>CONTRATADO!G378+EQUILIBRIO!E401</f>
        <v>39041.43</v>
      </c>
      <c r="H407" s="21">
        <f>ROUND(C407*E407,2)</f>
        <v>20060.89</v>
      </c>
      <c r="I407" s="21">
        <f>ROUND(C407*F407,2)</f>
        <v>3387.29</v>
      </c>
      <c r="J407" s="22">
        <f>CONTRATADO!J378+EQUILIBRIO!F401</f>
        <v>28890.658000000003</v>
      </c>
      <c r="K407" s="23"/>
    </row>
    <row r="408" spans="1:11" x14ac:dyDescent="0.2">
      <c r="A408" s="36">
        <v>2.2000000000000002</v>
      </c>
      <c r="B408" s="39" t="s">
        <v>512</v>
      </c>
      <c r="C408" s="30">
        <v>3.5</v>
      </c>
      <c r="D408" s="31" t="s">
        <v>109</v>
      </c>
      <c r="E408" s="21">
        <f>'[1]Analisis de Costos'!G1219</f>
        <v>27459.309999999998</v>
      </c>
      <c r="F408" s="21">
        <f>'[1]Analisis de Costos'!H1219</f>
        <v>4577.42</v>
      </c>
      <c r="G408" s="32">
        <f>CONTRATADO!G379+EQUILIBRIO!E402</f>
        <v>39708.1</v>
      </c>
      <c r="H408" s="21">
        <f>ROUND(C408*E408,2)</f>
        <v>96107.59</v>
      </c>
      <c r="I408" s="21">
        <f>ROUND(C408*F408,2)</f>
        <v>16020.97</v>
      </c>
      <c r="J408" s="22">
        <f>CONTRATADO!J379+EQUILIBRIO!F402</f>
        <v>138978.35500000001</v>
      </c>
      <c r="K408" s="23"/>
    </row>
    <row r="409" spans="1:11" x14ac:dyDescent="0.2">
      <c r="A409" s="36">
        <v>2.2999999999999998</v>
      </c>
      <c r="B409" s="39" t="s">
        <v>513</v>
      </c>
      <c r="C409" s="30">
        <v>60.77</v>
      </c>
      <c r="D409" s="31" t="s">
        <v>109</v>
      </c>
      <c r="E409" s="21">
        <f>'[1]Analisis de Costos'!G1231</f>
        <v>22757.81</v>
      </c>
      <c r="F409" s="21">
        <f>'[1]Analisis de Costos'!H1231</f>
        <v>3734.42</v>
      </c>
      <c r="G409" s="32">
        <f>CONTRATADO!G380+EQUILIBRIO!E403</f>
        <v>32883.550000000003</v>
      </c>
      <c r="H409" s="21">
        <f>ROUND(C409*E409,2)</f>
        <v>1382992.11</v>
      </c>
      <c r="I409" s="21">
        <f>ROUND(C409*F409,2)</f>
        <v>226940.7</v>
      </c>
      <c r="J409" s="22">
        <f>CONTRATADO!J380+EQUILIBRIO!F403</f>
        <v>1998333.3263999999</v>
      </c>
      <c r="K409" s="23"/>
    </row>
    <row r="410" spans="1:11" x14ac:dyDescent="0.2">
      <c r="A410" s="36"/>
      <c r="B410" s="39"/>
      <c r="C410" s="30"/>
      <c r="D410" s="31"/>
      <c r="E410" s="21"/>
      <c r="F410" s="21"/>
      <c r="G410" s="32"/>
      <c r="H410" s="21"/>
      <c r="I410" s="21"/>
      <c r="J410" s="22"/>
      <c r="K410" s="23">
        <f>SUM(J407:J409)</f>
        <v>2166202.3393999999</v>
      </c>
    </row>
    <row r="411" spans="1:11" x14ac:dyDescent="0.2">
      <c r="A411" s="34">
        <v>3</v>
      </c>
      <c r="B411" s="25" t="s">
        <v>514</v>
      </c>
      <c r="C411" s="30"/>
      <c r="D411" s="31"/>
      <c r="E411" s="21"/>
      <c r="F411" s="21"/>
      <c r="G411" s="32"/>
      <c r="H411" s="21"/>
      <c r="I411" s="21"/>
      <c r="J411" s="22"/>
      <c r="K411" s="23"/>
    </row>
    <row r="412" spans="1:11" x14ac:dyDescent="0.2">
      <c r="A412" s="36">
        <v>3.1</v>
      </c>
      <c r="B412" s="39" t="s">
        <v>515</v>
      </c>
      <c r="C412" s="30">
        <v>42.15</v>
      </c>
      <c r="D412" s="31" t="s">
        <v>33</v>
      </c>
      <c r="E412" s="21">
        <f>'[1]Analisis de Costos'!G1243</f>
        <v>4028.03</v>
      </c>
      <c r="F412" s="21">
        <f>'[1]Analisis de Costos'!H1243</f>
        <v>713.18999999999994</v>
      </c>
      <c r="G412" s="32">
        <f>CONTRATADO!G383+EQUILIBRIO!E406</f>
        <v>7350.6299999999992</v>
      </c>
      <c r="H412" s="21">
        <f t="shared" ref="H412:H433" si="26">ROUND(C412*E412,2)</f>
        <v>169781.46</v>
      </c>
      <c r="I412" s="21">
        <f t="shared" ref="I412:I433" si="27">ROUND(C412*F412,2)</f>
        <v>30060.959999999999</v>
      </c>
      <c r="J412" s="22">
        <f>CONTRATADO!J383+EQUILIBRIO!F406</f>
        <v>309829.05149999994</v>
      </c>
      <c r="K412" s="100"/>
    </row>
    <row r="413" spans="1:11" x14ac:dyDescent="0.2">
      <c r="A413" s="36">
        <v>3.2</v>
      </c>
      <c r="B413" s="39" t="s">
        <v>516</v>
      </c>
      <c r="C413" s="30">
        <v>9</v>
      </c>
      <c r="D413" s="31" t="s">
        <v>33</v>
      </c>
      <c r="E413" s="21">
        <f>'[1]Analisis de Costos'!G471</f>
        <v>23102.10393242626</v>
      </c>
      <c r="F413" s="21">
        <f>'[1]Analisis de Costos'!H471</f>
        <v>3576.38</v>
      </c>
      <c r="G413" s="32">
        <f>CONTRATADO!G384+EQUILIBRIO!E407</f>
        <v>34852.120730303999</v>
      </c>
      <c r="H413" s="21">
        <f t="shared" si="26"/>
        <v>207918.94</v>
      </c>
      <c r="I413" s="21">
        <f t="shared" si="27"/>
        <v>32187.42</v>
      </c>
      <c r="J413" s="22">
        <f>CONTRATADO!J384+EQUILIBRIO!F407</f>
        <v>313669.09118089965</v>
      </c>
      <c r="K413" s="100"/>
    </row>
    <row r="414" spans="1:11" x14ac:dyDescent="0.2">
      <c r="A414" s="36">
        <v>3.3</v>
      </c>
      <c r="B414" s="39" t="s">
        <v>517</v>
      </c>
      <c r="C414" s="30">
        <v>39.799999999999997</v>
      </c>
      <c r="D414" s="31" t="s">
        <v>33</v>
      </c>
      <c r="E414" s="21">
        <f>E413</f>
        <v>23102.10393242626</v>
      </c>
      <c r="F414" s="21">
        <f>F413</f>
        <v>3576.38</v>
      </c>
      <c r="G414" s="32">
        <f>CONTRATADO!G385+EQUILIBRIO!E408</f>
        <v>34852.120730303999</v>
      </c>
      <c r="H414" s="21">
        <f t="shared" si="26"/>
        <v>919463.74</v>
      </c>
      <c r="I414" s="21">
        <f t="shared" si="27"/>
        <v>142339.92000000001</v>
      </c>
      <c r="J414" s="22">
        <f>CONTRATADO!J385+EQUILIBRIO!F408</f>
        <v>1387114.404555534</v>
      </c>
      <c r="K414" s="100"/>
    </row>
    <row r="415" spans="1:11" x14ac:dyDescent="0.2">
      <c r="A415" s="36">
        <v>3.4</v>
      </c>
      <c r="B415" s="39" t="s">
        <v>518</v>
      </c>
      <c r="C415" s="30">
        <v>7.4</v>
      </c>
      <c r="D415" s="31" t="s">
        <v>33</v>
      </c>
      <c r="E415" s="21">
        <f>'[1]Analisis de Costos'!G1257</f>
        <v>24376.381159917113</v>
      </c>
      <c r="F415" s="21">
        <f>'[1]Analisis de Costos'!H1257</f>
        <v>3596.9500000000003</v>
      </c>
      <c r="G415" s="32">
        <f>CONTRATADO!G386+EQUILIBRIO!E409</f>
        <v>29782.993794583781</v>
      </c>
      <c r="H415" s="21">
        <f t="shared" si="26"/>
        <v>180385.22</v>
      </c>
      <c r="I415" s="21">
        <f t="shared" si="27"/>
        <v>26617.43</v>
      </c>
      <c r="J415" s="22">
        <f>CONTRATADO!J386+EQUILIBRIO!F409</f>
        <v>220394.15349653334</v>
      </c>
      <c r="K415" s="100"/>
    </row>
    <row r="416" spans="1:11" x14ac:dyDescent="0.2">
      <c r="A416" s="36">
        <v>3.5</v>
      </c>
      <c r="B416" s="39" t="s">
        <v>519</v>
      </c>
      <c r="C416" s="30">
        <v>34.4</v>
      </c>
      <c r="D416" s="31" t="s">
        <v>33</v>
      </c>
      <c r="E416" s="21">
        <f>E415</f>
        <v>24376.381159917113</v>
      </c>
      <c r="F416" s="21">
        <f>F415</f>
        <v>3596.9500000000003</v>
      </c>
      <c r="G416" s="32">
        <f>CONTRATADO!G387+EQUILIBRIO!E410</f>
        <v>29782.993794583781</v>
      </c>
      <c r="H416" s="21">
        <f t="shared" si="26"/>
        <v>838547.51</v>
      </c>
      <c r="I416" s="21">
        <f t="shared" si="27"/>
        <v>123735.08</v>
      </c>
      <c r="J416" s="22">
        <f>CONTRATADO!J387+EQUILIBRIO!F410</f>
        <v>1024534.9846325334</v>
      </c>
      <c r="K416" s="100"/>
    </row>
    <row r="417" spans="1:11" x14ac:dyDescent="0.2">
      <c r="A417" s="36">
        <v>3.6</v>
      </c>
      <c r="B417" s="37" t="s">
        <v>219</v>
      </c>
      <c r="C417" s="30">
        <v>2</v>
      </c>
      <c r="D417" s="98" t="s">
        <v>49</v>
      </c>
      <c r="E417" s="21">
        <f>'[1]Analisis de Costos'!G486</f>
        <v>53997.227450303995</v>
      </c>
      <c r="F417" s="97">
        <f>'[1]Analisis de Costos'!H486</f>
        <v>8761</v>
      </c>
      <c r="G417" s="32">
        <f>CONTRATADO!G388+EQUILIBRIO!E411</f>
        <v>64034.640730303996</v>
      </c>
      <c r="H417" s="21">
        <f t="shared" si="26"/>
        <v>107994.45</v>
      </c>
      <c r="I417" s="21">
        <f t="shared" si="27"/>
        <v>17522</v>
      </c>
      <c r="J417" s="22">
        <f>CONTRATADO!J388+EQUILIBRIO!F411</f>
        <v>128069.27656</v>
      </c>
      <c r="K417" s="23"/>
    </row>
    <row r="418" spans="1:11" x14ac:dyDescent="0.2">
      <c r="A418" s="36">
        <v>3.7</v>
      </c>
      <c r="B418" s="39" t="s">
        <v>520</v>
      </c>
      <c r="C418" s="30">
        <v>3</v>
      </c>
      <c r="D418" s="31" t="s">
        <v>49</v>
      </c>
      <c r="E418" s="21">
        <f>'[1]Analisis de Costos'!G1272</f>
        <v>51643.044470182402</v>
      </c>
      <c r="F418" s="21">
        <f>'[1]Analisis de Costos'!H1272</f>
        <v>8420.9500000000007</v>
      </c>
      <c r="G418" s="32">
        <f>CONTRATADO!G389+EQUILIBRIO!E412</f>
        <v>61424.690438182399</v>
      </c>
      <c r="H418" s="21">
        <f t="shared" si="26"/>
        <v>154929.13</v>
      </c>
      <c r="I418" s="21">
        <f t="shared" si="27"/>
        <v>25262.85</v>
      </c>
      <c r="J418" s="22">
        <f>CONTRATADO!J389+EQUILIBRIO!F412</f>
        <v>184274.067904</v>
      </c>
      <c r="K418" s="100"/>
    </row>
    <row r="419" spans="1:11" x14ac:dyDescent="0.2">
      <c r="A419" s="36">
        <v>3.8</v>
      </c>
      <c r="B419" s="39" t="s">
        <v>247</v>
      </c>
      <c r="C419" s="30">
        <v>2</v>
      </c>
      <c r="D419" s="31" t="s">
        <v>49</v>
      </c>
      <c r="E419" s="21">
        <f>'[1]Analisis de Costos'!G500</f>
        <v>51122.227450303995</v>
      </c>
      <c r="F419" s="21">
        <f>'[1]Analisis de Costos'!H500</f>
        <v>8536</v>
      </c>
      <c r="G419" s="32">
        <f>CONTRATADO!G390+EQUILIBRIO!E413</f>
        <v>72014.640730304003</v>
      </c>
      <c r="H419" s="21">
        <f t="shared" si="26"/>
        <v>102244.45</v>
      </c>
      <c r="I419" s="21">
        <f t="shared" si="27"/>
        <v>17072</v>
      </c>
      <c r="J419" s="22">
        <f>CONTRATADO!J390+EQUILIBRIO!F413</f>
        <v>144029.27656</v>
      </c>
      <c r="K419" s="100"/>
    </row>
    <row r="420" spans="1:11" x14ac:dyDescent="0.2">
      <c r="A420" s="36">
        <v>3.9</v>
      </c>
      <c r="B420" s="39" t="s">
        <v>521</v>
      </c>
      <c r="C420" s="30">
        <v>1</v>
      </c>
      <c r="D420" s="31" t="s">
        <v>49</v>
      </c>
      <c r="E420" s="21">
        <f>'[1]Analisis de Costos'!G1287</f>
        <v>51643.044470182402</v>
      </c>
      <c r="F420" s="21">
        <f>'[1]Analisis de Costos'!H1287</f>
        <v>8420.9500000000007</v>
      </c>
      <c r="G420" s="32">
        <f>CONTRATADO!G391+EQUILIBRIO!E414</f>
        <v>61424.690438182399</v>
      </c>
      <c r="H420" s="21">
        <f t="shared" si="26"/>
        <v>51643.040000000001</v>
      </c>
      <c r="I420" s="21">
        <f t="shared" si="27"/>
        <v>8420.9500000000007</v>
      </c>
      <c r="J420" s="22">
        <f>CONTRATADO!J391+EQUILIBRIO!F414</f>
        <v>61424.685968000005</v>
      </c>
      <c r="K420" s="100"/>
    </row>
    <row r="421" spans="1:11" x14ac:dyDescent="0.2">
      <c r="A421" s="36">
        <v>3.1</v>
      </c>
      <c r="B421" s="39" t="s">
        <v>522</v>
      </c>
      <c r="C421" s="30">
        <v>1</v>
      </c>
      <c r="D421" s="31" t="s">
        <v>49</v>
      </c>
      <c r="E421" s="21">
        <f>'[1]Analisis de Costos'!G1302</f>
        <v>23072.227450303999</v>
      </c>
      <c r="F421" s="21">
        <f>'[1]Analisis de Costos'!H1302</f>
        <v>3278.2</v>
      </c>
      <c r="G421" s="32">
        <f>CONTRATADO!G392+EQUILIBRIO!E415</f>
        <v>47398.040730303997</v>
      </c>
      <c r="H421" s="21">
        <f t="shared" si="26"/>
        <v>23072.23</v>
      </c>
      <c r="I421" s="21">
        <f t="shared" si="27"/>
        <v>3278.2</v>
      </c>
      <c r="J421" s="22">
        <f>CONTRATADO!J392+EQUILIBRIO!F415</f>
        <v>47398.043279999998</v>
      </c>
      <c r="K421" s="100"/>
    </row>
    <row r="422" spans="1:11" x14ac:dyDescent="0.2">
      <c r="A422" s="36">
        <v>3.11</v>
      </c>
      <c r="B422" s="39" t="s">
        <v>523</v>
      </c>
      <c r="C422" s="30">
        <v>2</v>
      </c>
      <c r="D422" s="31" t="s">
        <v>49</v>
      </c>
      <c r="E422" s="21">
        <f>'[1]Analisis de Costos'!G1317</f>
        <v>20743.044470182398</v>
      </c>
      <c r="F422" s="21">
        <f>'[1]Analisis de Costos'!H1317</f>
        <v>1548</v>
      </c>
      <c r="G422" s="32">
        <f>CONTRATADO!G393+EQUILIBRIO!E416</f>
        <v>24345.700438182401</v>
      </c>
      <c r="H422" s="21">
        <f t="shared" si="26"/>
        <v>41486.089999999997</v>
      </c>
      <c r="I422" s="21">
        <f t="shared" si="27"/>
        <v>3096</v>
      </c>
      <c r="J422" s="22">
        <f>CONTRATADO!J393+EQUILIBRIO!F416</f>
        <v>48691.401936000002</v>
      </c>
      <c r="K422" s="23"/>
    </row>
    <row r="423" spans="1:11" x14ac:dyDescent="0.2">
      <c r="A423" s="36">
        <v>3.12</v>
      </c>
      <c r="B423" s="39" t="s">
        <v>524</v>
      </c>
      <c r="C423" s="30">
        <v>1</v>
      </c>
      <c r="D423" s="31" t="s">
        <v>49</v>
      </c>
      <c r="E423" s="21">
        <f>'[1]Analisis de Costos'!G582</f>
        <v>25588.261136640001</v>
      </c>
      <c r="F423" s="21">
        <f>'[1]Analisis de Costos'!H582</f>
        <v>3939.89</v>
      </c>
      <c r="G423" s="32">
        <f>CONTRATADO!G394+EQUILIBRIO!E417</f>
        <v>30934.16441664</v>
      </c>
      <c r="H423" s="21">
        <f t="shared" si="26"/>
        <v>25588.26</v>
      </c>
      <c r="I423" s="21">
        <f t="shared" si="27"/>
        <v>3939.89</v>
      </c>
      <c r="J423" s="22">
        <f>CONTRATADO!J394+EQUILIBRIO!F417</f>
        <v>30934.163279999993</v>
      </c>
      <c r="K423" s="23"/>
    </row>
    <row r="424" spans="1:11" x14ac:dyDescent="0.2">
      <c r="A424" s="36">
        <v>3.13</v>
      </c>
      <c r="B424" s="39" t="s">
        <v>525</v>
      </c>
      <c r="C424" s="30">
        <v>1</v>
      </c>
      <c r="D424" s="31" t="s">
        <v>49</v>
      </c>
      <c r="E424" s="21">
        <f>'[1]Analisis de Costos'!G1332</f>
        <v>13457.975557759999</v>
      </c>
      <c r="F424" s="21">
        <f>'[1]Analisis de Costos'!H1332</f>
        <v>450</v>
      </c>
      <c r="G424" s="32">
        <f>CONTRATADO!G395+EQUILIBRIO!E418</f>
        <v>15218.731525759998</v>
      </c>
      <c r="H424" s="21">
        <f t="shared" si="26"/>
        <v>13457.98</v>
      </c>
      <c r="I424" s="21">
        <f t="shared" si="27"/>
        <v>450</v>
      </c>
      <c r="J424" s="22">
        <f>CONTRATADO!J395+EQUILIBRIO!F418</f>
        <v>15218.735967999999</v>
      </c>
      <c r="K424" s="23"/>
    </row>
    <row r="425" spans="1:11" x14ac:dyDescent="0.2">
      <c r="A425" s="36">
        <v>3.14</v>
      </c>
      <c r="B425" s="39" t="s">
        <v>526</v>
      </c>
      <c r="C425" s="30">
        <v>4</v>
      </c>
      <c r="D425" s="31" t="s">
        <v>49</v>
      </c>
      <c r="E425" s="21">
        <f>'[1]Analisis de Costos'!G1346</f>
        <v>35863.75294117647</v>
      </c>
      <c r="F425" s="21">
        <f>'[1]Analisis de Costos'!H1346</f>
        <v>6756.5605882352938</v>
      </c>
      <c r="G425" s="32">
        <f>CONTRATADO!G396+EQUILIBRIO!E419</f>
        <v>51429.232941176473</v>
      </c>
      <c r="H425" s="21">
        <f t="shared" si="26"/>
        <v>143455.01</v>
      </c>
      <c r="I425" s="21">
        <f t="shared" si="27"/>
        <v>27026.240000000002</v>
      </c>
      <c r="J425" s="22">
        <f>CONTRATADO!J396+EQUILIBRIO!F419</f>
        <v>205716.92764705882</v>
      </c>
      <c r="K425" s="23"/>
    </row>
    <row r="426" spans="1:11" x14ac:dyDescent="0.2">
      <c r="A426" s="36">
        <v>3.15</v>
      </c>
      <c r="B426" s="39" t="s">
        <v>527</v>
      </c>
      <c r="C426" s="30">
        <v>4</v>
      </c>
      <c r="D426" s="31" t="s">
        <v>49</v>
      </c>
      <c r="E426" s="21">
        <f>'[1]Analisis de Costos'!G1357</f>
        <v>35863.75294117647</v>
      </c>
      <c r="F426" s="21">
        <f>'[1]Analisis de Costos'!H1357</f>
        <v>6756.5605882352938</v>
      </c>
      <c r="G426" s="32">
        <f>CONTRATADO!G397+EQUILIBRIO!E420</f>
        <v>51429.232941176473</v>
      </c>
      <c r="H426" s="21">
        <f t="shared" si="26"/>
        <v>143455.01</v>
      </c>
      <c r="I426" s="21">
        <f t="shared" si="27"/>
        <v>27026.240000000002</v>
      </c>
      <c r="J426" s="22">
        <f>CONTRATADO!J397+EQUILIBRIO!F420</f>
        <v>205716.92764705882</v>
      </c>
      <c r="K426" s="23"/>
    </row>
    <row r="427" spans="1:11" x14ac:dyDescent="0.2">
      <c r="A427" s="36">
        <v>3.16</v>
      </c>
      <c r="B427" s="39" t="s">
        <v>528</v>
      </c>
      <c r="C427" s="30">
        <v>2</v>
      </c>
      <c r="D427" s="31" t="s">
        <v>49</v>
      </c>
      <c r="E427" s="21">
        <f>'[1]Analisis de Costos'!G526</f>
        <v>386880.44</v>
      </c>
      <c r="F427" s="21">
        <f>'[1]Analisis de Costos'!H526</f>
        <v>60863.48</v>
      </c>
      <c r="G427" s="32">
        <f>CONTRATADO!G398+EQUILIBRIO!E421</f>
        <v>935049.37000000011</v>
      </c>
      <c r="H427" s="21">
        <f t="shared" si="26"/>
        <v>773760.88</v>
      </c>
      <c r="I427" s="21">
        <f t="shared" si="27"/>
        <v>121726.96</v>
      </c>
      <c r="J427" s="22">
        <f>CONTRATADO!J398+EQUILIBRIO!F421</f>
        <v>1870098.7400000002</v>
      </c>
      <c r="K427" s="23"/>
    </row>
    <row r="428" spans="1:11" x14ac:dyDescent="0.2">
      <c r="A428" s="36">
        <v>3.17</v>
      </c>
      <c r="B428" s="39" t="s">
        <v>529</v>
      </c>
      <c r="C428" s="30">
        <v>2</v>
      </c>
      <c r="D428" s="31" t="s">
        <v>49</v>
      </c>
      <c r="E428" s="21">
        <f>'[1]Analisis de Costos'!G1368</f>
        <v>151164.21</v>
      </c>
      <c r="F428" s="21">
        <f>'[1]Analisis de Costos'!H1368</f>
        <v>24813</v>
      </c>
      <c r="G428" s="32">
        <f>CONTRATADO!G399+EQUILIBRIO!E422</f>
        <v>178639.88</v>
      </c>
      <c r="H428" s="21">
        <f t="shared" si="26"/>
        <v>302328.42</v>
      </c>
      <c r="I428" s="21">
        <f t="shared" si="27"/>
        <v>49626</v>
      </c>
      <c r="J428" s="22">
        <f>CONTRATADO!J399+EQUILIBRIO!F422</f>
        <v>357279.76</v>
      </c>
      <c r="K428" s="23"/>
    </row>
    <row r="429" spans="1:11" x14ac:dyDescent="0.2">
      <c r="A429" s="36">
        <v>3.18</v>
      </c>
      <c r="B429" s="39" t="s">
        <v>530</v>
      </c>
      <c r="C429" s="30">
        <v>2</v>
      </c>
      <c r="D429" s="31" t="s">
        <v>49</v>
      </c>
      <c r="E429" s="21">
        <f>'[1]Analisis de Costos'!G1383</f>
        <v>33897.019999999997</v>
      </c>
      <c r="F429" s="21">
        <f>'[1]Analisis de Costos'!H1383</f>
        <v>3617.26</v>
      </c>
      <c r="G429" s="32">
        <f>CONTRATADO!G400+EQUILIBRIO!E423</f>
        <v>46350.8</v>
      </c>
      <c r="H429" s="21">
        <f t="shared" si="26"/>
        <v>67794.039999999994</v>
      </c>
      <c r="I429" s="21">
        <f t="shared" si="27"/>
        <v>7234.52</v>
      </c>
      <c r="J429" s="22">
        <f>CONTRATADO!J400+EQUILIBRIO!F423</f>
        <v>92701.6</v>
      </c>
      <c r="K429" s="23"/>
    </row>
    <row r="430" spans="1:11" x14ac:dyDescent="0.2">
      <c r="A430" s="36">
        <v>3.19</v>
      </c>
      <c r="B430" s="39" t="s">
        <v>531</v>
      </c>
      <c r="C430" s="30">
        <v>2</v>
      </c>
      <c r="D430" s="31" t="s">
        <v>49</v>
      </c>
      <c r="E430" s="21">
        <f>'[1]Analisis de Costos'!G1398</f>
        <v>25852.77</v>
      </c>
      <c r="F430" s="21">
        <f>'[1]Analisis de Costos'!H1398</f>
        <v>3044.08</v>
      </c>
      <c r="G430" s="32">
        <f>CONTRATADO!G401+EQUILIBRIO!E424</f>
        <v>35199.800000000003</v>
      </c>
      <c r="H430" s="21">
        <f t="shared" si="26"/>
        <v>51705.54</v>
      </c>
      <c r="I430" s="21">
        <f t="shared" si="27"/>
        <v>6088.16</v>
      </c>
      <c r="J430" s="22">
        <f>CONTRATADO!J401+EQUILIBRIO!F424</f>
        <v>70399.600000000006</v>
      </c>
      <c r="K430" s="23"/>
    </row>
    <row r="431" spans="1:11" x14ac:dyDescent="0.2">
      <c r="A431" s="36">
        <v>3.2</v>
      </c>
      <c r="B431" s="37" t="s">
        <v>532</v>
      </c>
      <c r="C431" s="30">
        <v>1</v>
      </c>
      <c r="D431" s="31" t="s">
        <v>49</v>
      </c>
      <c r="E431" s="21">
        <f>'[1]Analisis de Costos'!G1413</f>
        <v>25852.77</v>
      </c>
      <c r="F431" s="21">
        <f>'[1]Analisis de Costos'!H1413</f>
        <v>3044.08</v>
      </c>
      <c r="G431" s="32">
        <f>CONTRATADO!G402+EQUILIBRIO!E425</f>
        <v>35199.800000000003</v>
      </c>
      <c r="H431" s="21">
        <f t="shared" si="26"/>
        <v>25852.77</v>
      </c>
      <c r="I431" s="21">
        <f t="shared" si="27"/>
        <v>3044.08</v>
      </c>
      <c r="J431" s="22">
        <f>CONTRATADO!J402+EQUILIBRIO!F425</f>
        <v>35199.800000000003</v>
      </c>
      <c r="K431" s="23"/>
    </row>
    <row r="432" spans="1:11" x14ac:dyDescent="0.2">
      <c r="A432" s="36">
        <v>3.21</v>
      </c>
      <c r="B432" s="39" t="s">
        <v>533</v>
      </c>
      <c r="C432" s="30">
        <v>1</v>
      </c>
      <c r="D432" s="31" t="s">
        <v>49</v>
      </c>
      <c r="E432" s="21">
        <v>7800</v>
      </c>
      <c r="F432" s="21">
        <f>E432*0.18</f>
        <v>1404</v>
      </c>
      <c r="G432" s="32">
        <f>CONTRATADO!G403+EQUILIBRIO!E426</f>
        <v>9204</v>
      </c>
      <c r="H432" s="21">
        <f t="shared" si="26"/>
        <v>7800</v>
      </c>
      <c r="I432" s="21">
        <f t="shared" si="27"/>
        <v>1404</v>
      </c>
      <c r="J432" s="22">
        <f>CONTRATADO!J403+EQUILIBRIO!F426</f>
        <v>9204</v>
      </c>
      <c r="K432" s="23"/>
    </row>
    <row r="433" spans="1:11" x14ac:dyDescent="0.2">
      <c r="A433" s="36">
        <v>3.22</v>
      </c>
      <c r="B433" s="37" t="s">
        <v>534</v>
      </c>
      <c r="C433" s="30">
        <v>1</v>
      </c>
      <c r="D433" s="31" t="s">
        <v>49</v>
      </c>
      <c r="E433" s="21">
        <f>0.05*SUM(H412:H432)</f>
        <v>217633.20849999995</v>
      </c>
      <c r="F433" s="21"/>
      <c r="G433" s="32">
        <f>CONTRATADO!G404+EQUILIBRIO!E427</f>
        <v>228417.76923382349</v>
      </c>
      <c r="H433" s="21">
        <f t="shared" si="26"/>
        <v>217633.21</v>
      </c>
      <c r="I433" s="21">
        <f t="shared" si="27"/>
        <v>0</v>
      </c>
      <c r="J433" s="22">
        <f>CONTRATADO!J404+EQUILIBRIO!F427</f>
        <v>228417.77073382353</v>
      </c>
      <c r="K433" s="23"/>
    </row>
    <row r="434" spans="1:11" x14ac:dyDescent="0.2">
      <c r="A434" s="24"/>
      <c r="B434" s="37"/>
      <c r="C434" s="30"/>
      <c r="D434" s="31"/>
      <c r="E434" s="21"/>
      <c r="F434" s="21"/>
      <c r="G434" s="32"/>
      <c r="H434" s="21"/>
      <c r="I434" s="21"/>
      <c r="J434" s="22"/>
      <c r="K434" s="23">
        <f>SUM(J412:J433)</f>
        <v>6990316.4628494401</v>
      </c>
    </row>
    <row r="435" spans="1:11" x14ac:dyDescent="0.2">
      <c r="A435" s="34">
        <v>4</v>
      </c>
      <c r="B435" s="25" t="s">
        <v>535</v>
      </c>
      <c r="C435" s="30"/>
      <c r="D435" s="31"/>
      <c r="E435" s="21"/>
      <c r="F435" s="21"/>
      <c r="G435" s="32"/>
      <c r="H435" s="21"/>
      <c r="I435" s="21"/>
      <c r="J435" s="22"/>
      <c r="K435" s="23"/>
    </row>
    <row r="436" spans="1:11" x14ac:dyDescent="0.2">
      <c r="A436" s="36">
        <v>4.0999999999999996</v>
      </c>
      <c r="B436" s="39" t="s">
        <v>536</v>
      </c>
      <c r="C436" s="30">
        <v>133.26</v>
      </c>
      <c r="D436" s="31" t="s">
        <v>109</v>
      </c>
      <c r="E436" s="21">
        <f>E45</f>
        <v>408.20285714285717</v>
      </c>
      <c r="F436" s="21">
        <f>F45</f>
        <v>53.39</v>
      </c>
      <c r="G436" s="32">
        <f>CONTRATADO!G407+EQUILIBRIO!E430</f>
        <v>461.59285714285716</v>
      </c>
      <c r="H436" s="21">
        <f>ROUND(C436*E436,2)</f>
        <v>54397.11</v>
      </c>
      <c r="I436" s="21">
        <f>ROUND(C436*F436,2)</f>
        <v>7114.75</v>
      </c>
      <c r="J436" s="22">
        <f>CONTRATADO!J407+EQUILIBRIO!F430</f>
        <v>61511.86</v>
      </c>
      <c r="K436" s="23"/>
    </row>
    <row r="437" spans="1:11" x14ac:dyDescent="0.2">
      <c r="A437" s="36">
        <v>4.2</v>
      </c>
      <c r="B437" s="39" t="s">
        <v>235</v>
      </c>
      <c r="C437" s="30">
        <v>105.77</v>
      </c>
      <c r="D437" s="31" t="s">
        <v>109</v>
      </c>
      <c r="E437" s="21">
        <f>E46</f>
        <v>683.35666666666668</v>
      </c>
      <c r="F437" s="21">
        <f>F46</f>
        <v>15.409358333333333</v>
      </c>
      <c r="G437" s="32">
        <f>CONTRATADO!G408+EQUILIBRIO!E431</f>
        <v>729.44269166666663</v>
      </c>
      <c r="H437" s="21">
        <f>ROUND(C437*E437,2)</f>
        <v>72278.63</v>
      </c>
      <c r="I437" s="21">
        <f>ROUND(C437*F437,2)</f>
        <v>1629.85</v>
      </c>
      <c r="J437" s="22">
        <f>CONTRATADO!J408+EQUILIBRIO!F431</f>
        <v>77153.151033333343</v>
      </c>
      <c r="K437" s="23"/>
    </row>
    <row r="438" spans="1:11" x14ac:dyDescent="0.2">
      <c r="A438" s="36">
        <v>4.3</v>
      </c>
      <c r="B438" s="39" t="s">
        <v>35</v>
      </c>
      <c r="C438" s="30">
        <v>25.86</v>
      </c>
      <c r="D438" s="31" t="s">
        <v>109</v>
      </c>
      <c r="E438" s="21">
        <f>E404</f>
        <v>295</v>
      </c>
      <c r="F438" s="21">
        <f>F404</f>
        <v>53.1</v>
      </c>
      <c r="G438" s="32">
        <f>CONTRATADO!G409+EQUILIBRIO!E432</f>
        <v>507.40000000000003</v>
      </c>
      <c r="H438" s="21">
        <f>ROUND(C438*E438,2)</f>
        <v>7628.7</v>
      </c>
      <c r="I438" s="21">
        <f>ROUND(C438*F438,2)</f>
        <v>1373.17</v>
      </c>
      <c r="J438" s="22">
        <f>CONTRATADO!J409+EQUILIBRIO!F432</f>
        <v>13121.367999999999</v>
      </c>
      <c r="K438" s="23"/>
    </row>
    <row r="439" spans="1:11" x14ac:dyDescent="0.2">
      <c r="A439" s="24"/>
      <c r="B439" s="106"/>
      <c r="C439" s="30"/>
      <c r="D439" s="31"/>
      <c r="E439" s="21"/>
      <c r="F439" s="21"/>
      <c r="G439" s="32"/>
      <c r="H439" s="21"/>
      <c r="I439" s="21"/>
      <c r="J439" s="22"/>
      <c r="K439" s="23">
        <f>SUM(J436:J438)</f>
        <v>151786.37903333333</v>
      </c>
    </row>
    <row r="440" spans="1:11" x14ac:dyDescent="0.2">
      <c r="A440" s="34">
        <v>5</v>
      </c>
      <c r="B440" s="25" t="s">
        <v>537</v>
      </c>
      <c r="C440" s="30"/>
      <c r="D440" s="31"/>
      <c r="E440" s="21"/>
      <c r="F440" s="21"/>
      <c r="G440" s="32"/>
      <c r="H440" s="21"/>
      <c r="I440" s="21"/>
      <c r="J440" s="22"/>
      <c r="K440" s="23"/>
    </row>
    <row r="441" spans="1:11" x14ac:dyDescent="0.2">
      <c r="A441" s="36">
        <v>5.0999999999999996</v>
      </c>
      <c r="B441" s="39" t="s">
        <v>538</v>
      </c>
      <c r="C441" s="30">
        <v>1</v>
      </c>
      <c r="D441" s="31" t="s">
        <v>49</v>
      </c>
      <c r="E441" s="21">
        <f>'[1]Analisis de Costos'!G1428</f>
        <v>95900</v>
      </c>
      <c r="F441" s="21">
        <f>'[1]Analisis de Costos'!H1428</f>
        <v>10458</v>
      </c>
      <c r="G441" s="32">
        <f>CONTRATADO!G412+EQUILIBRIO!E435</f>
        <v>106358</v>
      </c>
      <c r="H441" s="21">
        <f>ROUND(C441*E441,2)</f>
        <v>95900</v>
      </c>
      <c r="I441" s="21">
        <f>ROUND(C441*F441,2)</f>
        <v>10458</v>
      </c>
      <c r="J441" s="22">
        <f>CONTRATADO!J412+EQUILIBRIO!F435</f>
        <v>106358</v>
      </c>
      <c r="K441" s="23"/>
    </row>
    <row r="442" spans="1:11" x14ac:dyDescent="0.2">
      <c r="A442" s="36">
        <v>5.2</v>
      </c>
      <c r="B442" s="39" t="s">
        <v>539</v>
      </c>
      <c r="C442" s="30">
        <v>1</v>
      </c>
      <c r="D442" s="31" t="s">
        <v>49</v>
      </c>
      <c r="E442" s="21">
        <f>'[1]Analisis de Costos'!G1438</f>
        <v>184800</v>
      </c>
      <c r="F442" s="21">
        <f>'[1]Analisis de Costos'!H1438</f>
        <v>19656</v>
      </c>
      <c r="G442" s="32">
        <f>CONTRATADO!G413+EQUILIBRIO!E436</f>
        <v>204456</v>
      </c>
      <c r="H442" s="21">
        <f>ROUND(C442*E442,2)</f>
        <v>184800</v>
      </c>
      <c r="I442" s="21">
        <f>ROUND(C442*F442,2)</f>
        <v>19656</v>
      </c>
      <c r="J442" s="22">
        <f>CONTRATADO!J413+EQUILIBRIO!F436</f>
        <v>204456</v>
      </c>
      <c r="K442" s="23"/>
    </row>
    <row r="443" spans="1:11" x14ac:dyDescent="0.2">
      <c r="A443" s="24"/>
      <c r="B443" s="106"/>
      <c r="C443" s="30"/>
      <c r="D443" s="31"/>
      <c r="E443" s="21"/>
      <c r="F443" s="21"/>
      <c r="G443" s="32"/>
      <c r="H443" s="21"/>
      <c r="I443" s="21"/>
      <c r="J443" s="22"/>
      <c r="K443" s="23">
        <f>SUM(J441:J442)</f>
        <v>310814</v>
      </c>
    </row>
    <row r="444" spans="1:11" x14ac:dyDescent="0.2">
      <c r="A444" s="36">
        <v>6</v>
      </c>
      <c r="B444" s="39" t="s">
        <v>540</v>
      </c>
      <c r="C444" s="30">
        <v>80.739999999999995</v>
      </c>
      <c r="D444" s="31" t="s">
        <v>25</v>
      </c>
      <c r="E444" s="21">
        <f>E250</f>
        <v>948.11800000000005</v>
      </c>
      <c r="F444" s="21">
        <f>F250</f>
        <v>170.08199999999999</v>
      </c>
      <c r="G444" s="32">
        <f>CONTRATADO!G415+EQUILIBRIO!E438</f>
        <v>1446.83</v>
      </c>
      <c r="H444" s="21">
        <f>ROUND(C444*E444,2)</f>
        <v>76551.05</v>
      </c>
      <c r="I444" s="21">
        <f>ROUND(C444*F444,2)</f>
        <v>13732.42</v>
      </c>
      <c r="J444" s="22">
        <f>CONTRATADO!J415+EQUILIBRIO!F438</f>
        <v>116817.05619999999</v>
      </c>
      <c r="K444" s="23"/>
    </row>
    <row r="445" spans="1:11" x14ac:dyDescent="0.2">
      <c r="A445" s="24"/>
      <c r="B445" s="106"/>
      <c r="C445" s="30"/>
      <c r="D445" s="31"/>
      <c r="E445" s="21"/>
      <c r="F445" s="21"/>
      <c r="G445" s="32"/>
      <c r="H445" s="21"/>
      <c r="I445" s="21"/>
      <c r="J445" s="22"/>
      <c r="K445" s="23">
        <f>SUM(J444)</f>
        <v>116817.05619999999</v>
      </c>
    </row>
    <row r="446" spans="1:11" x14ac:dyDescent="0.2">
      <c r="A446" s="34">
        <v>7</v>
      </c>
      <c r="B446" s="25" t="s">
        <v>541</v>
      </c>
      <c r="C446" s="30"/>
      <c r="D446" s="31"/>
      <c r="E446" s="21"/>
      <c r="F446" s="21"/>
      <c r="G446" s="32"/>
      <c r="H446" s="21"/>
      <c r="I446" s="21"/>
      <c r="J446" s="22"/>
      <c r="K446" s="23"/>
    </row>
    <row r="447" spans="1:11" x14ac:dyDescent="0.2">
      <c r="A447" s="34">
        <v>7.1</v>
      </c>
      <c r="B447" s="25" t="s">
        <v>542</v>
      </c>
      <c r="C447" s="30"/>
      <c r="D447" s="31"/>
      <c r="E447" s="21"/>
      <c r="F447" s="21"/>
      <c r="G447" s="32"/>
      <c r="H447" s="21"/>
      <c r="I447" s="21"/>
      <c r="J447" s="22"/>
      <c r="K447" s="23"/>
    </row>
    <row r="448" spans="1:11" x14ac:dyDescent="0.2">
      <c r="A448" s="36" t="s">
        <v>105</v>
      </c>
      <c r="B448" s="39" t="s">
        <v>262</v>
      </c>
      <c r="C448" s="30">
        <v>65.72</v>
      </c>
      <c r="D448" s="31" t="s">
        <v>109</v>
      </c>
      <c r="E448" s="21">
        <f>E436</f>
        <v>408.20285714285717</v>
      </c>
      <c r="F448" s="21">
        <f>F436</f>
        <v>53.39</v>
      </c>
      <c r="G448" s="32">
        <f>CONTRATADO!G419+EQUILIBRIO!E442</f>
        <v>461.59285714285716</v>
      </c>
      <c r="H448" s="21">
        <f>ROUND(C448*E448,2)</f>
        <v>26827.09</v>
      </c>
      <c r="I448" s="21">
        <f>ROUND(C448*F448,2)</f>
        <v>3508.79</v>
      </c>
      <c r="J448" s="22">
        <f>CONTRATADO!J419+EQUILIBRIO!F442</f>
        <v>30335.88</v>
      </c>
      <c r="K448" s="23"/>
    </row>
    <row r="449" spans="1:13" x14ac:dyDescent="0.2">
      <c r="A449" s="36" t="s">
        <v>106</v>
      </c>
      <c r="B449" s="39" t="s">
        <v>35</v>
      </c>
      <c r="C449" s="30">
        <v>78.86</v>
      </c>
      <c r="D449" s="31" t="s">
        <v>109</v>
      </c>
      <c r="E449" s="21">
        <f>E438</f>
        <v>295</v>
      </c>
      <c r="F449" s="21">
        <f>F438</f>
        <v>53.1</v>
      </c>
      <c r="G449" s="32">
        <f>CONTRATADO!G420+EQUILIBRIO!E443</f>
        <v>507.40000000000003</v>
      </c>
      <c r="H449" s="21">
        <f>ROUND(C449*E449,2)</f>
        <v>23263.7</v>
      </c>
      <c r="I449" s="21">
        <f>ROUND(C449*F449,2)</f>
        <v>4187.47</v>
      </c>
      <c r="J449" s="22">
        <f>CONTRATADO!J420+EQUILIBRIO!F443</f>
        <v>40013.567999999999</v>
      </c>
      <c r="K449" s="23"/>
    </row>
    <row r="450" spans="1:13" x14ac:dyDescent="0.2">
      <c r="A450" s="36" t="s">
        <v>543</v>
      </c>
      <c r="B450" s="39" t="s">
        <v>544</v>
      </c>
      <c r="C450" s="30">
        <v>186</v>
      </c>
      <c r="D450" s="31" t="s">
        <v>25</v>
      </c>
      <c r="E450" s="21">
        <v>850</v>
      </c>
      <c r="F450" s="21"/>
      <c r="G450" s="32">
        <f>CONTRATADO!G421+EQUILIBRIO!E444</f>
        <v>850</v>
      </c>
      <c r="H450" s="21">
        <f>ROUND(C450*E450,2)</f>
        <v>158100</v>
      </c>
      <c r="I450" s="21">
        <f>ROUND(C450*F450,2)</f>
        <v>0</v>
      </c>
      <c r="J450" s="22">
        <f>CONTRATADO!J421+EQUILIBRIO!F444</f>
        <v>158100</v>
      </c>
      <c r="K450" s="23"/>
    </row>
    <row r="451" spans="1:13" x14ac:dyDescent="0.2">
      <c r="A451" s="56"/>
      <c r="B451" s="107"/>
      <c r="C451" s="58"/>
      <c r="D451" s="59"/>
      <c r="E451" s="60"/>
      <c r="F451" s="60"/>
      <c r="G451" s="32"/>
      <c r="H451" s="21"/>
      <c r="I451" s="21"/>
      <c r="J451" s="22"/>
      <c r="K451" s="23">
        <f>SUM(J448:J450)</f>
        <v>228449.448</v>
      </c>
    </row>
    <row r="452" spans="1:13" x14ac:dyDescent="0.2">
      <c r="A452" s="34">
        <v>8</v>
      </c>
      <c r="B452" s="25" t="s">
        <v>545</v>
      </c>
      <c r="C452" s="30">
        <v>430</v>
      </c>
      <c r="D452" s="31" t="s">
        <v>25</v>
      </c>
      <c r="E452" s="21">
        <f>176/1.18</f>
        <v>149.15254237288136</v>
      </c>
      <c r="F452" s="21">
        <f>E452*0.18</f>
        <v>26.847457627118644</v>
      </c>
      <c r="G452" s="32">
        <f>CONTRATADO!G423+EQUILIBRIO!E446</f>
        <v>176</v>
      </c>
      <c r="H452" s="21">
        <f>ROUND(C452*E452,2)</f>
        <v>64135.59</v>
      </c>
      <c r="I452" s="21">
        <f>ROUND(C452*F452,2)</f>
        <v>11544.41</v>
      </c>
      <c r="J452" s="22">
        <f>CONTRATADO!J423+EQUILIBRIO!F446</f>
        <v>75680</v>
      </c>
      <c r="K452" s="23"/>
    </row>
    <row r="453" spans="1:13" x14ac:dyDescent="0.2">
      <c r="A453" s="34">
        <v>9</v>
      </c>
      <c r="B453" s="25" t="s">
        <v>546</v>
      </c>
      <c r="C453" s="30">
        <v>1</v>
      </c>
      <c r="D453" s="31" t="s">
        <v>49</v>
      </c>
      <c r="E453" s="21">
        <f>E253</f>
        <v>8000</v>
      </c>
      <c r="F453" s="21">
        <f>F253</f>
        <v>1440</v>
      </c>
      <c r="G453" s="32">
        <f>CONTRATADO!G424+EQUILIBRIO!E447</f>
        <v>9440</v>
      </c>
      <c r="H453" s="21">
        <f>ROUND(C453*E453,2)</f>
        <v>8000</v>
      </c>
      <c r="I453" s="21">
        <f>ROUND(C453*F453,2)</f>
        <v>1440</v>
      </c>
      <c r="J453" s="22">
        <f>CONTRATADO!J424+EQUILIBRIO!F447</f>
        <v>9440</v>
      </c>
      <c r="K453" s="23"/>
    </row>
    <row r="454" spans="1:13" x14ac:dyDescent="0.2">
      <c r="A454" s="34">
        <v>10</v>
      </c>
      <c r="B454" s="25" t="s">
        <v>547</v>
      </c>
      <c r="C454" s="30">
        <v>1</v>
      </c>
      <c r="D454" s="31" t="s">
        <v>49</v>
      </c>
      <c r="E454" s="21">
        <v>35000</v>
      </c>
      <c r="F454" s="21">
        <v>0</v>
      </c>
      <c r="G454" s="32">
        <f>CONTRATADO!G425+EQUILIBRIO!E448</f>
        <v>35000</v>
      </c>
      <c r="H454" s="21">
        <f>ROUND(C454*E454,2)</f>
        <v>35000</v>
      </c>
      <c r="I454" s="21">
        <f>ROUND(C454*F454,2)</f>
        <v>0</v>
      </c>
      <c r="J454" s="22">
        <f>CONTRATADO!J425+EQUILIBRIO!F448</f>
        <v>35000</v>
      </c>
      <c r="K454" s="23"/>
    </row>
    <row r="455" spans="1:13" x14ac:dyDescent="0.2">
      <c r="A455" s="34"/>
      <c r="B455" s="25"/>
      <c r="C455" s="30"/>
      <c r="D455" s="31"/>
      <c r="E455" s="21"/>
      <c r="F455" s="21"/>
      <c r="G455" s="32"/>
      <c r="H455" s="21"/>
      <c r="I455" s="21"/>
      <c r="J455" s="22"/>
      <c r="K455" s="23">
        <f>SUM(J452:J454)</f>
        <v>120120</v>
      </c>
    </row>
    <row r="456" spans="1:13" x14ac:dyDescent="0.2">
      <c r="A456" s="48"/>
      <c r="B456" s="49" t="s">
        <v>548</v>
      </c>
      <c r="C456" s="50"/>
      <c r="D456" s="51"/>
      <c r="E456" s="52"/>
      <c r="F456" s="52"/>
      <c r="G456" s="53"/>
      <c r="H456" s="54">
        <f>SUM(H402:H454)</f>
        <v>7321115.1900000004</v>
      </c>
      <c r="I456" s="54">
        <f>SUM(I402:I454)</f>
        <v>1029483.65</v>
      </c>
      <c r="J456" s="55"/>
      <c r="K456" s="55">
        <f>SUM(K401:K455)</f>
        <v>10647561.694049438</v>
      </c>
      <c r="M456" s="340"/>
    </row>
    <row r="457" spans="1:13" x14ac:dyDescent="0.2">
      <c r="A457" s="36"/>
      <c r="B457" s="39"/>
      <c r="C457" s="30"/>
      <c r="D457" s="31"/>
      <c r="E457" s="21"/>
      <c r="F457" s="21"/>
      <c r="G457" s="32"/>
      <c r="H457" s="21"/>
      <c r="I457" s="21"/>
      <c r="J457" s="22"/>
      <c r="K457" s="23"/>
    </row>
    <row r="458" spans="1:13" x14ac:dyDescent="0.2">
      <c r="A458" s="24" t="s">
        <v>549</v>
      </c>
      <c r="B458" s="25" t="s">
        <v>550</v>
      </c>
      <c r="C458" s="30"/>
      <c r="D458" s="31"/>
      <c r="E458" s="21"/>
      <c r="F458" s="21"/>
      <c r="G458" s="32"/>
      <c r="H458" s="21"/>
      <c r="I458" s="21"/>
      <c r="J458" s="22"/>
      <c r="K458" s="23"/>
    </row>
    <row r="459" spans="1:13" x14ac:dyDescent="0.2">
      <c r="A459" s="36">
        <v>1</v>
      </c>
      <c r="B459" s="39" t="s">
        <v>551</v>
      </c>
      <c r="C459" s="30">
        <v>1</v>
      </c>
      <c r="D459" s="31" t="s">
        <v>49</v>
      </c>
      <c r="E459" s="21">
        <f>'[2]MATERIALES E INSUMOS'!$E$1119</f>
        <v>102.9</v>
      </c>
      <c r="F459" s="21">
        <f t="shared" ref="F459:F472" si="28">E459*0.18</f>
        <v>18.522000000000002</v>
      </c>
      <c r="G459" s="32">
        <f>E459+F459+EQUILIBRIO!E453</f>
        <v>121.42200000000001</v>
      </c>
      <c r="H459" s="21">
        <f t="shared" ref="H459:H486" si="29">ROUND(C459*E459,2)</f>
        <v>102.9</v>
      </c>
      <c r="I459" s="21">
        <f t="shared" ref="I459:I486" si="30">ROUND(C459*F459,2)</f>
        <v>18.52</v>
      </c>
      <c r="J459" s="22">
        <f>CONTRATADO!J430+EQUILIBRIO!F453</f>
        <v>121.42</v>
      </c>
      <c r="K459" s="23"/>
    </row>
    <row r="460" spans="1:13" x14ac:dyDescent="0.2">
      <c r="A460" s="36">
        <f t="shared" ref="A460:A472" si="31">A459+1</f>
        <v>2</v>
      </c>
      <c r="B460" s="39" t="s">
        <v>552</v>
      </c>
      <c r="C460" s="30">
        <v>1</v>
      </c>
      <c r="D460" s="31" t="s">
        <v>49</v>
      </c>
      <c r="E460" s="21">
        <f>'[2]MATERIALES E INSUMOS'!$E$1144</f>
        <v>61.86</v>
      </c>
      <c r="F460" s="21">
        <f t="shared" si="28"/>
        <v>11.1348</v>
      </c>
      <c r="G460" s="32">
        <f>E460+F460+EQUILIBRIO!E454</f>
        <v>72.994799999999998</v>
      </c>
      <c r="H460" s="21">
        <f t="shared" si="29"/>
        <v>61.86</v>
      </c>
      <c r="I460" s="21">
        <f t="shared" si="30"/>
        <v>11.13</v>
      </c>
      <c r="J460" s="22">
        <f>CONTRATADO!J431+EQUILIBRIO!F454</f>
        <v>72.989999999999995</v>
      </c>
      <c r="K460" s="23"/>
    </row>
    <row r="461" spans="1:13" x14ac:dyDescent="0.2">
      <c r="A461" s="36">
        <f t="shared" si="31"/>
        <v>3</v>
      </c>
      <c r="B461" s="39" t="s">
        <v>553</v>
      </c>
      <c r="C461" s="30">
        <v>2</v>
      </c>
      <c r="D461" s="31" t="s">
        <v>49</v>
      </c>
      <c r="E461" s="21">
        <f>'[2]MATERIALES E INSUMOS'!$E$1123</f>
        <v>498.51</v>
      </c>
      <c r="F461" s="21">
        <f t="shared" si="28"/>
        <v>89.731799999999993</v>
      </c>
      <c r="G461" s="32">
        <f>E461+F461+EQUILIBRIO!E455</f>
        <v>588.24180000000001</v>
      </c>
      <c r="H461" s="21">
        <f t="shared" si="29"/>
        <v>997.02</v>
      </c>
      <c r="I461" s="21">
        <f t="shared" si="30"/>
        <v>179.46</v>
      </c>
      <c r="J461" s="22">
        <f>CONTRATADO!J432+EQUILIBRIO!F455</f>
        <v>1176.48</v>
      </c>
      <c r="K461" s="23"/>
    </row>
    <row r="462" spans="1:13" x14ac:dyDescent="0.2">
      <c r="A462" s="36">
        <f t="shared" si="31"/>
        <v>4</v>
      </c>
      <c r="B462" s="39" t="s">
        <v>554</v>
      </c>
      <c r="C462" s="30">
        <v>1</v>
      </c>
      <c r="D462" s="31" t="s">
        <v>49</v>
      </c>
      <c r="E462" s="21">
        <f>'[2]MATERIALES E INSUMOS'!$E$1149</f>
        <v>148.31</v>
      </c>
      <c r="F462" s="21">
        <f t="shared" si="28"/>
        <v>26.695799999999998</v>
      </c>
      <c r="G462" s="32">
        <f>E462+F462+EQUILIBRIO!E456</f>
        <v>175.00579999999999</v>
      </c>
      <c r="H462" s="21">
        <f t="shared" si="29"/>
        <v>148.31</v>
      </c>
      <c r="I462" s="21">
        <f t="shared" si="30"/>
        <v>26.7</v>
      </c>
      <c r="J462" s="22">
        <f>CONTRATADO!J433+EQUILIBRIO!F456</f>
        <v>175.01</v>
      </c>
      <c r="K462" s="23"/>
    </row>
    <row r="463" spans="1:13" x14ac:dyDescent="0.2">
      <c r="A463" s="36">
        <f t="shared" si="31"/>
        <v>5</v>
      </c>
      <c r="B463" s="39" t="s">
        <v>555</v>
      </c>
      <c r="C463" s="30">
        <v>250</v>
      </c>
      <c r="D463" s="31" t="s">
        <v>33</v>
      </c>
      <c r="E463" s="21">
        <f>('[2]MATERIALES E INSUMOS'!$E$719)/5.78</f>
        <v>32.989619377162633</v>
      </c>
      <c r="F463" s="21">
        <f t="shared" si="28"/>
        <v>5.9381314878892741</v>
      </c>
      <c r="G463" s="32">
        <f>E463+F463+EQUILIBRIO!E457</f>
        <v>38.927750865051905</v>
      </c>
      <c r="H463" s="21">
        <f t="shared" si="29"/>
        <v>8247.4</v>
      </c>
      <c r="I463" s="21">
        <f t="shared" si="30"/>
        <v>1484.53</v>
      </c>
      <c r="J463" s="22">
        <f>CONTRATADO!J434+EQUILIBRIO!F457</f>
        <v>9731.93</v>
      </c>
      <c r="K463" s="23"/>
    </row>
    <row r="464" spans="1:13" x14ac:dyDescent="0.2">
      <c r="A464" s="36">
        <f t="shared" si="31"/>
        <v>6</v>
      </c>
      <c r="B464" s="39" t="s">
        <v>556</v>
      </c>
      <c r="C464" s="30">
        <v>40</v>
      </c>
      <c r="D464" s="31" t="s">
        <v>376</v>
      </c>
      <c r="E464" s="21">
        <f>'[2]MATERIALES E INSUMOS'!$E$1116</f>
        <v>29.87</v>
      </c>
      <c r="F464" s="21">
        <f t="shared" si="28"/>
        <v>5.3765999999999998</v>
      </c>
      <c r="G464" s="32">
        <f>E464+F464+EQUILIBRIO!E458</f>
        <v>35.246600000000001</v>
      </c>
      <c r="H464" s="21">
        <f t="shared" si="29"/>
        <v>1194.8</v>
      </c>
      <c r="I464" s="21">
        <f t="shared" si="30"/>
        <v>215.06</v>
      </c>
      <c r="J464" s="22">
        <f>CONTRATADO!J435+EQUILIBRIO!F458</f>
        <v>1409.86</v>
      </c>
      <c r="K464" s="23"/>
    </row>
    <row r="465" spans="1:11" x14ac:dyDescent="0.2">
      <c r="A465" s="36">
        <f t="shared" si="31"/>
        <v>7</v>
      </c>
      <c r="B465" s="37" t="s">
        <v>557</v>
      </c>
      <c r="C465" s="30">
        <v>4</v>
      </c>
      <c r="D465" s="98" t="s">
        <v>49</v>
      </c>
      <c r="E465" s="21">
        <f>'[2]MATERIALES E INSUMOS'!$E$1134</f>
        <v>12.7</v>
      </c>
      <c r="F465" s="97">
        <f t="shared" si="28"/>
        <v>2.2859999999999996</v>
      </c>
      <c r="G465" s="32">
        <f>E465+F465+EQUILIBRIO!E459</f>
        <v>14.985999999999999</v>
      </c>
      <c r="H465" s="21">
        <f t="shared" si="29"/>
        <v>50.8</v>
      </c>
      <c r="I465" s="21">
        <f t="shared" si="30"/>
        <v>9.14</v>
      </c>
      <c r="J465" s="22">
        <f>CONTRATADO!J436+EQUILIBRIO!F459</f>
        <v>59.94</v>
      </c>
      <c r="K465" s="23"/>
    </row>
    <row r="466" spans="1:11" x14ac:dyDescent="0.2">
      <c r="A466" s="36">
        <f t="shared" si="31"/>
        <v>8</v>
      </c>
      <c r="B466" s="39" t="s">
        <v>558</v>
      </c>
      <c r="C466" s="30">
        <v>4</v>
      </c>
      <c r="D466" s="31" t="s">
        <v>49</v>
      </c>
      <c r="E466" s="21">
        <f>'[2]MATERIALES E INSUMOS'!$E$1146</f>
        <v>40.68</v>
      </c>
      <c r="F466" s="21">
        <f t="shared" si="28"/>
        <v>7.3224</v>
      </c>
      <c r="G466" s="32">
        <f>E466+F466+EQUILIBRIO!E460</f>
        <v>48.002400000000002</v>
      </c>
      <c r="H466" s="21">
        <f t="shared" si="29"/>
        <v>162.72</v>
      </c>
      <c r="I466" s="21">
        <f t="shared" si="30"/>
        <v>29.29</v>
      </c>
      <c r="J466" s="22">
        <f>CONTRATADO!J437+EQUILIBRIO!F460</f>
        <v>192.01</v>
      </c>
      <c r="K466" s="23"/>
    </row>
    <row r="467" spans="1:11" x14ac:dyDescent="0.2">
      <c r="A467" s="36">
        <f t="shared" si="31"/>
        <v>9</v>
      </c>
      <c r="B467" s="39" t="s">
        <v>559</v>
      </c>
      <c r="C467" s="30">
        <v>1000</v>
      </c>
      <c r="D467" s="31" t="s">
        <v>376</v>
      </c>
      <c r="E467" s="21">
        <f>'[2]MATERIALES E INSUMOS'!$E$1044</f>
        <v>64.319999999999993</v>
      </c>
      <c r="F467" s="21">
        <f t="shared" si="28"/>
        <v>11.577599999999999</v>
      </c>
      <c r="G467" s="32">
        <f>E467+F467+EQUILIBRIO!E461</f>
        <v>75.897599999999997</v>
      </c>
      <c r="H467" s="21">
        <f t="shared" si="29"/>
        <v>64320</v>
      </c>
      <c r="I467" s="21">
        <f t="shared" si="30"/>
        <v>11577.6</v>
      </c>
      <c r="J467" s="22">
        <f>CONTRATADO!J438+EQUILIBRIO!F461</f>
        <v>75897.600000000006</v>
      </c>
      <c r="K467" s="23"/>
    </row>
    <row r="468" spans="1:11" x14ac:dyDescent="0.2">
      <c r="A468" s="36">
        <f t="shared" si="31"/>
        <v>10</v>
      </c>
      <c r="B468" s="39" t="s">
        <v>560</v>
      </c>
      <c r="C468" s="30">
        <v>3000</v>
      </c>
      <c r="D468" s="31" t="s">
        <v>376</v>
      </c>
      <c r="E468" s="21">
        <f>'[2]MATERIALES E INSUMOS'!$E$1046</f>
        <v>25.17</v>
      </c>
      <c r="F468" s="21">
        <f t="shared" si="28"/>
        <v>4.5305999999999997</v>
      </c>
      <c r="G468" s="32">
        <f>E468+F468+EQUILIBRIO!E462</f>
        <v>29.700600000000001</v>
      </c>
      <c r="H468" s="21">
        <f t="shared" si="29"/>
        <v>75510</v>
      </c>
      <c r="I468" s="21">
        <f t="shared" si="30"/>
        <v>13591.8</v>
      </c>
      <c r="J468" s="22">
        <f>CONTRATADO!J439+EQUILIBRIO!F462</f>
        <v>89101.8</v>
      </c>
      <c r="K468" s="23"/>
    </row>
    <row r="469" spans="1:11" x14ac:dyDescent="0.2">
      <c r="A469" s="36">
        <f t="shared" si="31"/>
        <v>11</v>
      </c>
      <c r="B469" s="39" t="s">
        <v>561</v>
      </c>
      <c r="C469" s="30">
        <v>500</v>
      </c>
      <c r="D469" s="31" t="s">
        <v>376</v>
      </c>
      <c r="E469" s="21">
        <f>'[2]MATERIALES E INSUMOS'!$E$1048</f>
        <v>9.42</v>
      </c>
      <c r="F469" s="21">
        <f t="shared" si="28"/>
        <v>1.6956</v>
      </c>
      <c r="G469" s="32">
        <f>E469+F469+EQUILIBRIO!E463</f>
        <v>11.115600000000001</v>
      </c>
      <c r="H469" s="21">
        <f t="shared" si="29"/>
        <v>4710</v>
      </c>
      <c r="I469" s="21">
        <f t="shared" si="30"/>
        <v>847.8</v>
      </c>
      <c r="J469" s="22">
        <f>CONTRATADO!J440+EQUILIBRIO!F463</f>
        <v>5557.8</v>
      </c>
      <c r="K469" s="23"/>
    </row>
    <row r="470" spans="1:11" x14ac:dyDescent="0.2">
      <c r="A470" s="36">
        <f t="shared" si="31"/>
        <v>12</v>
      </c>
      <c r="B470" s="39" t="s">
        <v>562</v>
      </c>
      <c r="C470" s="30">
        <v>11</v>
      </c>
      <c r="D470" s="31" t="s">
        <v>49</v>
      </c>
      <c r="E470" s="21">
        <v>11000</v>
      </c>
      <c r="F470" s="21">
        <f t="shared" si="28"/>
        <v>1980</v>
      </c>
      <c r="G470" s="32">
        <f>E470+F470+EQUILIBRIO!E464</f>
        <v>12980</v>
      </c>
      <c r="H470" s="21">
        <f t="shared" si="29"/>
        <v>121000</v>
      </c>
      <c r="I470" s="21">
        <f t="shared" si="30"/>
        <v>21780</v>
      </c>
      <c r="J470" s="22">
        <f>CONTRATADO!J441+EQUILIBRIO!F464</f>
        <v>142780</v>
      </c>
      <c r="K470" s="23"/>
    </row>
    <row r="471" spans="1:11" x14ac:dyDescent="0.2">
      <c r="A471" s="36">
        <f t="shared" si="31"/>
        <v>13</v>
      </c>
      <c r="B471" s="39" t="s">
        <v>563</v>
      </c>
      <c r="C471" s="30">
        <v>6</v>
      </c>
      <c r="D471" s="31" t="s">
        <v>49</v>
      </c>
      <c r="E471" s="21">
        <v>8000</v>
      </c>
      <c r="F471" s="21">
        <f t="shared" si="28"/>
        <v>1440</v>
      </c>
      <c r="G471" s="32">
        <f>E471+F471+EQUILIBRIO!E465</f>
        <v>9440</v>
      </c>
      <c r="H471" s="21">
        <f t="shared" si="29"/>
        <v>48000</v>
      </c>
      <c r="I471" s="21">
        <f t="shared" si="30"/>
        <v>8640</v>
      </c>
      <c r="J471" s="22">
        <f>CONTRATADO!J442+EQUILIBRIO!F465</f>
        <v>56640</v>
      </c>
      <c r="K471" s="23"/>
    </row>
    <row r="472" spans="1:11" x14ac:dyDescent="0.2">
      <c r="A472" s="36">
        <f t="shared" si="31"/>
        <v>14</v>
      </c>
      <c r="B472" s="39" t="s">
        <v>564</v>
      </c>
      <c r="C472" s="30">
        <v>1</v>
      </c>
      <c r="D472" s="31" t="s">
        <v>49</v>
      </c>
      <c r="E472" s="21">
        <v>35000</v>
      </c>
      <c r="F472" s="21">
        <f t="shared" si="28"/>
        <v>6300</v>
      </c>
      <c r="G472" s="32">
        <f>E472+F472+EQUILIBRIO!E466</f>
        <v>41300</v>
      </c>
      <c r="H472" s="21">
        <f t="shared" si="29"/>
        <v>35000</v>
      </c>
      <c r="I472" s="21">
        <f t="shared" si="30"/>
        <v>6300</v>
      </c>
      <c r="J472" s="22">
        <f>CONTRATADO!J443+EQUILIBRIO!F466</f>
        <v>41300</v>
      </c>
      <c r="K472" s="23"/>
    </row>
    <row r="473" spans="1:11" x14ac:dyDescent="0.2">
      <c r="A473" s="36">
        <v>15</v>
      </c>
      <c r="B473" s="39" t="s">
        <v>565</v>
      </c>
      <c r="C473" s="30">
        <v>10</v>
      </c>
      <c r="D473" s="31" t="s">
        <v>49</v>
      </c>
      <c r="E473" s="21">
        <f>'[1]Analisis de Costos'!G1448</f>
        <v>14196.919999999998</v>
      </c>
      <c r="F473" s="21">
        <f>'[1]Analisis de Costos'!H1448</f>
        <v>2253.0299999999997</v>
      </c>
      <c r="G473" s="32">
        <f>E473+F473+EQUILIBRIO!E467</f>
        <v>19289.46</v>
      </c>
      <c r="H473" s="21">
        <f t="shared" si="29"/>
        <v>141969.20000000001</v>
      </c>
      <c r="I473" s="21">
        <f t="shared" si="30"/>
        <v>22530.3</v>
      </c>
      <c r="J473" s="22">
        <f>CONTRATADO!J444+EQUILIBRIO!F467</f>
        <v>192894.6</v>
      </c>
      <c r="K473" s="23"/>
    </row>
    <row r="474" spans="1:11" x14ac:dyDescent="0.2">
      <c r="A474" s="36">
        <v>16</v>
      </c>
      <c r="B474" s="39" t="s">
        <v>566</v>
      </c>
      <c r="C474" s="30">
        <v>1</v>
      </c>
      <c r="D474" s="31" t="s">
        <v>49</v>
      </c>
      <c r="E474" s="21">
        <f>'[1]Analisis de Costos'!G1817</f>
        <v>5504.9539999999997</v>
      </c>
      <c r="F474" s="21">
        <f t="shared" ref="F474:F486" si="32">E474*0.18</f>
        <v>990.89171999999996</v>
      </c>
      <c r="G474" s="32">
        <f>E474+F474+EQUILIBRIO!E468</f>
        <v>5921.9057199999988</v>
      </c>
      <c r="H474" s="21">
        <f t="shared" si="29"/>
        <v>5504.95</v>
      </c>
      <c r="I474" s="21">
        <f t="shared" si="30"/>
        <v>990.89</v>
      </c>
      <c r="J474" s="22">
        <f>CONTRATADO!J445+EQUILIBRIO!F468</f>
        <v>5921.9</v>
      </c>
      <c r="K474" s="23"/>
    </row>
    <row r="475" spans="1:11" x14ac:dyDescent="0.2">
      <c r="A475" s="36">
        <v>17</v>
      </c>
      <c r="B475" s="39" t="s">
        <v>567</v>
      </c>
      <c r="C475" s="30">
        <v>21</v>
      </c>
      <c r="D475" s="31" t="s">
        <v>49</v>
      </c>
      <c r="E475" s="21">
        <v>4200</v>
      </c>
      <c r="F475" s="21">
        <f t="shared" si="32"/>
        <v>756</v>
      </c>
      <c r="G475" s="32">
        <f>E475+F475+EQUILIBRIO!E469</f>
        <v>4956</v>
      </c>
      <c r="H475" s="21">
        <f t="shared" si="29"/>
        <v>88200</v>
      </c>
      <c r="I475" s="21">
        <f t="shared" si="30"/>
        <v>15876</v>
      </c>
      <c r="J475" s="22">
        <f>CONTRATADO!J446+EQUILIBRIO!F469</f>
        <v>104076</v>
      </c>
      <c r="K475" s="23"/>
    </row>
    <row r="476" spans="1:11" x14ac:dyDescent="0.2">
      <c r="A476" s="36">
        <v>18</v>
      </c>
      <c r="B476" s="39" t="s">
        <v>568</v>
      </c>
      <c r="C476" s="30">
        <v>1</v>
      </c>
      <c r="D476" s="31" t="s">
        <v>49</v>
      </c>
      <c r="E476" s="21">
        <v>10000</v>
      </c>
      <c r="F476" s="21">
        <f t="shared" si="32"/>
        <v>1800</v>
      </c>
      <c r="G476" s="32">
        <f>E476+F476+EQUILIBRIO!E470</f>
        <v>11800</v>
      </c>
      <c r="H476" s="21">
        <f t="shared" si="29"/>
        <v>10000</v>
      </c>
      <c r="I476" s="21">
        <f t="shared" si="30"/>
        <v>1800</v>
      </c>
      <c r="J476" s="22">
        <f>CONTRATADO!J447+EQUILIBRIO!F470</f>
        <v>11800</v>
      </c>
      <c r="K476" s="23"/>
    </row>
    <row r="477" spans="1:11" x14ac:dyDescent="0.2">
      <c r="A477" s="36">
        <v>19</v>
      </c>
      <c r="B477" s="39" t="s">
        <v>569</v>
      </c>
      <c r="C477" s="30">
        <v>21</v>
      </c>
      <c r="D477" s="31" t="s">
        <v>49</v>
      </c>
      <c r="E477" s="21">
        <f>[3]Sheet1!H773</f>
        <v>2145.4500000000003</v>
      </c>
      <c r="F477" s="21">
        <f t="shared" si="32"/>
        <v>386.18100000000004</v>
      </c>
      <c r="G477" s="32">
        <f>E477+F477+EQUILIBRIO!E471</f>
        <v>2531.6310000000003</v>
      </c>
      <c r="H477" s="21">
        <f t="shared" si="29"/>
        <v>45054.45</v>
      </c>
      <c r="I477" s="21">
        <f t="shared" si="30"/>
        <v>8109.8</v>
      </c>
      <c r="J477" s="22">
        <f>CONTRATADO!J448+EQUILIBRIO!F471</f>
        <v>53164.25</v>
      </c>
      <c r="K477" s="23"/>
    </row>
    <row r="478" spans="1:11" x14ac:dyDescent="0.2">
      <c r="A478" s="36">
        <v>20</v>
      </c>
      <c r="B478" s="39" t="s">
        <v>570</v>
      </c>
      <c r="C478" s="30">
        <v>5</v>
      </c>
      <c r="D478" s="31" t="s">
        <v>49</v>
      </c>
      <c r="E478" s="21">
        <f>[3]Sheet1!H756</f>
        <v>2020.64</v>
      </c>
      <c r="F478" s="21">
        <f t="shared" si="32"/>
        <v>363.71519999999998</v>
      </c>
      <c r="G478" s="32">
        <f>E478+F478+EQUILIBRIO!E472</f>
        <v>2384.3552</v>
      </c>
      <c r="H478" s="21">
        <f t="shared" si="29"/>
        <v>10103.200000000001</v>
      </c>
      <c r="I478" s="21">
        <f t="shared" si="30"/>
        <v>1818.58</v>
      </c>
      <c r="J478" s="22">
        <f>CONTRATADO!J449+EQUILIBRIO!F472</f>
        <v>11921.78</v>
      </c>
      <c r="K478" s="23"/>
    </row>
    <row r="479" spans="1:11" x14ac:dyDescent="0.2">
      <c r="A479" s="36">
        <v>21</v>
      </c>
      <c r="B479" s="39" t="s">
        <v>571</v>
      </c>
      <c r="C479" s="30">
        <v>22</v>
      </c>
      <c r="D479" s="31" t="s">
        <v>49</v>
      </c>
      <c r="E479" s="21">
        <f>[3]Sheet1!H739</f>
        <v>1726.2700000000002</v>
      </c>
      <c r="F479" s="21">
        <f t="shared" si="32"/>
        <v>310.72860000000003</v>
      </c>
      <c r="G479" s="32">
        <f>E479+F479+EQUILIBRIO!E473</f>
        <v>2036.9986000000004</v>
      </c>
      <c r="H479" s="21">
        <f t="shared" si="29"/>
        <v>37977.94</v>
      </c>
      <c r="I479" s="21">
        <f t="shared" si="30"/>
        <v>6836.03</v>
      </c>
      <c r="J479" s="22">
        <f>CONTRATADO!J450+EQUILIBRIO!F473</f>
        <v>44813.97</v>
      </c>
      <c r="K479" s="23"/>
    </row>
    <row r="480" spans="1:11" x14ac:dyDescent="0.2">
      <c r="A480" s="36">
        <v>22</v>
      </c>
      <c r="B480" s="39" t="s">
        <v>572</v>
      </c>
      <c r="C480" s="30">
        <v>6</v>
      </c>
      <c r="D480" s="31" t="s">
        <v>49</v>
      </c>
      <c r="E480" s="21">
        <f>'[1]Analisis de Costos'!G1551</f>
        <v>594.36860068259386</v>
      </c>
      <c r="F480" s="21">
        <f t="shared" si="32"/>
        <v>106.98634812286689</v>
      </c>
      <c r="G480" s="32">
        <f>E480+F480+EQUILIBRIO!E474</f>
        <v>987.91638225255974</v>
      </c>
      <c r="H480" s="21">
        <f t="shared" si="29"/>
        <v>3566.21</v>
      </c>
      <c r="I480" s="21">
        <f t="shared" si="30"/>
        <v>641.91999999999996</v>
      </c>
      <c r="J480" s="22">
        <f>CONTRATADO!J451+EQUILIBRIO!F474</f>
        <v>5927.4986006825939</v>
      </c>
      <c r="K480" s="23"/>
    </row>
    <row r="481" spans="1:13" x14ac:dyDescent="0.2">
      <c r="A481" s="36">
        <v>23</v>
      </c>
      <c r="B481" s="39" t="s">
        <v>573</v>
      </c>
      <c r="C481" s="30">
        <v>7</v>
      </c>
      <c r="D481" s="31" t="s">
        <v>49</v>
      </c>
      <c r="E481" s="21">
        <f>[3]Sheet1!H722</f>
        <v>1608.2199999999998</v>
      </c>
      <c r="F481" s="21">
        <f t="shared" si="32"/>
        <v>289.47959999999995</v>
      </c>
      <c r="G481" s="32">
        <f>E481+F481+EQUILIBRIO!E475</f>
        <v>1897.6995999999997</v>
      </c>
      <c r="H481" s="21">
        <f t="shared" si="29"/>
        <v>11257.54</v>
      </c>
      <c r="I481" s="21">
        <f t="shared" si="30"/>
        <v>2026.36</v>
      </c>
      <c r="J481" s="22">
        <f>CONTRATADO!J452+EQUILIBRIO!F475</f>
        <v>13283.900000000001</v>
      </c>
      <c r="K481" s="23"/>
    </row>
    <row r="482" spans="1:13" x14ac:dyDescent="0.2">
      <c r="A482" s="36">
        <v>24</v>
      </c>
      <c r="B482" s="39" t="s">
        <v>574</v>
      </c>
      <c r="C482" s="30">
        <v>11</v>
      </c>
      <c r="D482" s="31" t="s">
        <v>49</v>
      </c>
      <c r="E482" s="21">
        <f>13500</f>
        <v>13500</v>
      </c>
      <c r="F482" s="21">
        <f t="shared" si="32"/>
        <v>2430</v>
      </c>
      <c r="G482" s="32">
        <f>E482+F482+EQUILIBRIO!E476</f>
        <v>15930</v>
      </c>
      <c r="H482" s="21">
        <f t="shared" si="29"/>
        <v>148500</v>
      </c>
      <c r="I482" s="21">
        <f t="shared" si="30"/>
        <v>26730</v>
      </c>
      <c r="J482" s="22">
        <f>CONTRATADO!J453+EQUILIBRIO!F476</f>
        <v>175230</v>
      </c>
      <c r="K482" s="23"/>
    </row>
    <row r="483" spans="1:13" x14ac:dyDescent="0.2">
      <c r="A483" s="36">
        <v>25</v>
      </c>
      <c r="B483" s="39" t="s">
        <v>575</v>
      </c>
      <c r="C483" s="30">
        <v>11</v>
      </c>
      <c r="D483" s="31" t="s">
        <v>49</v>
      </c>
      <c r="E483" s="21">
        <v>1500</v>
      </c>
      <c r="F483" s="21">
        <f t="shared" si="32"/>
        <v>270</v>
      </c>
      <c r="G483" s="32">
        <f>E483+F483+EQUILIBRIO!E477</f>
        <v>1770</v>
      </c>
      <c r="H483" s="21">
        <f t="shared" si="29"/>
        <v>16500</v>
      </c>
      <c r="I483" s="21">
        <f t="shared" si="30"/>
        <v>2970</v>
      </c>
      <c r="J483" s="22">
        <f>CONTRATADO!J454+EQUILIBRIO!F477</f>
        <v>19470</v>
      </c>
      <c r="K483" s="23"/>
    </row>
    <row r="484" spans="1:13" x14ac:dyDescent="0.2">
      <c r="A484" s="36">
        <f>A483+1</f>
        <v>26</v>
      </c>
      <c r="B484" s="39" t="s">
        <v>576</v>
      </c>
      <c r="C484" s="30">
        <v>11</v>
      </c>
      <c r="D484" s="31" t="s">
        <v>49</v>
      </c>
      <c r="E484" s="21">
        <v>1500</v>
      </c>
      <c r="F484" s="21">
        <f t="shared" si="32"/>
        <v>270</v>
      </c>
      <c r="G484" s="32">
        <f>E484+F484+EQUILIBRIO!E478</f>
        <v>1770</v>
      </c>
      <c r="H484" s="21">
        <f t="shared" si="29"/>
        <v>16500</v>
      </c>
      <c r="I484" s="21">
        <f t="shared" si="30"/>
        <v>2970</v>
      </c>
      <c r="J484" s="22">
        <f>CONTRATADO!J455+EQUILIBRIO!F478</f>
        <v>19470</v>
      </c>
      <c r="K484" s="23"/>
    </row>
    <row r="485" spans="1:13" x14ac:dyDescent="0.2">
      <c r="A485" s="36">
        <v>27</v>
      </c>
      <c r="B485" s="39" t="s">
        <v>577</v>
      </c>
      <c r="C485" s="30">
        <v>87.5</v>
      </c>
      <c r="D485" s="31" t="s">
        <v>109</v>
      </c>
      <c r="E485" s="21">
        <f>E495*0.55</f>
        <v>315.17391304347831</v>
      </c>
      <c r="F485" s="21">
        <f t="shared" si="32"/>
        <v>56.731304347826097</v>
      </c>
      <c r="G485" s="32">
        <f>E485+F485+EQUILIBRIO!E479</f>
        <v>371.9052173913044</v>
      </c>
      <c r="H485" s="21">
        <f t="shared" si="29"/>
        <v>27577.72</v>
      </c>
      <c r="I485" s="21">
        <f t="shared" si="30"/>
        <v>4963.99</v>
      </c>
      <c r="J485" s="22">
        <f>CONTRATADO!J456+EQUILIBRIO!F479</f>
        <v>32541.71</v>
      </c>
      <c r="K485" s="23"/>
    </row>
    <row r="486" spans="1:13" x14ac:dyDescent="0.2">
      <c r="A486" s="36">
        <f>A485+1</f>
        <v>28</v>
      </c>
      <c r="B486" s="39" t="s">
        <v>578</v>
      </c>
      <c r="C486" s="30">
        <v>0.2</v>
      </c>
      <c r="D486" s="31" t="s">
        <v>49</v>
      </c>
      <c r="E486" s="21">
        <f>SUM(H459:H485)</f>
        <v>922217.01999999979</v>
      </c>
      <c r="F486" s="21">
        <f t="shared" si="32"/>
        <v>165999.06359999996</v>
      </c>
      <c r="G486" s="32">
        <f>E486+F486+EQUILIBRIO!E480</f>
        <v>1116868.8435999998</v>
      </c>
      <c r="H486" s="21">
        <f t="shared" si="29"/>
        <v>184443.4</v>
      </c>
      <c r="I486" s="21">
        <f t="shared" si="30"/>
        <v>33199.81</v>
      </c>
      <c r="J486" s="22">
        <f>CONTRATADO!J457+EQUILIBRIO!F480</f>
        <v>223373.76199999999</v>
      </c>
      <c r="K486" s="23"/>
    </row>
    <row r="487" spans="1:13" x14ac:dyDescent="0.2">
      <c r="A487" s="48"/>
      <c r="B487" s="49" t="s">
        <v>579</v>
      </c>
      <c r="C487" s="50"/>
      <c r="D487" s="51"/>
      <c r="E487" s="52"/>
      <c r="F487" s="52"/>
      <c r="G487" s="53"/>
      <c r="H487" s="54">
        <f>SUM(H457:H486)</f>
        <v>1106660.4199999997</v>
      </c>
      <c r="I487" s="54">
        <f>SUM(I457:I486)</f>
        <v>196174.71</v>
      </c>
      <c r="J487" s="55"/>
      <c r="K487" s="55">
        <f>SUM(J459:J486)</f>
        <v>1338106.2106006825</v>
      </c>
    </row>
    <row r="488" spans="1:13" x14ac:dyDescent="0.2">
      <c r="A488" s="36"/>
      <c r="B488" s="39"/>
      <c r="C488" s="30"/>
      <c r="D488" s="31"/>
      <c r="E488" s="21"/>
      <c r="F488" s="21"/>
      <c r="G488" s="32"/>
      <c r="H488" s="21"/>
      <c r="I488" s="21"/>
      <c r="J488" s="22"/>
      <c r="K488" s="23"/>
    </row>
    <row r="489" spans="1:13" x14ac:dyDescent="0.2">
      <c r="A489" s="24" t="s">
        <v>580</v>
      </c>
      <c r="B489" s="25" t="s">
        <v>581</v>
      </c>
      <c r="C489" s="30"/>
      <c r="D489" s="31"/>
      <c r="E489" s="21"/>
      <c r="F489" s="21"/>
      <c r="G489" s="32"/>
      <c r="H489" s="21"/>
      <c r="I489" s="21"/>
      <c r="J489" s="22"/>
      <c r="K489" s="23"/>
    </row>
    <row r="490" spans="1:13" x14ac:dyDescent="0.2">
      <c r="A490" s="36"/>
      <c r="B490" s="40"/>
      <c r="C490" s="30"/>
      <c r="D490" s="31"/>
      <c r="E490" s="21"/>
      <c r="F490" s="21"/>
      <c r="G490" s="32"/>
      <c r="H490" s="21"/>
      <c r="I490" s="21"/>
      <c r="J490" s="22"/>
      <c r="K490" s="23"/>
    </row>
    <row r="491" spans="1:13" x14ac:dyDescent="0.2">
      <c r="A491" s="34">
        <v>1</v>
      </c>
      <c r="B491" s="25" t="s">
        <v>582</v>
      </c>
      <c r="C491" s="108"/>
      <c r="D491" s="40"/>
      <c r="E491" s="109"/>
      <c r="F491" s="109"/>
      <c r="G491" s="110"/>
      <c r="H491" s="109"/>
      <c r="I491" s="21"/>
      <c r="J491" s="22"/>
      <c r="K491" s="23"/>
    </row>
    <row r="492" spans="1:13" x14ac:dyDescent="0.2">
      <c r="A492" s="36">
        <v>1.1000000000000001</v>
      </c>
      <c r="B492" s="39" t="s">
        <v>583</v>
      </c>
      <c r="C492" s="30">
        <v>1</v>
      </c>
      <c r="D492" s="31" t="s">
        <v>49</v>
      </c>
      <c r="E492" s="21">
        <v>2000</v>
      </c>
      <c r="F492" s="21">
        <f>E492*0.1*0.18</f>
        <v>36</v>
      </c>
      <c r="G492" s="32">
        <f>E492+F492+EQUILIBRIO!E486</f>
        <v>2036</v>
      </c>
      <c r="H492" s="21">
        <f>ROUND(C492*E492,2)</f>
        <v>2000</v>
      </c>
      <c r="I492" s="21">
        <f>ROUND(C492*F492,2)</f>
        <v>36</v>
      </c>
      <c r="J492" s="22">
        <f>CONTRATADO!J463+EQUILIBRIO!F486</f>
        <v>2036</v>
      </c>
      <c r="K492" s="23"/>
      <c r="M492" s="111"/>
    </row>
    <row r="493" spans="1:13" x14ac:dyDescent="0.2">
      <c r="A493" s="36"/>
      <c r="B493" s="31"/>
      <c r="C493" s="30"/>
      <c r="D493" s="31"/>
      <c r="E493" s="21"/>
      <c r="F493" s="21"/>
      <c r="G493" s="32"/>
      <c r="H493" s="21"/>
      <c r="I493" s="21"/>
      <c r="J493" s="22"/>
      <c r="K493" s="23">
        <f>SUM(J492)</f>
        <v>2036</v>
      </c>
    </row>
    <row r="494" spans="1:13" x14ac:dyDescent="0.2">
      <c r="A494" s="34" t="s">
        <v>584</v>
      </c>
      <c r="B494" s="25" t="s">
        <v>542</v>
      </c>
      <c r="C494" s="108"/>
      <c r="D494" s="40"/>
      <c r="E494" s="109"/>
      <c r="F494" s="109"/>
      <c r="G494" s="32"/>
      <c r="H494" s="21"/>
      <c r="I494" s="21"/>
      <c r="J494" s="22"/>
      <c r="K494" s="23"/>
    </row>
    <row r="495" spans="1:13" x14ac:dyDescent="0.2">
      <c r="A495" s="36" t="s">
        <v>585</v>
      </c>
      <c r="B495" s="39" t="s">
        <v>586</v>
      </c>
      <c r="C495" s="30">
        <v>12</v>
      </c>
      <c r="D495" s="31" t="s">
        <v>49</v>
      </c>
      <c r="E495" s="21">
        <f>'[1]Analisis de Costos'!G1462</f>
        <v>573.04347826086962</v>
      </c>
      <c r="F495" s="21">
        <f>'[1]Analisis de Costos'!H1462</f>
        <v>0</v>
      </c>
      <c r="G495" s="32">
        <f>E495+F495+EQUILIBRIO!E489</f>
        <v>573.04347826086962</v>
      </c>
      <c r="H495" s="21">
        <f>ROUND(C495*E495,2)</f>
        <v>6876.52</v>
      </c>
      <c r="I495" s="21">
        <f>ROUND(C495*F495,2)</f>
        <v>0</v>
      </c>
      <c r="J495" s="214">
        <f>CONTRATADO!J466+EQUILIBRIO!F489</f>
        <v>0</v>
      </c>
      <c r="K495" s="23"/>
    </row>
    <row r="496" spans="1:13" x14ac:dyDescent="0.2">
      <c r="A496" s="36" t="s">
        <v>587</v>
      </c>
      <c r="B496" s="39" t="s">
        <v>588</v>
      </c>
      <c r="C496" s="30">
        <v>5.0999999999999996</v>
      </c>
      <c r="D496" s="31" t="s">
        <v>49</v>
      </c>
      <c r="E496" s="21">
        <f>E229</f>
        <v>183.35666666666665</v>
      </c>
      <c r="F496" s="21">
        <f>F229</f>
        <v>15.409358333333333</v>
      </c>
      <c r="G496" s="32">
        <f>E496+F496+EQUILIBRIO!E490</f>
        <v>229.44269166666666</v>
      </c>
      <c r="H496" s="21">
        <f>ROUND(C496*E496,2)</f>
        <v>935.12</v>
      </c>
      <c r="I496" s="21">
        <f>ROUND(C496*F496,2)</f>
        <v>78.59</v>
      </c>
      <c r="J496" s="214">
        <f>CONTRATADO!J467+EQUILIBRIO!F490</f>
        <v>0</v>
      </c>
      <c r="K496" s="23"/>
    </row>
    <row r="497" spans="1:11" x14ac:dyDescent="0.2">
      <c r="A497" s="36"/>
      <c r="B497" s="31"/>
      <c r="C497" s="30"/>
      <c r="D497" s="31"/>
      <c r="E497" s="21"/>
      <c r="F497" s="21"/>
      <c r="G497" s="32"/>
      <c r="H497" s="21"/>
      <c r="I497" s="21"/>
      <c r="J497" s="214"/>
      <c r="K497" s="23">
        <f>SUM(J495:J496)</f>
        <v>0</v>
      </c>
    </row>
    <row r="498" spans="1:11" x14ac:dyDescent="0.2">
      <c r="A498" s="34">
        <v>3</v>
      </c>
      <c r="B498" s="25" t="s">
        <v>589</v>
      </c>
      <c r="C498" s="30"/>
      <c r="D498" s="31"/>
      <c r="E498" s="21"/>
      <c r="F498" s="21"/>
      <c r="G498" s="32"/>
      <c r="H498" s="21"/>
      <c r="I498" s="21"/>
      <c r="J498" s="214"/>
      <c r="K498" s="23"/>
    </row>
    <row r="499" spans="1:11" x14ac:dyDescent="0.2">
      <c r="A499" s="36">
        <v>3.1</v>
      </c>
      <c r="B499" s="39" t="s">
        <v>590</v>
      </c>
      <c r="C499" s="30">
        <v>0.47</v>
      </c>
      <c r="D499" s="31" t="s">
        <v>109</v>
      </c>
      <c r="E499" s="21">
        <f>'[1]Analisis de Costos'!G1468</f>
        <v>9434.43</v>
      </c>
      <c r="F499" s="21">
        <f>'[1]Analisis de Costos'!H1468</f>
        <v>1525.6000000000001</v>
      </c>
      <c r="G499" s="32">
        <f>E499+F499+EQUILIBRIO!E493</f>
        <v>16683.32</v>
      </c>
      <c r="H499" s="21">
        <f>ROUND(C499*E499,2)</f>
        <v>4434.18</v>
      </c>
      <c r="I499" s="21">
        <f>ROUND(C499*F499,2)</f>
        <v>717.03</v>
      </c>
      <c r="J499" s="214">
        <f>CONTRATADO!J470+EQUILIBRIO!F493</f>
        <v>7841.1562999999996</v>
      </c>
      <c r="K499" s="23"/>
    </row>
    <row r="500" spans="1:11" x14ac:dyDescent="0.2">
      <c r="A500" s="36">
        <v>3.2</v>
      </c>
      <c r="B500" s="39" t="s">
        <v>591</v>
      </c>
      <c r="C500" s="30">
        <v>0.14000000000000001</v>
      </c>
      <c r="D500" s="31" t="s">
        <v>109</v>
      </c>
      <c r="E500" s="21">
        <f>'[1]Analisis de Costos'!G1479</f>
        <v>30286.47</v>
      </c>
      <c r="F500" s="21">
        <f>'[1]Analisis de Costos'!H1479</f>
        <v>3544.5299999999997</v>
      </c>
      <c r="G500" s="32">
        <f>E500+F500+EQUILIBRIO!E494</f>
        <v>44046.950000000004</v>
      </c>
      <c r="H500" s="21">
        <f>ROUND(C500*E500,2)</f>
        <v>4240.1099999999997</v>
      </c>
      <c r="I500" s="21">
        <f>ROUND(C500*F500,2)</f>
        <v>496.23</v>
      </c>
      <c r="J500" s="214">
        <f>CONTRATADO!J471+EQUILIBRIO!F494</f>
        <v>6166.5730000000012</v>
      </c>
      <c r="K500" s="23"/>
    </row>
    <row r="501" spans="1:11" x14ac:dyDescent="0.2">
      <c r="A501" s="36">
        <v>3.3</v>
      </c>
      <c r="B501" s="39" t="s">
        <v>592</v>
      </c>
      <c r="C501" s="30">
        <v>0.53</v>
      </c>
      <c r="D501" s="31" t="s">
        <v>109</v>
      </c>
      <c r="E501" s="21">
        <f>'[1]Analisis de Costos'!G1491</f>
        <v>12438.269999999999</v>
      </c>
      <c r="F501" s="21">
        <f>'[1]Analisis de Costos'!H1491</f>
        <v>1649.1100000000001</v>
      </c>
      <c r="G501" s="32">
        <f>E501+F501+EQUILIBRIO!E495</f>
        <v>21461.99</v>
      </c>
      <c r="H501" s="21">
        <f>ROUND(C501*E501,2)</f>
        <v>6592.28</v>
      </c>
      <c r="I501" s="21">
        <f>ROUND(C501*F501,2)</f>
        <v>874.03</v>
      </c>
      <c r="J501" s="214">
        <f>CONTRATADO!J472+EQUILIBRIO!F495</f>
        <v>11374.853300000001</v>
      </c>
      <c r="K501" s="23"/>
    </row>
    <row r="502" spans="1:11" x14ac:dyDescent="0.2">
      <c r="A502" s="36"/>
      <c r="B502" s="39"/>
      <c r="C502" s="30"/>
      <c r="D502" s="31"/>
      <c r="E502" s="21"/>
      <c r="F502" s="21"/>
      <c r="G502" s="32"/>
      <c r="H502" s="21"/>
      <c r="I502" s="21"/>
      <c r="J502" s="214"/>
      <c r="K502" s="23">
        <f>SUM(J499:J501)</f>
        <v>25382.582600000002</v>
      </c>
    </row>
    <row r="503" spans="1:11" x14ac:dyDescent="0.2">
      <c r="A503" s="34">
        <v>4</v>
      </c>
      <c r="B503" s="25" t="s">
        <v>593</v>
      </c>
      <c r="C503" s="30"/>
      <c r="D503" s="31"/>
      <c r="E503" s="21"/>
      <c r="F503" s="21"/>
      <c r="G503" s="32"/>
      <c r="H503" s="21"/>
      <c r="I503" s="21"/>
      <c r="J503" s="214"/>
      <c r="K503" s="23"/>
    </row>
    <row r="504" spans="1:11" x14ac:dyDescent="0.2">
      <c r="A504" s="36">
        <v>4.0999999999999996</v>
      </c>
      <c r="B504" s="39" t="s">
        <v>594</v>
      </c>
      <c r="C504" s="30">
        <v>4</v>
      </c>
      <c r="D504" s="31" t="s">
        <v>25</v>
      </c>
      <c r="E504" s="21">
        <f>'[1]Analisis de Costos'!G1503</f>
        <v>1307.8200000000002</v>
      </c>
      <c r="F504" s="21">
        <f>'[1]Analisis de Costos'!H1503</f>
        <v>182.13</v>
      </c>
      <c r="G504" s="32">
        <f>E504+F504+EQUILIBRIO!E498</f>
        <v>1688.95</v>
      </c>
      <c r="H504" s="21">
        <f>ROUND(C504*E504,2)</f>
        <v>5231.28</v>
      </c>
      <c r="I504" s="21">
        <f>ROUND(C504*F504,2)</f>
        <v>728.52</v>
      </c>
      <c r="J504" s="214">
        <f>CONTRATADO!J475+EQUILIBRIO!F498</f>
        <v>6755.7999999999984</v>
      </c>
      <c r="K504" s="23"/>
    </row>
    <row r="505" spans="1:11" x14ac:dyDescent="0.2">
      <c r="A505" s="36">
        <v>4.2</v>
      </c>
      <c r="B505" s="39" t="s">
        <v>595</v>
      </c>
      <c r="C505" s="30">
        <v>21.6</v>
      </c>
      <c r="D505" s="31" t="s">
        <v>25</v>
      </c>
      <c r="E505" s="21">
        <f>'[1]Analisis de Costos'!G1514</f>
        <v>1053.6299999999999</v>
      </c>
      <c r="F505" s="21">
        <f>'[1]Analisis de Costos'!H1514</f>
        <v>132.97000000000003</v>
      </c>
      <c r="G505" s="32">
        <f>E505+F505+EQUILIBRIO!E499</f>
        <v>1699.6999999999998</v>
      </c>
      <c r="H505" s="21">
        <f>ROUND(C505*E505,2)</f>
        <v>22758.41</v>
      </c>
      <c r="I505" s="21">
        <f>ROUND(C505*F505,2)</f>
        <v>2872.15</v>
      </c>
      <c r="J505" s="214">
        <f>CONTRATADO!J476+EQUILIBRIO!F499</f>
        <v>36713.520000000004</v>
      </c>
      <c r="K505" s="23"/>
    </row>
    <row r="506" spans="1:11" x14ac:dyDescent="0.2">
      <c r="A506" s="36"/>
      <c r="B506" s="39"/>
      <c r="C506" s="30"/>
      <c r="D506" s="31"/>
      <c r="E506" s="21"/>
      <c r="F506" s="21"/>
      <c r="G506" s="32"/>
      <c r="H506" s="21"/>
      <c r="I506" s="21"/>
      <c r="J506" s="214"/>
      <c r="K506" s="23">
        <f>SUM(J504:J505)</f>
        <v>43469.32</v>
      </c>
    </row>
    <row r="507" spans="1:11" x14ac:dyDescent="0.2">
      <c r="A507" s="34">
        <v>5</v>
      </c>
      <c r="B507" s="25" t="s">
        <v>596</v>
      </c>
      <c r="C507" s="30"/>
      <c r="D507" s="31"/>
      <c r="E507" s="21"/>
      <c r="F507" s="21"/>
      <c r="G507" s="32"/>
      <c r="H507" s="21"/>
      <c r="I507" s="21"/>
      <c r="J507" s="214"/>
      <c r="K507" s="23"/>
    </row>
    <row r="508" spans="1:11" x14ac:dyDescent="0.2">
      <c r="A508" s="36">
        <f t="shared" ref="A508:A516" si="33">A507+0.1</f>
        <v>5.0999999999999996</v>
      </c>
      <c r="B508" s="39" t="s">
        <v>190</v>
      </c>
      <c r="C508" s="30">
        <v>20.85</v>
      </c>
      <c r="D508" s="31" t="s">
        <v>25</v>
      </c>
      <c r="E508" s="21">
        <f>E160</f>
        <v>377.57</v>
      </c>
      <c r="F508" s="21">
        <f>F160</f>
        <v>30.14</v>
      </c>
      <c r="G508" s="32">
        <f>E508+F508+EQUILIBRIO!E502</f>
        <v>456.92999999999995</v>
      </c>
      <c r="H508" s="21">
        <f t="shared" ref="H508:H516" si="34">ROUND(C508*E508,2)</f>
        <v>7872.33</v>
      </c>
      <c r="I508" s="21">
        <f t="shared" ref="I508:I516" si="35">ROUND(C508*F508,2)</f>
        <v>628.41999999999996</v>
      </c>
      <c r="J508" s="214">
        <f>CONTRATADO!J479+EQUILIBRIO!F502</f>
        <v>9526.9869999999992</v>
      </c>
      <c r="K508" s="23"/>
    </row>
    <row r="509" spans="1:11" x14ac:dyDescent="0.2">
      <c r="A509" s="36">
        <f t="shared" si="33"/>
        <v>5.1999999999999993</v>
      </c>
      <c r="B509" s="39" t="s">
        <v>298</v>
      </c>
      <c r="C509" s="30">
        <v>21.61</v>
      </c>
      <c r="D509" s="31" t="s">
        <v>25</v>
      </c>
      <c r="E509" s="21">
        <f>E266</f>
        <v>606.8599999999999</v>
      </c>
      <c r="F509" s="21">
        <f>F266</f>
        <v>48.480000000000004</v>
      </c>
      <c r="G509" s="32">
        <f>E509+F509+EQUILIBRIO!E503</f>
        <v>697.66000000000008</v>
      </c>
      <c r="H509" s="21">
        <f t="shared" si="34"/>
        <v>13114.24</v>
      </c>
      <c r="I509" s="21">
        <f t="shared" si="35"/>
        <v>1047.6500000000001</v>
      </c>
      <c r="J509" s="214">
        <f>CONTRATADO!J480+EQUILIBRIO!F503</f>
        <v>15076.425200000001</v>
      </c>
      <c r="K509" s="23"/>
    </row>
    <row r="510" spans="1:11" x14ac:dyDescent="0.2">
      <c r="A510" s="36">
        <f t="shared" si="33"/>
        <v>5.2999999999999989</v>
      </c>
      <c r="B510" s="39" t="s">
        <v>597</v>
      </c>
      <c r="C510" s="30">
        <v>4.84</v>
      </c>
      <c r="D510" s="31" t="s">
        <v>25</v>
      </c>
      <c r="E510" s="21">
        <f>E275</f>
        <v>524.93000000000006</v>
      </c>
      <c r="F510" s="21">
        <f>F275</f>
        <v>31.580000000000002</v>
      </c>
      <c r="G510" s="32">
        <f>E510+F510+EQUILIBRIO!E504</f>
        <v>615.25</v>
      </c>
      <c r="H510" s="21">
        <f t="shared" si="34"/>
        <v>2540.66</v>
      </c>
      <c r="I510" s="21">
        <f t="shared" si="35"/>
        <v>152.85</v>
      </c>
      <c r="J510" s="214">
        <f>CONTRATADO!J481+EQUILIBRIO!F504</f>
        <v>2977.8115999999991</v>
      </c>
      <c r="K510" s="23"/>
    </row>
    <row r="511" spans="1:11" x14ac:dyDescent="0.2">
      <c r="A511" s="36">
        <f t="shared" si="33"/>
        <v>5.3999999999999986</v>
      </c>
      <c r="B511" s="39" t="s">
        <v>598</v>
      </c>
      <c r="C511" s="30">
        <v>8.41</v>
      </c>
      <c r="D511" s="31" t="s">
        <v>25</v>
      </c>
      <c r="E511" s="21">
        <f>E190</f>
        <v>545.72</v>
      </c>
      <c r="F511" s="21">
        <f>F190</f>
        <v>55.17</v>
      </c>
      <c r="G511" s="32">
        <f>E511+F511+EQUILIBRIO!E505</f>
        <v>717.95999999999992</v>
      </c>
      <c r="H511" s="21">
        <f t="shared" si="34"/>
        <v>4589.51</v>
      </c>
      <c r="I511" s="21">
        <f t="shared" si="35"/>
        <v>463.98</v>
      </c>
      <c r="J511" s="214">
        <f>CONTRATADO!J482+EQUILIBRIO!F505</f>
        <v>6038.0486999999994</v>
      </c>
      <c r="K511" s="23"/>
    </row>
    <row r="512" spans="1:11" x14ac:dyDescent="0.2">
      <c r="A512" s="36">
        <f t="shared" si="33"/>
        <v>5.4999999999999982</v>
      </c>
      <c r="B512" s="37" t="s">
        <v>285</v>
      </c>
      <c r="C512" s="30">
        <v>49.33</v>
      </c>
      <c r="D512" s="31" t="s">
        <v>25</v>
      </c>
      <c r="E512" s="21">
        <f>E252</f>
        <v>238.76</v>
      </c>
      <c r="F512" s="21">
        <f>F252</f>
        <v>29.14</v>
      </c>
      <c r="G512" s="32">
        <f>E512+F512+EQUILIBRIO!E506</f>
        <v>300.45</v>
      </c>
      <c r="H512" s="21">
        <f t="shared" si="34"/>
        <v>11778.03</v>
      </c>
      <c r="I512" s="21">
        <f t="shared" si="35"/>
        <v>1437.48</v>
      </c>
      <c r="J512" s="214">
        <f>CONTRATADO!J483+EQUILIBRIO!F506</f>
        <v>14821.201500000001</v>
      </c>
      <c r="K512" s="23"/>
    </row>
    <row r="513" spans="1:11" x14ac:dyDescent="0.2">
      <c r="A513" s="36">
        <f t="shared" si="33"/>
        <v>5.5999999999999979</v>
      </c>
      <c r="B513" s="39" t="s">
        <v>599</v>
      </c>
      <c r="C513" s="30">
        <v>4.97</v>
      </c>
      <c r="D513" s="31" t="s">
        <v>25</v>
      </c>
      <c r="E513" s="21">
        <f>'[1]Analisis de Costos'!G1528</f>
        <v>921.19</v>
      </c>
      <c r="F513" s="21">
        <f>'[1]Analisis de Costos'!H1528</f>
        <v>95.789999999999992</v>
      </c>
      <c r="G513" s="32">
        <f>E513+F513+EQUILIBRIO!E507</f>
        <v>1299.8399999999999</v>
      </c>
      <c r="H513" s="21">
        <f t="shared" si="34"/>
        <v>4578.3100000000004</v>
      </c>
      <c r="I513" s="21">
        <f t="shared" si="35"/>
        <v>476.08</v>
      </c>
      <c r="J513" s="214">
        <f>CONTRATADO!J484+EQUILIBRIO!F507</f>
        <v>6460.2042000000001</v>
      </c>
      <c r="K513" s="23"/>
    </row>
    <row r="514" spans="1:11" x14ac:dyDescent="0.2">
      <c r="A514" s="36">
        <f t="shared" si="33"/>
        <v>5.6999999999999975</v>
      </c>
      <c r="B514" s="39" t="s">
        <v>69</v>
      </c>
      <c r="C514" s="30">
        <v>38.1</v>
      </c>
      <c r="D514" s="31" t="s">
        <v>33</v>
      </c>
      <c r="E514" s="65">
        <f>E291</f>
        <v>167.43</v>
      </c>
      <c r="F514" s="65">
        <f>F291</f>
        <v>17.669999999999998</v>
      </c>
      <c r="G514" s="32">
        <f>E514+F514+EQUILIBRIO!E508</f>
        <v>195.91</v>
      </c>
      <c r="H514" s="21">
        <f t="shared" si="34"/>
        <v>6379.08</v>
      </c>
      <c r="I514" s="21">
        <f t="shared" si="35"/>
        <v>673.23</v>
      </c>
      <c r="J514" s="214">
        <f>CONTRATADO!J485+EQUILIBRIO!F508</f>
        <v>7464.1709999999994</v>
      </c>
      <c r="K514" s="23"/>
    </row>
    <row r="515" spans="1:11" x14ac:dyDescent="0.2">
      <c r="A515" s="36">
        <f t="shared" si="33"/>
        <v>5.7999999999999972</v>
      </c>
      <c r="B515" s="39" t="s">
        <v>313</v>
      </c>
      <c r="C515" s="30">
        <v>11.6</v>
      </c>
      <c r="D515" s="31" t="s">
        <v>33</v>
      </c>
      <c r="E515" s="21">
        <f>E276</f>
        <v>56.935962310242537</v>
      </c>
      <c r="F515" s="21">
        <f>F276</f>
        <v>0</v>
      </c>
      <c r="G515" s="32">
        <f>E515+F515+EQUILIBRIO!E509</f>
        <v>58.785552259640546</v>
      </c>
      <c r="H515" s="21">
        <f t="shared" si="34"/>
        <v>660.46</v>
      </c>
      <c r="I515" s="21">
        <f t="shared" si="35"/>
        <v>0</v>
      </c>
      <c r="J515" s="214">
        <f>CONTRATADO!J486+EQUILIBRIO!F509</f>
        <v>681.91524341301692</v>
      </c>
      <c r="K515" s="23"/>
    </row>
    <row r="516" spans="1:11" x14ac:dyDescent="0.2">
      <c r="A516" s="36">
        <f t="shared" si="33"/>
        <v>5.8999999999999968</v>
      </c>
      <c r="B516" s="39" t="s">
        <v>600</v>
      </c>
      <c r="C516" s="30">
        <v>11.6</v>
      </c>
      <c r="D516" s="31" t="s">
        <v>33</v>
      </c>
      <c r="E516" s="21">
        <f>'[1]Analisis de Costos'!G1541</f>
        <v>145.23999999999998</v>
      </c>
      <c r="F516" s="21">
        <f>'[1]Analisis de Costos'!H1541</f>
        <v>9.3699999999999992</v>
      </c>
      <c r="G516" s="32">
        <f>E516+F516+EQUILIBRIO!E510</f>
        <v>175.95</v>
      </c>
      <c r="H516" s="21">
        <f t="shared" si="34"/>
        <v>1684.78</v>
      </c>
      <c r="I516" s="21">
        <f t="shared" si="35"/>
        <v>108.69</v>
      </c>
      <c r="J516" s="214">
        <f>CONTRATADO!J487+EQUILIBRIO!F510</f>
        <v>2041.0140000000001</v>
      </c>
      <c r="K516" s="23"/>
    </row>
    <row r="517" spans="1:11" x14ac:dyDescent="0.2">
      <c r="A517" s="36"/>
      <c r="B517" s="40"/>
      <c r="C517" s="30"/>
      <c r="D517" s="31"/>
      <c r="E517" s="21"/>
      <c r="F517" s="21"/>
      <c r="G517" s="32"/>
      <c r="H517" s="21"/>
      <c r="I517" s="21"/>
      <c r="J517" s="214"/>
      <c r="K517" s="23">
        <f>SUM(J508:J516)</f>
        <v>65087.778443413023</v>
      </c>
    </row>
    <row r="518" spans="1:11" x14ac:dyDescent="0.2">
      <c r="A518" s="34">
        <v>6</v>
      </c>
      <c r="B518" s="25" t="s">
        <v>601</v>
      </c>
      <c r="C518" s="30"/>
      <c r="D518" s="31"/>
      <c r="E518" s="21"/>
      <c r="F518" s="21"/>
      <c r="G518" s="32"/>
      <c r="H518" s="21"/>
      <c r="I518" s="21"/>
      <c r="J518" s="214"/>
      <c r="K518" s="23"/>
    </row>
    <row r="519" spans="1:11" x14ac:dyDescent="0.2">
      <c r="A519" s="36">
        <f>A518+0.1</f>
        <v>6.1</v>
      </c>
      <c r="B519" s="39" t="s">
        <v>602</v>
      </c>
      <c r="C519" s="30">
        <v>1</v>
      </c>
      <c r="D519" s="31" t="s">
        <v>49</v>
      </c>
      <c r="E519" s="21">
        <f>E296</f>
        <v>5800.85</v>
      </c>
      <c r="F519" s="21">
        <f>F296</f>
        <v>1044.153</v>
      </c>
      <c r="G519" s="32">
        <f>E519+F519+EQUILIBRIO!E513</f>
        <v>6845.0030000000006</v>
      </c>
      <c r="H519" s="21">
        <f>ROUND(C519*E519,2)</f>
        <v>5800.85</v>
      </c>
      <c r="I519" s="21">
        <f>ROUND(C519*F519,2)</f>
        <v>1044.1500000000001</v>
      </c>
      <c r="J519" s="214">
        <f>CONTRATADO!J490+EQUILIBRIO!F513</f>
        <v>6845</v>
      </c>
      <c r="K519" s="23"/>
    </row>
    <row r="520" spans="1:11" x14ac:dyDescent="0.2">
      <c r="A520" s="36"/>
      <c r="B520" s="39"/>
      <c r="C520" s="30"/>
      <c r="D520" s="31"/>
      <c r="E520" s="21"/>
      <c r="F520" s="21"/>
      <c r="G520" s="32"/>
      <c r="H520" s="21"/>
      <c r="I520" s="21"/>
      <c r="J520" s="214"/>
      <c r="K520" s="23">
        <f>SUM(J519)</f>
        <v>6845</v>
      </c>
    </row>
    <row r="521" spans="1:11" x14ac:dyDescent="0.2">
      <c r="A521" s="36">
        <v>7</v>
      </c>
      <c r="B521" s="112" t="s">
        <v>603</v>
      </c>
      <c r="C521" s="30">
        <v>7.44</v>
      </c>
      <c r="D521" s="31" t="s">
        <v>25</v>
      </c>
      <c r="E521" s="21">
        <f>E250</f>
        <v>948.11800000000005</v>
      </c>
      <c r="F521" s="21">
        <f>F250</f>
        <v>170.08199999999999</v>
      </c>
      <c r="G521" s="32">
        <f>E521+F521+EQUILIBRIO!E515</f>
        <v>1446.83</v>
      </c>
      <c r="H521" s="21">
        <f>ROUND(C521*E521,2)</f>
        <v>7054</v>
      </c>
      <c r="I521" s="21">
        <f>ROUND(C521*F521,2)</f>
        <v>1265.4100000000001</v>
      </c>
      <c r="J521" s="214">
        <f>CONTRATADO!J492+EQUILIBRIO!F515</f>
        <v>10764.4172</v>
      </c>
      <c r="K521" s="23"/>
    </row>
    <row r="522" spans="1:11" x14ac:dyDescent="0.2">
      <c r="A522" s="36"/>
      <c r="B522" s="40"/>
      <c r="C522" s="30"/>
      <c r="D522" s="31"/>
      <c r="E522" s="21"/>
      <c r="F522" s="21"/>
      <c r="G522" s="32"/>
      <c r="H522" s="21"/>
      <c r="I522" s="21"/>
      <c r="J522" s="214"/>
      <c r="K522" s="23">
        <f>SUM(J521)</f>
        <v>10764.4172</v>
      </c>
    </row>
    <row r="523" spans="1:11" x14ac:dyDescent="0.2">
      <c r="A523" s="34">
        <v>8</v>
      </c>
      <c r="B523" s="25" t="s">
        <v>604</v>
      </c>
      <c r="C523" s="30"/>
      <c r="D523" s="31"/>
      <c r="E523" s="21"/>
      <c r="F523" s="21"/>
      <c r="G523" s="32"/>
      <c r="H523" s="21"/>
      <c r="I523" s="21"/>
      <c r="J523" s="214"/>
      <c r="K523" s="23"/>
    </row>
    <row r="524" spans="1:11" x14ac:dyDescent="0.2">
      <c r="A524" s="36">
        <f>A523+0.1</f>
        <v>8.1</v>
      </c>
      <c r="B524" s="39" t="s">
        <v>605</v>
      </c>
      <c r="C524" s="30">
        <v>1</v>
      </c>
      <c r="D524" s="31" t="s">
        <v>490</v>
      </c>
      <c r="E524" s="21">
        <f>1150/1.18</f>
        <v>974.57627118644075</v>
      </c>
      <c r="F524" s="21">
        <f>E524*0.18</f>
        <v>175.42372881355934</v>
      </c>
      <c r="G524" s="32">
        <f>E524+F524+EQUILIBRIO!E518</f>
        <v>1150</v>
      </c>
      <c r="H524" s="21">
        <f>ROUND(C524*E524,2)</f>
        <v>974.58</v>
      </c>
      <c r="I524" s="21">
        <f>ROUND(C524*F524,2)</f>
        <v>175.42</v>
      </c>
      <c r="J524" s="214">
        <f>CONTRATADO!J495+EQUILIBRIO!F518</f>
        <v>1150</v>
      </c>
      <c r="K524" s="23"/>
    </row>
    <row r="525" spans="1:11" x14ac:dyDescent="0.2">
      <c r="A525" s="36">
        <f>A524+0.1</f>
        <v>8.1999999999999993</v>
      </c>
      <c r="B525" s="113" t="s">
        <v>606</v>
      </c>
      <c r="C525" s="30">
        <v>3</v>
      </c>
      <c r="D525" s="31" t="s">
        <v>49</v>
      </c>
      <c r="E525" s="21">
        <f>'[1]Analisis de Costos'!G1551</f>
        <v>594.36860068259386</v>
      </c>
      <c r="F525" s="21">
        <f>'[1]Analisis de Costos'!H1551</f>
        <v>256.04778156996588</v>
      </c>
      <c r="G525" s="32">
        <f>E525+F525+EQUILIBRIO!E519</f>
        <v>993.49829351535834</v>
      </c>
      <c r="H525" s="21">
        <f>ROUND(C525*E525,2)</f>
        <v>1783.11</v>
      </c>
      <c r="I525" s="21">
        <f>ROUND(C525*F525,2)</f>
        <v>768.14</v>
      </c>
      <c r="J525" s="214">
        <f>CONTRATADO!J496+EQUILIBRIO!F519</f>
        <v>2980.4957337883957</v>
      </c>
      <c r="K525" s="23"/>
    </row>
    <row r="526" spans="1:11" x14ac:dyDescent="0.2">
      <c r="A526" s="36">
        <f>A525+0.1</f>
        <v>8.2999999999999989</v>
      </c>
      <c r="B526" s="39" t="s">
        <v>607</v>
      </c>
      <c r="C526" s="30">
        <v>3</v>
      </c>
      <c r="D526" s="31" t="s">
        <v>49</v>
      </c>
      <c r="E526" s="21">
        <f>'[1]Analisis de Costos'!G1121</f>
        <v>1219.27</v>
      </c>
      <c r="F526" s="21">
        <f>'[1]Analisis de Costos'!H1121</f>
        <v>129.63000000000002</v>
      </c>
      <c r="G526" s="32">
        <f>E526+F526+EQUILIBRIO!E520</f>
        <v>1348.9</v>
      </c>
      <c r="H526" s="21">
        <f>ROUND(C526*E526,2)</f>
        <v>3657.81</v>
      </c>
      <c r="I526" s="21">
        <f>ROUND(C526*F526,2)</f>
        <v>388.89</v>
      </c>
      <c r="J526" s="214">
        <f>CONTRATADO!J497+EQUILIBRIO!F520</f>
        <v>4046.7</v>
      </c>
      <c r="K526" s="23"/>
    </row>
    <row r="527" spans="1:11" x14ac:dyDescent="0.2">
      <c r="A527" s="36">
        <f>A526+0.1</f>
        <v>8.3999999999999986</v>
      </c>
      <c r="B527" s="39" t="s">
        <v>608</v>
      </c>
      <c r="C527" s="30">
        <v>2</v>
      </c>
      <c r="D527" s="31" t="s">
        <v>49</v>
      </c>
      <c r="E527" s="21">
        <f>'[1]Analisis de Costos'!G1153</f>
        <v>3980.2000000000003</v>
      </c>
      <c r="F527" s="21">
        <f>'[1]Analisis de Costos'!H1153</f>
        <v>446.82000000000005</v>
      </c>
      <c r="G527" s="32">
        <f>E527+F527+EQUILIBRIO!E521</f>
        <v>4427.0200000000004</v>
      </c>
      <c r="H527" s="21">
        <f>ROUND(C527*E527,2)</f>
        <v>7960.4</v>
      </c>
      <c r="I527" s="21">
        <f>ROUND(C527*F527,2)</f>
        <v>893.64</v>
      </c>
      <c r="J527" s="214">
        <f>CONTRATADO!J498+EQUILIBRIO!F521</f>
        <v>8854.0399999999991</v>
      </c>
      <c r="K527" s="23"/>
    </row>
    <row r="528" spans="1:11" x14ac:dyDescent="0.2">
      <c r="A528" s="36"/>
      <c r="B528" s="39"/>
      <c r="C528" s="30"/>
      <c r="D528" s="31"/>
      <c r="E528" s="21"/>
      <c r="F528" s="21"/>
      <c r="G528" s="32"/>
      <c r="H528" s="21"/>
      <c r="I528" s="21"/>
      <c r="J528" s="214"/>
      <c r="K528" s="23">
        <f>SUM(J524:J527)</f>
        <v>17031.235733788395</v>
      </c>
    </row>
    <row r="529" spans="1:11" x14ac:dyDescent="0.2">
      <c r="A529" s="34">
        <v>9</v>
      </c>
      <c r="B529" s="25" t="s">
        <v>609</v>
      </c>
      <c r="C529" s="30">
        <v>1</v>
      </c>
      <c r="D529" s="31" t="s">
        <v>49</v>
      </c>
      <c r="E529" s="21">
        <f>E253</f>
        <v>8000</v>
      </c>
      <c r="F529" s="21">
        <f>F253</f>
        <v>1440</v>
      </c>
      <c r="G529" s="32">
        <f>E529+F529+EQUILIBRIO!E523</f>
        <v>9440</v>
      </c>
      <c r="H529" s="21">
        <f>ROUND(C529*E529,2)</f>
        <v>8000</v>
      </c>
      <c r="I529" s="21">
        <f>ROUND(C529*F529,2)</f>
        <v>1440</v>
      </c>
      <c r="J529" s="214">
        <f>CONTRATADO!J500+EQUILIBRIO!F523</f>
        <v>9440</v>
      </c>
      <c r="K529" s="23"/>
    </row>
    <row r="530" spans="1:11" x14ac:dyDescent="0.2">
      <c r="A530" s="36"/>
      <c r="B530" s="39"/>
      <c r="C530" s="30"/>
      <c r="D530" s="31"/>
      <c r="E530" s="21"/>
      <c r="F530" s="21"/>
      <c r="G530" s="32"/>
      <c r="H530" s="21"/>
      <c r="I530" s="21"/>
      <c r="J530" s="214"/>
      <c r="K530" s="23">
        <f>SUM(J529)</f>
        <v>9440</v>
      </c>
    </row>
    <row r="531" spans="1:11" x14ac:dyDescent="0.2">
      <c r="A531" s="34">
        <v>10</v>
      </c>
      <c r="B531" s="114" t="s">
        <v>610</v>
      </c>
      <c r="C531" s="30"/>
      <c r="D531" s="31"/>
      <c r="E531" s="21"/>
      <c r="F531" s="21"/>
      <c r="G531" s="32"/>
      <c r="H531" s="21"/>
      <c r="I531" s="21"/>
      <c r="J531" s="214"/>
      <c r="K531" s="23"/>
    </row>
    <row r="532" spans="1:11" x14ac:dyDescent="0.2">
      <c r="A532" s="36">
        <f t="shared" ref="A532:A538" si="36">A531+0.1</f>
        <v>10.1</v>
      </c>
      <c r="B532" s="115" t="s">
        <v>611</v>
      </c>
      <c r="C532" s="30">
        <v>2</v>
      </c>
      <c r="D532" s="31" t="s">
        <v>49</v>
      </c>
      <c r="E532" s="21">
        <v>384000</v>
      </c>
      <c r="F532" s="21">
        <f t="shared" ref="F532:F537" si="37">E532*0.18</f>
        <v>69120</v>
      </c>
      <c r="G532" s="32">
        <f>E532+F532+EQUILIBRIO!E526</f>
        <v>1162300</v>
      </c>
      <c r="H532" s="21">
        <f t="shared" ref="H532:H538" si="38">ROUND(C532*E532,2)</f>
        <v>768000</v>
      </c>
      <c r="I532" s="21">
        <f t="shared" ref="I532:I538" si="39">ROUND(C532*F532,2)</f>
        <v>138240</v>
      </c>
      <c r="J532" s="214">
        <f>CONTRATADO!J503+EQUILIBRIO!F526</f>
        <v>2324600</v>
      </c>
      <c r="K532" s="23"/>
    </row>
    <row r="533" spans="1:11" x14ac:dyDescent="0.2">
      <c r="A533" s="36">
        <f t="shared" si="36"/>
        <v>10.199999999999999</v>
      </c>
      <c r="B533" s="115" t="s">
        <v>612</v>
      </c>
      <c r="C533" s="30">
        <v>1</v>
      </c>
      <c r="D533" s="31" t="s">
        <v>49</v>
      </c>
      <c r="E533" s="21">
        <v>26000</v>
      </c>
      <c r="F533" s="21">
        <f t="shared" si="37"/>
        <v>4680</v>
      </c>
      <c r="G533" s="32">
        <f>E533+F533+EQUILIBRIO!E527</f>
        <v>88500</v>
      </c>
      <c r="H533" s="21">
        <f t="shared" si="38"/>
        <v>26000</v>
      </c>
      <c r="I533" s="21">
        <f t="shared" si="39"/>
        <v>4680</v>
      </c>
      <c r="J533" s="214">
        <f>CONTRATADO!J504+EQUILIBRIO!F527</f>
        <v>88500</v>
      </c>
      <c r="K533" s="23"/>
    </row>
    <row r="534" spans="1:11" x14ac:dyDescent="0.2">
      <c r="A534" s="36">
        <f t="shared" si="36"/>
        <v>10.299999999999999</v>
      </c>
      <c r="B534" s="115" t="s">
        <v>613</v>
      </c>
      <c r="C534" s="30">
        <v>1</v>
      </c>
      <c r="D534" s="31" t="s">
        <v>49</v>
      </c>
      <c r="E534" s="21">
        <v>6500</v>
      </c>
      <c r="F534" s="21">
        <f t="shared" si="37"/>
        <v>1170</v>
      </c>
      <c r="G534" s="32">
        <f>E534+F534+EQUILIBRIO!E528</f>
        <v>14750</v>
      </c>
      <c r="H534" s="21">
        <f t="shared" si="38"/>
        <v>6500</v>
      </c>
      <c r="I534" s="21">
        <f t="shared" si="39"/>
        <v>1170</v>
      </c>
      <c r="J534" s="214">
        <f>CONTRATADO!J505+EQUILIBRIO!F528</f>
        <v>14750</v>
      </c>
      <c r="K534" s="23"/>
    </row>
    <row r="535" spans="1:11" x14ac:dyDescent="0.2">
      <c r="A535" s="69">
        <f t="shared" si="36"/>
        <v>10.399999999999999</v>
      </c>
      <c r="B535" s="116" t="s">
        <v>614</v>
      </c>
      <c r="C535" s="71">
        <v>1</v>
      </c>
      <c r="D535" s="117" t="s">
        <v>49</v>
      </c>
      <c r="E535" s="73">
        <v>281253</v>
      </c>
      <c r="F535" s="73">
        <f t="shared" si="37"/>
        <v>50625.54</v>
      </c>
      <c r="G535" s="32">
        <f>E535+F535+EQUILIBRIO!E529</f>
        <v>1173028.54</v>
      </c>
      <c r="H535" s="73">
        <f t="shared" si="38"/>
        <v>281253</v>
      </c>
      <c r="I535" s="73">
        <f t="shared" si="39"/>
        <v>50625.54</v>
      </c>
      <c r="J535" s="214">
        <f>CONTRATADO!J506+EQUILIBRIO!F529</f>
        <v>1173028.54</v>
      </c>
      <c r="K535" s="74"/>
    </row>
    <row r="536" spans="1:11" x14ac:dyDescent="0.2">
      <c r="A536" s="36">
        <f t="shared" si="36"/>
        <v>10.499999999999998</v>
      </c>
      <c r="B536" s="118" t="s">
        <v>615</v>
      </c>
      <c r="C536" s="30">
        <v>1</v>
      </c>
      <c r="D536" s="31" t="s">
        <v>490</v>
      </c>
      <c r="E536" s="21">
        <v>50000</v>
      </c>
      <c r="F536" s="21">
        <f t="shared" si="37"/>
        <v>9000</v>
      </c>
      <c r="G536" s="32">
        <f>E536+F536+EQUILIBRIO!E530</f>
        <v>59000</v>
      </c>
      <c r="H536" s="21">
        <f t="shared" si="38"/>
        <v>50000</v>
      </c>
      <c r="I536" s="21">
        <f t="shared" si="39"/>
        <v>9000</v>
      </c>
      <c r="J536" s="214">
        <f>CONTRATADO!J507+EQUILIBRIO!F530</f>
        <v>59000</v>
      </c>
      <c r="K536" s="23"/>
    </row>
    <row r="537" spans="1:11" x14ac:dyDescent="0.2">
      <c r="A537" s="36">
        <f t="shared" si="36"/>
        <v>10.599999999999998</v>
      </c>
      <c r="B537" s="118" t="s">
        <v>616</v>
      </c>
      <c r="C537" s="30">
        <v>1</v>
      </c>
      <c r="D537" s="31" t="s">
        <v>49</v>
      </c>
      <c r="E537" s="21">
        <v>22000</v>
      </c>
      <c r="F537" s="21">
        <f t="shared" si="37"/>
        <v>3960</v>
      </c>
      <c r="G537" s="32">
        <f>E537+F537+EQUILIBRIO!E531</f>
        <v>25960</v>
      </c>
      <c r="H537" s="21">
        <f t="shared" si="38"/>
        <v>22000</v>
      </c>
      <c r="I537" s="21">
        <f t="shared" si="39"/>
        <v>3960</v>
      </c>
      <c r="J537" s="214">
        <f>CONTRATADO!J508+EQUILIBRIO!F531</f>
        <v>25960</v>
      </c>
      <c r="K537" s="23"/>
    </row>
    <row r="538" spans="1:11" x14ac:dyDescent="0.2">
      <c r="A538" s="36">
        <f t="shared" si="36"/>
        <v>10.699999999999998</v>
      </c>
      <c r="B538" s="118" t="s">
        <v>617</v>
      </c>
      <c r="C538" s="30">
        <v>1</v>
      </c>
      <c r="D538" s="31" t="s">
        <v>49</v>
      </c>
      <c r="E538" s="21">
        <f>0.1*SUM(H532:H537)</f>
        <v>115375.3</v>
      </c>
      <c r="F538" s="21"/>
      <c r="G538" s="32">
        <f>E538+F538+EQUILIBRIO!E532</f>
        <v>181689.7</v>
      </c>
      <c r="H538" s="21">
        <f t="shared" si="38"/>
        <v>115375.3</v>
      </c>
      <c r="I538" s="21">
        <f t="shared" si="39"/>
        <v>0</v>
      </c>
      <c r="J538" s="214">
        <f>CONTRATADO!J509+EQUILIBRIO!F532</f>
        <v>181689.7</v>
      </c>
      <c r="K538" s="23"/>
    </row>
    <row r="539" spans="1:11" x14ac:dyDescent="0.2">
      <c r="A539" s="36"/>
      <c r="B539" s="118"/>
      <c r="C539" s="30"/>
      <c r="D539" s="31"/>
      <c r="E539" s="21"/>
      <c r="F539" s="21"/>
      <c r="G539" s="32"/>
      <c r="H539" s="21"/>
      <c r="I539" s="21"/>
      <c r="J539" s="214"/>
      <c r="K539" s="23">
        <f>SUM(J532:J538)</f>
        <v>3867528.24</v>
      </c>
    </row>
    <row r="540" spans="1:11" x14ac:dyDescent="0.2">
      <c r="A540" s="36">
        <v>11</v>
      </c>
      <c r="B540" s="118" t="s">
        <v>618</v>
      </c>
      <c r="C540" s="30">
        <v>1</v>
      </c>
      <c r="D540" s="31" t="s">
        <v>49</v>
      </c>
      <c r="E540" s="21">
        <v>15000</v>
      </c>
      <c r="F540" s="21">
        <v>0</v>
      </c>
      <c r="G540" s="32">
        <f>E540+F540+EQUILIBRIO!E534</f>
        <v>15000</v>
      </c>
      <c r="H540" s="21">
        <f>ROUND(C540*E540,2)</f>
        <v>15000</v>
      </c>
      <c r="I540" s="21">
        <f>ROUND(C540*F540,2)</f>
        <v>0</v>
      </c>
      <c r="J540" s="214">
        <f>CONTRATADO!J511+EQUILIBRIO!F534</f>
        <v>15000</v>
      </c>
      <c r="K540" s="23"/>
    </row>
    <row r="541" spans="1:11" x14ac:dyDescent="0.2">
      <c r="A541" s="36"/>
      <c r="B541" s="118"/>
      <c r="C541" s="30"/>
      <c r="D541" s="31"/>
      <c r="E541" s="21"/>
      <c r="F541" s="21"/>
      <c r="G541" s="32"/>
      <c r="H541" s="21"/>
      <c r="I541" s="21"/>
      <c r="J541" s="22"/>
      <c r="K541" s="23">
        <f>SUM(J540)</f>
        <v>15000</v>
      </c>
    </row>
    <row r="542" spans="1:11" x14ac:dyDescent="0.2">
      <c r="A542" s="48"/>
      <c r="B542" s="49" t="s">
        <v>619</v>
      </c>
      <c r="C542" s="50"/>
      <c r="D542" s="51"/>
      <c r="E542" s="52"/>
      <c r="F542" s="52"/>
      <c r="G542" s="53"/>
      <c r="H542" s="54">
        <f>SUM(H488:H540)</f>
        <v>1425624.35</v>
      </c>
      <c r="I542" s="54">
        <f>SUM(I488:I540)</f>
        <v>224442.12</v>
      </c>
      <c r="J542" s="55"/>
      <c r="K542" s="55">
        <f>SUM(K491:K541)</f>
        <v>4062584.5739772017</v>
      </c>
    </row>
    <row r="543" spans="1:11" x14ac:dyDescent="0.2">
      <c r="A543" s="119"/>
      <c r="B543" s="39"/>
      <c r="C543" s="41"/>
      <c r="D543" s="120"/>
      <c r="E543" s="121"/>
      <c r="F543" s="121"/>
      <c r="G543" s="122"/>
      <c r="H543" s="121"/>
      <c r="I543" s="21"/>
      <c r="J543" s="22"/>
      <c r="K543" s="23"/>
    </row>
    <row r="544" spans="1:11" x14ac:dyDescent="0.2">
      <c r="A544" s="24" t="s">
        <v>620</v>
      </c>
      <c r="B544" s="25" t="s">
        <v>621</v>
      </c>
      <c r="C544" s="30"/>
      <c r="D544" s="31"/>
      <c r="E544" s="21"/>
      <c r="F544" s="21"/>
      <c r="G544" s="32"/>
      <c r="H544" s="21"/>
      <c r="I544" s="21"/>
      <c r="J544" s="22"/>
      <c r="K544" s="23"/>
    </row>
    <row r="545" spans="1:13" x14ac:dyDescent="0.2">
      <c r="A545" s="36"/>
      <c r="B545" s="40"/>
      <c r="C545" s="30"/>
      <c r="D545" s="31"/>
      <c r="E545" s="21"/>
      <c r="F545" s="21"/>
      <c r="G545" s="32"/>
      <c r="H545" s="21"/>
      <c r="I545" s="21"/>
      <c r="J545" s="22"/>
      <c r="K545" s="23"/>
    </row>
    <row r="546" spans="1:13" x14ac:dyDescent="0.2">
      <c r="A546" s="34">
        <v>1</v>
      </c>
      <c r="B546" s="25" t="s">
        <v>582</v>
      </c>
      <c r="C546" s="108"/>
      <c r="D546" s="40"/>
      <c r="E546" s="109"/>
      <c r="F546" s="109"/>
      <c r="G546" s="110"/>
      <c r="H546" s="109"/>
      <c r="I546" s="21"/>
      <c r="J546" s="22"/>
      <c r="K546" s="23"/>
    </row>
    <row r="547" spans="1:13" x14ac:dyDescent="0.2">
      <c r="A547" s="36">
        <v>1.1000000000000001</v>
      </c>
      <c r="B547" s="39" t="s">
        <v>583</v>
      </c>
      <c r="C547" s="30">
        <v>1</v>
      </c>
      <c r="D547" s="31" t="s">
        <v>49</v>
      </c>
      <c r="E547" s="21">
        <v>2000</v>
      </c>
      <c r="F547" s="21">
        <f>E547*0.1*0.18</f>
        <v>36</v>
      </c>
      <c r="G547" s="32">
        <f>E547+F547+EQUILIBRIO!E541</f>
        <v>2036</v>
      </c>
      <c r="H547" s="21">
        <f>ROUND(C547*E547,2)</f>
        <v>2000</v>
      </c>
      <c r="I547" s="21">
        <f>ROUND(C547*F547,2)</f>
        <v>36</v>
      </c>
      <c r="J547" s="214">
        <f>CONTRATADO!J518+EQUILIBRIO!F541</f>
        <v>2036</v>
      </c>
      <c r="K547" s="23"/>
      <c r="M547" s="111"/>
    </row>
    <row r="548" spans="1:13" x14ac:dyDescent="0.2">
      <c r="A548" s="36"/>
      <c r="B548" s="31"/>
      <c r="C548" s="30"/>
      <c r="D548" s="31"/>
      <c r="E548" s="21"/>
      <c r="F548" s="21"/>
      <c r="G548" s="32"/>
      <c r="H548" s="21"/>
      <c r="I548" s="21"/>
      <c r="J548" s="214"/>
      <c r="K548" s="23">
        <f>SUM(J547)</f>
        <v>2036</v>
      </c>
    </row>
    <row r="549" spans="1:13" x14ac:dyDescent="0.2">
      <c r="A549" s="34">
        <v>1</v>
      </c>
      <c r="B549" s="25" t="s">
        <v>542</v>
      </c>
      <c r="C549" s="108"/>
      <c r="D549" s="40"/>
      <c r="E549" s="109"/>
      <c r="F549" s="109"/>
      <c r="G549" s="32"/>
      <c r="H549" s="109"/>
      <c r="I549" s="21"/>
      <c r="J549" s="214"/>
      <c r="K549" s="23"/>
    </row>
    <row r="550" spans="1:13" x14ac:dyDescent="0.2">
      <c r="A550" s="36" t="s">
        <v>622</v>
      </c>
      <c r="B550" s="39" t="s">
        <v>586</v>
      </c>
      <c r="C550" s="30">
        <v>6.7799999999999994</v>
      </c>
      <c r="D550" s="31" t="s">
        <v>109</v>
      </c>
      <c r="E550" s="21">
        <f>'[1]Analisis de Costos'!G1462</f>
        <v>573.04347826086962</v>
      </c>
      <c r="F550" s="21">
        <f>'[1]Analisis de Costos'!H1462</f>
        <v>0</v>
      </c>
      <c r="G550" s="32">
        <f>E550+F550+EQUILIBRIO!E544</f>
        <v>573.04347826086962</v>
      </c>
      <c r="H550" s="21">
        <f>ROUND(C550*E550,2)</f>
        <v>3885.23</v>
      </c>
      <c r="I550" s="21">
        <f>ROUND(C550*F550,2)</f>
        <v>0</v>
      </c>
      <c r="J550" s="214">
        <f>CONTRATADO!J521+EQUILIBRIO!F544</f>
        <v>3885.23</v>
      </c>
      <c r="K550" s="23"/>
    </row>
    <row r="551" spans="1:13" x14ac:dyDescent="0.2">
      <c r="A551" s="36" t="s">
        <v>623</v>
      </c>
      <c r="B551" s="39" t="s">
        <v>588</v>
      </c>
      <c r="C551" s="30">
        <v>3.7724499999999992</v>
      </c>
      <c r="D551" s="31" t="s">
        <v>109</v>
      </c>
      <c r="E551" s="21">
        <f>'[1]Analisis de Costos'!G22+E21</f>
        <v>751.19967750000001</v>
      </c>
      <c r="F551" s="21">
        <f>'[1]Analisis de Costos'!H22</f>
        <v>20.954183333333336</v>
      </c>
      <c r="G551" s="32">
        <f>E551+F551+EQUILIBRIO!E545</f>
        <v>817.90717666666671</v>
      </c>
      <c r="H551" s="21">
        <f>ROUND(C551*E551,2)</f>
        <v>2833.86</v>
      </c>
      <c r="I551" s="21">
        <f>ROUND(C551*F551,2)</f>
        <v>79.05</v>
      </c>
      <c r="J551" s="214">
        <f>CONTRATADO!J522+EQUILIBRIO!F545</f>
        <v>3085.5120963154586</v>
      </c>
      <c r="K551" s="23"/>
    </row>
    <row r="552" spans="1:13" x14ac:dyDescent="0.2">
      <c r="A552" s="36"/>
      <c r="B552" s="31"/>
      <c r="C552" s="30"/>
      <c r="D552" s="31"/>
      <c r="E552" s="21"/>
      <c r="F552" s="21"/>
      <c r="G552" s="32"/>
      <c r="H552" s="21"/>
      <c r="I552" s="21"/>
      <c r="J552" s="214"/>
      <c r="K552" s="23">
        <f>SUM(J550:J551)</f>
        <v>6970.7420963154582</v>
      </c>
    </row>
    <row r="553" spans="1:13" x14ac:dyDescent="0.2">
      <c r="A553" s="34">
        <v>3</v>
      </c>
      <c r="B553" s="25" t="s">
        <v>624</v>
      </c>
      <c r="C553" s="30"/>
      <c r="D553" s="31"/>
      <c r="E553" s="21"/>
      <c r="F553" s="21"/>
      <c r="G553" s="32"/>
      <c r="H553" s="21"/>
      <c r="I553" s="21"/>
      <c r="J553" s="214"/>
      <c r="K553" s="23"/>
    </row>
    <row r="554" spans="1:13" x14ac:dyDescent="0.2">
      <c r="A554" s="36" t="s">
        <v>64</v>
      </c>
      <c r="B554" s="39" t="s">
        <v>625</v>
      </c>
      <c r="C554" s="30">
        <v>1.3499999999999999</v>
      </c>
      <c r="D554" s="31" t="s">
        <v>109</v>
      </c>
      <c r="E554" s="21">
        <f>'[1]Analisis de Costos'!G1558</f>
        <v>9054.8799999999992</v>
      </c>
      <c r="F554" s="21">
        <f>'[1]Analisis de Costos'!H1558</f>
        <v>1500.44</v>
      </c>
      <c r="G554" s="32">
        <f>E554+F554+EQUILIBRIO!E548</f>
        <v>16051.900000000001</v>
      </c>
      <c r="H554" s="21">
        <f>ROUND(C554*E554,2)</f>
        <v>12224.09</v>
      </c>
      <c r="I554" s="21">
        <f>ROUND(C554*F554,2)</f>
        <v>2025.59</v>
      </c>
      <c r="J554" s="214">
        <f>CONTRATADO!J525+EQUILIBRIO!F548</f>
        <v>21670.063000000002</v>
      </c>
      <c r="K554" s="23"/>
    </row>
    <row r="555" spans="1:13" x14ac:dyDescent="0.2">
      <c r="A555" s="36" t="s">
        <v>626</v>
      </c>
      <c r="B555" s="39" t="s">
        <v>627</v>
      </c>
      <c r="C555" s="30">
        <v>0.3</v>
      </c>
      <c r="D555" s="31" t="s">
        <v>109</v>
      </c>
      <c r="E555" s="21">
        <f>'[1]Analisis de Costos'!G1570</f>
        <v>7468.1726400000007</v>
      </c>
      <c r="F555" s="21">
        <f>'[1]Analisis de Costos'!H1570</f>
        <v>1335.912315</v>
      </c>
      <c r="G555" s="32">
        <f>E555+F555+EQUILIBRIO!E549</f>
        <v>14189.683586759</v>
      </c>
      <c r="H555" s="21">
        <f>ROUND(C555*E555,2)</f>
        <v>2240.4499999999998</v>
      </c>
      <c r="I555" s="21">
        <f>ROUND(C555*F555,2)</f>
        <v>400.77</v>
      </c>
      <c r="J555" s="214">
        <f>CONTRATADO!J526+EQUILIBRIO!F549</f>
        <v>4256.8995895276994</v>
      </c>
      <c r="K555" s="23"/>
    </row>
    <row r="556" spans="1:13" x14ac:dyDescent="0.2">
      <c r="A556" s="36" t="s">
        <v>628</v>
      </c>
      <c r="B556" s="39" t="s">
        <v>591</v>
      </c>
      <c r="C556" s="30">
        <v>1.5959999999999999</v>
      </c>
      <c r="D556" s="31" t="s">
        <v>109</v>
      </c>
      <c r="E556" s="21">
        <f>'[1]Analisis de Costos'!G1479</f>
        <v>30286.47</v>
      </c>
      <c r="F556" s="21">
        <f>'[1]Analisis de Costos'!H1479</f>
        <v>3544.5299999999997</v>
      </c>
      <c r="G556" s="32">
        <f>E556+F556+EQUILIBRIO!E550</f>
        <v>44046.950000000004</v>
      </c>
      <c r="H556" s="21">
        <f>ROUND(C556*E556,2)</f>
        <v>48337.21</v>
      </c>
      <c r="I556" s="21">
        <f>ROUND(C556*F556,2)</f>
        <v>5657.07</v>
      </c>
      <c r="J556" s="214">
        <f>CONTRATADO!J527+EQUILIBRIO!F550</f>
        <v>70298.936199999996</v>
      </c>
      <c r="K556" s="23"/>
    </row>
    <row r="557" spans="1:13" x14ac:dyDescent="0.2">
      <c r="A557" s="36" t="s">
        <v>629</v>
      </c>
      <c r="B557" s="39" t="s">
        <v>592</v>
      </c>
      <c r="C557" s="30">
        <v>2.706</v>
      </c>
      <c r="D557" s="31" t="s">
        <v>109</v>
      </c>
      <c r="E557" s="21">
        <f>'[1]Analisis de Costos'!G1491</f>
        <v>12438.269999999999</v>
      </c>
      <c r="F557" s="21">
        <f>'[1]Analisis de Costos'!H1491</f>
        <v>1649.1100000000001</v>
      </c>
      <c r="G557" s="32">
        <f>E557+F557+EQUILIBRIO!E551</f>
        <v>21461.99</v>
      </c>
      <c r="H557" s="21">
        <f>ROUND(C557*E557,2)</f>
        <v>33657.96</v>
      </c>
      <c r="I557" s="21">
        <f>ROUND(C557*F557,2)</f>
        <v>4462.49</v>
      </c>
      <c r="J557" s="214">
        <f>CONTRATADO!J528+EQUILIBRIO!F551</f>
        <v>58076.144660000005</v>
      </c>
      <c r="K557" s="23"/>
    </row>
    <row r="558" spans="1:13" x14ac:dyDescent="0.2">
      <c r="A558" s="36"/>
      <c r="B558" s="39"/>
      <c r="C558" s="30"/>
      <c r="D558" s="31"/>
      <c r="E558" s="21"/>
      <c r="F558" s="21"/>
      <c r="G558" s="32"/>
      <c r="H558" s="21"/>
      <c r="I558" s="21"/>
      <c r="J558" s="214"/>
      <c r="K558" s="23">
        <f>SUM(J554:J557)</f>
        <v>154302.0434495277</v>
      </c>
    </row>
    <row r="559" spans="1:13" x14ac:dyDescent="0.2">
      <c r="A559" s="34">
        <v>4</v>
      </c>
      <c r="B559" s="25" t="s">
        <v>593</v>
      </c>
      <c r="C559" s="30"/>
      <c r="D559" s="31"/>
      <c r="E559" s="21"/>
      <c r="F559" s="21"/>
      <c r="G559" s="32"/>
      <c r="H559" s="21"/>
      <c r="I559" s="21"/>
      <c r="J559" s="214"/>
      <c r="K559" s="23"/>
    </row>
    <row r="560" spans="1:13" x14ac:dyDescent="0.2">
      <c r="A560" s="36" t="s">
        <v>72</v>
      </c>
      <c r="B560" s="39" t="s">
        <v>595</v>
      </c>
      <c r="C560" s="30">
        <v>30.509999999999998</v>
      </c>
      <c r="D560" s="31" t="s">
        <v>25</v>
      </c>
      <c r="E560" s="21">
        <f>E505</f>
        <v>1053.6299999999999</v>
      </c>
      <c r="F560" s="21">
        <f>F505</f>
        <v>132.97000000000003</v>
      </c>
      <c r="G560" s="32">
        <f>E560+F560+EQUILIBRIO!E554</f>
        <v>1699.6999999999998</v>
      </c>
      <c r="H560" s="21">
        <f>ROUND(C560*E560,2)</f>
        <v>32146.25</v>
      </c>
      <c r="I560" s="21">
        <f>ROUND(C560*F560,2)</f>
        <v>4056.91</v>
      </c>
      <c r="J560" s="214">
        <f>CONTRATADO!J531+EQUILIBRIO!F554</f>
        <v>51857.841</v>
      </c>
      <c r="K560" s="23"/>
    </row>
    <row r="561" spans="1:11" x14ac:dyDescent="0.2">
      <c r="A561" s="36" t="s">
        <v>78</v>
      </c>
      <c r="B561" s="39" t="s">
        <v>594</v>
      </c>
      <c r="C561" s="30">
        <v>4.5</v>
      </c>
      <c r="D561" s="31" t="s">
        <v>25</v>
      </c>
      <c r="E561" s="21">
        <f>E504</f>
        <v>1307.8200000000002</v>
      </c>
      <c r="F561" s="21">
        <f>F504</f>
        <v>182.13</v>
      </c>
      <c r="G561" s="32">
        <f>E561+F561+EQUILIBRIO!E555</f>
        <v>1688.95</v>
      </c>
      <c r="H561" s="21">
        <f>ROUND(C561*E561,2)</f>
        <v>5885.19</v>
      </c>
      <c r="I561" s="21">
        <f>ROUND(C561*F561,2)</f>
        <v>819.59</v>
      </c>
      <c r="J561" s="214">
        <f>CONTRATADO!J532+EQUILIBRIO!F555</f>
        <v>7600.2799999999988</v>
      </c>
      <c r="K561" s="23"/>
    </row>
    <row r="562" spans="1:11" x14ac:dyDescent="0.2">
      <c r="A562" s="36"/>
      <c r="B562" s="40"/>
      <c r="C562" s="30"/>
      <c r="D562" s="31"/>
      <c r="E562" s="21"/>
      <c r="F562" s="21"/>
      <c r="G562" s="32"/>
      <c r="H562" s="21"/>
      <c r="I562" s="21"/>
      <c r="J562" s="214"/>
      <c r="K562" s="23">
        <f>SUM(J560:J561)</f>
        <v>59458.120999999999</v>
      </c>
    </row>
    <row r="563" spans="1:11" x14ac:dyDescent="0.2">
      <c r="A563" s="34">
        <v>5</v>
      </c>
      <c r="B563" s="25" t="s">
        <v>596</v>
      </c>
      <c r="C563" s="30"/>
      <c r="D563" s="31"/>
      <c r="E563" s="21"/>
      <c r="F563" s="21"/>
      <c r="G563" s="32"/>
      <c r="H563" s="21"/>
      <c r="I563" s="21"/>
      <c r="J563" s="214"/>
      <c r="K563" s="23"/>
    </row>
    <row r="564" spans="1:11" x14ac:dyDescent="0.2">
      <c r="A564" s="36">
        <f t="shared" ref="A564:A572" si="40">A563+0.1</f>
        <v>5.0999999999999996</v>
      </c>
      <c r="B564" s="39" t="s">
        <v>190</v>
      </c>
      <c r="C564" s="30">
        <v>30.509999999999998</v>
      </c>
      <c r="D564" s="31" t="s">
        <v>25</v>
      </c>
      <c r="E564" s="21">
        <f t="shared" ref="E564:F572" si="41">E508</f>
        <v>377.57</v>
      </c>
      <c r="F564" s="21">
        <f t="shared" si="41"/>
        <v>30.14</v>
      </c>
      <c r="G564" s="32">
        <f>E564+F564+EQUILIBRIO!E558</f>
        <v>456.92999999999995</v>
      </c>
      <c r="H564" s="21">
        <f t="shared" ref="H564:H572" si="42">ROUND(C564*E564,2)</f>
        <v>11519.66</v>
      </c>
      <c r="I564" s="21">
        <f t="shared" ref="I564:I572" si="43">ROUND(C564*F564,2)</f>
        <v>919.57</v>
      </c>
      <c r="J564" s="214">
        <f>CONTRATADO!J535+EQUILIBRIO!F558</f>
        <v>13940.932199999999</v>
      </c>
      <c r="K564" s="23"/>
    </row>
    <row r="565" spans="1:11" x14ac:dyDescent="0.2">
      <c r="A565" s="36">
        <f t="shared" si="40"/>
        <v>5.1999999999999993</v>
      </c>
      <c r="B565" s="37" t="s">
        <v>298</v>
      </c>
      <c r="C565" s="30">
        <v>30.509999999999998</v>
      </c>
      <c r="D565" s="31" t="s">
        <v>25</v>
      </c>
      <c r="E565" s="21">
        <f t="shared" si="41"/>
        <v>606.8599999999999</v>
      </c>
      <c r="F565" s="21">
        <f t="shared" si="41"/>
        <v>48.480000000000004</v>
      </c>
      <c r="G565" s="32">
        <f>E565+F565+EQUILIBRIO!E559</f>
        <v>697.66000000000008</v>
      </c>
      <c r="H565" s="21">
        <f t="shared" si="42"/>
        <v>18515.3</v>
      </c>
      <c r="I565" s="21">
        <f t="shared" si="43"/>
        <v>1479.12</v>
      </c>
      <c r="J565" s="214">
        <f>CONTRATADO!J536+EQUILIBRIO!F559</f>
        <v>21285.603200000001</v>
      </c>
      <c r="K565" s="23"/>
    </row>
    <row r="566" spans="1:11" x14ac:dyDescent="0.2">
      <c r="A566" s="36">
        <f t="shared" si="40"/>
        <v>5.2999999999999989</v>
      </c>
      <c r="B566" s="39" t="s">
        <v>597</v>
      </c>
      <c r="C566" s="30">
        <v>18.04</v>
      </c>
      <c r="D566" s="31" t="s">
        <v>25</v>
      </c>
      <c r="E566" s="21">
        <f t="shared" si="41"/>
        <v>524.93000000000006</v>
      </c>
      <c r="F566" s="21">
        <f t="shared" si="41"/>
        <v>31.580000000000002</v>
      </c>
      <c r="G566" s="32">
        <f>E566+F566+EQUILIBRIO!E560</f>
        <v>615.25</v>
      </c>
      <c r="H566" s="21">
        <f t="shared" si="42"/>
        <v>9469.74</v>
      </c>
      <c r="I566" s="21">
        <f t="shared" si="43"/>
        <v>569.70000000000005</v>
      </c>
      <c r="J566" s="214">
        <f>CONTRATADO!J537+EQUILIBRIO!F560</f>
        <v>11099.1096</v>
      </c>
      <c r="K566" s="23"/>
    </row>
    <row r="567" spans="1:11" x14ac:dyDescent="0.2">
      <c r="A567" s="36">
        <f t="shared" si="40"/>
        <v>5.3999999999999986</v>
      </c>
      <c r="B567" s="39" t="s">
        <v>598</v>
      </c>
      <c r="C567" s="30">
        <v>18.04</v>
      </c>
      <c r="D567" s="31" t="s">
        <v>25</v>
      </c>
      <c r="E567" s="21">
        <f t="shared" si="41"/>
        <v>545.72</v>
      </c>
      <c r="F567" s="21">
        <f t="shared" si="41"/>
        <v>55.17</v>
      </c>
      <c r="G567" s="32">
        <f>E567+F567+EQUILIBRIO!E561</f>
        <v>717.95999999999992</v>
      </c>
      <c r="H567" s="21">
        <f t="shared" si="42"/>
        <v>9844.7900000000009</v>
      </c>
      <c r="I567" s="21">
        <f t="shared" si="43"/>
        <v>995.27</v>
      </c>
      <c r="J567" s="214">
        <f>CONTRATADO!J538+EQUILIBRIO!F561</f>
        <v>12952.0028</v>
      </c>
      <c r="K567" s="23"/>
    </row>
    <row r="568" spans="1:11" x14ac:dyDescent="0.2">
      <c r="A568" s="36">
        <f t="shared" si="40"/>
        <v>5.4999999999999982</v>
      </c>
      <c r="B568" s="37" t="s">
        <v>285</v>
      </c>
      <c r="C568" s="30">
        <v>79.06</v>
      </c>
      <c r="D568" s="31" t="s">
        <v>25</v>
      </c>
      <c r="E568" s="21">
        <f t="shared" si="41"/>
        <v>238.76</v>
      </c>
      <c r="F568" s="21">
        <f t="shared" si="41"/>
        <v>29.14</v>
      </c>
      <c r="G568" s="32">
        <f>E568+F568+EQUILIBRIO!E562</f>
        <v>300.45</v>
      </c>
      <c r="H568" s="21">
        <f t="shared" si="42"/>
        <v>18876.37</v>
      </c>
      <c r="I568" s="21">
        <f t="shared" si="43"/>
        <v>2303.81</v>
      </c>
      <c r="J568" s="214">
        <f>CONTRATADO!J539+EQUILIBRIO!F562</f>
        <v>23753.583000000002</v>
      </c>
      <c r="K568" s="23"/>
    </row>
    <row r="569" spans="1:11" x14ac:dyDescent="0.2">
      <c r="A569" s="36">
        <f t="shared" si="40"/>
        <v>5.5999999999999979</v>
      </c>
      <c r="B569" s="39" t="s">
        <v>599</v>
      </c>
      <c r="C569" s="30">
        <v>18.04</v>
      </c>
      <c r="D569" s="31" t="s">
        <v>25</v>
      </c>
      <c r="E569" s="21">
        <f t="shared" si="41"/>
        <v>921.19</v>
      </c>
      <c r="F569" s="21">
        <f t="shared" si="41"/>
        <v>95.789999999999992</v>
      </c>
      <c r="G569" s="32">
        <f>E569+F569+EQUILIBRIO!E563</f>
        <v>1299.8399999999999</v>
      </c>
      <c r="H569" s="21">
        <f t="shared" si="42"/>
        <v>16618.27</v>
      </c>
      <c r="I569" s="21">
        <f t="shared" si="43"/>
        <v>1728.05</v>
      </c>
      <c r="J569" s="214">
        <f>CONTRATADO!J540+EQUILIBRIO!F563</f>
        <v>23449.114399999999</v>
      </c>
      <c r="K569" s="23"/>
    </row>
    <row r="570" spans="1:11" x14ac:dyDescent="0.2">
      <c r="A570" s="36">
        <f t="shared" si="40"/>
        <v>5.6999999999999975</v>
      </c>
      <c r="B570" s="37" t="s">
        <v>69</v>
      </c>
      <c r="C570" s="30">
        <v>38.1</v>
      </c>
      <c r="D570" s="98" t="s">
        <v>33</v>
      </c>
      <c r="E570" s="21">
        <f t="shared" si="41"/>
        <v>167.43</v>
      </c>
      <c r="F570" s="97">
        <f t="shared" si="41"/>
        <v>17.669999999999998</v>
      </c>
      <c r="G570" s="32">
        <f>E570+F570+EQUILIBRIO!E564</f>
        <v>195.91</v>
      </c>
      <c r="H570" s="103">
        <f t="shared" si="42"/>
        <v>6379.08</v>
      </c>
      <c r="I570" s="97">
        <f t="shared" si="43"/>
        <v>673.23</v>
      </c>
      <c r="J570" s="214">
        <f>CONTRATADO!J541+EQUILIBRIO!F564</f>
        <v>7464.1709999999994</v>
      </c>
      <c r="K570" s="23"/>
    </row>
    <row r="571" spans="1:11" x14ac:dyDescent="0.2">
      <c r="A571" s="36">
        <f t="shared" si="40"/>
        <v>5.7999999999999972</v>
      </c>
      <c r="B571" s="39" t="s">
        <v>313</v>
      </c>
      <c r="C571" s="30">
        <v>17</v>
      </c>
      <c r="D571" s="123" t="s">
        <v>33</v>
      </c>
      <c r="E571" s="21">
        <f t="shared" si="41"/>
        <v>56.935962310242537</v>
      </c>
      <c r="F571" s="21">
        <f t="shared" si="41"/>
        <v>0</v>
      </c>
      <c r="G571" s="32">
        <f>E571+F571+EQUILIBRIO!E565</f>
        <v>58.785552259640546</v>
      </c>
      <c r="H571" s="97">
        <f t="shared" si="42"/>
        <v>967.91</v>
      </c>
      <c r="I571" s="21">
        <f t="shared" si="43"/>
        <v>0</v>
      </c>
      <c r="J571" s="214">
        <f>CONTRATADO!J542+EQUILIBRIO!F565</f>
        <v>999.35302913976614</v>
      </c>
      <c r="K571" s="23"/>
    </row>
    <row r="572" spans="1:11" x14ac:dyDescent="0.2">
      <c r="A572" s="36">
        <f t="shared" si="40"/>
        <v>5.8999999999999968</v>
      </c>
      <c r="B572" s="39" t="s">
        <v>600</v>
      </c>
      <c r="C572" s="30">
        <v>17</v>
      </c>
      <c r="D572" s="123" t="s">
        <v>33</v>
      </c>
      <c r="E572" s="21">
        <f t="shared" si="41"/>
        <v>145.23999999999998</v>
      </c>
      <c r="F572" s="21">
        <f t="shared" si="41"/>
        <v>9.3699999999999992</v>
      </c>
      <c r="G572" s="32">
        <f>E572+F572+EQUILIBRIO!E566</f>
        <v>175.95</v>
      </c>
      <c r="H572" s="97">
        <f t="shared" si="42"/>
        <v>2469.08</v>
      </c>
      <c r="I572" s="21">
        <f t="shared" si="43"/>
        <v>159.29</v>
      </c>
      <c r="J572" s="214">
        <f>CONTRATADO!J543+EQUILIBRIO!F566</f>
        <v>2991.15</v>
      </c>
      <c r="K572" s="23"/>
    </row>
    <row r="573" spans="1:11" x14ac:dyDescent="0.2">
      <c r="A573" s="36"/>
      <c r="B573" s="40"/>
      <c r="C573" s="30"/>
      <c r="D573" s="31"/>
      <c r="E573" s="21"/>
      <c r="F573" s="21"/>
      <c r="G573" s="32"/>
      <c r="H573" s="21"/>
      <c r="I573" s="21"/>
      <c r="J573" s="214"/>
      <c r="K573" s="23">
        <f>SUM(J564:J572)</f>
        <v>117935.01922913977</v>
      </c>
    </row>
    <row r="574" spans="1:11" x14ac:dyDescent="0.2">
      <c r="A574" s="34">
        <v>6</v>
      </c>
      <c r="B574" s="25" t="s">
        <v>601</v>
      </c>
      <c r="C574" s="30"/>
      <c r="D574" s="31"/>
      <c r="E574" s="21"/>
      <c r="F574" s="21"/>
      <c r="G574" s="32"/>
      <c r="H574" s="21"/>
      <c r="I574" s="21"/>
      <c r="J574" s="214"/>
      <c r="K574" s="23"/>
    </row>
    <row r="575" spans="1:11" x14ac:dyDescent="0.2">
      <c r="A575" s="36">
        <f>A574+0.1</f>
        <v>6.1</v>
      </c>
      <c r="B575" s="39" t="s">
        <v>602</v>
      </c>
      <c r="C575" s="30">
        <v>1</v>
      </c>
      <c r="D575" s="31" t="s">
        <v>49</v>
      </c>
      <c r="E575" s="21">
        <f>E519</f>
        <v>5800.85</v>
      </c>
      <c r="F575" s="21">
        <f>F519</f>
        <v>1044.153</v>
      </c>
      <c r="G575" s="32">
        <f>E575+F575+EQUILIBRIO!E569</f>
        <v>6845.0030000000006</v>
      </c>
      <c r="H575" s="21">
        <f>ROUND(C575*E575,2)</f>
        <v>5800.85</v>
      </c>
      <c r="I575" s="21">
        <f>ROUND(C575*F575,2)</f>
        <v>1044.1500000000001</v>
      </c>
      <c r="J575" s="214">
        <f>CONTRATADO!J546+EQUILIBRIO!F569</f>
        <v>6845</v>
      </c>
      <c r="K575" s="23"/>
    </row>
    <row r="576" spans="1:11" x14ac:dyDescent="0.2">
      <c r="A576" s="36"/>
      <c r="B576" s="39"/>
      <c r="C576" s="30"/>
      <c r="D576" s="31"/>
      <c r="E576" s="21"/>
      <c r="F576" s="21"/>
      <c r="G576" s="32"/>
      <c r="H576" s="21"/>
      <c r="I576" s="21"/>
      <c r="J576" s="214"/>
      <c r="K576" s="23">
        <f>SUM(J575)</f>
        <v>6845</v>
      </c>
    </row>
    <row r="577" spans="1:11" x14ac:dyDescent="0.2">
      <c r="A577" s="36">
        <v>7</v>
      </c>
      <c r="B577" s="112" t="s">
        <v>603</v>
      </c>
      <c r="C577" s="30">
        <v>13.600000000000001</v>
      </c>
      <c r="D577" s="31" t="s">
        <v>25</v>
      </c>
      <c r="E577" s="21">
        <f>E521</f>
        <v>948.11800000000005</v>
      </c>
      <c r="F577" s="21">
        <f>F521</f>
        <v>170.08199999999999</v>
      </c>
      <c r="G577" s="32">
        <f>E577+F577+EQUILIBRIO!E571</f>
        <v>1446.83</v>
      </c>
      <c r="H577" s="21">
        <f>ROUND(C577*E577,2)</f>
        <v>12894.4</v>
      </c>
      <c r="I577" s="21">
        <f>ROUND(C577*F577,2)</f>
        <v>2313.12</v>
      </c>
      <c r="J577" s="214">
        <f>CONTRATADO!J548+EQUILIBRIO!F571</f>
        <v>19676.887999999999</v>
      </c>
      <c r="K577" s="23"/>
    </row>
    <row r="578" spans="1:11" x14ac:dyDescent="0.2">
      <c r="A578" s="36"/>
      <c r="B578" s="40"/>
      <c r="C578" s="30"/>
      <c r="D578" s="31"/>
      <c r="E578" s="21"/>
      <c r="F578" s="21"/>
      <c r="G578" s="32"/>
      <c r="H578" s="21"/>
      <c r="I578" s="21"/>
      <c r="J578" s="214"/>
      <c r="K578" s="23">
        <f>SUM(J577)</f>
        <v>19676.887999999999</v>
      </c>
    </row>
    <row r="579" spans="1:11" x14ac:dyDescent="0.2">
      <c r="A579" s="34">
        <v>8</v>
      </c>
      <c r="B579" s="25" t="s">
        <v>604</v>
      </c>
      <c r="C579" s="30"/>
      <c r="D579" s="31"/>
      <c r="E579" s="21"/>
      <c r="F579" s="21"/>
      <c r="G579" s="32"/>
      <c r="H579" s="21"/>
      <c r="I579" s="21"/>
      <c r="J579" s="214"/>
      <c r="K579" s="23"/>
    </row>
    <row r="580" spans="1:11" x14ac:dyDescent="0.2">
      <c r="A580" s="36">
        <f>A579+0.1</f>
        <v>8.1</v>
      </c>
      <c r="B580" s="39" t="s">
        <v>605</v>
      </c>
      <c r="C580" s="30">
        <v>1</v>
      </c>
      <c r="D580" s="31" t="s">
        <v>490</v>
      </c>
      <c r="E580" s="21">
        <f t="shared" ref="E580:F583" si="44">E524</f>
        <v>974.57627118644075</v>
      </c>
      <c r="F580" s="21">
        <f t="shared" si="44"/>
        <v>175.42372881355934</v>
      </c>
      <c r="G580" s="32">
        <f>E580+F580+EQUILIBRIO!E574</f>
        <v>1150</v>
      </c>
      <c r="H580" s="21">
        <f>ROUND(C580*E580,2)</f>
        <v>974.58</v>
      </c>
      <c r="I580" s="21">
        <f>ROUND(C580*F580,2)</f>
        <v>175.42</v>
      </c>
      <c r="J580" s="214">
        <f>CONTRATADO!J551+EQUILIBRIO!F574</f>
        <v>1150</v>
      </c>
      <c r="K580" s="23"/>
    </row>
    <row r="581" spans="1:11" x14ac:dyDescent="0.2">
      <c r="A581" s="36">
        <f>A580+0.1</f>
        <v>8.1999999999999993</v>
      </c>
      <c r="B581" s="113" t="s">
        <v>606</v>
      </c>
      <c r="C581" s="30">
        <v>1</v>
      </c>
      <c r="D581" s="31" t="s">
        <v>49</v>
      </c>
      <c r="E581" s="21">
        <f t="shared" si="44"/>
        <v>594.36860068259386</v>
      </c>
      <c r="F581" s="21">
        <f t="shared" si="44"/>
        <v>256.04778156996588</v>
      </c>
      <c r="G581" s="32">
        <f>E581+F581+EQUILIBRIO!E575</f>
        <v>993.49829351535834</v>
      </c>
      <c r="H581" s="21">
        <f>ROUND(C581*E581,2)</f>
        <v>594.37</v>
      </c>
      <c r="I581" s="21">
        <f>ROUND(C581*F581,2)</f>
        <v>256.05</v>
      </c>
      <c r="J581" s="214">
        <f>CONTRATADO!J552+EQUILIBRIO!F575</f>
        <v>993.50191126279867</v>
      </c>
      <c r="K581" s="23"/>
    </row>
    <row r="582" spans="1:11" x14ac:dyDescent="0.2">
      <c r="A582" s="36">
        <f>A581+0.1</f>
        <v>8.2999999999999989</v>
      </c>
      <c r="B582" s="39" t="s">
        <v>607</v>
      </c>
      <c r="C582" s="30">
        <v>1</v>
      </c>
      <c r="D582" s="31" t="s">
        <v>49</v>
      </c>
      <c r="E582" s="21">
        <f t="shared" si="44"/>
        <v>1219.27</v>
      </c>
      <c r="F582" s="21">
        <f t="shared" si="44"/>
        <v>129.63000000000002</v>
      </c>
      <c r="G582" s="32">
        <f>E582+F582+EQUILIBRIO!E576</f>
        <v>1348.9</v>
      </c>
      <c r="H582" s="21">
        <f>ROUND(C582*E582,2)</f>
        <v>1219.27</v>
      </c>
      <c r="I582" s="21">
        <f>ROUND(C582*F582,2)</f>
        <v>129.63</v>
      </c>
      <c r="J582" s="214">
        <f>CONTRATADO!J553+EQUILIBRIO!F576</f>
        <v>1348.9</v>
      </c>
      <c r="K582" s="23"/>
    </row>
    <row r="583" spans="1:11" x14ac:dyDescent="0.2">
      <c r="A583" s="36">
        <f>A582+0.1</f>
        <v>8.3999999999999986</v>
      </c>
      <c r="B583" s="39" t="s">
        <v>608</v>
      </c>
      <c r="C583" s="30">
        <v>1</v>
      </c>
      <c r="D583" s="31" t="s">
        <v>49</v>
      </c>
      <c r="E583" s="21">
        <f t="shared" si="44"/>
        <v>3980.2000000000003</v>
      </c>
      <c r="F583" s="21">
        <f t="shared" si="44"/>
        <v>446.82000000000005</v>
      </c>
      <c r="G583" s="32">
        <f>E583+F583+EQUILIBRIO!E577</f>
        <v>4427.0200000000004</v>
      </c>
      <c r="H583" s="21">
        <f>ROUND(C583*E583,2)</f>
        <v>3980.2</v>
      </c>
      <c r="I583" s="21">
        <f>ROUND(C583*F583,2)</f>
        <v>446.82</v>
      </c>
      <c r="J583" s="214">
        <f>CONTRATADO!J554+EQUILIBRIO!F577</f>
        <v>4427.0199999999995</v>
      </c>
      <c r="K583" s="23"/>
    </row>
    <row r="584" spans="1:11" x14ac:dyDescent="0.2">
      <c r="A584" s="36"/>
      <c r="B584" s="39"/>
      <c r="C584" s="30"/>
      <c r="D584" s="31"/>
      <c r="E584" s="21"/>
      <c r="F584" s="21"/>
      <c r="G584" s="32"/>
      <c r="H584" s="21"/>
      <c r="I584" s="21"/>
      <c r="J584" s="214"/>
      <c r="K584" s="23">
        <f>SUM(J580:J583)</f>
        <v>7919.4219112627979</v>
      </c>
    </row>
    <row r="585" spans="1:11" x14ac:dyDescent="0.2">
      <c r="A585" s="34" t="s">
        <v>127</v>
      </c>
      <c r="B585" s="118" t="s">
        <v>618</v>
      </c>
      <c r="C585" s="30">
        <v>1</v>
      </c>
      <c r="D585" s="31" t="s">
        <v>49</v>
      </c>
      <c r="E585" s="21">
        <v>10000</v>
      </c>
      <c r="F585" s="21">
        <v>0</v>
      </c>
      <c r="G585" s="32">
        <f>E585+F585+EQUILIBRIO!E579</f>
        <v>10000</v>
      </c>
      <c r="H585" s="21">
        <f>ROUND(C585*E585,2)</f>
        <v>10000</v>
      </c>
      <c r="I585" s="21">
        <f>ROUND(C585*F585,2)</f>
        <v>0</v>
      </c>
      <c r="J585" s="214">
        <f>CONTRATADO!J556+EQUILIBRIO!F579</f>
        <v>10000</v>
      </c>
      <c r="K585" s="23"/>
    </row>
    <row r="586" spans="1:11" x14ac:dyDescent="0.2">
      <c r="A586" s="34"/>
      <c r="B586" s="118"/>
      <c r="C586" s="30"/>
      <c r="D586" s="31"/>
      <c r="E586" s="21"/>
      <c r="F586" s="21"/>
      <c r="G586" s="32"/>
      <c r="H586" s="21"/>
      <c r="I586" s="21"/>
      <c r="J586" s="214"/>
      <c r="K586" s="23">
        <f>SUM(J585)</f>
        <v>10000</v>
      </c>
    </row>
    <row r="587" spans="1:11" x14ac:dyDescent="0.2">
      <c r="A587" s="48"/>
      <c r="B587" s="49" t="s">
        <v>630</v>
      </c>
      <c r="C587" s="50"/>
      <c r="D587" s="51"/>
      <c r="E587" s="52"/>
      <c r="F587" s="52"/>
      <c r="G587" s="53"/>
      <c r="H587" s="54">
        <f>SUM(H543:H585)</f>
        <v>273334.10999999993</v>
      </c>
      <c r="I587" s="54">
        <f>SUM(I543:I585)</f>
        <v>30730.699999999997</v>
      </c>
      <c r="J587" s="55"/>
      <c r="K587" s="55">
        <f>SUM(K546:K586)</f>
        <v>385143.23568624572</v>
      </c>
    </row>
    <row r="588" spans="1:11" x14ac:dyDescent="0.2">
      <c r="A588" s="36"/>
      <c r="B588" s="40"/>
      <c r="C588" s="30"/>
      <c r="D588" s="31"/>
      <c r="E588" s="21"/>
      <c r="F588" s="21"/>
      <c r="G588" s="32"/>
      <c r="H588" s="109"/>
      <c r="I588" s="21"/>
      <c r="J588" s="22"/>
      <c r="K588" s="23"/>
    </row>
    <row r="589" spans="1:11" x14ac:dyDescent="0.2">
      <c r="A589" s="124" t="s">
        <v>631</v>
      </c>
      <c r="B589" s="35" t="s">
        <v>632</v>
      </c>
      <c r="C589" s="41"/>
      <c r="D589" s="31"/>
      <c r="E589" s="125"/>
      <c r="F589" s="125"/>
      <c r="G589" s="126"/>
      <c r="H589" s="127"/>
      <c r="I589" s="21"/>
      <c r="J589" s="22"/>
      <c r="K589" s="23"/>
    </row>
    <row r="590" spans="1:11" x14ac:dyDescent="0.2">
      <c r="A590" s="128"/>
      <c r="B590" s="35"/>
      <c r="C590" s="41"/>
      <c r="D590" s="31"/>
      <c r="E590" s="125"/>
      <c r="F590" s="125"/>
      <c r="G590" s="126"/>
      <c r="H590" s="127"/>
      <c r="I590" s="21"/>
      <c r="J590" s="22"/>
      <c r="K590" s="23"/>
    </row>
    <row r="591" spans="1:11" x14ac:dyDescent="0.2">
      <c r="A591" s="129">
        <v>1</v>
      </c>
      <c r="B591" s="25" t="s">
        <v>633</v>
      </c>
      <c r="C591" s="30">
        <v>1</v>
      </c>
      <c r="D591" s="31" t="s">
        <v>49</v>
      </c>
      <c r="E591" s="21">
        <v>3000</v>
      </c>
      <c r="F591" s="21">
        <f>E591*0.1*0.18</f>
        <v>54</v>
      </c>
      <c r="G591" s="32">
        <f>E591+F591+EQUILIBRIO!E584</f>
        <v>3054</v>
      </c>
      <c r="H591" s="21">
        <f>ROUND(C591*E591,2)</f>
        <v>3000</v>
      </c>
      <c r="I591" s="21">
        <f>ROUND(C591*F591,2)</f>
        <v>54</v>
      </c>
      <c r="J591" s="22">
        <f>CONTRATADO!J562+EQUILIBRIO!F584</f>
        <v>3054</v>
      </c>
      <c r="K591" s="23"/>
    </row>
    <row r="592" spans="1:11" x14ac:dyDescent="0.2">
      <c r="A592" s="130"/>
      <c r="B592" s="131"/>
      <c r="C592" s="30"/>
      <c r="D592" s="120"/>
      <c r="E592" s="132"/>
      <c r="F592" s="132"/>
      <c r="G592" s="32"/>
      <c r="H592" s="21"/>
      <c r="I592" s="21"/>
      <c r="J592" s="22"/>
      <c r="K592" s="23">
        <f>SUM(J591)</f>
        <v>3054</v>
      </c>
    </row>
    <row r="593" spans="1:11" x14ac:dyDescent="0.2">
      <c r="A593" s="129">
        <v>2</v>
      </c>
      <c r="B593" s="133" t="s">
        <v>542</v>
      </c>
      <c r="C593" s="30"/>
      <c r="D593" s="120"/>
      <c r="E593" s="132"/>
      <c r="F593" s="132"/>
      <c r="G593" s="32"/>
      <c r="H593" s="21"/>
      <c r="I593" s="21"/>
      <c r="J593" s="22"/>
      <c r="K593" s="23"/>
    </row>
    <row r="594" spans="1:11" x14ac:dyDescent="0.2">
      <c r="A594" s="134">
        <v>2.1</v>
      </c>
      <c r="B594" s="131" t="s">
        <v>634</v>
      </c>
      <c r="C594" s="30">
        <v>14.68</v>
      </c>
      <c r="D594" s="31" t="s">
        <v>109</v>
      </c>
      <c r="E594" s="132">
        <f>E550</f>
        <v>573.04347826086962</v>
      </c>
      <c r="F594" s="132">
        <f>F550</f>
        <v>0</v>
      </c>
      <c r="G594" s="32">
        <f>E594+F594+EQUILIBRIO!E587</f>
        <v>573.04347826086962</v>
      </c>
      <c r="H594" s="21">
        <f>ROUND(C594*E594,2)</f>
        <v>8412.2800000000007</v>
      </c>
      <c r="I594" s="21">
        <f>ROUND(C594*F594,2)</f>
        <v>0</v>
      </c>
      <c r="J594" s="22">
        <f>CONTRATADO!J565+EQUILIBRIO!F587</f>
        <v>8412.2800000000007</v>
      </c>
      <c r="K594" s="23"/>
    </row>
    <row r="595" spans="1:11" x14ac:dyDescent="0.2">
      <c r="A595" s="134">
        <v>2.2000000000000002</v>
      </c>
      <c r="B595" s="131" t="s">
        <v>635</v>
      </c>
      <c r="C595" s="30">
        <v>9.66</v>
      </c>
      <c r="D595" s="31" t="s">
        <v>109</v>
      </c>
      <c r="E595" s="132">
        <f>E551</f>
        <v>751.19967750000001</v>
      </c>
      <c r="F595" s="132">
        <f>F551</f>
        <v>20.954183333333336</v>
      </c>
      <c r="G595" s="32">
        <f>E595+F595+EQUILIBRIO!E588</f>
        <v>817.90717666666671</v>
      </c>
      <c r="H595" s="21">
        <f>ROUND(C595*E595,2)</f>
        <v>7256.59</v>
      </c>
      <c r="I595" s="21">
        <f>ROUND(C595*F595,2)</f>
        <v>202.42</v>
      </c>
      <c r="J595" s="22">
        <f>CONTRATADO!J566+EQUILIBRIO!F588</f>
        <v>7900.9870309500002</v>
      </c>
      <c r="K595" s="23"/>
    </row>
    <row r="596" spans="1:11" x14ac:dyDescent="0.2">
      <c r="A596" s="134">
        <v>2.2999999999999998</v>
      </c>
      <c r="B596" s="131" t="s">
        <v>636</v>
      </c>
      <c r="C596" s="30">
        <v>5.8</v>
      </c>
      <c r="D596" s="31" t="s">
        <v>109</v>
      </c>
      <c r="E596" s="132">
        <f>E449</f>
        <v>295</v>
      </c>
      <c r="F596" s="132">
        <f>F449</f>
        <v>53.1</v>
      </c>
      <c r="G596" s="32">
        <f>E596+F596+EQUILIBRIO!E589</f>
        <v>507.40000000000003</v>
      </c>
      <c r="H596" s="21">
        <f>ROUND(C596*E596,2)</f>
        <v>1711</v>
      </c>
      <c r="I596" s="21">
        <f>ROUND(C596*F596,2)</f>
        <v>307.98</v>
      </c>
      <c r="J596" s="22">
        <f>CONTRATADO!J567+EQUILIBRIO!F589</f>
        <v>2942.92</v>
      </c>
      <c r="K596" s="23"/>
    </row>
    <row r="597" spans="1:11" x14ac:dyDescent="0.2">
      <c r="A597" s="134"/>
      <c r="B597" s="131"/>
      <c r="C597" s="30"/>
      <c r="D597" s="31"/>
      <c r="E597" s="132"/>
      <c r="F597" s="132"/>
      <c r="G597" s="32"/>
      <c r="H597" s="21"/>
      <c r="I597" s="21"/>
      <c r="J597" s="22"/>
      <c r="K597" s="23">
        <f>SUM(J594:J596)</f>
        <v>19256.187030950001</v>
      </c>
    </row>
    <row r="598" spans="1:11" x14ac:dyDescent="0.2">
      <c r="A598" s="129">
        <v>3</v>
      </c>
      <c r="B598" s="133" t="s">
        <v>637</v>
      </c>
      <c r="C598" s="30"/>
      <c r="D598" s="120"/>
      <c r="E598" s="132"/>
      <c r="F598" s="132"/>
      <c r="G598" s="32"/>
      <c r="H598" s="21"/>
      <c r="I598" s="21"/>
      <c r="J598" s="22"/>
      <c r="K598" s="23"/>
    </row>
    <row r="599" spans="1:11" x14ac:dyDescent="0.2">
      <c r="A599" s="134">
        <v>3.1</v>
      </c>
      <c r="B599" s="131" t="s">
        <v>638</v>
      </c>
      <c r="C599" s="30">
        <v>4.26</v>
      </c>
      <c r="D599" s="31" t="s">
        <v>109</v>
      </c>
      <c r="E599" s="103">
        <f>'[1]Analisis de Costos'!G1577</f>
        <v>9532.17</v>
      </c>
      <c r="F599" s="103">
        <f>'[1]Analisis de Costos'!H1577</f>
        <v>1586.3500000000001</v>
      </c>
      <c r="G599" s="32">
        <f>E599+F599+EQUILIBRIO!E592</f>
        <v>16678.629999999997</v>
      </c>
      <c r="H599" s="21">
        <f t="shared" ref="H599:H605" si="45">ROUND(C599*E599,2)</f>
        <v>40607.040000000001</v>
      </c>
      <c r="I599" s="21">
        <f t="shared" ref="I599:I605" si="46">ROUND(C599*F599,2)</f>
        <v>6757.85</v>
      </c>
      <c r="J599" s="22">
        <f>CONTRATADO!J570+EQUILIBRIO!F592</f>
        <v>71050.958599999998</v>
      </c>
      <c r="K599" s="23"/>
    </row>
    <row r="600" spans="1:11" x14ac:dyDescent="0.2">
      <c r="A600" s="134">
        <f t="shared" ref="A600:A605" si="47">+A599+0.1</f>
        <v>3.2</v>
      </c>
      <c r="B600" s="131" t="s">
        <v>639</v>
      </c>
      <c r="C600" s="30">
        <v>1.1399999999999999</v>
      </c>
      <c r="D600" s="31" t="s">
        <v>109</v>
      </c>
      <c r="E600" s="103">
        <f>[3]Sheet1!H1344</f>
        <v>10555.33</v>
      </c>
      <c r="F600" s="103">
        <f>'[1]Analisis de Costos'!G1588</f>
        <v>25858.09</v>
      </c>
      <c r="G600" s="32">
        <f>E600+F600+EQUILIBRIO!E593</f>
        <v>36413.42</v>
      </c>
      <c r="H600" s="21">
        <f t="shared" si="45"/>
        <v>12033.08</v>
      </c>
      <c r="I600" s="21">
        <f t="shared" si="46"/>
        <v>29478.22</v>
      </c>
      <c r="J600" s="22">
        <f>CONTRATADO!J571+EQUILIBRIO!F593</f>
        <v>32702.27</v>
      </c>
      <c r="K600" s="23"/>
    </row>
    <row r="601" spans="1:11" x14ac:dyDescent="0.2">
      <c r="A601" s="134">
        <f t="shared" si="47"/>
        <v>3.3000000000000003</v>
      </c>
      <c r="B601" s="131" t="s">
        <v>640</v>
      </c>
      <c r="C601" s="30">
        <v>0.6</v>
      </c>
      <c r="D601" s="31" t="s">
        <v>109</v>
      </c>
      <c r="E601" s="103">
        <f>'[1]Analisis de Costos'!G1600</f>
        <v>25064.54</v>
      </c>
      <c r="F601" s="103">
        <f>'[1]Analisis de Costos'!H1600</f>
        <v>2703.2</v>
      </c>
      <c r="G601" s="32">
        <f>E601+F601+EQUILIBRIO!E594</f>
        <v>34803.75</v>
      </c>
      <c r="H601" s="21">
        <f t="shared" si="45"/>
        <v>15038.72</v>
      </c>
      <c r="I601" s="21">
        <f t="shared" si="46"/>
        <v>1621.92</v>
      </c>
      <c r="J601" s="22">
        <f>CONTRATADO!J572+EQUILIBRIO!F594</f>
        <v>20882.245999999999</v>
      </c>
      <c r="K601" s="23"/>
    </row>
    <row r="602" spans="1:11" x14ac:dyDescent="0.2">
      <c r="A602" s="134">
        <f t="shared" si="47"/>
        <v>3.4000000000000004</v>
      </c>
      <c r="B602" s="131" t="s">
        <v>641</v>
      </c>
      <c r="C602" s="30">
        <v>0.55000000000000004</v>
      </c>
      <c r="D602" s="31" t="s">
        <v>109</v>
      </c>
      <c r="E602" s="103">
        <f>'[1]Analisis de Costos'!G1612</f>
        <v>27280.859999999997</v>
      </c>
      <c r="F602" s="103">
        <f>'[1]Analisis de Costos'!H1612</f>
        <v>2697.84</v>
      </c>
      <c r="G602" s="32">
        <f>E602+F602+EQUILIBRIO!E595</f>
        <v>49188.94</v>
      </c>
      <c r="H602" s="21">
        <f t="shared" si="45"/>
        <v>15004.47</v>
      </c>
      <c r="I602" s="21">
        <f t="shared" si="46"/>
        <v>1483.81</v>
      </c>
      <c r="J602" s="22">
        <f>CONTRATADO!J573+EQUILIBRIO!F595</f>
        <v>27053.912000000004</v>
      </c>
      <c r="K602" s="23"/>
    </row>
    <row r="603" spans="1:11" x14ac:dyDescent="0.2">
      <c r="A603" s="134">
        <f t="shared" si="47"/>
        <v>3.5000000000000004</v>
      </c>
      <c r="B603" s="131" t="s">
        <v>642</v>
      </c>
      <c r="C603" s="30">
        <v>0.27</v>
      </c>
      <c r="D603" s="31" t="s">
        <v>109</v>
      </c>
      <c r="E603" s="103">
        <f>'[1]Analisis de Costos'!G1624</f>
        <v>30234.09</v>
      </c>
      <c r="F603" s="103">
        <f>'[1]Analisis de Costos'!H1624</f>
        <v>3229.41</v>
      </c>
      <c r="G603" s="32">
        <f>E603+F603+EQUILIBRIO!E596</f>
        <v>53066.83</v>
      </c>
      <c r="H603" s="21">
        <f t="shared" si="45"/>
        <v>8163.2</v>
      </c>
      <c r="I603" s="21">
        <f t="shared" si="46"/>
        <v>871.94</v>
      </c>
      <c r="J603" s="22">
        <f>CONTRATADO!J574+EQUILIBRIO!F596</f>
        <v>14328.039099999998</v>
      </c>
      <c r="K603" s="23"/>
    </row>
    <row r="604" spans="1:11" x14ac:dyDescent="0.2">
      <c r="A604" s="134">
        <f t="shared" si="47"/>
        <v>3.6000000000000005</v>
      </c>
      <c r="B604" s="131" t="s">
        <v>643</v>
      </c>
      <c r="C604" s="30">
        <v>4.4000000000000004</v>
      </c>
      <c r="D604" s="31" t="s">
        <v>109</v>
      </c>
      <c r="E604" s="103">
        <f>'[1]Analisis de Costos'!G1636</f>
        <v>15374.35</v>
      </c>
      <c r="F604" s="103">
        <f>'[1]Analisis de Costos'!H1636</f>
        <v>2128.6600000000003</v>
      </c>
      <c r="G604" s="32">
        <f>E604+F604+EQUILIBRIO!E597</f>
        <v>25024.159999999996</v>
      </c>
      <c r="H604" s="21">
        <f t="shared" si="45"/>
        <v>67647.14</v>
      </c>
      <c r="I604" s="21">
        <f t="shared" si="46"/>
        <v>9366.1</v>
      </c>
      <c r="J604" s="22">
        <f>CONTRATADO!J575+EQUILIBRIO!F597</f>
        <v>110106.29999999999</v>
      </c>
      <c r="K604" s="23"/>
    </row>
    <row r="605" spans="1:11" x14ac:dyDescent="0.2">
      <c r="A605" s="134">
        <f t="shared" si="47"/>
        <v>3.7000000000000006</v>
      </c>
      <c r="B605" s="131" t="s">
        <v>644</v>
      </c>
      <c r="C605" s="30">
        <v>2.92</v>
      </c>
      <c r="D605" s="31" t="s">
        <v>109</v>
      </c>
      <c r="E605" s="103">
        <f>'[1]Analisis de Costos'!G1648</f>
        <v>9437.01</v>
      </c>
      <c r="F605" s="103">
        <f>'[1]Analisis de Costos'!H1648</f>
        <v>1467.95</v>
      </c>
      <c r="G605" s="32">
        <f>E605+F605+EQUILIBRIO!E598</f>
        <v>16119.630000000001</v>
      </c>
      <c r="H605" s="21">
        <f t="shared" si="45"/>
        <v>27556.07</v>
      </c>
      <c r="I605" s="21">
        <f t="shared" si="46"/>
        <v>4286.41</v>
      </c>
      <c r="J605" s="22">
        <f>CONTRATADO!J576+EQUILIBRIO!F598</f>
        <v>47069.316400000003</v>
      </c>
      <c r="K605" s="23"/>
    </row>
    <row r="606" spans="1:11" x14ac:dyDescent="0.2">
      <c r="A606" s="135"/>
      <c r="B606" s="131"/>
      <c r="C606" s="30"/>
      <c r="D606" s="120"/>
      <c r="E606" s="132"/>
      <c r="F606" s="132"/>
      <c r="G606" s="32"/>
      <c r="H606" s="21"/>
      <c r="I606" s="21"/>
      <c r="J606" s="22"/>
      <c r="K606" s="23">
        <f>SUM(J599:J605)</f>
        <v>323193.04209999996</v>
      </c>
    </row>
    <row r="607" spans="1:11" x14ac:dyDescent="0.2">
      <c r="A607" s="129">
        <v>4</v>
      </c>
      <c r="B607" s="133" t="s">
        <v>645</v>
      </c>
      <c r="C607" s="30"/>
      <c r="D607" s="120"/>
      <c r="E607" s="132"/>
      <c r="F607" s="132"/>
      <c r="G607" s="32"/>
      <c r="H607" s="21"/>
      <c r="I607" s="21"/>
      <c r="J607" s="22"/>
      <c r="K607" s="23"/>
    </row>
    <row r="608" spans="1:11" x14ac:dyDescent="0.2">
      <c r="A608" s="134">
        <v>4.0999999999999996</v>
      </c>
      <c r="B608" s="131" t="s">
        <v>646</v>
      </c>
      <c r="C608" s="30">
        <v>11.36</v>
      </c>
      <c r="D608" s="43" t="s">
        <v>25</v>
      </c>
      <c r="E608" s="103">
        <f>'[1]Analisis de Costos'!G1662</f>
        <v>1342.47</v>
      </c>
      <c r="F608" s="103">
        <f>'[1]Analisis de Costos'!H1662</f>
        <v>177.35999999999999</v>
      </c>
      <c r="G608" s="32">
        <f>E608+F608+EQUILIBRIO!E601</f>
        <v>2077.09</v>
      </c>
      <c r="H608" s="21">
        <f>ROUND(C608*E608,2)</f>
        <v>15250.46</v>
      </c>
      <c r="I608" s="21">
        <f>ROUND(C608*F608,2)</f>
        <v>2014.81</v>
      </c>
      <c r="J608" s="22">
        <f>CONTRATADO!J579+EQUILIBRIO!F601</f>
        <v>23595.743600000002</v>
      </c>
      <c r="K608" s="23"/>
    </row>
    <row r="609" spans="1:11" x14ac:dyDescent="0.2">
      <c r="A609" s="134">
        <v>4.2</v>
      </c>
      <c r="B609" s="131" t="s">
        <v>647</v>
      </c>
      <c r="C609" s="30">
        <v>65.680000000000007</v>
      </c>
      <c r="D609" s="43" t="s">
        <v>25</v>
      </c>
      <c r="E609" s="103">
        <f>E608</f>
        <v>1342.47</v>
      </c>
      <c r="F609" s="103">
        <f>F608</f>
        <v>177.35999999999999</v>
      </c>
      <c r="G609" s="32">
        <f>E609+F609+EQUILIBRIO!E602</f>
        <v>2077.09</v>
      </c>
      <c r="H609" s="21">
        <f>ROUND(C609*E609,2)</f>
        <v>88173.43</v>
      </c>
      <c r="I609" s="21">
        <f>ROUND(C609*F609,2)</f>
        <v>11649</v>
      </c>
      <c r="J609" s="22">
        <f>CONTRATADO!J580+EQUILIBRIO!F602</f>
        <v>136423.26679999998</v>
      </c>
      <c r="K609" s="23"/>
    </row>
    <row r="610" spans="1:11" x14ac:dyDescent="0.2">
      <c r="A610" s="134">
        <v>4.3</v>
      </c>
      <c r="B610" s="131" t="s">
        <v>648</v>
      </c>
      <c r="C610" s="30">
        <v>2.8</v>
      </c>
      <c r="D610" s="43" t="s">
        <v>25</v>
      </c>
      <c r="E610" s="103">
        <f>'[1]Analisis de Costos'!G1676</f>
        <v>1053.6299999999999</v>
      </c>
      <c r="F610" s="103">
        <f>'[1]Analisis de Costos'!H1676</f>
        <v>132.97000000000003</v>
      </c>
      <c r="G610" s="32">
        <f>E610+F610+EQUILIBRIO!E603</f>
        <v>1699.6999999999998</v>
      </c>
      <c r="H610" s="21">
        <f>ROUND(C610*E610,2)</f>
        <v>2950.16</v>
      </c>
      <c r="I610" s="21">
        <f>ROUND(C610*F610,2)</f>
        <v>372.32</v>
      </c>
      <c r="J610" s="22">
        <f>CONTRATADO!J581+EQUILIBRIO!F603</f>
        <v>4759.16</v>
      </c>
      <c r="K610" s="23"/>
    </row>
    <row r="611" spans="1:11" x14ac:dyDescent="0.2">
      <c r="A611" s="136"/>
      <c r="B611" s="131"/>
      <c r="C611" s="30"/>
      <c r="D611" s="120"/>
      <c r="E611" s="132"/>
      <c r="F611" s="132"/>
      <c r="G611" s="32"/>
      <c r="H611" s="21"/>
      <c r="I611" s="21"/>
      <c r="J611" s="22"/>
      <c r="K611" s="23">
        <f>SUM(J608:J610)</f>
        <v>164778.17039999997</v>
      </c>
    </row>
    <row r="612" spans="1:11" x14ac:dyDescent="0.2">
      <c r="A612" s="137">
        <v>5</v>
      </c>
      <c r="B612" s="133" t="s">
        <v>649</v>
      </c>
      <c r="C612" s="30"/>
      <c r="D612" s="120"/>
      <c r="E612" s="132"/>
      <c r="F612" s="132"/>
      <c r="G612" s="32"/>
      <c r="H612" s="21"/>
      <c r="I612" s="21"/>
      <c r="J612" s="22"/>
      <c r="K612" s="23"/>
    </row>
    <row r="613" spans="1:11" x14ac:dyDescent="0.2">
      <c r="A613" s="138">
        <v>5.0999999999999996</v>
      </c>
      <c r="B613" s="131" t="s">
        <v>650</v>
      </c>
      <c r="C613" s="30">
        <v>29.2</v>
      </c>
      <c r="D613" s="43" t="s">
        <v>25</v>
      </c>
      <c r="E613" s="103">
        <f>E275</f>
        <v>524.93000000000006</v>
      </c>
      <c r="F613" s="103">
        <f>F275</f>
        <v>31.580000000000002</v>
      </c>
      <c r="G613" s="32">
        <f>E613+F613+EQUILIBRIO!E606</f>
        <v>615.25</v>
      </c>
      <c r="H613" s="21">
        <f t="shared" ref="H613:H623" si="48">ROUND(C613*E613,2)</f>
        <v>15327.96</v>
      </c>
      <c r="I613" s="21">
        <f t="shared" ref="I613:I623" si="49">ROUND(C613*F613,2)</f>
        <v>922.14</v>
      </c>
      <c r="J613" s="22">
        <f>CONTRATADO!J584+EQUILIBRIO!F606</f>
        <v>17965.307999999997</v>
      </c>
      <c r="K613" s="23"/>
    </row>
    <row r="614" spans="1:11" x14ac:dyDescent="0.2">
      <c r="A614" s="138">
        <f t="shared" ref="A614:A621" si="50">+A613+0.1</f>
        <v>5.1999999999999993</v>
      </c>
      <c r="B614" s="131" t="s">
        <v>651</v>
      </c>
      <c r="C614" s="30">
        <v>78.23</v>
      </c>
      <c r="D614" s="43" t="s">
        <v>25</v>
      </c>
      <c r="E614" s="103">
        <f>E160</f>
        <v>377.57</v>
      </c>
      <c r="F614" s="103">
        <f>F160</f>
        <v>30.14</v>
      </c>
      <c r="G614" s="32">
        <f>E614+F614+EQUILIBRIO!E607</f>
        <v>456.92999999999995</v>
      </c>
      <c r="H614" s="21">
        <f t="shared" si="48"/>
        <v>29537.3</v>
      </c>
      <c r="I614" s="21">
        <f t="shared" si="49"/>
        <v>2357.85</v>
      </c>
      <c r="J614" s="22">
        <f>CONTRATADO!J585+EQUILIBRIO!F607</f>
        <v>35745.630599999997</v>
      </c>
      <c r="K614" s="23"/>
    </row>
    <row r="615" spans="1:11" x14ac:dyDescent="0.2">
      <c r="A615" s="138">
        <f t="shared" si="50"/>
        <v>5.2999999999999989</v>
      </c>
      <c r="B615" s="131" t="s">
        <v>652</v>
      </c>
      <c r="C615" s="30">
        <v>84.74</v>
      </c>
      <c r="D615" s="43" t="s">
        <v>25</v>
      </c>
      <c r="E615" s="103">
        <f>E266</f>
        <v>606.8599999999999</v>
      </c>
      <c r="F615" s="103">
        <f>F266</f>
        <v>48.480000000000004</v>
      </c>
      <c r="G615" s="32">
        <f>E615+F615+EQUILIBRIO!E608</f>
        <v>697.66000000000008</v>
      </c>
      <c r="H615" s="21">
        <f t="shared" si="48"/>
        <v>51425.32</v>
      </c>
      <c r="I615" s="21">
        <f t="shared" si="49"/>
        <v>4108.2</v>
      </c>
      <c r="J615" s="22">
        <f>CONTRATADO!J586+EQUILIBRIO!F608</f>
        <v>59119.716800000009</v>
      </c>
      <c r="K615" s="23"/>
    </row>
    <row r="616" spans="1:11" x14ac:dyDescent="0.2">
      <c r="A616" s="138">
        <f t="shared" si="50"/>
        <v>5.3999999999999986</v>
      </c>
      <c r="B616" s="131" t="s">
        <v>653</v>
      </c>
      <c r="C616" s="30">
        <v>130.4</v>
      </c>
      <c r="D616" s="43" t="s">
        <v>33</v>
      </c>
      <c r="E616" s="103">
        <f>E56</f>
        <v>167.43</v>
      </c>
      <c r="F616" s="103">
        <f>F56</f>
        <v>17.669999999999998</v>
      </c>
      <c r="G616" s="32">
        <f>E616+F616+EQUILIBRIO!E609</f>
        <v>195.91</v>
      </c>
      <c r="H616" s="21">
        <f t="shared" si="48"/>
        <v>21832.87</v>
      </c>
      <c r="I616" s="21">
        <f t="shared" si="49"/>
        <v>2304.17</v>
      </c>
      <c r="J616" s="22">
        <f>CONTRATADO!J587+EQUILIBRIO!F609</f>
        <v>25546.664000000001</v>
      </c>
      <c r="K616" s="23"/>
    </row>
    <row r="617" spans="1:11" x14ac:dyDescent="0.2">
      <c r="A617" s="138">
        <f t="shared" si="50"/>
        <v>5.4999999999999982</v>
      </c>
      <c r="B617" s="131" t="s">
        <v>654</v>
      </c>
      <c r="C617" s="30">
        <v>24.1</v>
      </c>
      <c r="D617" s="139" t="s">
        <v>33</v>
      </c>
      <c r="E617" s="103">
        <f>E515</f>
        <v>56.935962310242537</v>
      </c>
      <c r="F617" s="103">
        <f>F515</f>
        <v>0</v>
      </c>
      <c r="G617" s="32">
        <f>E617+F617+EQUILIBRIO!E610</f>
        <v>58.785552259640546</v>
      </c>
      <c r="H617" s="21">
        <f t="shared" si="48"/>
        <v>1372.16</v>
      </c>
      <c r="I617" s="21">
        <f t="shared" si="49"/>
        <v>0</v>
      </c>
      <c r="J617" s="22">
        <f>CONTRATADO!J588+EQUILIBRIO!F610</f>
        <v>1416.7351177804921</v>
      </c>
      <c r="K617" s="23"/>
    </row>
    <row r="618" spans="1:11" x14ac:dyDescent="0.2">
      <c r="A618" s="138">
        <f t="shared" si="50"/>
        <v>5.5999999999999979</v>
      </c>
      <c r="B618" s="131" t="s">
        <v>655</v>
      </c>
      <c r="C618" s="30">
        <v>36.03</v>
      </c>
      <c r="D618" s="43" t="s">
        <v>25</v>
      </c>
      <c r="E618" s="103">
        <f>E567</f>
        <v>545.72</v>
      </c>
      <c r="F618" s="103">
        <f>F567</f>
        <v>55.17</v>
      </c>
      <c r="G618" s="32">
        <f>E618+F618+EQUILIBRIO!E611</f>
        <v>717.95999999999992</v>
      </c>
      <c r="H618" s="21">
        <f t="shared" si="48"/>
        <v>19662.29</v>
      </c>
      <c r="I618" s="21">
        <f t="shared" si="49"/>
        <v>1987.78</v>
      </c>
      <c r="J618" s="22">
        <f>CONTRATADO!J589+EQUILIBRIO!F611</f>
        <v>25868.1021</v>
      </c>
      <c r="K618" s="23"/>
    </row>
    <row r="619" spans="1:11" x14ac:dyDescent="0.2">
      <c r="A619" s="138">
        <f t="shared" si="50"/>
        <v>5.6999999999999975</v>
      </c>
      <c r="B619" s="99" t="s">
        <v>656</v>
      </c>
      <c r="C619" s="30">
        <v>227.83</v>
      </c>
      <c r="D619" s="43" t="s">
        <v>25</v>
      </c>
      <c r="E619" s="103">
        <f>'[1]Analisis de Costos'!G1690</f>
        <v>163.30000000000001</v>
      </c>
      <c r="F619" s="103">
        <f>'[1]Analisis de Costos'!H1690</f>
        <v>19.7</v>
      </c>
      <c r="G619" s="32">
        <f>E619+F619+EQUILIBRIO!E612</f>
        <v>232.98</v>
      </c>
      <c r="H619" s="21">
        <f t="shared" si="48"/>
        <v>37204.639999999999</v>
      </c>
      <c r="I619" s="21">
        <f t="shared" si="49"/>
        <v>4488.25</v>
      </c>
      <c r="J619" s="22">
        <f>CONTRATADO!J590+EQUILIBRIO!F612</f>
        <v>53079.833400000003</v>
      </c>
      <c r="K619" s="23"/>
    </row>
    <row r="620" spans="1:11" x14ac:dyDescent="0.2">
      <c r="A620" s="138">
        <f t="shared" si="50"/>
        <v>5.7999999999999972</v>
      </c>
      <c r="B620" s="99" t="s">
        <v>657</v>
      </c>
      <c r="C620" s="30">
        <v>227.83</v>
      </c>
      <c r="D620" s="43" t="s">
        <v>25</v>
      </c>
      <c r="E620" s="103">
        <f>'[1]Analisis de Costos'!G1700</f>
        <v>211.36</v>
      </c>
      <c r="F620" s="103">
        <f>'[1]Analisis de Costos'!H1700</f>
        <v>19.7</v>
      </c>
      <c r="G620" s="32">
        <f>E620+F620+EQUILIBRIO!E613</f>
        <v>237.94</v>
      </c>
      <c r="H620" s="21">
        <f t="shared" si="48"/>
        <v>48154.15</v>
      </c>
      <c r="I620" s="21">
        <f t="shared" si="49"/>
        <v>4488.25</v>
      </c>
      <c r="J620" s="22">
        <f>CONTRATADO!J591+EQUILIBRIO!F613</f>
        <v>54209.8704</v>
      </c>
      <c r="K620" s="23"/>
    </row>
    <row r="621" spans="1:11" x14ac:dyDescent="0.2">
      <c r="A621" s="138">
        <f t="shared" si="50"/>
        <v>5.8999999999999968</v>
      </c>
      <c r="B621" s="37" t="s">
        <v>658</v>
      </c>
      <c r="C621" s="30">
        <v>17.28</v>
      </c>
      <c r="D621" s="98" t="s">
        <v>25</v>
      </c>
      <c r="E621" s="21">
        <f>'[1]Analisis de Costos'!G1710</f>
        <v>1249.79</v>
      </c>
      <c r="F621" s="97">
        <f>'[1]Analisis de Costos'!H1710</f>
        <v>136.17999999999998</v>
      </c>
      <c r="G621" s="32">
        <f>E621+F621+EQUILIBRIO!E614</f>
        <v>1563.91</v>
      </c>
      <c r="H621" s="21">
        <f t="shared" si="48"/>
        <v>21596.37</v>
      </c>
      <c r="I621" s="21">
        <f t="shared" si="49"/>
        <v>2353.19</v>
      </c>
      <c r="J621" s="22">
        <f>CONTRATADO!J592+EQUILIBRIO!F614</f>
        <v>27024.363199999996</v>
      </c>
      <c r="K621" s="23"/>
    </row>
    <row r="622" spans="1:11" x14ac:dyDescent="0.2">
      <c r="A622" s="138">
        <v>5.0999999999999996</v>
      </c>
      <c r="B622" s="131" t="s">
        <v>659</v>
      </c>
      <c r="C622" s="30">
        <v>3.6</v>
      </c>
      <c r="D622" s="43" t="s">
        <v>25</v>
      </c>
      <c r="E622" s="65">
        <f>'[1]Analisis de Costos'!G1723</f>
        <v>1136.6299999999999</v>
      </c>
      <c r="F622" s="65">
        <f>'[1]Analisis de Costos'!H1723</f>
        <v>107.21</v>
      </c>
      <c r="G622" s="32">
        <f>E622+F622+EQUILIBRIO!E615</f>
        <v>1302.1299999999997</v>
      </c>
      <c r="H622" s="21">
        <f t="shared" si="48"/>
        <v>4091.87</v>
      </c>
      <c r="I622" s="21">
        <f t="shared" si="49"/>
        <v>385.96</v>
      </c>
      <c r="J622" s="22">
        <f>CONTRATADO!J593+EQUILIBRIO!F615</f>
        <v>4687.6739999999991</v>
      </c>
      <c r="K622" s="23"/>
    </row>
    <row r="623" spans="1:11" x14ac:dyDescent="0.2">
      <c r="A623" s="138">
        <v>5.1100000000000003</v>
      </c>
      <c r="B623" s="131" t="s">
        <v>660</v>
      </c>
      <c r="C623" s="30">
        <v>19.28</v>
      </c>
      <c r="D623" s="43" t="s">
        <v>25</v>
      </c>
      <c r="E623" s="103">
        <f>E250</f>
        <v>948.11800000000005</v>
      </c>
      <c r="F623" s="103">
        <f>F250</f>
        <v>170.08199999999999</v>
      </c>
      <c r="G623" s="32">
        <f>E623+F623+EQUILIBRIO!E616</f>
        <v>1446.83</v>
      </c>
      <c r="H623" s="21">
        <f t="shared" si="48"/>
        <v>18279.72</v>
      </c>
      <c r="I623" s="21">
        <f t="shared" si="49"/>
        <v>3279.18</v>
      </c>
      <c r="J623" s="22">
        <f>CONTRATADO!J594+EQUILIBRIO!F616</f>
        <v>27894.886400000003</v>
      </c>
      <c r="K623" s="23"/>
    </row>
    <row r="624" spans="1:11" x14ac:dyDescent="0.2">
      <c r="A624" s="136"/>
      <c r="B624" s="131"/>
      <c r="C624" s="30"/>
      <c r="D624" s="120"/>
      <c r="E624" s="132"/>
      <c r="F624" s="132"/>
      <c r="G624" s="32"/>
      <c r="H624" s="21"/>
      <c r="I624" s="21"/>
      <c r="J624" s="22"/>
      <c r="K624" s="23">
        <f>SUM(J613:J623)</f>
        <v>332558.7840177805</v>
      </c>
    </row>
    <row r="625" spans="1:11" x14ac:dyDescent="0.2">
      <c r="A625" s="129">
        <v>6</v>
      </c>
      <c r="B625" s="140" t="s">
        <v>661</v>
      </c>
      <c r="C625" s="30"/>
      <c r="D625" s="120"/>
      <c r="E625" s="132"/>
      <c r="F625" s="132"/>
      <c r="G625" s="32"/>
      <c r="H625" s="21"/>
      <c r="I625" s="21"/>
      <c r="J625" s="22"/>
      <c r="K625" s="23"/>
    </row>
    <row r="626" spans="1:11" x14ac:dyDescent="0.2">
      <c r="A626" s="138">
        <v>6.1</v>
      </c>
      <c r="B626" s="131" t="s">
        <v>662</v>
      </c>
      <c r="C626" s="30">
        <v>1</v>
      </c>
      <c r="D626" s="31" t="s">
        <v>49</v>
      </c>
      <c r="E626" s="103">
        <f>E335</f>
        <v>7772.2300000000005</v>
      </c>
      <c r="F626" s="103">
        <f>F335</f>
        <v>570.85</v>
      </c>
      <c r="G626" s="32">
        <f>E626+F626+EQUILIBRIO!E619</f>
        <v>8693.08</v>
      </c>
      <c r="H626" s="21">
        <f t="shared" ref="H626:H640" si="51">ROUND(C626*E626,2)</f>
        <v>7772.23</v>
      </c>
      <c r="I626" s="21">
        <f t="shared" ref="I626:I640" si="52">ROUND(C626*F626,2)</f>
        <v>570.85</v>
      </c>
      <c r="J626" s="22">
        <f>CONTRATADO!J597+EQUILIBRIO!F619</f>
        <v>8693.08</v>
      </c>
      <c r="K626" s="23"/>
    </row>
    <row r="627" spans="1:11" x14ac:dyDescent="0.2">
      <c r="A627" s="138">
        <f t="shared" ref="A627:A634" si="53">+A626+0.1</f>
        <v>6.1999999999999993</v>
      </c>
      <c r="B627" s="131" t="s">
        <v>663</v>
      </c>
      <c r="C627" s="30">
        <v>1</v>
      </c>
      <c r="D627" s="31" t="s">
        <v>49</v>
      </c>
      <c r="E627" s="103">
        <f>E334</f>
        <v>9757.5800000000017</v>
      </c>
      <c r="F627" s="103">
        <f>F334</f>
        <v>1118.79</v>
      </c>
      <c r="G627" s="32">
        <f>E627+F627+EQUILIBRIO!E620</f>
        <v>11526.370000000003</v>
      </c>
      <c r="H627" s="21">
        <f t="shared" si="51"/>
        <v>9757.58</v>
      </c>
      <c r="I627" s="21">
        <f t="shared" si="52"/>
        <v>1118.79</v>
      </c>
      <c r="J627" s="22">
        <f>CONTRATADO!J598+EQUILIBRIO!F620</f>
        <v>11526.369999999999</v>
      </c>
      <c r="K627" s="23"/>
    </row>
    <row r="628" spans="1:11" x14ac:dyDescent="0.2">
      <c r="A628" s="138">
        <f t="shared" si="53"/>
        <v>6.2999999999999989</v>
      </c>
      <c r="B628" s="131" t="s">
        <v>664</v>
      </c>
      <c r="C628" s="30">
        <v>1</v>
      </c>
      <c r="D628" s="31" t="s">
        <v>49</v>
      </c>
      <c r="E628" s="103">
        <f>E333</f>
        <v>9424.19</v>
      </c>
      <c r="F628" s="103">
        <f>F333</f>
        <v>755.24</v>
      </c>
      <c r="G628" s="32">
        <f>E628+F628+EQUILIBRIO!E621</f>
        <v>10909.429999999998</v>
      </c>
      <c r="H628" s="21">
        <f t="shared" si="51"/>
        <v>9424.19</v>
      </c>
      <c r="I628" s="21">
        <f t="shared" si="52"/>
        <v>755.24</v>
      </c>
      <c r="J628" s="22">
        <f>CONTRATADO!J599+EQUILIBRIO!F621</f>
        <v>10909.429999999998</v>
      </c>
      <c r="K628" s="23"/>
    </row>
    <row r="629" spans="1:11" x14ac:dyDescent="0.2">
      <c r="A629" s="138">
        <f t="shared" si="53"/>
        <v>6.3999999999999986</v>
      </c>
      <c r="B629" s="131" t="s">
        <v>665</v>
      </c>
      <c r="C629" s="30">
        <v>1</v>
      </c>
      <c r="D629" s="31" t="s">
        <v>49</v>
      </c>
      <c r="E629" s="103">
        <f>750</f>
        <v>750</v>
      </c>
      <c r="F629" s="103">
        <f>E629*0.18</f>
        <v>135</v>
      </c>
      <c r="G629" s="32">
        <f>E629+F629+EQUILIBRIO!E622</f>
        <v>885</v>
      </c>
      <c r="H629" s="21">
        <f t="shared" si="51"/>
        <v>750</v>
      </c>
      <c r="I629" s="21">
        <f t="shared" si="52"/>
        <v>135</v>
      </c>
      <c r="J629" s="22">
        <f>CONTRATADO!J600+EQUILIBRIO!F622</f>
        <v>885</v>
      </c>
      <c r="K629" s="23"/>
    </row>
    <row r="630" spans="1:11" x14ac:dyDescent="0.2">
      <c r="A630" s="138">
        <f t="shared" si="53"/>
        <v>6.4999999999999982</v>
      </c>
      <c r="B630" s="131" t="s">
        <v>666</v>
      </c>
      <c r="C630" s="30">
        <v>1</v>
      </c>
      <c r="D630" s="31" t="s">
        <v>49</v>
      </c>
      <c r="E630" s="103">
        <f>E336</f>
        <v>9610.4699999999993</v>
      </c>
      <c r="F630" s="103">
        <f>F336</f>
        <v>836.85</v>
      </c>
      <c r="G630" s="32">
        <f>E630+F630+EQUILIBRIO!E623</f>
        <v>11247.32</v>
      </c>
      <c r="H630" s="21">
        <f t="shared" si="51"/>
        <v>9610.4699999999993</v>
      </c>
      <c r="I630" s="21">
        <f t="shared" si="52"/>
        <v>836.85</v>
      </c>
      <c r="J630" s="22">
        <f>CONTRATADO!J601+EQUILIBRIO!F623</f>
        <v>11247.32</v>
      </c>
      <c r="K630" s="23"/>
    </row>
    <row r="631" spans="1:11" x14ac:dyDescent="0.2">
      <c r="A631" s="138">
        <f t="shared" si="53"/>
        <v>6.5999999999999979</v>
      </c>
      <c r="B631" s="131" t="s">
        <v>402</v>
      </c>
      <c r="C631" s="30">
        <v>1</v>
      </c>
      <c r="D631" s="31" t="s">
        <v>49</v>
      </c>
      <c r="E631" s="103">
        <f>E337</f>
        <v>3356.6099999999997</v>
      </c>
      <c r="F631" s="103">
        <f>F337</f>
        <v>174.87</v>
      </c>
      <c r="G631" s="32">
        <f>E631+F631+EQUILIBRIO!E624</f>
        <v>3931.4799999999996</v>
      </c>
      <c r="H631" s="21">
        <f t="shared" si="51"/>
        <v>3356.61</v>
      </c>
      <c r="I631" s="21">
        <f t="shared" si="52"/>
        <v>174.87</v>
      </c>
      <c r="J631" s="22">
        <f>CONTRATADO!J602+EQUILIBRIO!F624</f>
        <v>3931.48</v>
      </c>
      <c r="K631" s="23"/>
    </row>
    <row r="632" spans="1:11" x14ac:dyDescent="0.2">
      <c r="A632" s="138">
        <f t="shared" si="53"/>
        <v>6.6999999999999975</v>
      </c>
      <c r="B632" s="131" t="s">
        <v>667</v>
      </c>
      <c r="C632" s="30">
        <v>1</v>
      </c>
      <c r="D632" s="31" t="s">
        <v>49</v>
      </c>
      <c r="E632" s="103">
        <f>E631</f>
        <v>3356.6099999999997</v>
      </c>
      <c r="F632" s="103">
        <f>F631</f>
        <v>174.87</v>
      </c>
      <c r="G632" s="32">
        <f>E632+F632+EQUILIBRIO!E625</f>
        <v>3931.4799999999996</v>
      </c>
      <c r="H632" s="21">
        <f t="shared" si="51"/>
        <v>3356.61</v>
      </c>
      <c r="I632" s="21">
        <f t="shared" si="52"/>
        <v>174.87</v>
      </c>
      <c r="J632" s="22">
        <f>CONTRATADO!J603+EQUILIBRIO!F625</f>
        <v>3931.48</v>
      </c>
      <c r="K632" s="23"/>
    </row>
    <row r="633" spans="1:11" x14ac:dyDescent="0.2">
      <c r="A633" s="138">
        <f t="shared" si="53"/>
        <v>6.7999999999999972</v>
      </c>
      <c r="B633" s="131" t="s">
        <v>668</v>
      </c>
      <c r="C633" s="30">
        <v>1</v>
      </c>
      <c r="D633" s="31" t="s">
        <v>49</v>
      </c>
      <c r="E633" s="103">
        <f>E338</f>
        <v>17264.34</v>
      </c>
      <c r="F633" s="103">
        <f>F338</f>
        <v>2166.4899999999998</v>
      </c>
      <c r="G633" s="32">
        <f>E633+F633+EQUILIBRIO!E626</f>
        <v>20230.830000000002</v>
      </c>
      <c r="H633" s="21">
        <f t="shared" si="51"/>
        <v>17264.34</v>
      </c>
      <c r="I633" s="21">
        <f t="shared" si="52"/>
        <v>2166.4899999999998</v>
      </c>
      <c r="J633" s="22">
        <f>CONTRATADO!J604+EQUILIBRIO!F626</f>
        <v>20230.830000000002</v>
      </c>
      <c r="K633" s="23"/>
    </row>
    <row r="634" spans="1:11" x14ac:dyDescent="0.2">
      <c r="A634" s="138">
        <f t="shared" si="53"/>
        <v>6.8999999999999968</v>
      </c>
      <c r="B634" s="131" t="s">
        <v>669</v>
      </c>
      <c r="C634" s="30">
        <v>3</v>
      </c>
      <c r="D634" s="31" t="s">
        <v>49</v>
      </c>
      <c r="E634" s="103">
        <f>'[1]Analisis de Costos'!G1737</f>
        <v>27647.629999999997</v>
      </c>
      <c r="F634" s="103">
        <f>'[1]Analisis de Costos'!H1737</f>
        <v>3153.78</v>
      </c>
      <c r="G634" s="32">
        <f>E634+F634+EQUILIBRIO!E627</f>
        <v>37030.750000000007</v>
      </c>
      <c r="H634" s="21">
        <f t="shared" si="51"/>
        <v>82942.89</v>
      </c>
      <c r="I634" s="21">
        <f t="shared" si="52"/>
        <v>9461.34</v>
      </c>
      <c r="J634" s="22">
        <f>CONTRATADO!J605+EQUILIBRIO!F627</f>
        <v>111092.25000000003</v>
      </c>
      <c r="K634" s="23"/>
    </row>
    <row r="635" spans="1:11" x14ac:dyDescent="0.2">
      <c r="A635" s="138">
        <v>6.1</v>
      </c>
      <c r="B635" s="131" t="s">
        <v>670</v>
      </c>
      <c r="C635" s="30">
        <v>1</v>
      </c>
      <c r="D635" s="31" t="s">
        <v>49</v>
      </c>
      <c r="E635" s="103">
        <f>'[1]Analisis de Costos'!G1751</f>
        <v>10646.91</v>
      </c>
      <c r="F635" s="103">
        <f>'[1]Analisis de Costos'!H1751</f>
        <v>905.23</v>
      </c>
      <c r="G635" s="32">
        <f>E635+F635+EQUILIBRIO!E628</f>
        <v>14278.309999999998</v>
      </c>
      <c r="H635" s="21">
        <f t="shared" si="51"/>
        <v>10646.91</v>
      </c>
      <c r="I635" s="21">
        <f t="shared" si="52"/>
        <v>905.23</v>
      </c>
      <c r="J635" s="22">
        <f>CONTRATADO!J606+EQUILIBRIO!F628</f>
        <v>14278.309999999998</v>
      </c>
      <c r="K635" s="23"/>
    </row>
    <row r="636" spans="1:11" x14ac:dyDescent="0.2">
      <c r="A636" s="138">
        <v>6.11</v>
      </c>
      <c r="B636" s="131" t="s">
        <v>671</v>
      </c>
      <c r="C636" s="30">
        <v>1</v>
      </c>
      <c r="D636" s="31" t="s">
        <v>49</v>
      </c>
      <c r="E636" s="21">
        <f>'[1]Analisis de Costos'!G1765</f>
        <v>78465.84</v>
      </c>
      <c r="F636" s="21">
        <f>'[1]Analisis de Costos'!H1765</f>
        <v>7407.47</v>
      </c>
      <c r="G636" s="32">
        <f>E636+F636+EQUILIBRIO!E629</f>
        <v>97082.049999999988</v>
      </c>
      <c r="H636" s="21">
        <f t="shared" si="51"/>
        <v>78465.84</v>
      </c>
      <c r="I636" s="21">
        <f t="shared" si="52"/>
        <v>7407.47</v>
      </c>
      <c r="J636" s="22">
        <f>CONTRATADO!J607+EQUILIBRIO!F629</f>
        <v>97082.049999999988</v>
      </c>
      <c r="K636" s="23"/>
    </row>
    <row r="637" spans="1:11" x14ac:dyDescent="0.2">
      <c r="A637" s="138">
        <v>6.12</v>
      </c>
      <c r="B637" s="131" t="s">
        <v>672</v>
      </c>
      <c r="C637" s="30">
        <v>7.2</v>
      </c>
      <c r="D637" s="139" t="s">
        <v>33</v>
      </c>
      <c r="E637" s="132">
        <f>'[1]Analisis de Costos'!G1778</f>
        <v>610.15</v>
      </c>
      <c r="F637" s="132">
        <f>'[1]Analisis de Costos'!H1778</f>
        <v>43.4</v>
      </c>
      <c r="G637" s="32">
        <f>E637+F637+EQUILIBRIO!E630</f>
        <v>823.33999999999992</v>
      </c>
      <c r="H637" s="21">
        <f t="shared" si="51"/>
        <v>4393.08</v>
      </c>
      <c r="I637" s="21">
        <f t="shared" si="52"/>
        <v>312.48</v>
      </c>
      <c r="J637" s="22">
        <f>CONTRATADO!J608+EQUILIBRIO!F630</f>
        <v>5928.0479999999998</v>
      </c>
      <c r="K637" s="23"/>
    </row>
    <row r="638" spans="1:11" x14ac:dyDescent="0.2">
      <c r="A638" s="138">
        <v>6.13</v>
      </c>
      <c r="B638" s="131" t="s">
        <v>673</v>
      </c>
      <c r="C638" s="30">
        <v>9.75</v>
      </c>
      <c r="D638" s="139" t="s">
        <v>33</v>
      </c>
      <c r="E638" s="132">
        <f>'[1]Analisis de Costos'!G1792</f>
        <v>624.01</v>
      </c>
      <c r="F638" s="132">
        <f>'[1]Analisis de Costos'!H1792</f>
        <v>45.9</v>
      </c>
      <c r="G638" s="32">
        <f>E638+F638+EQUILIBRIO!E631</f>
        <v>839.7</v>
      </c>
      <c r="H638" s="21">
        <f t="shared" si="51"/>
        <v>6084.1</v>
      </c>
      <c r="I638" s="21">
        <f t="shared" si="52"/>
        <v>447.53</v>
      </c>
      <c r="J638" s="22">
        <f>CONTRATADO!J609+EQUILIBRIO!F631</f>
        <v>8187.0825000000004</v>
      </c>
      <c r="K638" s="23"/>
    </row>
    <row r="639" spans="1:11" x14ac:dyDescent="0.2">
      <c r="A639" s="138">
        <v>6.14</v>
      </c>
      <c r="B639" s="131" t="s">
        <v>674</v>
      </c>
      <c r="C639" s="30">
        <v>1</v>
      </c>
      <c r="D639" s="31" t="s">
        <v>49</v>
      </c>
      <c r="E639" s="65">
        <f>'[1]Analisis de Costos'!G1806</f>
        <v>9488.07</v>
      </c>
      <c r="F639" s="65">
        <f>'[1]Analisis de Costos'!H1806</f>
        <v>887.98</v>
      </c>
      <c r="G639" s="32">
        <f>E639+F639+EQUILIBRIO!E632</f>
        <v>10376.049999999999</v>
      </c>
      <c r="H639" s="21">
        <f t="shared" si="51"/>
        <v>9488.07</v>
      </c>
      <c r="I639" s="21">
        <f t="shared" si="52"/>
        <v>887.98</v>
      </c>
      <c r="J639" s="22">
        <f>CONTRATADO!J610+EQUILIBRIO!F632</f>
        <v>10376.049999999999</v>
      </c>
      <c r="K639" s="23"/>
    </row>
    <row r="640" spans="1:11" x14ac:dyDescent="0.2">
      <c r="A640" s="138">
        <v>6.15</v>
      </c>
      <c r="B640" s="131" t="s">
        <v>675</v>
      </c>
      <c r="C640" s="30">
        <v>1</v>
      </c>
      <c r="D640" s="31" t="s">
        <v>49</v>
      </c>
      <c r="E640" s="132">
        <f>SUM(H626:H639)*0.2</f>
        <v>50662.584000000003</v>
      </c>
      <c r="F640" s="132">
        <f>SUM(I626:I639)*0.2</f>
        <v>5070.9979999999996</v>
      </c>
      <c r="G640" s="32">
        <f>E640+F640+EQUILIBRIO!E633</f>
        <v>70708.892700000011</v>
      </c>
      <c r="H640" s="21">
        <f t="shared" si="51"/>
        <v>50662.58</v>
      </c>
      <c r="I640" s="21">
        <f t="shared" si="52"/>
        <v>5071</v>
      </c>
      <c r="J640" s="22">
        <f>CONTRATADO!J611+EQUILIBRIO!F633</f>
        <v>70708.890700000004</v>
      </c>
      <c r="K640" s="23"/>
    </row>
    <row r="641" spans="1:11" x14ac:dyDescent="0.2">
      <c r="A641" s="136"/>
      <c r="B641" s="131"/>
      <c r="C641" s="30"/>
      <c r="D641" s="120"/>
      <c r="E641" s="132"/>
      <c r="F641" s="132"/>
      <c r="G641" s="32"/>
      <c r="H641" s="21"/>
      <c r="I641" s="21"/>
      <c r="J641" s="22"/>
      <c r="K641" s="23">
        <f>SUM(J626:J640)</f>
        <v>389007.67120000004</v>
      </c>
    </row>
    <row r="642" spans="1:11" x14ac:dyDescent="0.2">
      <c r="A642" s="129">
        <v>7</v>
      </c>
      <c r="B642" s="133" t="s">
        <v>676</v>
      </c>
      <c r="C642" s="30"/>
      <c r="D642" s="120"/>
      <c r="E642" s="132"/>
      <c r="F642" s="132"/>
      <c r="G642" s="32"/>
      <c r="H642" s="21"/>
      <c r="I642" s="21"/>
      <c r="J642" s="22"/>
      <c r="K642" s="23"/>
    </row>
    <row r="643" spans="1:11" x14ac:dyDescent="0.2">
      <c r="A643" s="138">
        <v>7.1</v>
      </c>
      <c r="B643" s="131" t="s">
        <v>677</v>
      </c>
      <c r="C643" s="30">
        <v>1</v>
      </c>
      <c r="D643" s="31" t="s">
        <v>49</v>
      </c>
      <c r="E643" s="21">
        <f>'[1]Analisis de Costos'!G1817</f>
        <v>5504.9539999999997</v>
      </c>
      <c r="F643" s="21">
        <f>'[1]Analisis de Costos'!H1817</f>
        <v>363.95171999999997</v>
      </c>
      <c r="G643" s="32">
        <f>E643+F643+EQUILIBRIO!E636</f>
        <v>5921.9057199999997</v>
      </c>
      <c r="H643" s="21">
        <f>ROUND(C643*E643,2)</f>
        <v>5504.95</v>
      </c>
      <c r="I643" s="21">
        <f>ROUND(C643*F643,2)</f>
        <v>363.95</v>
      </c>
      <c r="J643" s="22">
        <f>CONTRATADO!J614+EQUILIBRIO!F636</f>
        <v>5921.9</v>
      </c>
      <c r="K643" s="23"/>
    </row>
    <row r="644" spans="1:11" x14ac:dyDescent="0.2">
      <c r="A644" s="138">
        <v>7.2</v>
      </c>
      <c r="B644" s="131" t="s">
        <v>678</v>
      </c>
      <c r="C644" s="30">
        <v>9</v>
      </c>
      <c r="D644" s="31" t="s">
        <v>49</v>
      </c>
      <c r="E644" s="21">
        <f>E351</f>
        <v>1135.9000000000001</v>
      </c>
      <c r="F644" s="21">
        <f>F351</f>
        <v>114.62</v>
      </c>
      <c r="G644" s="32">
        <f>E644+F644+EQUILIBRIO!E637</f>
        <v>1250.52</v>
      </c>
      <c r="H644" s="21">
        <f>ROUND(C644*E644,2)</f>
        <v>10223.1</v>
      </c>
      <c r="I644" s="21">
        <f>ROUND(C644*F644,2)</f>
        <v>1031.58</v>
      </c>
      <c r="J644" s="22">
        <f>CONTRATADO!J615+EQUILIBRIO!F637</f>
        <v>11254.68</v>
      </c>
      <c r="K644" s="23"/>
    </row>
    <row r="645" spans="1:11" x14ac:dyDescent="0.2">
      <c r="A645" s="138">
        <v>7.3</v>
      </c>
      <c r="B645" s="131" t="s">
        <v>679</v>
      </c>
      <c r="C645" s="30">
        <v>7</v>
      </c>
      <c r="D645" s="31" t="s">
        <v>49</v>
      </c>
      <c r="E645" s="21">
        <f>E353</f>
        <v>1427.0700000000002</v>
      </c>
      <c r="F645" s="21">
        <f>F353</f>
        <v>167.14000000000001</v>
      </c>
      <c r="G645" s="32">
        <f>E645+F645+EQUILIBRIO!E638</f>
        <v>1594.2100000000003</v>
      </c>
      <c r="H645" s="21">
        <f>ROUND(C645*E645,2)</f>
        <v>9989.49</v>
      </c>
      <c r="I645" s="21">
        <f>ROUND(C645*F645,2)</f>
        <v>1169.98</v>
      </c>
      <c r="J645" s="22">
        <f>CONTRATADO!J616+EQUILIBRIO!F638</f>
        <v>11159.47</v>
      </c>
      <c r="K645" s="23"/>
    </row>
    <row r="646" spans="1:11" x14ac:dyDescent="0.2">
      <c r="A646" s="138">
        <v>7.4</v>
      </c>
      <c r="B646" s="131" t="s">
        <v>680</v>
      </c>
      <c r="C646" s="30">
        <v>3</v>
      </c>
      <c r="D646" s="31" t="s">
        <v>49</v>
      </c>
      <c r="E646" s="21">
        <f>E352</f>
        <v>1219.27</v>
      </c>
      <c r="F646" s="21">
        <f>F352</f>
        <v>129.63000000000002</v>
      </c>
      <c r="G646" s="32">
        <f>E646+F646+EQUILIBRIO!E639</f>
        <v>1348.9</v>
      </c>
      <c r="H646" s="21">
        <f>ROUND(C646*E646,2)</f>
        <v>3657.81</v>
      </c>
      <c r="I646" s="21">
        <f>ROUND(C646*F646,2)</f>
        <v>388.89</v>
      </c>
      <c r="J646" s="22">
        <f>CONTRATADO!J617+EQUILIBRIO!F639</f>
        <v>4046.7</v>
      </c>
      <c r="K646" s="23"/>
    </row>
    <row r="647" spans="1:11" x14ac:dyDescent="0.2">
      <c r="A647" s="138">
        <v>7.5</v>
      </c>
      <c r="B647" s="131" t="s">
        <v>681</v>
      </c>
      <c r="C647" s="30">
        <v>2</v>
      </c>
      <c r="D647" s="31" t="s">
        <v>49</v>
      </c>
      <c r="E647" s="103">
        <f>[3]Sheet1!H1441</f>
        <v>1243.8399999999999</v>
      </c>
      <c r="F647" s="103">
        <f>[3]Sheet1!I1441</f>
        <v>0</v>
      </c>
      <c r="G647" s="32">
        <f>E647+F647+EQUILIBRIO!E640</f>
        <v>1243.8399999999999</v>
      </c>
      <c r="H647" s="21">
        <f>ROUND(C647*E647,2)</f>
        <v>2487.6799999999998</v>
      </c>
      <c r="I647" s="21">
        <f>ROUND(C647*F647,2)</f>
        <v>0</v>
      </c>
      <c r="J647" s="22">
        <f>CONTRATADO!J618+EQUILIBRIO!F640</f>
        <v>2487.6799999999998</v>
      </c>
      <c r="K647" s="23"/>
    </row>
    <row r="648" spans="1:11" x14ac:dyDescent="0.2">
      <c r="A648" s="136"/>
      <c r="B648" s="131"/>
      <c r="C648" s="30"/>
      <c r="D648" s="120"/>
      <c r="E648" s="132"/>
      <c r="F648" s="132"/>
      <c r="G648" s="32"/>
      <c r="H648" s="21"/>
      <c r="I648" s="21"/>
      <c r="J648" s="22"/>
      <c r="K648" s="23">
        <f>SUM(J643:J647)</f>
        <v>34870.43</v>
      </c>
    </row>
    <row r="649" spans="1:11" x14ac:dyDescent="0.2">
      <c r="A649" s="129">
        <v>8</v>
      </c>
      <c r="B649" s="133" t="s">
        <v>601</v>
      </c>
      <c r="C649" s="30"/>
      <c r="D649" s="120"/>
      <c r="E649" s="132"/>
      <c r="F649" s="132"/>
      <c r="G649" s="32"/>
      <c r="H649" s="21"/>
      <c r="I649" s="21"/>
      <c r="J649" s="22"/>
      <c r="K649" s="23"/>
    </row>
    <row r="650" spans="1:11" x14ac:dyDescent="0.2">
      <c r="A650" s="138">
        <v>8.1</v>
      </c>
      <c r="B650" s="131" t="s">
        <v>682</v>
      </c>
      <c r="C650" s="30">
        <v>4</v>
      </c>
      <c r="D650" s="31" t="s">
        <v>49</v>
      </c>
      <c r="E650" s="21">
        <f>'[2]MATERIALES E INSUMOS'!$E$1314</f>
        <v>5800.85</v>
      </c>
      <c r="F650" s="21">
        <f>E650*0.18</f>
        <v>1044.153</v>
      </c>
      <c r="G650" s="32">
        <f>E650+F650+EQUILIBRIO!E643</f>
        <v>6845.0030000000006</v>
      </c>
      <c r="H650" s="21">
        <f>ROUND(C650*E650,2)</f>
        <v>23203.4</v>
      </c>
      <c r="I650" s="21">
        <f>ROUND(C650*F650,2)</f>
        <v>4176.6099999999997</v>
      </c>
      <c r="J650" s="22">
        <f>CONTRATADO!J621+EQUILIBRIO!F643</f>
        <v>27380.010000000002</v>
      </c>
      <c r="K650" s="23"/>
    </row>
    <row r="651" spans="1:11" x14ac:dyDescent="0.2">
      <c r="A651" s="136"/>
      <c r="B651" s="141" t="s">
        <v>683</v>
      </c>
      <c r="C651" s="30"/>
      <c r="D651" s="120"/>
      <c r="E651" s="132"/>
      <c r="F651" s="132"/>
      <c r="G651" s="32"/>
      <c r="H651" s="21"/>
      <c r="I651" s="21"/>
      <c r="J651" s="22"/>
      <c r="K651" s="23">
        <f>SUM(J650)</f>
        <v>27380.010000000002</v>
      </c>
    </row>
    <row r="652" spans="1:11" x14ac:dyDescent="0.2">
      <c r="A652" s="129">
        <v>9</v>
      </c>
      <c r="B652" s="133" t="s">
        <v>684</v>
      </c>
      <c r="C652" s="30"/>
      <c r="D652" s="120"/>
      <c r="E652" s="132"/>
      <c r="F652" s="132"/>
      <c r="G652" s="32"/>
      <c r="H652" s="21"/>
      <c r="I652" s="21"/>
      <c r="J652" s="22"/>
      <c r="K652" s="23"/>
    </row>
    <row r="653" spans="1:11" x14ac:dyDescent="0.2">
      <c r="A653" s="138">
        <v>9.1</v>
      </c>
      <c r="B653" s="131" t="s">
        <v>685</v>
      </c>
      <c r="C653" s="30">
        <v>81.349999999999994</v>
      </c>
      <c r="D653" s="120" t="s">
        <v>82</v>
      </c>
      <c r="E653" s="21">
        <v>550</v>
      </c>
      <c r="F653" s="21">
        <f>E653*0.18</f>
        <v>99</v>
      </c>
      <c r="G653" s="32">
        <f>E653+F653+EQUILIBRIO!E646</f>
        <v>649</v>
      </c>
      <c r="H653" s="21">
        <f>ROUND(C653*E653,2)</f>
        <v>44742.5</v>
      </c>
      <c r="I653" s="21">
        <f>ROUND(C653*F653,2)</f>
        <v>8053.65</v>
      </c>
      <c r="J653" s="22">
        <f>CONTRATADO!J624+EQUILIBRIO!F646</f>
        <v>52796.15</v>
      </c>
      <c r="K653" s="23"/>
    </row>
    <row r="654" spans="1:11" x14ac:dyDescent="0.2">
      <c r="A654" s="138"/>
      <c r="B654" s="131"/>
      <c r="C654" s="30"/>
      <c r="D654" s="120"/>
      <c r="E654" s="21"/>
      <c r="F654" s="21"/>
      <c r="G654" s="32"/>
      <c r="H654" s="21"/>
      <c r="I654" s="21"/>
      <c r="J654" s="22"/>
      <c r="K654" s="23">
        <f>SUM(J653)</f>
        <v>52796.15</v>
      </c>
    </row>
    <row r="655" spans="1:11" x14ac:dyDescent="0.2">
      <c r="A655" s="48"/>
      <c r="B655" s="49" t="s">
        <v>686</v>
      </c>
      <c r="C655" s="50"/>
      <c r="D655" s="51"/>
      <c r="E655" s="52"/>
      <c r="F655" s="52"/>
      <c r="G655" s="53"/>
      <c r="H655" s="54">
        <f>SUM(H591:H653)</f>
        <v>985072.71999999962</v>
      </c>
      <c r="I655" s="54">
        <f>SUM(I591:I653)</f>
        <v>140752.39999999997</v>
      </c>
      <c r="J655" s="55"/>
      <c r="K655" s="55">
        <f>SUM(K590:K654)</f>
        <v>1346894.4447487302</v>
      </c>
    </row>
    <row r="656" spans="1:11" x14ac:dyDescent="0.2">
      <c r="A656" s="136"/>
      <c r="B656" s="142"/>
      <c r="C656" s="41"/>
      <c r="D656" s="31"/>
      <c r="E656" s="103"/>
      <c r="F656" s="103"/>
      <c r="G656" s="143"/>
      <c r="H656" s="144"/>
      <c r="I656" s="21"/>
      <c r="J656" s="22"/>
      <c r="K656" s="23"/>
    </row>
    <row r="657" spans="1:11" x14ac:dyDescent="0.2">
      <c r="A657" s="145" t="s">
        <v>687</v>
      </c>
      <c r="B657" s="146" t="s">
        <v>688</v>
      </c>
      <c r="C657" s="147"/>
      <c r="D657" s="101"/>
      <c r="E657" s="21"/>
      <c r="F657" s="21"/>
      <c r="G657" s="32"/>
      <c r="H657" s="21"/>
      <c r="I657" s="21"/>
      <c r="J657" s="22"/>
      <c r="K657" s="23"/>
    </row>
    <row r="658" spans="1:11" x14ac:dyDescent="0.2">
      <c r="A658" s="119"/>
      <c r="B658" s="39"/>
      <c r="C658" s="41"/>
      <c r="D658" s="120"/>
      <c r="E658" s="121"/>
      <c r="F658" s="121"/>
      <c r="G658" s="122"/>
      <c r="H658" s="121"/>
      <c r="I658" s="21"/>
      <c r="J658" s="22"/>
      <c r="K658" s="23"/>
    </row>
    <row r="659" spans="1:11" x14ac:dyDescent="0.2">
      <c r="A659" s="148">
        <v>1</v>
      </c>
      <c r="B659" s="146" t="s">
        <v>689</v>
      </c>
      <c r="C659" s="147"/>
      <c r="D659" s="101"/>
      <c r="E659" s="21"/>
      <c r="F659" s="21"/>
      <c r="G659" s="32"/>
      <c r="H659" s="21"/>
      <c r="I659" s="21"/>
      <c r="J659" s="22"/>
      <c r="K659" s="23"/>
    </row>
    <row r="660" spans="1:11" x14ac:dyDescent="0.2">
      <c r="A660" s="148"/>
      <c r="B660" s="146"/>
      <c r="C660" s="147"/>
      <c r="D660" s="101"/>
      <c r="E660" s="21"/>
      <c r="F660" s="21"/>
      <c r="G660" s="32"/>
      <c r="H660" s="21"/>
      <c r="I660" s="21"/>
      <c r="J660" s="22"/>
      <c r="K660" s="23"/>
    </row>
    <row r="661" spans="1:11" x14ac:dyDescent="0.2">
      <c r="A661" s="149">
        <v>1.1000000000000001</v>
      </c>
      <c r="B661" s="76" t="s">
        <v>690</v>
      </c>
      <c r="C661" s="41"/>
      <c r="D661" s="150"/>
      <c r="E661" s="21"/>
      <c r="F661" s="21"/>
      <c r="G661" s="32"/>
      <c r="H661" s="151"/>
      <c r="I661" s="21"/>
      <c r="J661" s="22"/>
      <c r="K661" s="23"/>
    </row>
    <row r="662" spans="1:11" x14ac:dyDescent="0.2">
      <c r="A662" s="138" t="s">
        <v>23</v>
      </c>
      <c r="B662" s="68" t="s">
        <v>691</v>
      </c>
      <c r="C662" s="41">
        <v>71.38</v>
      </c>
      <c r="D662" s="101" t="s">
        <v>109</v>
      </c>
      <c r="E662" s="21">
        <f>E594</f>
        <v>573.04347826086962</v>
      </c>
      <c r="F662" s="21">
        <f>F594</f>
        <v>0</v>
      </c>
      <c r="G662" s="32">
        <f>E662+F662+EQUILIBRIO!E654</f>
        <v>573.04347826086962</v>
      </c>
      <c r="H662" s="21">
        <f>ROUND(C662*E662,2)</f>
        <v>40903.839999999997</v>
      </c>
      <c r="I662" s="21">
        <f>ROUND(C662*F662,2)</f>
        <v>0</v>
      </c>
      <c r="J662" s="22">
        <f>CONTRATADO!J633+EQUILIBRIO!F654</f>
        <v>40903.839999999997</v>
      </c>
      <c r="K662" s="23"/>
    </row>
    <row r="663" spans="1:11" x14ac:dyDescent="0.2">
      <c r="A663" s="138" t="s">
        <v>26</v>
      </c>
      <c r="B663" s="68" t="s">
        <v>692</v>
      </c>
      <c r="C663" s="41">
        <v>35.479999999999997</v>
      </c>
      <c r="D663" s="101" t="s">
        <v>109</v>
      </c>
      <c r="E663" s="21">
        <f>E496</f>
        <v>183.35666666666665</v>
      </c>
      <c r="F663" s="21">
        <f>F496</f>
        <v>15.409358333333333</v>
      </c>
      <c r="G663" s="32">
        <f>E663+F663+EQUILIBRIO!E655</f>
        <v>229.44269166666666</v>
      </c>
      <c r="H663" s="21">
        <f>ROUND(C663*E663,2)</f>
        <v>6505.49</v>
      </c>
      <c r="I663" s="21">
        <f>ROUND(C663*F663,2)</f>
        <v>546.72</v>
      </c>
      <c r="J663" s="22">
        <f>CONTRATADO!J634+EQUILIBRIO!F655</f>
        <v>8140.6181333333334</v>
      </c>
      <c r="K663" s="23"/>
    </row>
    <row r="664" spans="1:11" x14ac:dyDescent="0.2">
      <c r="A664" s="138" t="s">
        <v>29</v>
      </c>
      <c r="B664" s="68" t="s">
        <v>693</v>
      </c>
      <c r="C664" s="41">
        <v>46.67</v>
      </c>
      <c r="D664" s="101" t="s">
        <v>109</v>
      </c>
      <c r="E664" s="21">
        <f>E24</f>
        <v>295</v>
      </c>
      <c r="F664" s="21">
        <f>F24</f>
        <v>53.1</v>
      </c>
      <c r="G664" s="32">
        <f>E664+F664+EQUILIBRIO!E656</f>
        <v>507.40000000000003</v>
      </c>
      <c r="H664" s="21">
        <f>ROUND(C664*E664,2)</f>
        <v>13767.65</v>
      </c>
      <c r="I664" s="21">
        <f>ROUND(C664*F664,2)</f>
        <v>2478.1799999999998</v>
      </c>
      <c r="J664" s="22">
        <f>CONTRATADO!J635+EQUILIBRIO!F656</f>
        <v>23680.361000000001</v>
      </c>
      <c r="K664" s="23"/>
    </row>
    <row r="665" spans="1:11" x14ac:dyDescent="0.2">
      <c r="A665" s="138"/>
      <c r="B665" s="68"/>
      <c r="C665" s="41"/>
      <c r="D665" s="150"/>
      <c r="E665" s="21"/>
      <c r="F665" s="21"/>
      <c r="G665" s="32"/>
      <c r="H665" s="21"/>
      <c r="I665" s="21"/>
      <c r="J665" s="22"/>
      <c r="K665" s="23">
        <f>SUM(J662:J664)</f>
        <v>72724.819133333338</v>
      </c>
    </row>
    <row r="666" spans="1:11" x14ac:dyDescent="0.2">
      <c r="A666" s="149">
        <v>1.2</v>
      </c>
      <c r="B666" s="76" t="s">
        <v>694</v>
      </c>
      <c r="C666" s="41"/>
      <c r="D666" s="150"/>
      <c r="E666" s="21"/>
      <c r="F666" s="21"/>
      <c r="G666" s="32"/>
      <c r="H666" s="21"/>
      <c r="I666" s="21"/>
      <c r="J666" s="22"/>
      <c r="K666" s="23"/>
    </row>
    <row r="667" spans="1:11" ht="24" x14ac:dyDescent="0.2">
      <c r="A667" s="138" t="s">
        <v>37</v>
      </c>
      <c r="B667" s="68" t="s">
        <v>695</v>
      </c>
      <c r="C667" s="41">
        <v>16.670000000000002</v>
      </c>
      <c r="D667" s="101" t="s">
        <v>109</v>
      </c>
      <c r="E667" s="21">
        <f>'[1]Analisis de Costos'!G1828</f>
        <v>9613.41</v>
      </c>
      <c r="F667" s="21">
        <f>'[1]Analisis de Costos'!H1828</f>
        <v>1557.8300000000002</v>
      </c>
      <c r="G667" s="32">
        <f>E667+F667+EQUILIBRIO!E659</f>
        <v>16697.68</v>
      </c>
      <c r="H667" s="21">
        <f t="shared" ref="H667:H672" si="54">ROUND(C667*E667,2)</f>
        <v>160255.54</v>
      </c>
      <c r="I667" s="21">
        <f t="shared" ref="I667:I672" si="55">ROUND(C667*F667,2)</f>
        <v>25969.03</v>
      </c>
      <c r="J667" s="22">
        <f>CONTRATADO!J638+EQUILIBRIO!F659</f>
        <v>278350.3248</v>
      </c>
      <c r="K667" s="23"/>
    </row>
    <row r="668" spans="1:11" ht="24" x14ac:dyDescent="0.2">
      <c r="A668" s="138" t="s">
        <v>39</v>
      </c>
      <c r="B668" s="68" t="s">
        <v>696</v>
      </c>
      <c r="C668" s="30">
        <v>4.26</v>
      </c>
      <c r="D668" s="98" t="s">
        <v>109</v>
      </c>
      <c r="E668" s="21">
        <f>'[1]Analisis de Costos'!G1839</f>
        <v>13142.029999999999</v>
      </c>
      <c r="F668" s="97">
        <f>'[1]Analisis de Costos'!H1839</f>
        <v>2236.0500000000002</v>
      </c>
      <c r="G668" s="32">
        <f>E668+F668+EQUILIBRIO!E660</f>
        <v>21197.98</v>
      </c>
      <c r="H668" s="21">
        <f t="shared" si="54"/>
        <v>55985.05</v>
      </c>
      <c r="I668" s="21">
        <f t="shared" si="55"/>
        <v>9525.57</v>
      </c>
      <c r="J668" s="22">
        <f>CONTRATADO!J639+EQUILIBRIO!F660</f>
        <v>90303.394000000015</v>
      </c>
      <c r="K668" s="23"/>
    </row>
    <row r="669" spans="1:11" ht="24" x14ac:dyDescent="0.2">
      <c r="A669" s="138" t="s">
        <v>59</v>
      </c>
      <c r="B669" s="68" t="s">
        <v>697</v>
      </c>
      <c r="C669" s="41">
        <v>6.66</v>
      </c>
      <c r="D669" s="101" t="s">
        <v>109</v>
      </c>
      <c r="E669" s="21">
        <f>'[1]Analisis de Costos'!G1850</f>
        <v>29795.64</v>
      </c>
      <c r="F669" s="21">
        <f>'[1]Analisis de Costos'!H1850</f>
        <v>3205.0800000000004</v>
      </c>
      <c r="G669" s="32">
        <f>E669+F669+EQUILIBRIO!E661</f>
        <v>49826.8</v>
      </c>
      <c r="H669" s="21">
        <f t="shared" si="54"/>
        <v>198438.96</v>
      </c>
      <c r="I669" s="21">
        <f t="shared" si="55"/>
        <v>21345.83</v>
      </c>
      <c r="J669" s="22">
        <f>CONTRATADO!J640+EQUILIBRIO!F661</f>
        <v>331846.4828</v>
      </c>
      <c r="K669" s="23"/>
    </row>
    <row r="670" spans="1:11" ht="24" x14ac:dyDescent="0.2">
      <c r="A670" s="138" t="s">
        <v>698</v>
      </c>
      <c r="B670" s="68" t="s">
        <v>699</v>
      </c>
      <c r="C670" s="41">
        <v>5</v>
      </c>
      <c r="D670" s="101" t="s">
        <v>109</v>
      </c>
      <c r="E670" s="21">
        <f>'[1]Analisis de Costos'!G1862</f>
        <v>26417.82</v>
      </c>
      <c r="F670" s="21">
        <f>'[1]Analisis de Costos'!H1862</f>
        <v>2592.96</v>
      </c>
      <c r="G670" s="32">
        <f>E670+F670+EQUILIBRIO!E662</f>
        <v>38758.92</v>
      </c>
      <c r="H670" s="21">
        <f t="shared" si="54"/>
        <v>132089.1</v>
      </c>
      <c r="I670" s="21">
        <f t="shared" si="55"/>
        <v>12964.8</v>
      </c>
      <c r="J670" s="22">
        <f>CONTRATADO!J641+EQUILIBRIO!F662</f>
        <v>193794.59999999998</v>
      </c>
      <c r="K670" s="23"/>
    </row>
    <row r="671" spans="1:11" ht="24" x14ac:dyDescent="0.2">
      <c r="A671" s="138" t="s">
        <v>700</v>
      </c>
      <c r="B671" s="68" t="s">
        <v>701</v>
      </c>
      <c r="C671" s="41">
        <v>7.080000000000001</v>
      </c>
      <c r="D671" s="101" t="s">
        <v>109</v>
      </c>
      <c r="E671" s="21">
        <f>'[1]Analisis de Costos'!G1874</f>
        <v>24120.87</v>
      </c>
      <c r="F671" s="21">
        <f>'[1]Analisis de Costos'!H1874</f>
        <v>2179.5099999999998</v>
      </c>
      <c r="G671" s="32">
        <f>E671+F671+EQUILIBRIO!E663</f>
        <v>35742.78</v>
      </c>
      <c r="H671" s="21">
        <f t="shared" si="54"/>
        <v>170775.76</v>
      </c>
      <c r="I671" s="21">
        <f t="shared" si="55"/>
        <v>15430.93</v>
      </c>
      <c r="J671" s="22">
        <f>CONTRATADO!J642+EQUILIBRIO!F663</f>
        <v>253058.88200000004</v>
      </c>
      <c r="K671" s="23"/>
    </row>
    <row r="672" spans="1:11" ht="24" x14ac:dyDescent="0.2">
      <c r="A672" s="152" t="s">
        <v>702</v>
      </c>
      <c r="B672" s="68" t="s">
        <v>703</v>
      </c>
      <c r="C672" s="41">
        <v>1.3230000000000002</v>
      </c>
      <c r="D672" s="101" t="s">
        <v>704</v>
      </c>
      <c r="E672" s="21">
        <f>'[1]Analisis de Costos'!G1886</f>
        <v>23114.420000000002</v>
      </c>
      <c r="F672" s="21">
        <f>'[1]Analisis de Costos'!H1886</f>
        <v>2904.3900000000003</v>
      </c>
      <c r="G672" s="32">
        <f>E672+F672+EQUILIBRIO!E664</f>
        <v>32997.54</v>
      </c>
      <c r="H672" s="21">
        <f t="shared" si="54"/>
        <v>30580.38</v>
      </c>
      <c r="I672" s="21">
        <f t="shared" si="55"/>
        <v>3842.51</v>
      </c>
      <c r="J672" s="22">
        <f>CONTRATADO!J643+EQUILIBRIO!F664</f>
        <v>43655.749790000002</v>
      </c>
      <c r="K672" s="23"/>
    </row>
    <row r="673" spans="1:11" x14ac:dyDescent="0.2">
      <c r="A673" s="138"/>
      <c r="B673" s="68"/>
      <c r="C673" s="41"/>
      <c r="D673" s="150"/>
      <c r="E673" s="21"/>
      <c r="F673" s="21"/>
      <c r="G673" s="32"/>
      <c r="H673" s="21"/>
      <c r="I673" s="21"/>
      <c r="J673" s="22"/>
      <c r="K673" s="23">
        <f>SUM(J667:J672)</f>
        <v>1191009.4333900001</v>
      </c>
    </row>
    <row r="674" spans="1:11" x14ac:dyDescent="0.2">
      <c r="A674" s="149">
        <v>1.3</v>
      </c>
      <c r="B674" s="35" t="s">
        <v>705</v>
      </c>
      <c r="C674" s="41"/>
      <c r="D674" s="150"/>
      <c r="E674" s="21"/>
      <c r="F674" s="21"/>
      <c r="G674" s="32"/>
      <c r="H674" s="21"/>
      <c r="I674" s="21"/>
      <c r="J674" s="22"/>
      <c r="K674" s="23"/>
    </row>
    <row r="675" spans="1:11" x14ac:dyDescent="0.2">
      <c r="A675" s="138" t="s">
        <v>706</v>
      </c>
      <c r="B675" s="37" t="s">
        <v>707</v>
      </c>
      <c r="C675" s="41">
        <v>65.92</v>
      </c>
      <c r="D675" s="101" t="s">
        <v>25</v>
      </c>
      <c r="E675" s="21">
        <f>E505</f>
        <v>1053.6299999999999</v>
      </c>
      <c r="F675" s="21">
        <f>F505</f>
        <v>132.97000000000003</v>
      </c>
      <c r="G675" s="32">
        <f>E675+F675+EQUILIBRIO!E667</f>
        <v>1699.6999999999998</v>
      </c>
      <c r="H675" s="21">
        <f>ROUND(C675*E675,2)</f>
        <v>69455.289999999994</v>
      </c>
      <c r="I675" s="21">
        <f>ROUND(C675*F675,2)</f>
        <v>8765.3799999999992</v>
      </c>
      <c r="J675" s="22">
        <f>CONTRATADO!J646+EQUILIBRIO!F667</f>
        <v>112044.22200000001</v>
      </c>
      <c r="K675" s="23"/>
    </row>
    <row r="676" spans="1:11" x14ac:dyDescent="0.2">
      <c r="A676" s="138" t="s">
        <v>708</v>
      </c>
      <c r="B676" s="37" t="s">
        <v>709</v>
      </c>
      <c r="C676" s="41">
        <v>428.47999999999996</v>
      </c>
      <c r="D676" s="101" t="s">
        <v>25</v>
      </c>
      <c r="E676" s="21">
        <f>'[1]Analisis de Costos'!G1898</f>
        <v>1456.2400000000002</v>
      </c>
      <c r="F676" s="21">
        <f>'[1]Analisis de Costos'!H1898</f>
        <v>141.47999999999999</v>
      </c>
      <c r="G676" s="32">
        <f>E676+F676+EQUILIBRIO!E668</f>
        <v>2191.5100000000002</v>
      </c>
      <c r="H676" s="21">
        <f>ROUND(C676*E676,2)</f>
        <v>623969.72</v>
      </c>
      <c r="I676" s="21">
        <f>ROUND(C676*F676,2)</f>
        <v>60621.35</v>
      </c>
      <c r="J676" s="22">
        <f>CONTRATADO!J647+EQUILIBRIO!F668</f>
        <v>939018.20919999981</v>
      </c>
      <c r="K676" s="23"/>
    </row>
    <row r="677" spans="1:11" x14ac:dyDescent="0.2">
      <c r="A677" s="138"/>
      <c r="B677" s="37"/>
      <c r="C677" s="41"/>
      <c r="D677" s="150"/>
      <c r="E677" s="21"/>
      <c r="F677" s="21"/>
      <c r="G677" s="32"/>
      <c r="H677" s="21"/>
      <c r="I677" s="21"/>
      <c r="J677" s="22"/>
      <c r="K677" s="23">
        <f>SUM(J675:J676)</f>
        <v>1051062.4311999998</v>
      </c>
    </row>
    <row r="678" spans="1:11" x14ac:dyDescent="0.2">
      <c r="A678" s="149">
        <v>1.4</v>
      </c>
      <c r="B678" s="35" t="s">
        <v>596</v>
      </c>
      <c r="C678" s="41"/>
      <c r="D678" s="150"/>
      <c r="E678" s="21"/>
      <c r="F678" s="21"/>
      <c r="G678" s="32"/>
      <c r="H678" s="21"/>
      <c r="I678" s="21"/>
      <c r="J678" s="22"/>
      <c r="K678" s="23"/>
    </row>
    <row r="679" spans="1:11" x14ac:dyDescent="0.2">
      <c r="A679" s="138" t="s">
        <v>710</v>
      </c>
      <c r="B679" s="37" t="s">
        <v>711</v>
      </c>
      <c r="C679" s="41">
        <v>198.25</v>
      </c>
      <c r="D679" s="101" t="s">
        <v>25</v>
      </c>
      <c r="E679" s="21">
        <f>'[1]Analisis de Costos'!G1913</f>
        <v>524.93000000000006</v>
      </c>
      <c r="F679" s="21">
        <f>'[1]Analisis de Costos'!H1913</f>
        <v>31.580000000000002</v>
      </c>
      <c r="G679" s="32">
        <f>E679+F679+EQUILIBRIO!E671</f>
        <v>593.56999999999994</v>
      </c>
      <c r="H679" s="21">
        <f>ROUND(C679*E679,2)</f>
        <v>104067.37</v>
      </c>
      <c r="I679" s="21">
        <f>ROUND(C679*F679,2)</f>
        <v>6260.74</v>
      </c>
      <c r="J679" s="22">
        <f>CONTRATADO!J650+EQUILIBRIO!F671</f>
        <v>117675.25499999998</v>
      </c>
      <c r="K679" s="23"/>
    </row>
    <row r="680" spans="1:11" x14ac:dyDescent="0.2">
      <c r="A680" s="138" t="s">
        <v>712</v>
      </c>
      <c r="B680" s="37" t="s">
        <v>198</v>
      </c>
      <c r="C680" s="41">
        <v>1196.5999999999999</v>
      </c>
      <c r="D680" s="150" t="s">
        <v>260</v>
      </c>
      <c r="E680" s="21">
        <f>E56</f>
        <v>167.43</v>
      </c>
      <c r="F680" s="21">
        <f>F56</f>
        <v>17.669999999999998</v>
      </c>
      <c r="G680" s="32">
        <f>E680+F680+EQUILIBRIO!E672</f>
        <v>195.91</v>
      </c>
      <c r="H680" s="21">
        <f>ROUND(C680*E680,2)</f>
        <v>200346.74</v>
      </c>
      <c r="I680" s="21">
        <f>ROUND(C680*F680,2)</f>
        <v>21143.919999999998</v>
      </c>
      <c r="J680" s="22">
        <f>CONTRATADO!J651+EQUILIBRIO!F672</f>
        <v>234425.90599999996</v>
      </c>
      <c r="K680" s="23"/>
    </row>
    <row r="681" spans="1:11" x14ac:dyDescent="0.2">
      <c r="A681" s="149"/>
      <c r="B681" s="35"/>
      <c r="C681" s="41"/>
      <c r="D681" s="150"/>
      <c r="E681" s="21"/>
      <c r="F681" s="21"/>
      <c r="G681" s="32"/>
      <c r="H681" s="21"/>
      <c r="I681" s="21"/>
      <c r="J681" s="22"/>
      <c r="K681" s="23">
        <f>SUM(J679:J680)</f>
        <v>352101.16099999996</v>
      </c>
    </row>
    <row r="682" spans="1:11" x14ac:dyDescent="0.2">
      <c r="A682" s="149">
        <v>1.5</v>
      </c>
      <c r="B682" s="35" t="s">
        <v>713</v>
      </c>
      <c r="C682" s="41"/>
      <c r="D682" s="150"/>
      <c r="E682" s="21"/>
      <c r="F682" s="21"/>
      <c r="G682" s="32"/>
      <c r="H682" s="21"/>
      <c r="I682" s="21"/>
      <c r="J682" s="22"/>
      <c r="K682" s="23"/>
    </row>
    <row r="683" spans="1:11" x14ac:dyDescent="0.2">
      <c r="A683" s="138" t="s">
        <v>714</v>
      </c>
      <c r="B683" s="153" t="s">
        <v>715</v>
      </c>
      <c r="C683" s="41">
        <v>198.25</v>
      </c>
      <c r="D683" s="101" t="s">
        <v>25</v>
      </c>
      <c r="E683" s="21">
        <f>E619</f>
        <v>163.30000000000001</v>
      </c>
      <c r="F683" s="21">
        <f>F619</f>
        <v>19.7</v>
      </c>
      <c r="G683" s="32">
        <f>E683+F683+EQUILIBRIO!E675</f>
        <v>232.98</v>
      </c>
      <c r="H683" s="21">
        <f>ROUND(C683*E683,2)</f>
        <v>32374.23</v>
      </c>
      <c r="I683" s="21">
        <f>ROUND(C683*F683,2)</f>
        <v>3905.53</v>
      </c>
      <c r="J683" s="22">
        <f>CONTRATADO!J654+EQUILIBRIO!F675</f>
        <v>46188.294999999998</v>
      </c>
      <c r="K683" s="23"/>
    </row>
    <row r="684" spans="1:11" x14ac:dyDescent="0.2">
      <c r="A684" s="138" t="s">
        <v>716</v>
      </c>
      <c r="B684" s="37" t="s">
        <v>717</v>
      </c>
      <c r="C684" s="41">
        <v>198.25</v>
      </c>
      <c r="D684" s="101" t="s">
        <v>25</v>
      </c>
      <c r="E684" s="21">
        <f>E620</f>
        <v>211.36</v>
      </c>
      <c r="F684" s="21">
        <f>F620</f>
        <v>19.7</v>
      </c>
      <c r="G684" s="32">
        <f>E684+F684+EQUILIBRIO!E676</f>
        <v>237.94</v>
      </c>
      <c r="H684" s="21">
        <f>ROUND(C684*E684,2)</f>
        <v>41902.120000000003</v>
      </c>
      <c r="I684" s="21">
        <f>ROUND(C684*F684,2)</f>
        <v>3905.53</v>
      </c>
      <c r="J684" s="22">
        <f>CONTRATADO!J655+EQUILIBRIO!F676</f>
        <v>47171.61</v>
      </c>
      <c r="K684" s="23"/>
    </row>
    <row r="685" spans="1:11" x14ac:dyDescent="0.2">
      <c r="A685" s="138"/>
      <c r="B685" s="37"/>
      <c r="C685" s="41"/>
      <c r="D685" s="150"/>
      <c r="E685" s="21"/>
      <c r="F685" s="21"/>
      <c r="G685" s="32"/>
      <c r="H685" s="21"/>
      <c r="I685" s="21"/>
      <c r="J685" s="22"/>
      <c r="K685" s="23">
        <f>SUM(J683:J684)</f>
        <v>93359.904999999999</v>
      </c>
    </row>
    <row r="686" spans="1:11" x14ac:dyDescent="0.2">
      <c r="A686" s="138">
        <v>1.6</v>
      </c>
      <c r="B686" s="37" t="s">
        <v>718</v>
      </c>
      <c r="C686" s="41">
        <v>185</v>
      </c>
      <c r="D686" s="150" t="s">
        <v>33</v>
      </c>
      <c r="E686" s="21">
        <f>'[1]Analisis de Costos'!G1924</f>
        <v>710.8528</v>
      </c>
      <c r="F686" s="21">
        <f>'[1]Analisis de Costos'!H1924</f>
        <v>58.999200000000009</v>
      </c>
      <c r="G686" s="32">
        <f>E686+F686+EQUILIBRIO!E678</f>
        <v>769.85199999999998</v>
      </c>
      <c r="H686" s="21">
        <f>ROUND(C686*E686,2)</f>
        <v>131507.76999999999</v>
      </c>
      <c r="I686" s="21">
        <f>ROUND(C686*F686,2)</f>
        <v>10914.85</v>
      </c>
      <c r="J686" s="22">
        <f>CONTRATADO!J657+EQUILIBRIO!F678</f>
        <v>142422.62</v>
      </c>
      <c r="K686" s="23"/>
    </row>
    <row r="687" spans="1:11" x14ac:dyDescent="0.2">
      <c r="A687" s="138"/>
      <c r="B687" s="37"/>
      <c r="C687" s="41"/>
      <c r="D687" s="150"/>
      <c r="E687" s="21"/>
      <c r="F687" s="21"/>
      <c r="G687" s="32"/>
      <c r="H687" s="21"/>
      <c r="I687" s="21"/>
      <c r="J687" s="22"/>
      <c r="K687" s="23">
        <f>SUM(J686)</f>
        <v>142422.62</v>
      </c>
    </row>
    <row r="688" spans="1:11" x14ac:dyDescent="0.2">
      <c r="A688" s="138" t="s">
        <v>719</v>
      </c>
      <c r="B688" s="37" t="s">
        <v>720</v>
      </c>
      <c r="C688" s="41">
        <v>1</v>
      </c>
      <c r="D688" s="150" t="s">
        <v>49</v>
      </c>
      <c r="E688" s="21">
        <f>E719</f>
        <v>67996.210169491533</v>
      </c>
      <c r="F688" s="21">
        <f>E688*0.18</f>
        <v>12239.317830508475</v>
      </c>
      <c r="G688" s="32">
        <f>E688+F688+EQUILIBRIO!E680</f>
        <v>115263.12</v>
      </c>
      <c r="H688" s="21">
        <f>ROUND(C688*E688,2)</f>
        <v>67996.210000000006</v>
      </c>
      <c r="I688" s="21">
        <f>ROUND(C688*F688,2)</f>
        <v>12239.32</v>
      </c>
      <c r="J688" s="22">
        <f>CONTRATADO!J659+EQUILIBRIO!F680</f>
        <v>115263.122</v>
      </c>
      <c r="K688" s="23"/>
    </row>
    <row r="689" spans="1:11" x14ac:dyDescent="0.2">
      <c r="A689" s="154"/>
      <c r="B689" s="155"/>
      <c r="C689" s="44"/>
      <c r="D689" s="101"/>
      <c r="E689" s="21"/>
      <c r="F689" s="21"/>
      <c r="G689" s="32"/>
      <c r="H689" s="21"/>
      <c r="I689" s="21"/>
      <c r="J689" s="22"/>
      <c r="K689" s="23">
        <f>SUM(J688)</f>
        <v>115263.122</v>
      </c>
    </row>
    <row r="690" spans="1:11" x14ac:dyDescent="0.2">
      <c r="A690" s="148" t="s">
        <v>584</v>
      </c>
      <c r="B690" s="146" t="s">
        <v>721</v>
      </c>
      <c r="C690" s="147"/>
      <c r="D690" s="101"/>
      <c r="E690" s="21"/>
      <c r="F690" s="21"/>
      <c r="G690" s="32"/>
      <c r="H690" s="21"/>
      <c r="I690" s="21"/>
      <c r="J690" s="22"/>
      <c r="K690" s="23"/>
    </row>
    <row r="691" spans="1:11" x14ac:dyDescent="0.2">
      <c r="A691" s="148"/>
      <c r="B691" s="146"/>
      <c r="C691" s="147"/>
      <c r="D691" s="101"/>
      <c r="E691" s="21"/>
      <c r="F691" s="21"/>
      <c r="G691" s="32"/>
      <c r="H691" s="21"/>
      <c r="I691" s="21"/>
      <c r="J691" s="22"/>
      <c r="K691" s="23"/>
    </row>
    <row r="692" spans="1:11" x14ac:dyDescent="0.2">
      <c r="A692" s="149" t="s">
        <v>722</v>
      </c>
      <c r="B692" s="35" t="s">
        <v>690</v>
      </c>
      <c r="C692" s="41"/>
      <c r="D692" s="150"/>
      <c r="E692" s="21"/>
      <c r="F692" s="21"/>
      <c r="G692" s="32"/>
      <c r="H692" s="21"/>
      <c r="I692" s="21"/>
      <c r="J692" s="22"/>
      <c r="K692" s="23"/>
    </row>
    <row r="693" spans="1:11" x14ac:dyDescent="0.2">
      <c r="A693" s="138" t="s">
        <v>723</v>
      </c>
      <c r="B693" s="37" t="s">
        <v>691</v>
      </c>
      <c r="C693" s="41">
        <v>53.180250000000001</v>
      </c>
      <c r="D693" s="101" t="s">
        <v>109</v>
      </c>
      <c r="E693" s="21">
        <f t="shared" ref="E693:F695" si="56">E662</f>
        <v>573.04347826086962</v>
      </c>
      <c r="F693" s="21">
        <f t="shared" si="56"/>
        <v>0</v>
      </c>
      <c r="G693" s="32">
        <f>E693+F693+EQUILIBRIO!E685</f>
        <v>573.04347826086962</v>
      </c>
      <c r="H693" s="21">
        <f>ROUND(C693*E693,2)</f>
        <v>30474.6</v>
      </c>
      <c r="I693" s="21">
        <f>ROUND(C693*F693,2)</f>
        <v>0</v>
      </c>
      <c r="J693" s="22">
        <f>CONTRATADO!J664+EQUILIBRIO!F685</f>
        <v>30474.6</v>
      </c>
      <c r="K693" s="23"/>
    </row>
    <row r="694" spans="1:11" x14ac:dyDescent="0.2">
      <c r="A694" s="156" t="s">
        <v>724</v>
      </c>
      <c r="B694" s="79" t="s">
        <v>692</v>
      </c>
      <c r="C694" s="157">
        <v>26.418000000000003</v>
      </c>
      <c r="D694" s="158" t="s">
        <v>109</v>
      </c>
      <c r="E694" s="73">
        <f t="shared" si="56"/>
        <v>183.35666666666665</v>
      </c>
      <c r="F694" s="73">
        <f t="shared" si="56"/>
        <v>15.409358333333333</v>
      </c>
      <c r="G694" s="32">
        <f>E694+F694+EQUILIBRIO!E686</f>
        <v>229.44269166666666</v>
      </c>
      <c r="H694" s="21">
        <f>ROUND(C694*E694,2)</f>
        <v>4843.92</v>
      </c>
      <c r="I694" s="21">
        <f>ROUND(C694*F694,2)</f>
        <v>407.08</v>
      </c>
      <c r="J694" s="22">
        <f>CONTRATADO!J665+EQUILIBRIO!F686</f>
        <v>6061.4161800000002</v>
      </c>
      <c r="K694" s="74"/>
    </row>
    <row r="695" spans="1:11" x14ac:dyDescent="0.2">
      <c r="A695" s="138" t="s">
        <v>725</v>
      </c>
      <c r="B695" s="37" t="s">
        <v>693</v>
      </c>
      <c r="C695" s="41">
        <v>34.790925000000001</v>
      </c>
      <c r="D695" s="101" t="s">
        <v>109</v>
      </c>
      <c r="E695" s="21">
        <f t="shared" si="56"/>
        <v>295</v>
      </c>
      <c r="F695" s="21">
        <f t="shared" si="56"/>
        <v>53.1</v>
      </c>
      <c r="G695" s="32">
        <f>E695+F695+EQUILIBRIO!E687</f>
        <v>507.40000000000003</v>
      </c>
      <c r="H695" s="21">
        <f>ROUND(C695*E695,2)</f>
        <v>10263.32</v>
      </c>
      <c r="I695" s="21">
        <f>ROUND(C695*F695,2)</f>
        <v>1847.4</v>
      </c>
      <c r="J695" s="22">
        <f>CONTRATADO!J666+EQUILIBRIO!F687</f>
        <v>17652.9143525</v>
      </c>
      <c r="K695" s="23"/>
    </row>
    <row r="696" spans="1:11" x14ac:dyDescent="0.2">
      <c r="A696" s="138"/>
      <c r="B696" s="37"/>
      <c r="C696" s="41"/>
      <c r="D696" s="150"/>
      <c r="E696" s="21"/>
      <c r="F696" s="21"/>
      <c r="G696" s="32"/>
      <c r="H696" s="21"/>
      <c r="I696" s="21"/>
      <c r="J696" s="22"/>
      <c r="K696" s="23">
        <f>SUM(J693:J695)</f>
        <v>54188.930532500002</v>
      </c>
    </row>
    <row r="697" spans="1:11" x14ac:dyDescent="0.2">
      <c r="A697" s="149" t="s">
        <v>726</v>
      </c>
      <c r="B697" s="35" t="s">
        <v>694</v>
      </c>
      <c r="C697" s="41"/>
      <c r="D697" s="150"/>
      <c r="E697" s="21"/>
      <c r="F697" s="21"/>
      <c r="G697" s="32"/>
      <c r="H697" s="21"/>
      <c r="I697" s="21"/>
      <c r="J697" s="22"/>
      <c r="K697" s="23"/>
    </row>
    <row r="698" spans="1:11" x14ac:dyDescent="0.2">
      <c r="A698" s="138" t="s">
        <v>727</v>
      </c>
      <c r="B698" s="37" t="s">
        <v>695</v>
      </c>
      <c r="C698" s="41">
        <v>12.47625</v>
      </c>
      <c r="D698" s="101" t="s">
        <v>109</v>
      </c>
      <c r="E698" s="21">
        <f t="shared" ref="E698:F703" si="57">E667</f>
        <v>9613.41</v>
      </c>
      <c r="F698" s="21">
        <f t="shared" si="57"/>
        <v>1557.8300000000002</v>
      </c>
      <c r="G698" s="32">
        <f>E698+F698+EQUILIBRIO!E690</f>
        <v>16697.68</v>
      </c>
      <c r="H698" s="21">
        <f t="shared" ref="H698:H703" si="58">ROUND(C698*E698,2)</f>
        <v>119939.31</v>
      </c>
      <c r="I698" s="21">
        <f t="shared" ref="I698:I703" si="59">ROUND(C698*F698,2)</f>
        <v>19435.88</v>
      </c>
      <c r="J698" s="22">
        <f>CONTRATADO!J669+EQUILIBRIO!F690</f>
        <v>208324.43705000001</v>
      </c>
      <c r="K698" s="23"/>
    </row>
    <row r="699" spans="1:11" x14ac:dyDescent="0.2">
      <c r="A699" s="138" t="s">
        <v>728</v>
      </c>
      <c r="B699" s="37" t="s">
        <v>696</v>
      </c>
      <c r="C699" s="41">
        <v>3.1199999999999997</v>
      </c>
      <c r="D699" s="101" t="s">
        <v>109</v>
      </c>
      <c r="E699" s="21">
        <f t="shared" si="57"/>
        <v>13142.029999999999</v>
      </c>
      <c r="F699" s="21">
        <f t="shared" si="57"/>
        <v>2236.0500000000002</v>
      </c>
      <c r="G699" s="32">
        <f>E699+F699+EQUILIBRIO!E691</f>
        <v>21197.98</v>
      </c>
      <c r="H699" s="21">
        <f t="shared" si="58"/>
        <v>41003.129999999997</v>
      </c>
      <c r="I699" s="21">
        <f t="shared" si="59"/>
        <v>6976.48</v>
      </c>
      <c r="J699" s="22">
        <f>CONTRATADO!J670+EQUILIBRIO!F691</f>
        <v>66137.698000000004</v>
      </c>
      <c r="K699" s="23"/>
    </row>
    <row r="700" spans="1:11" x14ac:dyDescent="0.2">
      <c r="A700" s="138" t="s">
        <v>729</v>
      </c>
      <c r="B700" s="37" t="s">
        <v>697</v>
      </c>
      <c r="C700" s="41">
        <v>4.8639999999999999</v>
      </c>
      <c r="D700" s="101" t="s">
        <v>109</v>
      </c>
      <c r="E700" s="21">
        <f t="shared" si="57"/>
        <v>29795.64</v>
      </c>
      <c r="F700" s="21">
        <f t="shared" si="57"/>
        <v>3205.0800000000004</v>
      </c>
      <c r="G700" s="32">
        <f>E700+F700+EQUILIBRIO!E692</f>
        <v>49826.8</v>
      </c>
      <c r="H700" s="21">
        <f t="shared" si="58"/>
        <v>144925.99</v>
      </c>
      <c r="I700" s="21">
        <f t="shared" si="59"/>
        <v>15589.51</v>
      </c>
      <c r="J700" s="22">
        <f>CONTRATADO!J671+EQUILIBRIO!F692</f>
        <v>242357.55312000003</v>
      </c>
      <c r="K700" s="23"/>
    </row>
    <row r="701" spans="1:11" x14ac:dyDescent="0.2">
      <c r="A701" s="138" t="s">
        <v>730</v>
      </c>
      <c r="B701" s="37" t="s">
        <v>699</v>
      </c>
      <c r="C701" s="41">
        <v>3.7320000000000002</v>
      </c>
      <c r="D701" s="101" t="s">
        <v>109</v>
      </c>
      <c r="E701" s="21">
        <f t="shared" si="57"/>
        <v>26417.82</v>
      </c>
      <c r="F701" s="21">
        <f t="shared" si="57"/>
        <v>2592.96</v>
      </c>
      <c r="G701" s="32">
        <f>E701+F701+EQUILIBRIO!E693</f>
        <v>38758.92</v>
      </c>
      <c r="H701" s="21">
        <f t="shared" si="58"/>
        <v>98591.3</v>
      </c>
      <c r="I701" s="21">
        <f t="shared" si="59"/>
        <v>9676.93</v>
      </c>
      <c r="J701" s="22">
        <f>CONTRATADO!J672+EQUILIBRIO!F693</f>
        <v>144648.28848000002</v>
      </c>
      <c r="K701" s="23"/>
    </row>
    <row r="702" spans="1:11" x14ac:dyDescent="0.2">
      <c r="A702" s="138" t="s">
        <v>731</v>
      </c>
      <c r="B702" s="37" t="s">
        <v>701</v>
      </c>
      <c r="C702" s="41">
        <v>5.2800000000000011</v>
      </c>
      <c r="D702" s="101" t="s">
        <v>109</v>
      </c>
      <c r="E702" s="21">
        <f t="shared" si="57"/>
        <v>24120.87</v>
      </c>
      <c r="F702" s="21">
        <f t="shared" si="57"/>
        <v>2179.5099999999998</v>
      </c>
      <c r="G702" s="32">
        <f>E702+F702+EQUILIBRIO!E694</f>
        <v>35742.78</v>
      </c>
      <c r="H702" s="21">
        <f t="shared" si="58"/>
        <v>127358.19</v>
      </c>
      <c r="I702" s="21">
        <f t="shared" si="59"/>
        <v>11507.81</v>
      </c>
      <c r="J702" s="22">
        <f>CONTRATADO!J673+EQUILIBRIO!F694</f>
        <v>188721.87200000003</v>
      </c>
      <c r="K702" s="23"/>
    </row>
    <row r="703" spans="1:11" ht="15" x14ac:dyDescent="0.2">
      <c r="A703" s="152" t="s">
        <v>702</v>
      </c>
      <c r="B703" s="37" t="s">
        <v>703</v>
      </c>
      <c r="C703" s="41">
        <v>1.3230000000000002</v>
      </c>
      <c r="D703" s="101" t="s">
        <v>704</v>
      </c>
      <c r="E703" s="21">
        <f t="shared" si="57"/>
        <v>23114.420000000002</v>
      </c>
      <c r="F703" s="21">
        <f t="shared" si="57"/>
        <v>2904.3900000000003</v>
      </c>
      <c r="G703" s="32">
        <f>E703+F703+EQUILIBRIO!E695</f>
        <v>32997.54</v>
      </c>
      <c r="H703" s="21">
        <f t="shared" si="58"/>
        <v>30580.38</v>
      </c>
      <c r="I703" s="21">
        <f t="shared" si="59"/>
        <v>3842.51</v>
      </c>
      <c r="J703" s="22">
        <f>CONTRATADO!J674+EQUILIBRIO!F695</f>
        <v>43655.749790000002</v>
      </c>
      <c r="K703" s="23"/>
    </row>
    <row r="704" spans="1:11" x14ac:dyDescent="0.2">
      <c r="A704" s="138"/>
      <c r="B704" s="37"/>
      <c r="C704" s="41"/>
      <c r="D704" s="150"/>
      <c r="E704" s="21"/>
      <c r="F704" s="21"/>
      <c r="G704" s="32"/>
      <c r="H704" s="21"/>
      <c r="I704" s="21"/>
      <c r="J704" s="22"/>
      <c r="K704" s="23">
        <f>SUM(J698:J703)</f>
        <v>893845.59844000009</v>
      </c>
    </row>
    <row r="705" spans="1:11" x14ac:dyDescent="0.2">
      <c r="A705" s="149" t="s">
        <v>732</v>
      </c>
      <c r="B705" s="35" t="s">
        <v>705</v>
      </c>
      <c r="C705" s="41"/>
      <c r="D705" s="150"/>
      <c r="E705" s="21"/>
      <c r="F705" s="21"/>
      <c r="G705" s="32"/>
      <c r="H705" s="21"/>
      <c r="I705" s="21"/>
      <c r="J705" s="22"/>
      <c r="K705" s="23"/>
    </row>
    <row r="706" spans="1:11" x14ac:dyDescent="0.2">
      <c r="A706" s="138" t="s">
        <v>733</v>
      </c>
      <c r="B706" s="37" t="s">
        <v>707</v>
      </c>
      <c r="C706" s="41">
        <v>48.88</v>
      </c>
      <c r="D706" s="101" t="s">
        <v>25</v>
      </c>
      <c r="E706" s="21">
        <f>E675</f>
        <v>1053.6299999999999</v>
      </c>
      <c r="F706" s="21">
        <f>F675</f>
        <v>132.97000000000003</v>
      </c>
      <c r="G706" s="32">
        <f>E706+F706+EQUILIBRIO!E698</f>
        <v>1699.6999999999998</v>
      </c>
      <c r="H706" s="21">
        <f>ROUND(C706*E706,2)</f>
        <v>51501.43</v>
      </c>
      <c r="I706" s="21">
        <f>ROUND(C706*F706,2)</f>
        <v>6499.57</v>
      </c>
      <c r="J706" s="22">
        <f>CONTRATADO!J677+EQUILIBRIO!F698</f>
        <v>83081.328000000009</v>
      </c>
      <c r="K706" s="23"/>
    </row>
    <row r="707" spans="1:11" x14ac:dyDescent="0.2">
      <c r="A707" s="138" t="s">
        <v>734</v>
      </c>
      <c r="B707" s="37" t="s">
        <v>709</v>
      </c>
      <c r="C707" s="41">
        <v>317.71999999999997</v>
      </c>
      <c r="D707" s="101" t="s">
        <v>25</v>
      </c>
      <c r="E707" s="21">
        <f>E676</f>
        <v>1456.2400000000002</v>
      </c>
      <c r="F707" s="21">
        <f>F676</f>
        <v>141.47999999999999</v>
      </c>
      <c r="G707" s="32">
        <f>E707+F707+EQUILIBRIO!E699</f>
        <v>2191.5100000000002</v>
      </c>
      <c r="H707" s="21">
        <f>ROUND(C707*E707,2)</f>
        <v>462676.57</v>
      </c>
      <c r="I707" s="21">
        <f>ROUND(C707*F707,2)</f>
        <v>44951.03</v>
      </c>
      <c r="J707" s="22">
        <f>CONTRATADO!J678+EQUILIBRIO!F699</f>
        <v>696286.55879999988</v>
      </c>
      <c r="K707" s="23"/>
    </row>
    <row r="708" spans="1:11" x14ac:dyDescent="0.2">
      <c r="A708" s="138"/>
      <c r="B708" s="37"/>
      <c r="C708" s="30"/>
      <c r="D708" s="98"/>
      <c r="E708" s="21"/>
      <c r="F708" s="97"/>
      <c r="G708" s="32"/>
      <c r="H708" s="21"/>
      <c r="I708" s="21"/>
      <c r="J708" s="22"/>
      <c r="K708" s="23">
        <f>SUM(J706:J707)</f>
        <v>779367.88679999986</v>
      </c>
    </row>
    <row r="709" spans="1:11" x14ac:dyDescent="0.2">
      <c r="A709" s="149" t="s">
        <v>735</v>
      </c>
      <c r="B709" s="35" t="s">
        <v>596</v>
      </c>
      <c r="C709" s="41"/>
      <c r="D709" s="150"/>
      <c r="E709" s="21"/>
      <c r="F709" s="21"/>
      <c r="G709" s="32"/>
      <c r="H709" s="21"/>
      <c r="I709" s="21"/>
      <c r="J709" s="22"/>
      <c r="K709" s="23"/>
    </row>
    <row r="710" spans="1:11" x14ac:dyDescent="0.2">
      <c r="A710" s="138" t="s">
        <v>736</v>
      </c>
      <c r="B710" s="37" t="s">
        <v>711</v>
      </c>
      <c r="C710" s="41">
        <v>146.6</v>
      </c>
      <c r="D710" s="101" t="s">
        <v>25</v>
      </c>
      <c r="E710" s="21">
        <f>E679</f>
        <v>524.93000000000006</v>
      </c>
      <c r="F710" s="21">
        <f>F679</f>
        <v>31.580000000000002</v>
      </c>
      <c r="G710" s="32">
        <f>E710+F710+EQUILIBRIO!E702</f>
        <v>593.56999999999994</v>
      </c>
      <c r="H710" s="21">
        <f>ROUND(C710*E710,2)</f>
        <v>76954.740000000005</v>
      </c>
      <c r="I710" s="21">
        <f>ROUND(C710*F710,2)</f>
        <v>4629.63</v>
      </c>
      <c r="J710" s="22">
        <f>CONTRATADO!J681+EQUILIBRIO!F702</f>
        <v>87017.36599999998</v>
      </c>
      <c r="K710" s="23"/>
    </row>
    <row r="711" spans="1:11" x14ac:dyDescent="0.2">
      <c r="A711" s="138" t="s">
        <v>737</v>
      </c>
      <c r="B711" s="37" t="s">
        <v>198</v>
      </c>
      <c r="C711" s="41">
        <v>882.4</v>
      </c>
      <c r="D711" s="150" t="s">
        <v>25</v>
      </c>
      <c r="E711" s="21">
        <f>E680</f>
        <v>167.43</v>
      </c>
      <c r="F711" s="21">
        <f>F680</f>
        <v>17.669999999999998</v>
      </c>
      <c r="G711" s="32">
        <f>E711+F711+EQUILIBRIO!E703</f>
        <v>195.91</v>
      </c>
      <c r="H711" s="21">
        <f>ROUND(C711*E711,2)</f>
        <v>147740.23000000001</v>
      </c>
      <c r="I711" s="21">
        <f>ROUND(C711*F711,2)</f>
        <v>15592.01</v>
      </c>
      <c r="J711" s="22">
        <f>CONTRATADO!J682+EQUILIBRIO!F703</f>
        <v>172870.98400000003</v>
      </c>
      <c r="K711" s="23"/>
    </row>
    <row r="712" spans="1:11" x14ac:dyDescent="0.2">
      <c r="A712" s="149"/>
      <c r="B712" s="35"/>
      <c r="C712" s="41"/>
      <c r="D712" s="150"/>
      <c r="E712" s="21"/>
      <c r="F712" s="21"/>
      <c r="G712" s="32"/>
      <c r="H712" s="21"/>
      <c r="I712" s="21"/>
      <c r="J712" s="22"/>
      <c r="K712" s="23">
        <f>SUM(J710:J711)</f>
        <v>259888.35</v>
      </c>
    </row>
    <row r="713" spans="1:11" x14ac:dyDescent="0.2">
      <c r="A713" s="149" t="s">
        <v>738</v>
      </c>
      <c r="B713" s="35" t="s">
        <v>713</v>
      </c>
      <c r="C713" s="41"/>
      <c r="D713" s="150"/>
      <c r="E713" s="21"/>
      <c r="F713" s="21"/>
      <c r="G713" s="32"/>
      <c r="H713" s="21"/>
      <c r="I713" s="21"/>
      <c r="J713" s="22"/>
      <c r="K713" s="23"/>
    </row>
    <row r="714" spans="1:11" x14ac:dyDescent="0.2">
      <c r="A714" s="138" t="s">
        <v>739</v>
      </c>
      <c r="B714" s="153" t="s">
        <v>715</v>
      </c>
      <c r="C714" s="41">
        <v>146.6</v>
      </c>
      <c r="D714" s="101" t="s">
        <v>25</v>
      </c>
      <c r="E714" s="21">
        <f>E683</f>
        <v>163.30000000000001</v>
      </c>
      <c r="F714" s="21">
        <f>F683</f>
        <v>19.7</v>
      </c>
      <c r="G714" s="32">
        <f>E714+F714+EQUILIBRIO!E706</f>
        <v>232.98</v>
      </c>
      <c r="H714" s="21">
        <f>ROUND(C714*E714,2)</f>
        <v>23939.78</v>
      </c>
      <c r="I714" s="21">
        <f>ROUND(C714*F714,2)</f>
        <v>2888.02</v>
      </c>
      <c r="J714" s="22">
        <f>CONTRATADO!J685+EQUILIBRIO!F706</f>
        <v>34154.868000000002</v>
      </c>
      <c r="K714" s="23"/>
    </row>
    <row r="715" spans="1:11" x14ac:dyDescent="0.2">
      <c r="A715" s="138" t="s">
        <v>740</v>
      </c>
      <c r="B715" s="37" t="s">
        <v>717</v>
      </c>
      <c r="C715" s="41">
        <v>146.6</v>
      </c>
      <c r="D715" s="101" t="s">
        <v>25</v>
      </c>
      <c r="E715" s="21">
        <f>E684</f>
        <v>211.36</v>
      </c>
      <c r="F715" s="21">
        <f>F684</f>
        <v>19.7</v>
      </c>
      <c r="G715" s="32">
        <f>E715+F715+EQUILIBRIO!E707</f>
        <v>237.94</v>
      </c>
      <c r="H715" s="21">
        <f>ROUND(C715*E715,2)</f>
        <v>30985.38</v>
      </c>
      <c r="I715" s="21">
        <f>ROUND(C715*F715,2)</f>
        <v>2888.02</v>
      </c>
      <c r="J715" s="22">
        <f>CONTRATADO!J686+EQUILIBRIO!F707</f>
        <v>34882.008000000002</v>
      </c>
      <c r="K715" s="23"/>
    </row>
    <row r="716" spans="1:11" x14ac:dyDescent="0.2">
      <c r="A716" s="138"/>
      <c r="B716" s="37"/>
      <c r="C716" s="41"/>
      <c r="D716" s="101"/>
      <c r="E716" s="21"/>
      <c r="F716" s="21"/>
      <c r="G716" s="32"/>
      <c r="H716" s="21"/>
      <c r="I716" s="21"/>
      <c r="J716" s="22"/>
      <c r="K716" s="23">
        <f>SUM(J714:J715)</f>
        <v>69036.876000000004</v>
      </c>
    </row>
    <row r="717" spans="1:11" x14ac:dyDescent="0.2">
      <c r="A717" s="138" t="s">
        <v>741</v>
      </c>
      <c r="B717" s="37" t="s">
        <v>718</v>
      </c>
      <c r="C717" s="41">
        <v>136</v>
      </c>
      <c r="D717" s="150" t="s">
        <v>33</v>
      </c>
      <c r="E717" s="21">
        <f>E686</f>
        <v>710.8528</v>
      </c>
      <c r="F717" s="21">
        <f>F686</f>
        <v>58.999200000000009</v>
      </c>
      <c r="G717" s="32">
        <f>E717+F717+EQUILIBRIO!E709</f>
        <v>769.85199999999998</v>
      </c>
      <c r="H717" s="21">
        <f>ROUND(C717*E717,2)</f>
        <v>96675.98</v>
      </c>
      <c r="I717" s="21">
        <f>ROUND(C717*F717,2)</f>
        <v>8023.89</v>
      </c>
      <c r="J717" s="22">
        <f>CONTRATADO!J687+EQUILIBRIO!F709</f>
        <v>104699.87</v>
      </c>
      <c r="K717" s="23"/>
    </row>
    <row r="718" spans="1:11" x14ac:dyDescent="0.2">
      <c r="A718" s="138"/>
      <c r="B718" s="37"/>
      <c r="C718" s="41"/>
      <c r="D718" s="150"/>
      <c r="E718" s="21"/>
      <c r="F718" s="21"/>
      <c r="G718" s="32"/>
      <c r="H718" s="21"/>
      <c r="I718" s="21"/>
      <c r="J718" s="22"/>
      <c r="K718" s="23">
        <f>SUM(J717)</f>
        <v>104699.87</v>
      </c>
    </row>
    <row r="719" spans="1:11" x14ac:dyDescent="0.2">
      <c r="A719" s="138" t="s">
        <v>742</v>
      </c>
      <c r="B719" s="37" t="s">
        <v>743</v>
      </c>
      <c r="C719" s="41">
        <v>1</v>
      </c>
      <c r="D719" s="150" t="s">
        <v>49</v>
      </c>
      <c r="E719" s="21">
        <f>E295*2</f>
        <v>67996.210169491533</v>
      </c>
      <c r="F719" s="21">
        <f>E719*0.18</f>
        <v>12239.317830508475</v>
      </c>
      <c r="G719" s="32">
        <f>E719+F719+EQUILIBRIO!E711</f>
        <v>115263.12</v>
      </c>
      <c r="H719" s="21">
        <f>ROUND(C719*E719,2)</f>
        <v>67996.210000000006</v>
      </c>
      <c r="I719" s="21">
        <f>ROUND(C719*F719,2)</f>
        <v>12239.32</v>
      </c>
      <c r="J719" s="22">
        <f>CONTRATADO!J689+EQUILIBRIO!F711</f>
        <v>115263.122</v>
      </c>
      <c r="K719" s="23"/>
    </row>
    <row r="720" spans="1:11" x14ac:dyDescent="0.2">
      <c r="A720" s="154"/>
      <c r="B720" s="155"/>
      <c r="C720" s="44"/>
      <c r="D720" s="101"/>
      <c r="E720" s="21"/>
      <c r="F720" s="21"/>
      <c r="G720" s="32"/>
      <c r="H720" s="21"/>
      <c r="I720" s="21"/>
      <c r="J720" s="22"/>
      <c r="K720" s="23">
        <f>SUM(J719)</f>
        <v>115263.122</v>
      </c>
    </row>
    <row r="721" spans="1:13" x14ac:dyDescent="0.2">
      <c r="A721" s="154" t="s">
        <v>62</v>
      </c>
      <c r="B721" s="155" t="s">
        <v>744</v>
      </c>
      <c r="C721" s="44">
        <v>1</v>
      </c>
      <c r="D721" s="101" t="s">
        <v>49</v>
      </c>
      <c r="E721" s="21">
        <f>E253</f>
        <v>8000</v>
      </c>
      <c r="F721" s="21">
        <f>F253</f>
        <v>1440</v>
      </c>
      <c r="G721" s="32">
        <f>E721+F721+EQUILIBRIO!E713</f>
        <v>9440</v>
      </c>
      <c r="H721" s="21">
        <f>ROUND(C721*E721,2)</f>
        <v>8000</v>
      </c>
      <c r="I721" s="21">
        <f>ROUND(C721*F721,2)</f>
        <v>1440</v>
      </c>
      <c r="J721" s="22">
        <f>CONTRATADO!J691+EQUILIBRIO!F713</f>
        <v>9440</v>
      </c>
      <c r="K721" s="23"/>
    </row>
    <row r="722" spans="1:13" x14ac:dyDescent="0.2">
      <c r="A722" s="154" t="s">
        <v>70</v>
      </c>
      <c r="B722" s="155" t="s">
        <v>745</v>
      </c>
      <c r="C722" s="44">
        <v>1745</v>
      </c>
      <c r="D722" s="101" t="s">
        <v>25</v>
      </c>
      <c r="E722" s="21">
        <f>'[1]Analisis de Costos'!G1938</f>
        <v>407.53000000000003</v>
      </c>
      <c r="F722" s="21">
        <f>'[1]Analisis de Costos'!H1938</f>
        <v>54.03</v>
      </c>
      <c r="G722" s="32">
        <f>E722+F722+EQUILIBRIO!E714</f>
        <v>479.5</v>
      </c>
      <c r="H722" s="21">
        <f>ROUND(C722*E722,2)</f>
        <v>711139.85</v>
      </c>
      <c r="I722" s="21">
        <f>ROUND(C722*F722,2)</f>
        <v>94282.35</v>
      </c>
      <c r="J722" s="22">
        <f>CONTRATADO!J692+EQUILIBRIO!F714</f>
        <v>836727.49999999988</v>
      </c>
      <c r="K722" s="23"/>
    </row>
    <row r="723" spans="1:13" x14ac:dyDescent="0.2">
      <c r="A723" s="154" t="s">
        <v>87</v>
      </c>
      <c r="B723" s="155" t="s">
        <v>746</v>
      </c>
      <c r="C723" s="44">
        <v>1</v>
      </c>
      <c r="D723" s="101" t="s">
        <v>747</v>
      </c>
      <c r="E723" s="21">
        <v>15000</v>
      </c>
      <c r="F723" s="21">
        <v>0</v>
      </c>
      <c r="G723" s="32">
        <f>E723+F723+EQUILIBRIO!E715</f>
        <v>15000</v>
      </c>
      <c r="H723" s="21">
        <f>ROUND(C723*E723,2)</f>
        <v>15000</v>
      </c>
      <c r="I723" s="21">
        <f>ROUND(C723*F723,2)</f>
        <v>0</v>
      </c>
      <c r="J723" s="22">
        <f>CONTRATADO!J693+EQUILIBRIO!F715</f>
        <v>15000</v>
      </c>
      <c r="K723" s="23"/>
    </row>
    <row r="724" spans="1:13" x14ac:dyDescent="0.2">
      <c r="A724" s="154"/>
      <c r="B724" s="155"/>
      <c r="C724" s="44"/>
      <c r="D724" s="101"/>
      <c r="E724" s="21"/>
      <c r="F724" s="21"/>
      <c r="G724" s="32"/>
      <c r="H724" s="21"/>
      <c r="I724" s="21"/>
      <c r="J724" s="22"/>
      <c r="K724" s="23">
        <f>SUM(J721:J723)</f>
        <v>861167.49999999988</v>
      </c>
    </row>
    <row r="725" spans="1:13" x14ac:dyDescent="0.2">
      <c r="A725" s="48"/>
      <c r="B725" s="49" t="s">
        <v>748</v>
      </c>
      <c r="C725" s="50"/>
      <c r="D725" s="51"/>
      <c r="E725" s="52"/>
      <c r="F725" s="52"/>
      <c r="G725" s="53"/>
      <c r="H725" s="54">
        <f>SUM(H662:H723)</f>
        <v>4381511.5299999984</v>
      </c>
      <c r="I725" s="54">
        <f>SUM(I662:I723)</f>
        <v>482577.63000000012</v>
      </c>
      <c r="J725" s="55"/>
      <c r="K725" s="239">
        <f>SUM(K662:K724)</f>
        <v>6155401.6254958333</v>
      </c>
      <c r="M725" s="340"/>
    </row>
    <row r="726" spans="1:13" x14ac:dyDescent="0.2">
      <c r="A726" s="36"/>
      <c r="B726" s="40"/>
      <c r="C726" s="159"/>
      <c r="D726" s="160"/>
      <c r="E726" s="21"/>
      <c r="F726" s="21"/>
      <c r="G726" s="32"/>
      <c r="H726" s="103"/>
      <c r="I726" s="21"/>
      <c r="J726" s="22"/>
      <c r="K726" s="23"/>
    </row>
    <row r="727" spans="1:13" x14ac:dyDescent="0.2">
      <c r="A727" s="24" t="s">
        <v>749</v>
      </c>
      <c r="B727" s="25" t="s">
        <v>750</v>
      </c>
      <c r="C727" s="30"/>
      <c r="D727" s="42"/>
      <c r="E727" s="21"/>
      <c r="F727" s="21"/>
      <c r="G727" s="32"/>
      <c r="H727" s="103"/>
      <c r="I727" s="21"/>
      <c r="J727" s="22"/>
      <c r="K727" s="23"/>
    </row>
    <row r="728" spans="1:13" x14ac:dyDescent="0.2">
      <c r="A728" s="36">
        <v>1</v>
      </c>
      <c r="B728" s="39" t="s">
        <v>751</v>
      </c>
      <c r="C728" s="30">
        <v>1</v>
      </c>
      <c r="D728" s="43" t="s">
        <v>49</v>
      </c>
      <c r="E728" s="21">
        <v>53010.635000000002</v>
      </c>
      <c r="F728" s="21">
        <f>E728*0.18</f>
        <v>9541.9143000000004</v>
      </c>
      <c r="G728" s="32">
        <f>E728+F728</f>
        <v>62552.549299999999</v>
      </c>
      <c r="H728" s="21">
        <f>ROUND(C728*E728,2)</f>
        <v>53010.64</v>
      </c>
      <c r="I728" s="21">
        <f>ROUND(C728*F728,2)</f>
        <v>9541.91</v>
      </c>
      <c r="J728" s="22">
        <f>CONTRATADO!J698+EQUILIBRIO!F720</f>
        <v>62552.55</v>
      </c>
      <c r="K728" s="23"/>
    </row>
    <row r="729" spans="1:13" x14ac:dyDescent="0.2">
      <c r="A729" s="36">
        <v>2</v>
      </c>
      <c r="B729" s="39" t="s">
        <v>752</v>
      </c>
      <c r="C729" s="147">
        <v>6</v>
      </c>
      <c r="D729" s="43" t="s">
        <v>753</v>
      </c>
      <c r="E729" s="21">
        <v>50000</v>
      </c>
      <c r="F729" s="21">
        <v>0</v>
      </c>
      <c r="G729" s="32">
        <f>E729+F729</f>
        <v>50000</v>
      </c>
      <c r="H729" s="21">
        <f>ROUND(C729*E729,2)</f>
        <v>300000</v>
      </c>
      <c r="I729" s="21">
        <f>ROUND(C729*F729,2)</f>
        <v>0</v>
      </c>
      <c r="J729" s="22">
        <f>CONTRATADO!J699+EQUILIBRIO!F721</f>
        <v>300000</v>
      </c>
      <c r="K729" s="23"/>
    </row>
    <row r="730" spans="1:13" x14ac:dyDescent="0.2">
      <c r="A730" s="48"/>
      <c r="B730" s="49" t="s">
        <v>754</v>
      </c>
      <c r="C730" s="50"/>
      <c r="D730" s="51"/>
      <c r="E730" s="52"/>
      <c r="F730" s="52"/>
      <c r="G730" s="53"/>
      <c r="H730" s="54">
        <f>SUM(H728:H729)</f>
        <v>353010.64</v>
      </c>
      <c r="I730" s="54">
        <f>SUM(I728:I729)</f>
        <v>9541.91</v>
      </c>
      <c r="J730" s="55"/>
      <c r="K730" s="55">
        <f>H730+I730</f>
        <v>362552.55</v>
      </c>
    </row>
    <row r="731" spans="1:13" x14ac:dyDescent="0.2">
      <c r="A731" s="161"/>
      <c r="B731" s="131"/>
      <c r="C731" s="26"/>
      <c r="D731" s="35"/>
      <c r="E731" s="103"/>
      <c r="F731" s="103"/>
      <c r="G731" s="143"/>
      <c r="H731" s="103"/>
      <c r="J731" s="46"/>
      <c r="K731" s="47"/>
    </row>
    <row r="732" spans="1:13" hidden="1" x14ac:dyDescent="0.2">
      <c r="A732" s="69"/>
      <c r="B732" s="162" t="s">
        <v>755</v>
      </c>
      <c r="C732" s="163"/>
      <c r="D732" s="164"/>
      <c r="E732" s="165"/>
      <c r="F732" s="165"/>
      <c r="G732" s="71"/>
      <c r="H732" s="166">
        <f>H730+H30+H542+H487+H456+H397+H725+H655+H587</f>
        <v>86432247.12999998</v>
      </c>
      <c r="I732" s="166">
        <f>I730+I30+I542+I487+I456+I397+I725+I655+I587</f>
        <v>14162829.779999997</v>
      </c>
      <c r="J732" s="167"/>
      <c r="K732" s="168">
        <f>H732+I732</f>
        <v>100595076.90999998</v>
      </c>
    </row>
    <row r="733" spans="1:13" x14ac:dyDescent="0.2">
      <c r="A733" s="169"/>
      <c r="B733" s="169" t="s">
        <v>755</v>
      </c>
      <c r="C733" s="170"/>
      <c r="D733" s="171"/>
      <c r="E733" s="172"/>
      <c r="F733" s="172"/>
      <c r="G733" s="173"/>
      <c r="H733" s="174">
        <f>H732</f>
        <v>86432247.12999998</v>
      </c>
      <c r="I733" s="174">
        <f>I732</f>
        <v>14162829.779999997</v>
      </c>
      <c r="J733" s="175"/>
      <c r="K733" s="176">
        <f>CONTRATADO!K703+EQUILIBRIO!G725</f>
        <v>126553510.61864863</v>
      </c>
    </row>
    <row r="734" spans="1:13" x14ac:dyDescent="0.2">
      <c r="A734" s="177"/>
      <c r="B734" s="178"/>
      <c r="C734" s="58"/>
      <c r="D734" s="179"/>
      <c r="E734" s="180"/>
      <c r="F734" s="180"/>
      <c r="G734" s="181"/>
      <c r="H734" s="182"/>
      <c r="I734" s="183"/>
      <c r="J734" s="184"/>
      <c r="K734" s="185"/>
    </row>
    <row r="735" spans="1:13" x14ac:dyDescent="0.2">
      <c r="A735" s="186"/>
      <c r="B735" s="187" t="s">
        <v>756</v>
      </c>
      <c r="C735" s="102"/>
      <c r="D735" s="102"/>
      <c r="E735" s="188"/>
      <c r="F735" s="188"/>
      <c r="G735" s="102"/>
      <c r="H735" s="28"/>
      <c r="J735" s="46"/>
      <c r="K735" s="47"/>
    </row>
    <row r="736" spans="1:13" x14ac:dyDescent="0.2">
      <c r="A736" s="33"/>
      <c r="B736" s="189" t="s">
        <v>757</v>
      </c>
      <c r="C736" s="190">
        <v>0.1</v>
      </c>
      <c r="D736" s="191"/>
      <c r="E736" s="28"/>
      <c r="F736" s="28"/>
      <c r="G736" s="192"/>
      <c r="I736" s="28">
        <f t="shared" ref="I736:I741" si="60">$I$733*C736</f>
        <v>1416282.9779999999</v>
      </c>
      <c r="J736" s="41">
        <f t="shared" ref="J736:J741" si="61">$K$733*C736</f>
        <v>12655351.061864864</v>
      </c>
      <c r="K736" s="159"/>
    </row>
    <row r="737" spans="1:14" x14ac:dyDescent="0.2">
      <c r="A737" s="33"/>
      <c r="B737" s="189" t="s">
        <v>758</v>
      </c>
      <c r="C737" s="190">
        <v>0.03</v>
      </c>
      <c r="D737" s="191"/>
      <c r="E737" s="28"/>
      <c r="F737" s="28"/>
      <c r="G737" s="29"/>
      <c r="H737" s="28">
        <f>$H$733*C737</f>
        <v>2592967.4138999991</v>
      </c>
      <c r="I737" s="28">
        <f t="shared" si="60"/>
        <v>424884.89339999988</v>
      </c>
      <c r="J737" s="41">
        <f t="shared" si="61"/>
        <v>3796605.3185594589</v>
      </c>
      <c r="K737" s="159"/>
    </row>
    <row r="738" spans="1:14" x14ac:dyDescent="0.2">
      <c r="A738" s="33"/>
      <c r="B738" s="189" t="s">
        <v>759</v>
      </c>
      <c r="C738" s="190">
        <v>0.03</v>
      </c>
      <c r="D738" s="191"/>
      <c r="E738" s="28"/>
      <c r="F738" s="28"/>
      <c r="G738" s="29"/>
      <c r="H738" s="28">
        <f>$H$733*C738</f>
        <v>2592967.4138999991</v>
      </c>
      <c r="I738" s="28">
        <f t="shared" si="60"/>
        <v>424884.89339999988</v>
      </c>
      <c r="J738" s="41">
        <f t="shared" si="61"/>
        <v>3796605.3185594589</v>
      </c>
      <c r="K738" s="159"/>
    </row>
    <row r="739" spans="1:14" x14ac:dyDescent="0.2">
      <c r="A739" s="33"/>
      <c r="B739" s="189" t="s">
        <v>760</v>
      </c>
      <c r="C739" s="190">
        <v>0.05</v>
      </c>
      <c r="D739" s="191"/>
      <c r="E739" s="28"/>
      <c r="F739" s="28"/>
      <c r="G739" s="29"/>
      <c r="H739" s="28">
        <f>$H$733*C739</f>
        <v>4321612.3564999988</v>
      </c>
      <c r="I739" s="28">
        <f t="shared" si="60"/>
        <v>708141.48899999994</v>
      </c>
      <c r="J739" s="41">
        <f t="shared" si="61"/>
        <v>6327675.530932432</v>
      </c>
      <c r="K739" s="159"/>
    </row>
    <row r="740" spans="1:14" x14ac:dyDescent="0.2">
      <c r="A740" s="33"/>
      <c r="B740" s="189" t="s">
        <v>761</v>
      </c>
      <c r="C740" s="190">
        <v>0.03</v>
      </c>
      <c r="D740" s="191"/>
      <c r="E740" s="28"/>
      <c r="F740" s="28"/>
      <c r="G740" s="29"/>
      <c r="H740" s="28">
        <f>$H$733*C740</f>
        <v>2592967.4138999991</v>
      </c>
      <c r="I740" s="28">
        <f t="shared" si="60"/>
        <v>424884.89339999988</v>
      </c>
      <c r="J740" s="41">
        <f t="shared" si="61"/>
        <v>3796605.3185594589</v>
      </c>
      <c r="K740" s="159"/>
    </row>
    <row r="741" spans="1:14" x14ac:dyDescent="0.2">
      <c r="A741" s="33"/>
      <c r="B741" s="189" t="s">
        <v>762</v>
      </c>
      <c r="C741" s="190">
        <v>0.01</v>
      </c>
      <c r="D741" s="191"/>
      <c r="E741" s="28"/>
      <c r="F741" s="28"/>
      <c r="G741" s="29"/>
      <c r="H741" s="28">
        <f>$H$733*C741</f>
        <v>864322.47129999986</v>
      </c>
      <c r="I741" s="28">
        <f t="shared" si="60"/>
        <v>141628.29779999997</v>
      </c>
      <c r="J741" s="41">
        <f t="shared" si="61"/>
        <v>1265535.1061864863</v>
      </c>
      <c r="K741" s="159"/>
    </row>
    <row r="742" spans="1:14" x14ac:dyDescent="0.2">
      <c r="A742" s="33"/>
      <c r="B742" s="189" t="s">
        <v>763</v>
      </c>
      <c r="C742" s="193">
        <v>0.18</v>
      </c>
      <c r="D742" s="191"/>
      <c r="E742" s="28"/>
      <c r="F742" s="28"/>
      <c r="G742" s="192"/>
      <c r="I742" s="28">
        <f>I736*C742</f>
        <v>254930.93603999997</v>
      </c>
      <c r="J742" s="41">
        <f>C742*J736</f>
        <v>2277963.1911356756</v>
      </c>
      <c r="K742" s="159"/>
    </row>
    <row r="743" spans="1:14" x14ac:dyDescent="0.2">
      <c r="A743" s="33"/>
      <c r="B743" s="189" t="s">
        <v>764</v>
      </c>
      <c r="C743" s="190">
        <v>1E-3</v>
      </c>
      <c r="D743" s="191"/>
      <c r="E743" s="28"/>
      <c r="F743" s="28"/>
      <c r="G743" s="192"/>
      <c r="I743" s="28">
        <f>$I$733*C743</f>
        <v>14162.829779999998</v>
      </c>
      <c r="J743" s="41">
        <f>$K$733*C743</f>
        <v>126553.51061864864</v>
      </c>
      <c r="K743" s="159"/>
    </row>
    <row r="744" spans="1:14" x14ac:dyDescent="0.2">
      <c r="A744" s="33"/>
      <c r="B744" s="189" t="s">
        <v>765</v>
      </c>
      <c r="C744" s="190">
        <v>0.05</v>
      </c>
      <c r="D744" s="191"/>
      <c r="E744" s="28"/>
      <c r="F744" s="28"/>
      <c r="G744" s="192"/>
      <c r="I744" s="28">
        <f>$I$733*C744</f>
        <v>708141.48899999994</v>
      </c>
      <c r="J744" s="41">
        <f>$K$733*C744</f>
        <v>6327675.530932432</v>
      </c>
      <c r="K744" s="159"/>
    </row>
    <row r="745" spans="1:14" x14ac:dyDescent="0.2">
      <c r="A745" s="36"/>
      <c r="B745" s="187" t="s">
        <v>766</v>
      </c>
      <c r="C745" s="102"/>
      <c r="D745" s="42"/>
      <c r="E745" s="194"/>
      <c r="F745" s="194"/>
      <c r="G745" s="30"/>
      <c r="H745" s="195">
        <f>ROUND(SUM(H736:H744),2)</f>
        <v>12964837.07</v>
      </c>
      <c r="I745" s="195">
        <f>ROUND(SUM(I736:I744),2)</f>
        <v>4517942.7</v>
      </c>
      <c r="J745" s="196"/>
      <c r="K745" s="197">
        <f>CONTRATADO!K715+EQUILIBRIO!G737</f>
        <v>40370569.88734892</v>
      </c>
    </row>
    <row r="746" spans="1:14" x14ac:dyDescent="0.2">
      <c r="A746" s="33"/>
      <c r="B746" s="187"/>
      <c r="C746" s="30"/>
      <c r="D746" s="37"/>
      <c r="E746" s="28"/>
      <c r="F746" s="28"/>
      <c r="G746" s="29"/>
      <c r="H746" s="198"/>
      <c r="J746" s="46"/>
      <c r="K746" s="47"/>
    </row>
    <row r="747" spans="1:14" x14ac:dyDescent="0.2">
      <c r="A747" s="33"/>
      <c r="B747" s="189"/>
      <c r="C747" s="41"/>
      <c r="D747" s="37"/>
      <c r="E747" s="28"/>
      <c r="F747" s="28"/>
      <c r="G747" s="29"/>
      <c r="H747" s="28"/>
      <c r="J747" s="46"/>
      <c r="K747" s="47"/>
    </row>
    <row r="748" spans="1:14" ht="18" customHeight="1" x14ac:dyDescent="0.2">
      <c r="A748" s="199"/>
      <c r="B748" s="200" t="s">
        <v>767</v>
      </c>
      <c r="C748" s="201"/>
      <c r="D748" s="202"/>
      <c r="E748" s="203"/>
      <c r="F748" s="203"/>
      <c r="G748" s="203"/>
      <c r="H748" s="204" t="e">
        <f>#REF!</f>
        <v>#REF!</v>
      </c>
      <c r="I748" s="204" t="e">
        <f>#REF!</f>
        <v>#REF!</v>
      </c>
      <c r="J748" s="205"/>
      <c r="K748" s="205">
        <f>K733+K745+0.1</f>
        <v>166924080.60599753</v>
      </c>
    </row>
    <row r="749" spans="1:14" x14ac:dyDescent="0.2">
      <c r="I749" s="3"/>
      <c r="J749" s="4"/>
      <c r="K749" s="206"/>
      <c r="L749" s="207"/>
      <c r="M749" s="207"/>
      <c r="N749" s="207"/>
    </row>
    <row r="750" spans="1:14" x14ac:dyDescent="0.2">
      <c r="I750" s="3"/>
      <c r="J750" s="4"/>
      <c r="K750" s="206"/>
      <c r="L750" s="207"/>
      <c r="M750" s="207"/>
      <c r="N750" s="207"/>
    </row>
  </sheetData>
  <mergeCells count="4">
    <mergeCell ref="A7:K7"/>
    <mergeCell ref="C9:K9"/>
    <mergeCell ref="C10:K10"/>
    <mergeCell ref="C11:K11"/>
  </mergeCells>
  <printOptions horizontalCentered="1"/>
  <pageMargins left="0.19685039370078741" right="0" top="0.19685039370078741" bottom="0.19685039370078741" header="0.19685039370078741" footer="0.19685039370078741"/>
  <pageSetup scale="93" fitToHeight="0" orientation="portrait" r:id="rId1"/>
  <headerFooter>
    <oddHeader>&amp;RPágina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CONTRATADO</vt:lpstr>
      <vt:lpstr>EQUILIBRIO</vt:lpstr>
      <vt:lpstr>COMPLETO</vt:lpstr>
      <vt:lpstr>COMPLETO!Área_de_impresión</vt:lpstr>
      <vt:lpstr>CONTRATADO!Área_de_impresión</vt:lpstr>
      <vt:lpstr>EQUILIBRIO!Área_de_impresión</vt:lpstr>
      <vt:lpstr>COMPLETO!Títulos_a_imprimir</vt:lpstr>
      <vt:lpstr>CONTRATADO!Títulos_a_imprimir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Mirayda Nadleska Vargas</dc:creator>
  <cp:lastModifiedBy>Iván Terrero Terrero</cp:lastModifiedBy>
  <cp:lastPrinted>2022-07-08T17:07:25Z</cp:lastPrinted>
  <dcterms:created xsi:type="dcterms:W3CDTF">2022-06-03T16:09:43Z</dcterms:created>
  <dcterms:modified xsi:type="dcterms:W3CDTF">2022-08-04T18:13:02Z</dcterms:modified>
</cp:coreProperties>
</file>