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ACT. No. 1 DSFO  AGOSTO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'[1]M.O.'!#REF!</definedName>
    <definedName name="\">'[1]M.O.'!#REF!</definedName>
    <definedName name="\a">#N/A</definedName>
    <definedName name="\b" localSheetId="0">'ACT. No. 1 DSFO  AGOSTO)'!#REF!</definedName>
    <definedName name="\b">#REF!</definedName>
    <definedName name="\c">#N/A</definedName>
    <definedName name="\d">#N/A</definedName>
    <definedName name="\f" localSheetId="0">'ACT. No. 1 DSFO  AGOSTO)'!#REF!</definedName>
    <definedName name="\f">#REF!</definedName>
    <definedName name="\i" localSheetId="0">'ACT. No. 1 DSFO  AGOSTO)'!#REF!</definedName>
    <definedName name="\i">#REF!</definedName>
    <definedName name="\m" localSheetId="0">'ACT. No. 1 DSFO  AGOSTO)'!#REF!</definedName>
    <definedName name="\m">#REF!</definedName>
    <definedName name="\o" localSheetId="0">'[4]PRESUPUESTO'!#REF!</definedName>
    <definedName name="\o">'[4]PRESUPUESTO'!#REF!</definedName>
    <definedName name="\p" localSheetId="0">'[4]PRESUPUESTO'!#REF!</definedName>
    <definedName name="\p">'[4]PRESUPUESTO'!#REF!</definedName>
    <definedName name="\q" localSheetId="0">'[4]PRESUPUESTO'!#REF!</definedName>
    <definedName name="\q">'[4]PRESUPUESTO'!#REF!</definedName>
    <definedName name="\w" localSheetId="0">'[4]PRESUPUESTO'!#REF!</definedName>
    <definedName name="\w">'[4]PRESUPUESTO'!#REF!</definedName>
    <definedName name="\z" localSheetId="0">'[4]PRESUPUESTO'!#REF!</definedName>
    <definedName name="\z">'[4]PRESUPUESTO'!#REF!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'[4]PRESUPUESTO'!#REF!</definedName>
    <definedName name="__REALIZADO">'[4]PRESUPUESTO'!#REF!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Regression_Int" localSheetId="0" hidden="1">1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'[7]PVC'!#REF!</definedName>
    <definedName name="a">'[7]PVC'!#REF!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'[8]M.O.'!#REF!</definedName>
    <definedName name="AA">'[8]M.O.'!#REF!</definedName>
    <definedName name="AC38G40">'[9]LISTADO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'[10]INSU'!$D$9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'[11]INS'!#REF!</definedName>
    <definedName name="ACUEDUCTO">'[11]INS'!#REF!</definedName>
    <definedName name="ACUEDUCTO_8">#REF!</definedName>
    <definedName name="ADA" localSheetId="0">'[12]CUB-10181-3(Rescision)'!#REF!</definedName>
    <definedName name="ADA">'[12]CUB-10181-3(Rescision)'!#REF!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'[10]INSU'!$D$17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'[13]M.O.'!$C$12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 localSheetId="0">'[13]M.O.'!#REF!</definedName>
    <definedName name="analiis">'[13]M.O.'!#REF!</definedName>
    <definedName name="analisis" localSheetId="0">#REF!</definedName>
    <definedName name="analisis">#REF!</definedName>
    <definedName name="ANALISSSSS">NA()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Print_Area" localSheetId="0">'ACT. No. 1 DSFO  AGOSTO)'!$A$1:$F$610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'[14]M.O.'!#REF!</definedName>
    <definedName name="as">'[14]M.O.'!#REF!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T">#REF!</definedName>
    <definedName name="AY">#REF!</definedName>
    <definedName name="AYCARP" localSheetId="0">'[11]INS'!#REF!</definedName>
    <definedName name="AYCARP">'[11]INS'!#REF!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'[15]ADDENDA'!#REF!</definedName>
    <definedName name="b">'[15]ADDENDA'!#REF!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'[17]INSU'!$B$42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'[13]M.O.'!$C$9</definedName>
    <definedName name="BRIGADATOPOGRAFICA_6">#REF!</definedName>
    <definedName name="BVNBVNBV">NA()</definedName>
    <definedName name="BVNBVNBV_6">#REF!</definedName>
    <definedName name="C._ADICIONAL">#N/A</definedName>
    <definedName name="C._ADICIONAL_6">NA()</definedName>
    <definedName name="caballeteasbecto" localSheetId="0">'[18]precios'!#REF!</definedName>
    <definedName name="caballeteasbecto">'[18]precios'!#REF!</definedName>
    <definedName name="caballeteasbecto_8">#REF!</definedName>
    <definedName name="caballeteasbeto" localSheetId="0">'[18]precios'!#REF!</definedName>
    <definedName name="caballeteasbeto">'[18]precios'!#REF!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'[13]M.O.'!#REF!</definedName>
    <definedName name="CARACOL">'[13]M.O.'!#REF!</definedName>
    <definedName name="CARANTEPECHO" localSheetId="0">'[13]M.O.'!#REF!</definedName>
    <definedName name="CARANTEPECHO">'[13]M.O.'!#REF!</definedName>
    <definedName name="CARANTEPECHO_6">#REF!</definedName>
    <definedName name="CARANTEPECHO_8">#REF!</definedName>
    <definedName name="CARCOL30" localSheetId="0">'[13]M.O.'!#REF!</definedName>
    <definedName name="CARCOL30">'[13]M.O.'!#REF!</definedName>
    <definedName name="CARCOL30_6">#REF!</definedName>
    <definedName name="CARCOL30_8">#REF!</definedName>
    <definedName name="CARCOL50" localSheetId="0">'[13]M.O.'!#REF!</definedName>
    <definedName name="CARCOL50">'[13]M.O.'!#REF!</definedName>
    <definedName name="CARCOL50_6">#REF!</definedName>
    <definedName name="CARCOL50_8">#REF!</definedName>
    <definedName name="CARCOL51" localSheetId="0">'[13]M.O.'!#REF!</definedName>
    <definedName name="CARCOL51">'[13]M.O.'!#REF!</definedName>
    <definedName name="CARCOLAMARRE" localSheetId="0">'[13]M.O.'!#REF!</definedName>
    <definedName name="CARCOLAMARRE">'[13]M.O.'!#REF!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'[13]M.O.'!#REF!</definedName>
    <definedName name="CARLOSAPLA">'[13]M.O.'!#REF!</definedName>
    <definedName name="CARLOSAPLA_6">#REF!</definedName>
    <definedName name="CARLOSAPLA_8">#REF!</definedName>
    <definedName name="CARLOSAVARIASAGUAS" localSheetId="0">'[13]M.O.'!#REF!</definedName>
    <definedName name="CARLOSAVARIASAGUAS">'[13]M.O.'!#REF!</definedName>
    <definedName name="CARLOSAVARIASAGUAS_6">#REF!</definedName>
    <definedName name="CARLOSAVARIASAGUAS_8">#REF!</definedName>
    <definedName name="CARMURO" localSheetId="0">'[13]M.O.'!#REF!</definedName>
    <definedName name="CARMURO">'[13]M.O.'!#REF!</definedName>
    <definedName name="CARMURO_6">#REF!</definedName>
    <definedName name="CARMURO_8">#REF!</definedName>
    <definedName name="CARP1" localSheetId="0">'[11]INS'!#REF!</definedName>
    <definedName name="CARP1">'[11]INS'!#REF!</definedName>
    <definedName name="CARP1_6">#REF!</definedName>
    <definedName name="CARP1_8">#REF!</definedName>
    <definedName name="CARP2" localSheetId="0">'[11]INS'!#REF!</definedName>
    <definedName name="CARP2">'[11]INS'!#REF!</definedName>
    <definedName name="CARP2_6">#REF!</definedName>
    <definedName name="CARP2_8">#REF!</definedName>
    <definedName name="CARPDINTEL" localSheetId="0">'[13]M.O.'!#REF!</definedName>
    <definedName name="CARPDINTEL">'[13]M.O.'!#REF!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'[13]M.O.'!#REF!</definedName>
    <definedName name="CARPVIGA2040">'[13]M.O.'!#REF!</definedName>
    <definedName name="CARPVIGA2040_6">#REF!</definedName>
    <definedName name="CARPVIGA2040_8">#REF!</definedName>
    <definedName name="CARPVIGA3050" localSheetId="0">'[13]M.O.'!#REF!</definedName>
    <definedName name="CARPVIGA3050">'[13]M.O.'!#REF!</definedName>
    <definedName name="CARPVIGA3050_6">#REF!</definedName>
    <definedName name="CARPVIGA3050_8">#REF!</definedName>
    <definedName name="CARPVIGA3060" localSheetId="0">'[13]M.O.'!#REF!</definedName>
    <definedName name="CARPVIGA3060">'[13]M.O.'!#REF!</definedName>
    <definedName name="CARPVIGA3060_6">#REF!</definedName>
    <definedName name="CARPVIGA3060_8">#REF!</definedName>
    <definedName name="CARPVIGA4080" localSheetId="0">'[13]M.O.'!#REF!</definedName>
    <definedName name="CARPVIGA4080">'[13]M.O.'!#REF!</definedName>
    <definedName name="CARPVIGA4080_6">#REF!</definedName>
    <definedName name="CARPVIGA4080_8">#REF!</definedName>
    <definedName name="CARRAMPA" localSheetId="0">'[13]M.O.'!#REF!</definedName>
    <definedName name="CARRAMPA">'[13]M.O.'!#REF!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'[13]M.O.'!#REF!</definedName>
    <definedName name="CASABE">'[13]M.O.'!#REF!</definedName>
    <definedName name="CASABE_8">#REF!</definedName>
    <definedName name="CASBESTO" localSheetId="0">'[13]M.O.'!#REF!</definedName>
    <definedName name="CASBESTO">'[13]M.O.'!#REF!</definedName>
    <definedName name="CASBESTO_6">#REF!</definedName>
    <definedName name="CASBESTO_8">#REF!</definedName>
    <definedName name="CBLOCK10" localSheetId="0">'[11]INS'!#REF!</definedName>
    <definedName name="CBLOCK10">'[11]INS'!#REF!</definedName>
    <definedName name="CBLOCK10_6">#REF!</definedName>
    <definedName name="CBLOCK10_8">#REF!</definedName>
    <definedName name="cbxc" localSheetId="0">#REF!</definedName>
    <definedName name="cbxc">#REF!</definedName>
    <definedName name="cell">'[20]LISTADO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'[17]INSU'!$B$104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'[10]INSU'!$D$130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'[10]INSU'!$D$131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'[22]INS'!$D$767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'[11]INS'!#REF!</definedName>
    <definedName name="COPIA">'[11]INS'!#REF!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'[15]ADDENDA'!#REF!</definedName>
    <definedName name="cuadro">'[15]ADDENDA'!#REF!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'[13]M.O.'!#REF!</definedName>
    <definedName name="CZINC">'[13]M.O.'!#REF!</definedName>
    <definedName name="CZINC_6">#REF!</definedName>
    <definedName name="CZINC_8">#REF!</definedName>
    <definedName name="d">#REF!</definedName>
    <definedName name="derop" localSheetId="0">'[14]M.O.'!#REF!</definedName>
    <definedName name="derop">'[14]M.O.'!#REF!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'[10]MO'!$B$256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'[24]INS'!#REF!</definedName>
    <definedName name="donatelo">'[24]INS'!#REF!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ICO" localSheetId="0">#REF!</definedName>
    <definedName name="ELECTRICO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'[10]MO'!$B$247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'[15]ADDENDA'!#REF!</definedName>
    <definedName name="expl">'[15]ADDENDA'!#REF!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NA()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'[11]INS'!$D$561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'[8]M.O.'!#REF!</definedName>
    <definedName name="H">'[8]M.O.'!#REF!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'[22]HORM.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'[11]INS'!#REF!</definedName>
    <definedName name="i">'[11]INS'!#REF!</definedName>
    <definedName name="ilma" localSheetId="0">'[13]M.O.'!#REF!</definedName>
    <definedName name="ilma">'[13]M.O.'!#REF!</definedName>
    <definedName name="impresion_2" localSheetId="0">'[27]Directos'!#REF!</definedName>
    <definedName name="impresion_2">'[27]Directos'!#REF!</definedName>
    <definedName name="Imprimir_área_IM" localSheetId="0">'ACT. No. 1 DSFO  AGOSTO)'!$A$103:$F$578</definedName>
    <definedName name="Imprimir_área_IM">#REF!</definedName>
    <definedName name="Imprimir_área_IM_6">#REF!</definedName>
    <definedName name="Imprimir_títulos_IM" localSheetId="0">'ACT. No. 1 DSFO  AGOSTO)'!$2:$10</definedName>
    <definedName name="ingeniera">'[14]M.O.'!$C$10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'[13]M.O.'!#REF!</definedName>
    <definedName name="k">'[13]M.O.'!#REF!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'[17]INSU'!$B$41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'[13]M.O.'!$C$10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'[10]INSU'!$D$132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'[11]INS'!#REF!</definedName>
    <definedName name="MAESTROCARP">'[11]INS'!#REF!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" localSheetId="0">#REF!</definedName>
    <definedName name="MM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'[10]MO'!$B$612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'[11]INS'!#REF!</definedName>
    <definedName name="MOPISOCERAMICA">'[11]INS'!#REF!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'[29]Insumos'!#REF!</definedName>
    <definedName name="NADA">'[29]Insumos'!#REF!</definedName>
    <definedName name="NADA_6">#REF!</definedName>
    <definedName name="NADA_8">#REF!</definedName>
    <definedName name="NAMA">#REF!</definedName>
    <definedName name="NINGUNA" localSheetId="0">'[29]Insumos'!#REF!</definedName>
    <definedName name="NINGUNA">'[29]Insumos'!#REF!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" localSheetId="0">'[11]INS'!#REF!</definedName>
    <definedName name="o">'[11]INS'!#REF!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'[22]SALARIOS'!$C$10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'[31]peso'!#REF!</definedName>
    <definedName name="p">'[31]peso'!#REF!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'[10]MO'!$B$11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'[17]MO'!$B$11</definedName>
    <definedName name="PEONCARP" localSheetId="0">'[11]INS'!#REF!</definedName>
    <definedName name="PEONCARP">'[11]INS'!#REF!</definedName>
    <definedName name="PEONCARP_6">#REF!</definedName>
    <definedName name="PEONCARP_8">#REF!</definedName>
    <definedName name="PERFIL_CUADRADO_34">'[17]INSU'!$B$91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'[22]INS'!$D$770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'[17]INSU'!$B$103</definedName>
    <definedName name="PK1" localSheetId="0">#REF!</definedName>
    <definedName name="PK1">#REF!</definedName>
    <definedName name="PKK" localSheetId="0">#REF!</definedName>
    <definedName name="PKK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'[17]INSU'!$B$90</definedName>
    <definedName name="PLIGADORA2">'[11]INS'!$D$563</definedName>
    <definedName name="PLIGADORA2_6">#REF!</definedName>
    <definedName name="PLOMERO" localSheetId="0">'[11]INS'!#REF!</definedName>
    <definedName name="PLOMERO">'[11]INS'!#REF!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'[11]INS'!#REF!</definedName>
    <definedName name="PLOMEROAYUDANTE">'[11]INS'!#REF!</definedName>
    <definedName name="PLOMEROAYUDANTE_6">#REF!</definedName>
    <definedName name="PLOMEROAYUDANTE_8">#REF!</definedName>
    <definedName name="PLOMEROOFICIAL" localSheetId="0">'[11]INS'!#REF!</definedName>
    <definedName name="PLOMEROOFICIAL">'[11]INS'!#REF!</definedName>
    <definedName name="PLOMEROOFICIAL_6">#REF!</definedName>
    <definedName name="PLOMEROOFICIAL_8">#REF!</definedName>
    <definedName name="PLYWOOD_34_2CARAS">'[10]INSU'!$D$133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'[18]precios'!#REF!</definedName>
    <definedName name="pmadera2162">'[18]precios'!#REF!</definedName>
    <definedName name="pmadera2162_8">#REF!</definedName>
    <definedName name="PNNNN" localSheetId="0">#REF!</definedName>
    <definedName name="PNNNN">#REF!</definedName>
    <definedName name="po">'[32]PRESUPUESTO'!$O$9:$O$236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'[33]Precios'!$A$4:$F$1576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'[11]INS'!$D$568</definedName>
    <definedName name="PWINCHE2000K_6">#REF!</definedName>
    <definedName name="Q" localSheetId="0">'[4]PRESUPUESTO'!#REF!</definedName>
    <definedName name="Q">'[4]PRESUPUESTO'!#REF!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'[34]INS'!#REF!</definedName>
    <definedName name="QQ">'[34]INS'!#REF!</definedName>
    <definedName name="QQQ" localSheetId="0">'[8]M.O.'!#REF!</definedName>
    <definedName name="QQQ">'[8]M.O.'!#REF!</definedName>
    <definedName name="QQQQ">#REF!</definedName>
    <definedName name="QQQQQ">#REF!</definedName>
    <definedName name="qw">'[32]PRESUPUESTO'!$M$10:$AH$731</definedName>
    <definedName name="qwe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'[36]COF'!$G$733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>#REF!</definedName>
    <definedName name="SALIDA">#N/A</definedName>
    <definedName name="SALIDA_6">NA()</definedName>
    <definedName name="SDSDFSDFSDF">NA()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'[13]M.O.'!$C$12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 1 DSFO  AGOSTO)'!$1:$10</definedName>
    <definedName name="_xlnm.Print_Titles">#N/A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'[10]MO'!$B$11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 localSheetId="0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'[34]INS'!$D$561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 localSheetId="0">#REF!</definedName>
    <definedName name="YYYY">#REF!</definedName>
    <definedName name="ZC1">#REF!</definedName>
    <definedName name="ZC1_6">#REF!</definedName>
    <definedName name="ZE1">#REF!</definedName>
    <definedName name="ZE1_6">#REF!</definedName>
    <definedName name="ZE2">#REF!</definedName>
    <definedName name="ZE2_6">#REF!</definedName>
    <definedName name="ZE3">#REF!</definedName>
    <definedName name="ZE3_6">#REF!</definedName>
    <definedName name="ZE4">#REF!</definedName>
    <definedName name="ZE4_6">#REF!</definedName>
    <definedName name="ZE5">#REF!</definedName>
    <definedName name="ZE5_6">#REF!</definedName>
    <definedName name="ZE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fullCalcOnLoad="1"/>
</workbook>
</file>

<file path=xl/sharedStrings.xml><?xml version="1.0" encoding="utf-8"?>
<sst xmlns="http://schemas.openxmlformats.org/spreadsheetml/2006/main" count="948" uniqueCount="468">
  <si>
    <t>UD</t>
  </si>
  <si>
    <t>TOTAL DE COSTOS INDIRECTOS</t>
  </si>
  <si>
    <t>INSTITUTO NACIONAL DE AGUAS POTABLES Y ALCANTARILLADOS</t>
  </si>
  <si>
    <t>INAPA</t>
  </si>
  <si>
    <t>HONORARIOS PROFESIONALES</t>
  </si>
  <si>
    <t>%</t>
  </si>
  <si>
    <t>IMPREVISTOS</t>
  </si>
  <si>
    <t>DIRECCION DE SUPERVISION Y FISCALIZACION DE OBRAS</t>
  </si>
  <si>
    <t>A</t>
  </si>
  <si>
    <t>M</t>
  </si>
  <si>
    <t>U</t>
  </si>
  <si>
    <t>REPLANTEO</t>
  </si>
  <si>
    <t>Z</t>
  </si>
  <si>
    <t>SUB - TOTAL GENERAL</t>
  </si>
  <si>
    <t>LEY 6-86</t>
  </si>
  <si>
    <t>SUB-TOTAL FASE A</t>
  </si>
  <si>
    <t>P.A.</t>
  </si>
  <si>
    <t>MOVIMIENTO DE TIERRA</t>
  </si>
  <si>
    <t>SUB-TOTAL FASE C</t>
  </si>
  <si>
    <t>MANO DE OBRA PLOMERO</t>
  </si>
  <si>
    <t>VARIOS</t>
  </si>
  <si>
    <t>CAMPAMENTO</t>
  </si>
  <si>
    <t xml:space="preserve">CONTRATO No.124-2014  </t>
  </si>
  <si>
    <t>RED DE DISTRIBUCIÓN</t>
  </si>
  <si>
    <t>EXCAVACIÓN MATERIAL NO CLAS. C/EQUIPO</t>
  </si>
  <si>
    <t>CORTE DE CAPA ASFÁLTICA CON EQUIPO</t>
  </si>
  <si>
    <t>EXTRACCIÓN DE CARPETA ASFÁLTICA CON EQUIPO</t>
  </si>
  <si>
    <t>ASIENTO DE ARENA</t>
  </si>
  <si>
    <t>SUMINISTRO MATERIAL DE BASE PARA ASFALTO, 0.20M + 1.20 ESPONJAMIENTO (INC. TRANSPORTE INTERNO Y CARGUÍO)</t>
  </si>
  <si>
    <t>COLOCACIÓN Y COMPACTADO MATERIAL BASE C/COMPACTADOR MECÁNICO PARA COLOCAR ASFALTO</t>
  </si>
  <si>
    <t>RELLENO COMPACTADO C/COMPACTADOR</t>
  </si>
  <si>
    <t>BOTE DE MATERIAL C/CAMIÓN</t>
  </si>
  <si>
    <t>SUMINISTRO DE TUBERÍAS</t>
  </si>
  <si>
    <t>DE 10" PVC (SDR-26) C/J G. + 3% PÉRDIDA</t>
  </si>
  <si>
    <t>DE 8" PVC (SDR-26) C/J G. + 3% PÉRDIDA</t>
  </si>
  <si>
    <t>DE 6" PVC (SDR-26) C/J G. + 3% PÉRDIDA</t>
  </si>
  <si>
    <t>DE 3" PVC (SDR-21) C/J G. + 2% PÉRDIDA</t>
  </si>
  <si>
    <t>COLOCACIÓN DE TUBERÍAS</t>
  </si>
  <si>
    <t>SUMINISTRO Y COLOCACIÓN DE PIEZAS ESPECIALES</t>
  </si>
  <si>
    <t>CODO 6" X 45º ACERO-PVC</t>
  </si>
  <si>
    <t>CODO 3" X 22.5º ACERO-PVC</t>
  </si>
  <si>
    <t>CODO 3" X 45º PVC</t>
  </si>
  <si>
    <t>TEE 6" X 3" ACERO-PVC</t>
  </si>
  <si>
    <t>TEE 8" X 3" ACERO-PVC</t>
  </si>
  <si>
    <t>TEE 8" X 8" ACERO-PVC</t>
  </si>
  <si>
    <t>TEE 10" X 10" ACERO-PVC</t>
  </si>
  <si>
    <t>TEE 3" X 3" PVC C/JUNTA DE GOMA</t>
  </si>
  <si>
    <t>TAPÓN 3"</t>
  </si>
  <si>
    <t>CRUZ 8" X 6" ACERO-PVC</t>
  </si>
  <si>
    <t>JUNTA DRESSER 8"</t>
  </si>
  <si>
    <t>JUNTA DRESSER 6"</t>
  </si>
  <si>
    <t>JUNTA DRESSER 3"</t>
  </si>
  <si>
    <t>REDUCCIÓN 8" X 3" ACERO-PVC</t>
  </si>
  <si>
    <t>ANCLAJE PARA TAPONES</t>
  </si>
  <si>
    <t>SUMINISTRO Y COLOCACIÓN DE VÁLVULA</t>
  </si>
  <si>
    <t>VÁLVULA DE COMPUERTA Ø6" H.F. PLATILLADA COMPLETA</t>
  </si>
  <si>
    <t>VÁLVULA DE COMPUERTA Ø3" H.F. PLATILLADA COMPLETA</t>
  </si>
  <si>
    <t>VÁLVULA DE COMPUERTA Ø8" H.F. PLATILLADA COMPLETA</t>
  </si>
  <si>
    <t>VÁLVULA DE Ø6" REGULADORA DE PRESIÓN</t>
  </si>
  <si>
    <t>CAJA TELESCÓPICA (INC. BASE H.S. Y TAPA)</t>
  </si>
  <si>
    <t>ACOMETIDAS URBANAS CON POLIETILENO (250 UD)</t>
  </si>
  <si>
    <t>COLLARÍN EN POLIETILENO Ø3" (ABRAZADERA)</t>
  </si>
  <si>
    <t>TUBERÍA DE POLIETILENO DE BAJA DENSIDAD Ø½ INTERNO</t>
  </si>
  <si>
    <t>ADAPTADOR MACHO Ø½" ROSCADO A MANGUERA</t>
  </si>
  <si>
    <t>ADAPTADOR HEMBRA Ø½" ROSCADO A MANGUERA</t>
  </si>
  <si>
    <t>LLAVE DE PASO DE ½"</t>
  </si>
  <si>
    <t>CAJA DE ACOMETIDA PLÁSTICA EN POLIETILENO 10"</t>
  </si>
  <si>
    <t>TUBERÍA ½" SCH-40 PVC LONGITUD PROMEDIO</t>
  </si>
  <si>
    <t>ANCLAJES DE H.S.</t>
  </si>
  <si>
    <t>CEMENTO SOLVENTE Y TEFLÓN</t>
  </si>
  <si>
    <t>TAPÓN HEMBRA ½" PVC</t>
  </si>
  <si>
    <t>EXCAVACIÓN Y TAPADO (240.23 + 70.16)</t>
  </si>
  <si>
    <t>HIDRANTES (4 UDS)</t>
  </si>
  <si>
    <t>SUMINISTRO HIDRANTES TRÁFICO MULLER 3 BOCAS 4"</t>
  </si>
  <si>
    <t>VÁLVULA 4" H.F. PLATILLADA COMPLETA</t>
  </si>
  <si>
    <t>CAJA TELESCÓPICA P/VÁLVULA (U)</t>
  </si>
  <si>
    <t>NIPLE 4"X2 ACERO C/ROSCA</t>
  </si>
  <si>
    <t>TEE 3" X 3" ACERO-PVC</t>
  </si>
  <si>
    <t>JUNTA DRESSER 3" (U)</t>
  </si>
  <si>
    <t>JUNTA DRESSER 4" (U)</t>
  </si>
  <si>
    <t>CODO 4"X90 ACERO (U)</t>
  </si>
  <si>
    <t>MOVIMIENTO DE TIERRA (M³)</t>
  </si>
  <si>
    <t>ANCLAJES H.S. (U)</t>
  </si>
  <si>
    <t>REDUCCIÓN DE 4"@3 ACERO-PVC</t>
  </si>
  <si>
    <t>ACHIQUE CON BOMBA 3"</t>
  </si>
  <si>
    <t>SUMINISTRO Y COLOCACIÓN REPOSICIÓN ASFALTO (INC. IMPRIMACIÓN) e= 2" + 25% ESP.</t>
  </si>
  <si>
    <t>M.L.</t>
  </si>
  <si>
    <t>M³</t>
  </si>
  <si>
    <t>M²</t>
  </si>
  <si>
    <t>HR</t>
  </si>
  <si>
    <t>LETRERO, FABRICACIÓN E INSTALACIÓN DE VALLA (16'X10') , IMPRESIÓN FULL COLOR EN BANNER BLANCO Y NEGRO CON LOGO DE INAPA, NOMBRE DEL CONTRATISTA Y DEL PROYECTO, ESTRUCTURA DE TUBOS GALVANIZADOS DE .5"X1.5" Y SOPORTES EN TUBOS CUADRADOS DE 4"X4"</t>
  </si>
  <si>
    <t>GASTOS ADMINISTRATIVOS</t>
  </si>
  <si>
    <t>SEGUROS, PÓLIZAS Y FIANZAS</t>
  </si>
  <si>
    <t>Partida</t>
  </si>
  <si>
    <t>Descripción</t>
  </si>
  <si>
    <t>Cant.</t>
  </si>
  <si>
    <t>Unidad</t>
  </si>
  <si>
    <t>P.U. (RD$)</t>
  </si>
  <si>
    <t>Valor (RD$)</t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</si>
  <si>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RED DE DISTRIBUCION CAMBITA GARABITO, BARRIO LA LAGUINITA</t>
    </r>
  </si>
  <si>
    <r>
      <t>CONTRATISTA:</t>
    </r>
    <r>
      <rPr>
        <sz val="10"/>
        <rFont val="Arial"/>
        <family val="2"/>
      </rPr>
      <t xml:space="preserve"> ARQ. FRANCISCO MARIANO SOLANO M.</t>
    </r>
  </si>
  <si>
    <r>
      <t xml:space="preserve">Provincias: </t>
    </r>
    <r>
      <rPr>
        <sz val="10"/>
        <rFont val="Arial"/>
        <family val="2"/>
      </rPr>
      <t>SAN CRISTOBAL</t>
    </r>
  </si>
  <si>
    <t>GASTOS INDIRECTOS</t>
  </si>
  <si>
    <t>ITBIS (LEY 07-2007)</t>
  </si>
  <si>
    <t>TOTAL A CONTRATAR  (RD$)</t>
  </si>
  <si>
    <t xml:space="preserve"> SUPERVISIÓN DE INAPA</t>
  </si>
  <si>
    <t>GASTOS TRANSPORTE</t>
  </si>
  <si>
    <t xml:space="preserve">CARGAS SOCIALES </t>
  </si>
  <si>
    <t>TRANSPORTE DE EQUIPOS IDA Y VUELTA</t>
  </si>
  <si>
    <t xml:space="preserve"> (N.P ACT. No. 1) CODIA (SEGUN MEMO No. 0972/2018 DJ)</t>
  </si>
  <si>
    <t>TOTAL A EJECUTAR   (RD$)</t>
  </si>
  <si>
    <t xml:space="preserve">U </t>
  </si>
  <si>
    <t>ELIMINACION PARTIDAS (E.P)</t>
  </si>
  <si>
    <t>SUB-TOTAL ELIMINACION PARTIDAS (E.P)</t>
  </si>
  <si>
    <t>NUEVAS PARTIDAS (N.P)</t>
  </si>
  <si>
    <t>PIE</t>
  </si>
  <si>
    <t>PA</t>
  </si>
  <si>
    <t>PODA DE ARBOLES</t>
  </si>
  <si>
    <t>CISTERNA 100 M3 Y CASETA DE BOMBEO</t>
  </si>
  <si>
    <t xml:space="preserve"> SUMINISTRO E INSTALACIÓN EQUIPO DE BOMBEO </t>
  </si>
  <si>
    <t>INSTALACIÓN MANOMÉTRICA (0-800 psi) sumergido en glicerina</t>
  </si>
  <si>
    <t>VÁLVULA DE AIRE Ø3/4"</t>
  </si>
  <si>
    <t>PROLONGAR CONSTRUCCIÓN DE DESCARGA Ø2"</t>
  </si>
  <si>
    <t>CODOS DE Ø2"</t>
  </si>
  <si>
    <t>ADAPTADOR MACHO Ø2"</t>
  </si>
  <si>
    <t>PINTURA AZUL MANTENIMIENTO PARA DESCARGA</t>
  </si>
  <si>
    <t>LLAVE TIPO BOLA 1/2 X 90 H.G.</t>
  </si>
  <si>
    <t xml:space="preserve">MANO DE OBRA </t>
  </si>
  <si>
    <t>TERMINACION DE SUPERFICIE</t>
  </si>
  <si>
    <t>M2</t>
  </si>
  <si>
    <t>INSTALACIONES ELECTRICAS  (PANEL DE DISTRIBUCION DE 2/4" CIRCUITOS)</t>
  </si>
  <si>
    <t>SALIDAS CENITALES</t>
  </si>
  <si>
    <t>SALIDA TOMACORRIENTE 120V DOBLE</t>
  </si>
  <si>
    <t>LAMPARA LED 2X4W</t>
  </si>
  <si>
    <t>SISTEMA DE CLORACION Y ELECTRIFICACION EQUIPO DE BOMBEO</t>
  </si>
  <si>
    <t>CONDUCTOR ELECTRICO THW #8</t>
  </si>
  <si>
    <t>MAIN BREAKERS, 45/3 AMPERES , ENCLOUSE</t>
  </si>
  <si>
    <t>REGISTRO METALICO 10" X 10"</t>
  </si>
  <si>
    <t>ARRANCADOR MAGNETICO DIRECTO A LINEA C/CAPACIDAD 1HP</t>
  </si>
  <si>
    <t xml:space="preserve">MANO DE OBRA ELECTRICA </t>
  </si>
  <si>
    <t>DIA</t>
  </si>
  <si>
    <t xml:space="preserve">ELECTRIFICACION DEPOSITO  REG.  CAP. 700 M3 CAMBITA </t>
  </si>
  <si>
    <t xml:space="preserve">ELECTRIFICACION  PRIMARIA  </t>
  </si>
  <si>
    <t>POSTES DE  HAV-800 DAN-10M</t>
  </si>
  <si>
    <t>ESTRUCTURA P3B-110 (SISMENTACIÓN POSTES SEGÚN NORMA)</t>
  </si>
  <si>
    <t>ESTRUCTURA TR-105 ( INC.1X15KBA,7200/120-240V CUT-OUT,APARARRAYO + HERRAJES REQUERIDO SEGÚN NORMA SISMENTACIÓN POSTES SEGÚN NORMA )</t>
  </si>
  <si>
    <t>ALAMBRE AAAC#1/0</t>
  </si>
  <si>
    <t xml:space="preserve">LAMPARA LED 150WATTS, 220V, COMPLETA </t>
  </si>
  <si>
    <t>MANO DE OBRA ELECTRICA  PRIMARIA 20%</t>
  </si>
  <si>
    <t xml:space="preserve">ELECTRIFICACION SECUNDARIA </t>
  </si>
  <si>
    <t xml:space="preserve">POSTE DE HAV -500DAN-9M </t>
  </si>
  <si>
    <t>ESTRUCTURA FIAF-BT</t>
  </si>
  <si>
    <t>ESTRUCTURA SU-BT</t>
  </si>
  <si>
    <t>ESTRUCTURA F2-BT</t>
  </si>
  <si>
    <t>ALAMBRE TRIPLEX #2/0</t>
  </si>
  <si>
    <t>ESTRUCTURA 100B</t>
  </si>
  <si>
    <t>ESTRUCTURA PR101</t>
  </si>
  <si>
    <t>ESTRUCTURA P3B-101 (CIMENTACION DE POSTE SEGÚN NORMA )</t>
  </si>
  <si>
    <t>HOYO PARA POSTE</t>
  </si>
  <si>
    <t>HOYO PARA VIENTO</t>
  </si>
  <si>
    <t>CONDULET Ø2"</t>
  </si>
  <si>
    <t>TUBERIA IMC  Ø2"X 10´</t>
  </si>
  <si>
    <t>TERMINAL RECTO IMC-Ø2"</t>
  </si>
  <si>
    <t>CURVA  IMC-Ø2"</t>
  </si>
  <si>
    <t>CAJA CON BASE PARA MEDIDOR DE ENERGIA ,CON DISPOSICION PARA UN BRAKER DE 60/2AMP, INCLUIDO NEMA 3R</t>
  </si>
  <si>
    <t>TUBERIA PVC Ø2"X19´</t>
  </si>
  <si>
    <t>LETRA  LB DE Ø2"</t>
  </si>
  <si>
    <t>CONDUCTOR THW #4</t>
  </si>
  <si>
    <t>PIES</t>
  </si>
  <si>
    <t>CONDUCTOR THW #8</t>
  </si>
  <si>
    <t xml:space="preserve">TAPE DE GOMA </t>
  </si>
  <si>
    <t>TAPE PLASTICO</t>
  </si>
  <si>
    <t>ABRAZADRA UNITRUST</t>
  </si>
  <si>
    <t>BARRA UNITRUST</t>
  </si>
  <si>
    <t>TARUGO DE METAL</t>
  </si>
  <si>
    <t>TORNILLOS PARA TARUGO DE METAL</t>
  </si>
  <si>
    <t xml:space="preserve">EXCAVACION </t>
  </si>
  <si>
    <t>ILUMINACION EXTERIOR</t>
  </si>
  <si>
    <t>POSTE DE HORMIGON CLASE III DE 25´</t>
  </si>
  <si>
    <t>CONDUCTOR VINIL #102</t>
  </si>
  <si>
    <t xml:space="preserve">LAMPARA LED DE 150WATTS, 220V,COMPLETA </t>
  </si>
  <si>
    <t>EXCAVACION</t>
  </si>
  <si>
    <t>PANEL DE BREAKER DE 4/8 CIRCUITOS  (INC . BREAKER)</t>
  </si>
  <si>
    <t>ELECTRIFICACIÓN Y EQUIPAMIENTO A POZO NO.2 (NUEVO)</t>
  </si>
  <si>
    <t>USO DE GRUA PARA INSTALACION POSTES</t>
  </si>
  <si>
    <t>ELECTRIFICACION SECUNDARIA POZO # 2</t>
  </si>
  <si>
    <t>TUBERIA IMC Ø  2" X 10'</t>
  </si>
  <si>
    <t>TERMINAL RECTO IMC- Ø 2"</t>
  </si>
  <si>
    <t>CONDUCTOR THW # 4</t>
  </si>
  <si>
    <t>CONDUCTOR THW # 6</t>
  </si>
  <si>
    <t>CONDUCTOR THW # 12</t>
  </si>
  <si>
    <t>TAPE DE GOMA</t>
  </si>
  <si>
    <t xml:space="preserve">TAPE PLASTICOS </t>
  </si>
  <si>
    <t>ABRAZADERA UNITRUST</t>
  </si>
  <si>
    <t xml:space="preserve">TARUGOS DE METAL </t>
  </si>
  <si>
    <t>TORNILLOS PARA TARUGOS DE METAL</t>
  </si>
  <si>
    <t xml:space="preserve">ARRANCADOR SOFT START 20 HP, Ø3", 460 V </t>
  </si>
  <si>
    <t xml:space="preserve">MANOMETRO COMPLETO </t>
  </si>
  <si>
    <t>VALVULA DE AIRE COMPLETA Ø3/4"</t>
  </si>
  <si>
    <t>CAJA METALICA NEMA 3R P/PROTECCION ARRANCADOR POZO 1, 2 Y 3</t>
  </si>
  <si>
    <t xml:space="preserve">CONTROL DE NIVEL </t>
  </si>
  <si>
    <t xml:space="preserve">RED DE DISTRIBUCCION LA GUAMA </t>
  </si>
  <si>
    <t xml:space="preserve">LIMPIEZA DE REGISTRO EXISTENTE </t>
  </si>
  <si>
    <t xml:space="preserve">MOVIMIENTO DE TIERRA </t>
  </si>
  <si>
    <t>M3</t>
  </si>
  <si>
    <t>P.A</t>
  </si>
  <si>
    <t>B</t>
  </si>
  <si>
    <t>C</t>
  </si>
  <si>
    <t xml:space="preserve"> </t>
  </si>
  <si>
    <t>JUNTA TIPO DRESSER Ø3"</t>
  </si>
  <si>
    <t>D</t>
  </si>
  <si>
    <t xml:space="preserve">SUMINISTRO Y COLOCACION </t>
  </si>
  <si>
    <t>SUMINISTRO Y COLOCACION</t>
  </si>
  <si>
    <t xml:space="preserve">SUB-TOTAL ADICIONALES </t>
  </si>
  <si>
    <t>SUB-TOTAL PRESUPUESTO CONTRATO  + ACT. No1</t>
  </si>
  <si>
    <t xml:space="preserve"> EXTRACCIÓNDE CARPETA ASFÁLTICA</t>
  </si>
  <si>
    <t>BOTE DE CARPETA ASFALTICA C/CAMION D=5 KM</t>
  </si>
  <si>
    <t>TUBERIA DE Ø3"  PVC SDR-26 C/J.G</t>
  </si>
  <si>
    <t>TUBERIA DE Ø6" PVC SDR-26 C/J.G</t>
  </si>
  <si>
    <t xml:space="preserve">SUMINISTRO Y COLOCACION DE ASFALTO (INCLUYE IMPRIMACION) e=2" </t>
  </si>
  <si>
    <t xml:space="preserve">CATEOS A MANO </t>
  </si>
  <si>
    <t>ZONA: IV</t>
  </si>
  <si>
    <t>SUB-TOTAL FASE B</t>
  </si>
  <si>
    <t xml:space="preserve">PISO DE HORMIGON SIMPLE </t>
  </si>
  <si>
    <t>G</t>
  </si>
  <si>
    <t>CONSTRUCCION REGISTRO (1.75 X 1.50)M DE BLOCK</t>
  </si>
  <si>
    <t>SUB-TOTAL FASE D</t>
  </si>
  <si>
    <t>E</t>
  </si>
  <si>
    <t>LIMPIEZA GENERAL  (3 OBREROS)</t>
  </si>
  <si>
    <t>SUB-TOTAL FASE E</t>
  </si>
  <si>
    <t>F</t>
  </si>
  <si>
    <t>SUB-TOTAL FASE F</t>
  </si>
  <si>
    <t>ELECTRIFICACION PRIMARIA (POZO NO.2)</t>
  </si>
  <si>
    <t>SUB-TOTAL FASE G</t>
  </si>
  <si>
    <t xml:space="preserve">CORRECCION AVERIAS </t>
  </si>
  <si>
    <t xml:space="preserve"> EN  TUBERIA DE  Ø6" </t>
  </si>
  <si>
    <t xml:space="preserve">EN  TUBERIA DE  Ø3" </t>
  </si>
  <si>
    <t xml:space="preserve">EN ACOMETIDAS URBANAS  DE  Ø6  </t>
  </si>
  <si>
    <t>H</t>
  </si>
  <si>
    <t>SUB-TOTAL FASE H</t>
  </si>
  <si>
    <t>I</t>
  </si>
  <si>
    <t>CARPETA SAFALTICA L=30.00 M</t>
  </si>
  <si>
    <t>CONSTRUCCION REGISTRO PARA VALVULAS (1.60X1.60 ) H =1.5 SOBRE ASFALTO</t>
  </si>
  <si>
    <t>CARPETA SAFALTICA L=10.00 M</t>
  </si>
  <si>
    <t xml:space="preserve">PA </t>
  </si>
  <si>
    <t>SUMINISTRO Y COLOCACION DE  VALVULAS</t>
  </si>
  <si>
    <t>NIPLE  Ø3" ACERO</t>
  </si>
  <si>
    <t>NIPLE  Ø3" PVC</t>
  </si>
  <si>
    <t>TEE  DE Ø3 X 3" ACERO</t>
  </si>
  <si>
    <t xml:space="preserve">CONEXION A RED DE DISTRIBUCCION LOS TOROS  </t>
  </si>
  <si>
    <t>ELECTRIFICACION</t>
  </si>
  <si>
    <t xml:space="preserve">MANO DE OBRA ELECTRICA SECUNDARIA 30% </t>
  </si>
  <si>
    <t>EXCAVACION MATERIAL</t>
  </si>
  <si>
    <t xml:space="preserve">DESCONECTAR  BARRIO BERNARDO DE LINEA DE IMPULSION </t>
  </si>
  <si>
    <t xml:space="preserve">SUMINISTRO Y COLOCACION TEE DE Ø6 X 3 ACERO </t>
  </si>
  <si>
    <t>SUMINISTRO Y COLOCACION JUNTA DRESSER DE Ø6"</t>
  </si>
  <si>
    <t>SUMINISTRO Y COLOCACION JUNTA DRESSER DE Ø3"</t>
  </si>
  <si>
    <t>SUMINISTRO Y COLOCACION VALVULA DE COMPUERTA DE 4" H.F. COMPLETA  (INCL. VALVULA, TORNILLOS 5/8"X3", JUNTA DE GOMA,  NIPLE PLATILLADO 4" X 12",  JUNTA DRESSER 4")</t>
  </si>
  <si>
    <t>TUBERIAS  DE Ø3"  PVC SDR-26 C/J.G</t>
  </si>
  <si>
    <t xml:space="preserve">SUMINISTRO Y COLOCACION PIEZAS ESPECIALES </t>
  </si>
  <si>
    <r>
      <t>REDUCCION Ø4</t>
    </r>
    <r>
      <rPr>
        <b/>
        <sz val="10"/>
        <rFont val="Arial"/>
        <family val="2"/>
      </rPr>
      <t>" A 3" ACERO</t>
    </r>
  </si>
  <si>
    <r>
      <t>REDUCCION Ø6</t>
    </r>
    <r>
      <rPr>
        <b/>
        <sz val="10"/>
        <rFont val="Arial"/>
        <family val="2"/>
      </rPr>
      <t>" A 3"</t>
    </r>
  </si>
  <si>
    <t>TEE  DE Ø4" X 3" ACERO</t>
  </si>
  <si>
    <t xml:space="preserve">CONEXION BARRIOS AC. NUEVO </t>
  </si>
  <si>
    <t xml:space="preserve"> VALVULAS REGULADORA DE PRESION DE Ø3" MARCA BERMAND, CUERPO EN HIERRO, CONEXION PLATILLADA PILOTO SENSOR AJUSTABLE, 150 PSI (CUBICAR C/FACTURA)</t>
  </si>
  <si>
    <t>VERJA MALLA CICLONICA:</t>
  </si>
  <si>
    <t>3.1</t>
  </si>
  <si>
    <t>3.1.1</t>
  </si>
  <si>
    <t>PUERTA DE MALLA CICLONICA DE L= 3.5 M</t>
  </si>
  <si>
    <t>3.1.4</t>
  </si>
  <si>
    <t>3.1.5</t>
  </si>
  <si>
    <t>JUNTAS TIPO DRESSERS Ø6"</t>
  </si>
  <si>
    <t xml:space="preserve">ROLLOS </t>
  </si>
  <si>
    <t>ALAMBRE TRINCHERA (ROLLOS DE 6 M)</t>
  </si>
  <si>
    <t>COSTRUCION DE VERJA MALLA CICLONICA, CON TRES LINEA DE BOLCK, INC. LOMO DE PERRO, Y ZAPATA DE MURO, COLUMNA C 1, PINTURA ) L= 50.00  M</t>
  </si>
  <si>
    <t>SALIDA INTERRUCTOR SENCILLO</t>
  </si>
  <si>
    <t>JUNTA TIPO  DRESSER Ø4"</t>
  </si>
  <si>
    <t xml:space="preserve">CORTE ASFALTO  e= 2" </t>
  </si>
  <si>
    <t xml:space="preserve">CORTE  ASFALTO e= 2" </t>
  </si>
  <si>
    <t>SUB-TOTAL NUEVAS PARTIDAS (N.P)</t>
  </si>
  <si>
    <t xml:space="preserve">TRABAJOS REALIZADOS ACUEDUCTO LA GUAMA, CAMBITA STERLING, LOS TOROS </t>
  </si>
  <si>
    <t>TAPONES   Ø3" PVC</t>
  </si>
  <si>
    <t>TUBERIA DE Ø4" PVC SDR-26 C/J.G</t>
  </si>
  <si>
    <t>JUNTAS TIPO DRESSERS Ø4"</t>
  </si>
  <si>
    <t>CAMBIO DE DIRECCION DE TUBERIA DE  Ø6"@ Ø4"</t>
  </si>
  <si>
    <t>ZETA DE Ø4"@ Ø6" ACERO</t>
  </si>
  <si>
    <t>SUMINISTRO TUBERIA DE Ø4" SDR-26</t>
  </si>
  <si>
    <t>SIFON  4"ACERO SCH-40 CON PROTECCION ANTICORROSIVA</t>
  </si>
  <si>
    <t xml:space="preserve">CRUCE DE ALCANTARILLA EN TUBERIA DE Ø4"  L=4.88 M (2U) </t>
  </si>
  <si>
    <t xml:space="preserve">EN LOS TOROS </t>
  </si>
  <si>
    <t>FRENTE A LA CANCHA EN CAMBITA STERLING</t>
  </si>
  <si>
    <t>TUBERIA DE Ø3" PVC SDR-26 C/J.G</t>
  </si>
  <si>
    <t>JUNTAS TIPO DRESSERS Ø3"</t>
  </si>
  <si>
    <t>EN LA LINEA CIEGA QUE VA DESDE LA CISTERNA</t>
  </si>
  <si>
    <t>TAPON DE  Ø3"</t>
  </si>
  <si>
    <t xml:space="preserve">FRENTE A LOS TRANSFORMADORES </t>
  </si>
  <si>
    <t>EN LOS  PRIVADOS</t>
  </si>
  <si>
    <t>EN LA CALLE PRINCIPAL LA GUANA-EN CAMBITA STERLING</t>
  </si>
  <si>
    <t>SIFON EN ACERO 14'</t>
  </si>
  <si>
    <t>CARPETA SAFALTICA L=6.00 M</t>
  </si>
  <si>
    <t xml:space="preserve"> LOS TOROS ARRIBA  SECTOR EL MAMEY</t>
  </si>
  <si>
    <t>ANULACION  REGISTRO No. 3</t>
  </si>
  <si>
    <t>JUNTA MECANICA TIPO DRESSER 4"</t>
  </si>
  <si>
    <t>CLAMP DE Ø1''</t>
  </si>
  <si>
    <t xml:space="preserve">EN ALCANTARILLA No 3, 4 , 5  Y 6 </t>
  </si>
  <si>
    <t xml:space="preserve">EN  TUBERIA DE  Ø4" </t>
  </si>
  <si>
    <t>EN REGISTRO No. 5 , 6, 7 Y 8</t>
  </si>
  <si>
    <t xml:space="preserve">TERMINACION CASETA DE CLORO  Y SISTEMA DE CLORACION </t>
  </si>
  <si>
    <t xml:space="preserve"> (N.P ACT. NO. 1) RESELLADO DE PLANOS DEPOSITO REGULADOR DE 250 M3 LOS TOROS</t>
  </si>
  <si>
    <t xml:space="preserve"> (N.P ACT. NO. 1) RESELLADO DE PLANOS DEPOSITO REGULADOR DE 700 M3 </t>
  </si>
  <si>
    <t xml:space="preserve"> (N.P ACT. NO. 1) RESELLADO DE PLANOS POZO No. 2 NUEVO</t>
  </si>
  <si>
    <t xml:space="preserve"> (N.P ACT. NO. 1) INTERCONEXION CON EDESUR  POZO No. 2 NUEVO (CUBICAR C/FACTURA)</t>
  </si>
  <si>
    <t xml:space="preserve"> (N.P ACT. NO. 1) INTERCONEXION CON EDESUR  DEPOSITO REG. 700 M3 (CUBICAR C/FACTURA)</t>
  </si>
  <si>
    <t xml:space="preserve"> (N.P ACT. NO. 1) INTERCONEXION CON EDESUR  DEPOSITO REG. 250 M3 (CUBICAR C/FACTURA)</t>
  </si>
  <si>
    <t>SUMINISTRO Y COLOCACION VALVULA DE COMPUERTA DE 3" H.F. COMPLETA  (INCL. VALVULA, TORNILLOS 5/8"X3", JUNTA DE GOMA,  NIPLE PLATILLADO 4" X 12",  JUNTA DRESSER 4"), BARRIO EL GUARDIA, LOS TOROS</t>
  </si>
  <si>
    <t xml:space="preserve">DIA </t>
  </si>
  <si>
    <t>LIMPIEZA DE TUBERIA P/ PRUEBA  A MANO (2000 M)</t>
  </si>
  <si>
    <t>REHABILITACION CAMINO DE ACCESO</t>
  </si>
  <si>
    <t xml:space="preserve">SUMINISTRO DE TUBERIA  Ø3" PVC SDR-26 PARA RED DE DISTRIBUCION DE BARRIO EL EDEN </t>
  </si>
  <si>
    <t>TUBERIAS  DE Ø4"  PVC SDR-26 C/J.G</t>
  </si>
  <si>
    <t>LOGO Y LETRERO INAPA</t>
  </si>
  <si>
    <t xml:space="preserve"> 3.1.6</t>
  </si>
  <si>
    <t xml:space="preserve">TEE CON REDUCCION  DE 6 A 3 </t>
  </si>
  <si>
    <t>TAPON  Ø3"</t>
  </si>
  <si>
    <t xml:space="preserve">LOS TOROS DESPUES DE LA ESCUELA </t>
  </si>
  <si>
    <t>CODO DE ACERO Ø3"</t>
  </si>
  <si>
    <t xml:space="preserve">ENTRADA AL PAPAYO </t>
  </si>
  <si>
    <t>TAPON  Ø4"</t>
  </si>
  <si>
    <t xml:space="preserve">REDUCCION DE 4 A 3 </t>
  </si>
  <si>
    <t>AVERIA ENTRADA DEL GUARDIA</t>
  </si>
  <si>
    <t xml:space="preserve">PROXIMO A LA IGLESIA CATOLICA LOS TOROS </t>
  </si>
  <si>
    <t xml:space="preserve"> FRENTE A CANCHA DE CAMBITA STERLING</t>
  </si>
  <si>
    <t xml:space="preserve"> EN VALVULA DE  Ø3"</t>
  </si>
  <si>
    <t xml:space="preserve"> LOS TOROS EL GUARDIA COLOCACION PIEZA ESPECIAL</t>
  </si>
  <si>
    <t>TUBERIA DE Ø4" ACERO SCH-40</t>
  </si>
  <si>
    <t xml:space="preserve">EQUIPOS Y MANO DE OBRA </t>
  </si>
  <si>
    <t>MOTOSOLDADORA (INC. SOLDADOR Y AYUDANTE)</t>
  </si>
  <si>
    <t>EQUIPO  DE CORTE</t>
  </si>
  <si>
    <t xml:space="preserve">ACOMETIDAS </t>
  </si>
  <si>
    <t xml:space="preserve">CILINDRO CILINDROS DE ACERO PARA CLORO GAS DOG 3AAA DE 68 KG </t>
  </si>
  <si>
    <t>CAA DE CONTROL</t>
  </si>
  <si>
    <t xml:space="preserve"> ELECTRO BOMBA BOOSTER MOTOR 2850 RPM, 0.75, SUCCION Y DESCARGA DE 1 PULGADA, ASPA DE ACERO INOXIDABLE, CAUDAL DE 9 GALONES POR HORA, 150 P</t>
  </si>
  <si>
    <t>MANIFOLD VERTICAL</t>
  </si>
  <si>
    <t>MANIFOLD HORIZONTAL</t>
  </si>
  <si>
    <t>MANGUERA FLEXIBLE PARA CLORO GAS</t>
  </si>
  <si>
    <t>LLENADO DE CILINDRO DE CLORO</t>
  </si>
  <si>
    <t>MANO DE OBRA, CALIBRACION Y PUESTA EN MARCHA</t>
  </si>
  <si>
    <t>VALVULA REGULADORA DE PRESION Y PIEZAS ESPECIALIZADA ACERRO NEGRO SCH-</t>
  </si>
  <si>
    <t>VALVULAS SHERWOOD, 3/4 CYLINDER VALVE, FUSE PULG, GARLOCK PACKING CL-3</t>
  </si>
  <si>
    <t xml:space="preserve">SUMINISTRO E INSTALACION PUERTA DE TOLA </t>
  </si>
  <si>
    <t>SUMINISTRO, COLOCACION DE TUBERIAS Y PIEZAS ESPECIALIZADAS SCH-80</t>
  </si>
  <si>
    <t>COLLARIN EN POLIETILENO DE Ø 3" ( ABRAZADERA)</t>
  </si>
  <si>
    <t>TUBERIA DE POLIETILENO ALTA DENSIDAD, Ø 1/2" INTERNO L= 12.00 M ( PROMEDIO)</t>
  </si>
  <si>
    <t>ADATADOR MACHO Ø 1/2" ROSCADO A MANGUERA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</si>
  <si>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</si>
  <si>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</si>
  <si>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</si>
  <si>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</si>
  <si>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DE BONCE </t>
  </si>
  <si>
    <t xml:space="preserve">CEMENTO SOLVENTE Y TEFLON </t>
  </si>
  <si>
    <t>PEDESTAL DE H.S. ( 0.80 X 0.15)</t>
  </si>
  <si>
    <t>EXCAVACION Y TAPADO ( 240.23+70.16)</t>
  </si>
  <si>
    <t>VALVULA CHECK DE 1/2" DE BRONCE</t>
  </si>
  <si>
    <t xml:space="preserve">MANO DE OBRA PLOMERIA </t>
  </si>
  <si>
    <t xml:space="preserve">  (E.P ACT. NO. 1)CARGAS SOCIALES </t>
  </si>
  <si>
    <t>PRESUPUESTO ACTUALIZADO No. 2 D/F AGOSTO2022</t>
  </si>
  <si>
    <t xml:space="preserve">CORRECCION DE AVERIAS 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</si>
  <si>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</si>
  <si>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</si>
  <si>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</si>
  <si>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</si>
  <si>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</si>
  <si>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</si>
  <si>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</si>
  <si>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</si>
  <si>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</si>
  <si>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</si>
  <si>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</si>
  <si>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</si>
  <si>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</si>
  <si>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2.2.1</t>
  </si>
  <si>
    <t xml:space="preserve"> 2.2.2</t>
  </si>
  <si>
    <t xml:space="preserve"> 2.2.3</t>
  </si>
  <si>
    <t xml:space="preserve"> 2.3.1</t>
  </si>
  <si>
    <t xml:space="preserve"> 2.4.1</t>
  </si>
  <si>
    <t xml:space="preserve"> 2.4.2</t>
  </si>
  <si>
    <t xml:space="preserve"> 2.5.1</t>
  </si>
  <si>
    <t xml:space="preserve"> 2.5.2</t>
  </si>
  <si>
    <t xml:space="preserve"> 2.5.3</t>
  </si>
  <si>
    <t xml:space="preserve"> 2.5.4</t>
  </si>
  <si>
    <t xml:space="preserve"> 2.6.1</t>
  </si>
  <si>
    <t xml:space="preserve"> 2.6.2</t>
  </si>
  <si>
    <t xml:space="preserve"> 2.6.3</t>
  </si>
  <si>
    <t xml:space="preserve"> 2.7.1</t>
  </si>
  <si>
    <t xml:space="preserve"> 2.7.2</t>
  </si>
  <si>
    <t xml:space="preserve"> 2.8.1</t>
  </si>
  <si>
    <t xml:space="preserve"> 2.8.2</t>
  </si>
  <si>
    <t xml:space="preserve"> 2.9.1</t>
  </si>
  <si>
    <t xml:space="preserve"> 2.9.2</t>
  </si>
  <si>
    <t xml:space="preserve"> 2.10.1</t>
  </si>
  <si>
    <t xml:space="preserve"> 2.10.2</t>
  </si>
  <si>
    <t xml:space="preserve"> 2.11.1</t>
  </si>
  <si>
    <t xml:space="preserve"> 2.11.2</t>
  </si>
  <si>
    <t xml:space="preserve"> 2.11.3</t>
  </si>
  <si>
    <t>EN LA GUAMA FRENTE A LA CABAÑA</t>
  </si>
  <si>
    <t xml:space="preserve"> 2.12.1</t>
  </si>
  <si>
    <t xml:space="preserve"> 2.13.1</t>
  </si>
  <si>
    <t xml:space="preserve"> 2.13.2</t>
  </si>
  <si>
    <t xml:space="preserve"> 2.14.1</t>
  </si>
  <si>
    <t xml:space="preserve"> 2.14.2</t>
  </si>
  <si>
    <t xml:space="preserve"> 2.15.1</t>
  </si>
  <si>
    <t xml:space="preserve"> 2.15.2</t>
  </si>
  <si>
    <t xml:space="preserve"> 2.16.1</t>
  </si>
  <si>
    <t xml:space="preserve"> 2.16.2</t>
  </si>
  <si>
    <t xml:space="preserve"> 2.17.1</t>
  </si>
  <si>
    <t xml:space="preserve"> 2.17.2</t>
  </si>
  <si>
    <t xml:space="preserve"> 2.18.1</t>
  </si>
  <si>
    <t xml:space="preserve"> 2.18.2</t>
  </si>
  <si>
    <t xml:space="preserve">  2.19.1</t>
  </si>
  <si>
    <t xml:space="preserve">  2.19.2</t>
  </si>
  <si>
    <t xml:space="preserve"> PROXIMO A MURO DE GAVIONES </t>
  </si>
  <si>
    <t xml:space="preserve"> 2.15.3</t>
  </si>
  <si>
    <t xml:space="preserve"> 2.19.1</t>
  </si>
  <si>
    <t xml:space="preserve"> 2.20.1</t>
  </si>
  <si>
    <t xml:space="preserve"> 2.21.1</t>
  </si>
  <si>
    <t xml:space="preserve"> 2.22.1</t>
  </si>
  <si>
    <t xml:space="preserve"> 2.23.1</t>
  </si>
  <si>
    <t xml:space="preserve"> 2.23.2</t>
  </si>
  <si>
    <t xml:space="preserve"> 2.23.3</t>
  </si>
  <si>
    <t xml:space="preserve"> 2.23.4</t>
  </si>
  <si>
    <t xml:space="preserve"> 2.23.5</t>
  </si>
  <si>
    <t xml:space="preserve"> 2.22.2</t>
  </si>
  <si>
    <t xml:space="preserve"> 2.22.3</t>
  </si>
  <si>
    <t xml:space="preserve"> 2.21.2</t>
  </si>
  <si>
    <t xml:space="preserve"> 2.21.3</t>
  </si>
  <si>
    <t xml:space="preserve"> 2.20.2</t>
  </si>
  <si>
    <t xml:space="preserve"> 2.19.2</t>
  </si>
  <si>
    <t xml:space="preserve"> 2.18.3</t>
  </si>
  <si>
    <t xml:space="preserve"> 2.18.4</t>
  </si>
  <si>
    <t xml:space="preserve"> 2.18.5</t>
  </si>
  <si>
    <t xml:space="preserve"> 2.16.3</t>
  </si>
  <si>
    <t>AYUDANTE (1 U)</t>
  </si>
  <si>
    <t>OBREROS (3 U)</t>
  </si>
  <si>
    <t>MAESTRO PLOMERO (1 U)</t>
  </si>
  <si>
    <t>RURALES C/POLIETILENO DE Ø 3"(</t>
  </si>
  <si>
    <t>NOTAS:</t>
  </si>
  <si>
    <t xml:space="preserve">                         PREPARADO POR:</t>
  </si>
  <si>
    <t xml:space="preserve">                                                                               REVISADO POR</t>
  </si>
  <si>
    <t xml:space="preserve">         ING. FIOR DALIZA GUILLEN SARANTE</t>
  </si>
  <si>
    <t xml:space="preserve">                                                                          ING.  RAYDI CASTRO JIMENEZ</t>
  </si>
  <si>
    <t xml:space="preserve">                          INGENIERO CIVIL I </t>
  </si>
  <si>
    <t xml:space="preserve">                  </t>
  </si>
  <si>
    <t xml:space="preserve">                                        VISTO BUENO:</t>
  </si>
  <si>
    <t xml:space="preserve"> 1- ESTE PRESUPUESTO SE ELABORA SEGÚN SOLICITUD MEDIANTE MEMO COORD.  042/2022 D/D 17/03/2022</t>
  </si>
  <si>
    <t>PRESUPUESTO ACTUALIZADO No. 1 D/F AGOSTO /2022</t>
  </si>
  <si>
    <t xml:space="preserve">LUEGO DE CRUZAR   MURO DE GAVIONES </t>
  </si>
  <si>
    <t xml:space="preserve">FRENTE A SR. ISIDRO LOS TOROS  </t>
  </si>
  <si>
    <t xml:space="preserve">FRENTE A PARQUE LOS TOROS  </t>
  </si>
  <si>
    <t xml:space="preserve">                          ANALISTA DE PROYECTOS</t>
  </si>
  <si>
    <t>CONDULET  EM Ø1"</t>
  </si>
  <si>
    <t>ESTRUCTURA MAF-104</t>
  </si>
  <si>
    <t>PROTECCION A POZOS  1, 2 Y 3 ( 7 X 7 M )</t>
  </si>
  <si>
    <t xml:space="preserve">FRENTE AVERIA QUINTA CAMBITA LOS TOROS </t>
  </si>
  <si>
    <t>SUB-TOTAL FASE Z</t>
  </si>
  <si>
    <t>SUB-TOTALFASE I</t>
  </si>
  <si>
    <t>SISTEMA DE CLORACION ,  MEDIANTE CLORO GAS POR SOLUCION, SISTEMA PARA UNA CAPACIDAD MAXIMA DE 50 PPD Y RANGO DE 0-50 LPD, EL KIT INCLUYE, (1)ESCALA, (1)MANGUERA DE 10 PIEZ DE POLIESTILINO, (1)LLAVE PARA CIERRE DE CILINDRO Y REGULADOR POR VACIO PARA SER MONTADO EN EL CILINDRO (CUBICAR CON FACTURA)</t>
  </si>
  <si>
    <t xml:space="preserve">                                 DIRECTOR DE SUPERVISION Y FISCALIZACION DE OBRAS </t>
  </si>
  <si>
    <t xml:space="preserve">                                                      ARQ. RENE GARCÌA VILLANUEVA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</si>
</sst>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.00_);\(&quot;RD$&quot;#,##0.00\)"/>
    <numFmt numFmtId="165" formatCode="_(&quot;RD$&quot;* #,##0_);_(&quot;RD$&quot;* \(#,##0\);_(&quot;RD$&quot;* &quot;-&quot;_);_(@_)"/>
    <numFmt numFmtId="166" formatCode="_(* #,##0_);_(* \(#,##0\);_(* &quot;-&quot;_);_(@_)"/>
    <numFmt numFmtId="167" formatCode="_(&quot;RD$&quot;* #,##0.00_);_(&quot;RD$&quot;* \(#,##0.00\);_(&quot;RD$&quot;* &quot;-&quot;??_);_(@_)"/>
    <numFmt numFmtId="168" formatCode="_(* #,##0.00_);_(* \(#,##0.00\);_(* &quot;-&quot;??_);_(@_)"/>
    <numFmt numFmtId="169" formatCode="&quot;$&quot;#,##0.00_);\(&quot;$&quot;#,##0.00\)"/>
    <numFmt numFmtId="170" formatCode="_(&quot;$&quot;* #,##0.00_);_(&quot;$&quot;* \(#,##0.00\);_(&quot;$&quot;* &quot;-&quot;??_);_(@_)"/>
    <numFmt numFmtId="171" formatCode="mmmm\ d\,\ yyyy"/>
    <numFmt numFmtId="172" formatCode="0.0"/>
    <numFmt numFmtId="173" formatCode="#,##0.00;[Red]#,##0.00"/>
    <numFmt numFmtId="174" formatCode="#,##0.0_);\(#,##0.0\)"/>
    <numFmt numFmtId="175" formatCode="_-* #,##0.00_-;\-* #,##0.00_-;_-* &quot;-&quot;??_-;_-@_-"/>
    <numFmt numFmtId="176" formatCode="General_)"/>
    <numFmt numFmtId="177" formatCode="#,##0.00_ ;\-#,##0.00\ "/>
    <numFmt numFmtId="178" formatCode="#,##0.0;\-#,##0.0"/>
    <numFmt numFmtId="179" formatCode="#,##0.00;\-#,##0.00"/>
    <numFmt numFmtId="180" formatCode="0.00_)"/>
    <numFmt numFmtId="181" formatCode="0.0%"/>
    <numFmt numFmtId="182" formatCode="&quot;$&quot;#,##0.00;[Red]\-&quot;$&quot;#,##0.00"/>
    <numFmt numFmtId="183" formatCode="#,##0.0"/>
    <numFmt numFmtId="184" formatCode="&quot;RD$&quot;#,##0.00"/>
    <numFmt numFmtId="185" formatCode="#,##0.0000"/>
    <numFmt numFmtId="186" formatCode="#.00&quot; M/DIA&quot;#"/>
    <numFmt numFmtId="187" formatCode="_(* #,##0.000_);_(* \(#,##0.000\);_(* &quot;-&quot;??_);_(@_)"/>
    <numFmt numFmtId="188" formatCode="0.0000"/>
    <numFmt numFmtId="189" formatCode="#,##0.000"/>
    <numFmt numFmtId="190" formatCode="0.00000"/>
    <numFmt numFmtId="191" formatCode="#,##0.00000_);\(#,##0.00000\)"/>
    <numFmt numFmtId="192" formatCode="0.000"/>
    <numFmt numFmtId="193" formatCode="0.00;[Red]0.00"/>
    <numFmt numFmtId="194" formatCode="0.00_);\(0.00\)"/>
    <numFmt numFmtId="195" formatCode="#.00&quot; M3/HR&quot;#"/>
    <numFmt numFmtId="196" formatCode="#.00&quot; M3/DIA&quot;#"/>
    <numFmt numFmtId="197" formatCode="_-* #,##0.000\ _€_-;\-* #,##0.000\ _€_-;_-* &quot;-&quot;??\ _€_-;_-@_-"/>
    <numFmt numFmtId="198" formatCode="#,##0.00000000000"/>
    <numFmt numFmtId="199" formatCode="&quot;$&quot;#,##0.00;\-&quot;$&quot;#,##0.00"/>
    <numFmt numFmtId="200" formatCode="&quot;RD$&quot;#,##0.00;[Red]&quot;RD$&quot;\-#,##0.00"/>
    <numFmt numFmtId="201" formatCode="0.00000000000_);\(0.00000000000\)"/>
    <numFmt numFmtId="202" formatCode="#,##0.00000000000;[Red]#,##0.00000000000"/>
    <numFmt numFmtId="203" formatCode="#,##0_);\(#,##0\)"/>
    <numFmt numFmtId="204" formatCode="#,##0.0\ _€;\-#,##0.0\ _€"/>
    <numFmt numFmtId="205" formatCode="#,##0.00_);\(#,##0.00\)"/>
    <numFmt numFmtId="206" formatCode="#,##0.0_);[Red]\(#,##0.0\)"/>
    <numFmt numFmtId="207" formatCode="#,##0.000_ ;\-#,##0.000\ "/>
    <numFmt numFmtId="208" formatCode="#,##0.0000_ ;\-#,##0.0000\ "/>
  </numFmts>
  <fonts count="63">
    <font>
      <sz val="10"/>
      <name val="Tms Rm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4"/>
      <name val="Tms Rmn"/>
      <family val="0"/>
    </font>
    <font>
      <b/>
      <sz val="12"/>
      <name val="Tms Rmn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Tms Rmn"/>
      <family val="0"/>
    </font>
    <font>
      <sz val="12"/>
      <name val="Tms Rmn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0"/>
      <color indexed="14"/>
      <name val="Tms Rm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ms Rmn"/>
      <family val="0"/>
    </font>
    <font>
      <u val="single"/>
      <sz val="10"/>
      <color indexed="20"/>
      <name val="Tms Rm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ms Rmn"/>
      <family val="0"/>
    </font>
    <font>
      <u val="single"/>
      <sz val="10"/>
      <color theme="11"/>
      <name val="Tms Rmn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75" fontId="2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39" fontId="49" fillId="0" borderId="0" applyNumberFormat="0" applyFill="0" applyBorder="0" applyAlignment="0" applyProtection="0"/>
    <xf numFmtId="39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10" fillId="0" borderId="0">
      <alignment/>
      <protection/>
    </xf>
    <xf numFmtId="0" fontId="2" fillId="0" borderId="0">
      <alignment/>
      <protection/>
    </xf>
    <xf numFmtId="39" fontId="11" fillId="0" borderId="0">
      <alignment/>
      <protection/>
    </xf>
    <xf numFmtId="0" fontId="40" fillId="0" borderId="0">
      <alignment/>
      <protection/>
    </xf>
    <xf numFmtId="39" fontId="11" fillId="0" borderId="0">
      <alignment/>
      <protection/>
    </xf>
    <xf numFmtId="0" fontId="2" fillId="0" borderId="0">
      <alignment/>
      <protection/>
    </xf>
    <xf numFmtId="39" fontId="1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505">
    <xf numFmtId="39" fontId="0" fillId="0" borderId="0" xfId="0" applyAlignment="1">
      <alignment/>
    </xf>
    <xf numFmtId="39" fontId="2" fillId="0" borderId="10" xfId="0" applyFont="1" applyBorder="1" applyAlignment="1">
      <alignment vertical="top" wrapText="1"/>
    </xf>
    <xf numFmtId="49" fontId="9" fillId="33" borderId="10" xfId="104" applyNumberFormat="1" applyFont="1" applyFill="1" applyBorder="1" applyAlignment="1">
      <alignment horizontal="center" vertical="top" wrapText="1"/>
      <protection/>
    </xf>
    <xf numFmtId="39" fontId="9" fillId="33" borderId="11" xfId="0" applyFont="1" applyFill="1" applyBorder="1" applyAlignment="1">
      <alignment horizontal="center" vertical="top" wrapText="1"/>
    </xf>
    <xf numFmtId="39" fontId="9" fillId="0" borderId="10" xfId="0" applyFont="1" applyBorder="1" applyAlignment="1">
      <alignment vertical="top"/>
    </xf>
    <xf numFmtId="39" fontId="2" fillId="0" borderId="10" xfId="0" applyFont="1" applyBorder="1" applyAlignment="1">
      <alignment vertical="top"/>
    </xf>
    <xf numFmtId="39" fontId="3" fillId="0" borderId="12" xfId="0" applyFont="1" applyBorder="1" applyAlignment="1">
      <alignment vertical="top"/>
    </xf>
    <xf numFmtId="39" fontId="3" fillId="0" borderId="0" xfId="0" applyFont="1" applyBorder="1" applyAlignment="1">
      <alignment vertical="top"/>
    </xf>
    <xf numFmtId="39" fontId="7" fillId="0" borderId="0" xfId="0" applyFont="1" applyBorder="1" applyAlignment="1">
      <alignment vertical="top" wrapText="1"/>
    </xf>
    <xf numFmtId="39" fontId="7" fillId="0" borderId="13" xfId="0" applyFont="1" applyBorder="1" applyAlignment="1">
      <alignment vertical="top" wrapText="1"/>
    </xf>
    <xf numFmtId="39" fontId="9" fillId="33" borderId="11" xfId="0" applyNumberFormat="1" applyFont="1" applyFill="1" applyBorder="1" applyAlignment="1">
      <alignment horizontal="center" vertical="top"/>
    </xf>
    <xf numFmtId="39" fontId="9" fillId="33" borderId="11" xfId="0" applyFont="1" applyFill="1" applyBorder="1" applyAlignment="1">
      <alignment horizontal="center" vertical="top"/>
    </xf>
    <xf numFmtId="39" fontId="9" fillId="0" borderId="10" xfId="0" applyFont="1" applyBorder="1" applyAlignment="1">
      <alignment vertical="top" wrapText="1"/>
    </xf>
    <xf numFmtId="39" fontId="9" fillId="33" borderId="10" xfId="0" applyNumberFormat="1" applyFont="1" applyFill="1" applyBorder="1" applyAlignment="1" applyProtection="1">
      <alignment horizontal="center" vertical="top"/>
      <protection locked="0"/>
    </xf>
    <xf numFmtId="4" fontId="9" fillId="33" borderId="10" xfId="0" applyNumberFormat="1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 applyProtection="1">
      <alignment horizontal="center" vertical="top"/>
      <protection locked="0"/>
    </xf>
    <xf numFmtId="39" fontId="2" fillId="33" borderId="10" xfId="0" applyNumberFormat="1" applyFont="1" applyFill="1" applyBorder="1" applyAlignment="1" applyProtection="1">
      <alignment horizontal="right" vertical="top"/>
      <protection locked="0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 applyProtection="1">
      <alignment vertical="top"/>
      <protection locked="0"/>
    </xf>
    <xf numFmtId="3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center" vertical="top"/>
    </xf>
    <xf numFmtId="177" fontId="2" fillId="0" borderId="10" xfId="0" applyNumberFormat="1" applyFont="1" applyBorder="1" applyAlignment="1">
      <alignment horizontal="right" vertical="top"/>
    </xf>
    <xf numFmtId="39" fontId="2" fillId="0" borderId="10" xfId="0" applyNumberFormat="1" applyFont="1" applyFill="1" applyBorder="1" applyAlignment="1">
      <alignment horizontal="center" vertical="top"/>
    </xf>
    <xf numFmtId="177" fontId="2" fillId="0" borderId="10" xfId="0" applyNumberFormat="1" applyFont="1" applyFill="1" applyBorder="1" applyAlignment="1">
      <alignment horizontal="right" vertical="top"/>
    </xf>
    <xf numFmtId="39" fontId="2" fillId="0" borderId="10" xfId="0" applyNumberFormat="1" applyFont="1" applyFill="1" applyBorder="1" applyAlignment="1">
      <alignment vertical="top"/>
    </xf>
    <xf numFmtId="39" fontId="12" fillId="34" borderId="0" xfId="0" applyFont="1" applyFill="1" applyBorder="1" applyAlignment="1">
      <alignment vertical="top"/>
    </xf>
    <xf numFmtId="39" fontId="2" fillId="0" borderId="10" xfId="89" applyNumberFormat="1" applyFont="1" applyFill="1" applyBorder="1" applyAlignment="1" applyProtection="1">
      <alignment vertical="top"/>
      <protection locked="0"/>
    </xf>
    <xf numFmtId="39" fontId="2" fillId="33" borderId="10" xfId="0" applyFont="1" applyFill="1" applyBorder="1" applyAlignment="1">
      <alignment horizontal="center" vertical="top"/>
    </xf>
    <xf numFmtId="4" fontId="2" fillId="33" borderId="10" xfId="50" applyNumberFormat="1" applyFont="1" applyFill="1" applyBorder="1" applyAlignment="1" applyProtection="1">
      <alignment vertical="top"/>
      <protection locked="0"/>
    </xf>
    <xf numFmtId="39" fontId="5" fillId="0" borderId="10" xfId="0" applyFont="1" applyBorder="1" applyAlignment="1">
      <alignment horizontal="right" vertical="top"/>
    </xf>
    <xf numFmtId="39" fontId="6" fillId="0" borderId="0" xfId="0" applyFont="1" applyBorder="1" applyAlignment="1" applyProtection="1">
      <alignment horizontal="left" vertical="top"/>
      <protection/>
    </xf>
    <xf numFmtId="39" fontId="5" fillId="0" borderId="0" xfId="0" applyFont="1" applyBorder="1" applyAlignment="1">
      <alignment horizontal="right" vertical="top"/>
    </xf>
    <xf numFmtId="39" fontId="5" fillId="0" borderId="14" xfId="0" applyFont="1" applyBorder="1" applyAlignment="1">
      <alignment vertical="top"/>
    </xf>
    <xf numFmtId="0" fontId="9" fillId="0" borderId="15" xfId="87" applyFont="1" applyFill="1" applyBorder="1" applyAlignment="1">
      <alignment horizontal="center" vertical="center" wrapText="1"/>
      <protection/>
    </xf>
    <xf numFmtId="175" fontId="9" fillId="0" borderId="15" xfId="67" applyFont="1" applyFill="1" applyBorder="1" applyAlignment="1">
      <alignment horizontal="center" vertical="center" wrapText="1"/>
    </xf>
    <xf numFmtId="4" fontId="9" fillId="0" borderId="15" xfId="87" applyNumberFormat="1" applyFont="1" applyFill="1" applyBorder="1" applyAlignment="1">
      <alignment horizontal="center" vertical="center" wrapText="1"/>
      <protection/>
    </xf>
    <xf numFmtId="39" fontId="9" fillId="0" borderId="0" xfId="0" applyFont="1" applyBorder="1" applyAlignment="1">
      <alignment vertical="top"/>
    </xf>
    <xf numFmtId="39" fontId="2" fillId="0" borderId="0" xfId="0" applyFont="1" applyBorder="1" applyAlignment="1">
      <alignment vertical="top"/>
    </xf>
    <xf numFmtId="39" fontId="9" fillId="33" borderId="10" xfId="0" applyFont="1" applyFill="1" applyBorder="1" applyAlignment="1" applyProtection="1">
      <alignment horizontal="right" vertical="center"/>
      <protection/>
    </xf>
    <xf numFmtId="39" fontId="9" fillId="33" borderId="13" xfId="0" applyFont="1" applyFill="1" applyBorder="1" applyAlignment="1" applyProtection="1">
      <alignment horizontal="right" vertical="center"/>
      <protection/>
    </xf>
    <xf numFmtId="10" fontId="2" fillId="33" borderId="10" xfId="108" applyNumberFormat="1" applyFont="1" applyFill="1" applyBorder="1" applyAlignment="1">
      <alignment horizontal="right"/>
    </xf>
    <xf numFmtId="0" fontId="2" fillId="33" borderId="10" xfId="99" applyFont="1" applyFill="1" applyBorder="1" applyAlignment="1">
      <alignment horizontal="right" vertical="top" wrapText="1"/>
      <protection/>
    </xf>
    <xf numFmtId="0" fontId="2" fillId="33" borderId="10" xfId="99" applyFont="1" applyFill="1" applyBorder="1" applyAlignment="1">
      <alignment horizontal="left" vertical="top" wrapText="1"/>
      <protection/>
    </xf>
    <xf numFmtId="39" fontId="9" fillId="35" borderId="14" xfId="0" applyFont="1" applyFill="1" applyBorder="1" applyAlignment="1" applyProtection="1">
      <alignment horizontal="right" vertical="center"/>
      <protection/>
    </xf>
    <xf numFmtId="39" fontId="9" fillId="35" borderId="10" xfId="0" applyFont="1" applyFill="1" applyBorder="1" applyAlignment="1" applyProtection="1">
      <alignment horizontal="center" vertical="center"/>
      <protection/>
    </xf>
    <xf numFmtId="39" fontId="9" fillId="35" borderId="0" xfId="0" applyFont="1" applyFill="1" applyBorder="1" applyAlignment="1" applyProtection="1">
      <alignment horizontal="center" vertical="center"/>
      <protection/>
    </xf>
    <xf numFmtId="4" fontId="9" fillId="35" borderId="10" xfId="0" applyNumberFormat="1" applyFont="1" applyFill="1" applyBorder="1" applyAlignment="1">
      <alignment horizontal="right" vertical="center"/>
    </xf>
    <xf numFmtId="39" fontId="9" fillId="33" borderId="10" xfId="0" applyFont="1" applyFill="1" applyBorder="1" applyAlignment="1" applyProtection="1">
      <alignment horizontal="center" vertical="center"/>
      <protection/>
    </xf>
    <xf numFmtId="39" fontId="9" fillId="33" borderId="10" xfId="0" applyFont="1" applyFill="1" applyBorder="1" applyAlignment="1">
      <alignment horizontal="right" vertical="center"/>
    </xf>
    <xf numFmtId="39" fontId="5" fillId="0" borderId="10" xfId="0" applyFont="1" applyBorder="1" applyAlignment="1">
      <alignment vertical="top"/>
    </xf>
    <xf numFmtId="39" fontId="6" fillId="0" borderId="10" xfId="0" applyFont="1" applyBorder="1" applyAlignment="1" applyProtection="1">
      <alignment horizontal="left" vertical="top"/>
      <protection/>
    </xf>
    <xf numFmtId="39" fontId="2" fillId="33" borderId="10" xfId="0" applyFont="1" applyFill="1" applyBorder="1" applyAlignment="1">
      <alignment vertical="center"/>
    </xf>
    <xf numFmtId="0" fontId="2" fillId="33" borderId="10" xfId="99" applyFont="1" applyFill="1" applyBorder="1" applyAlignment="1">
      <alignment horizontal="center" vertical="top" wrapText="1"/>
      <protection/>
    </xf>
    <xf numFmtId="39" fontId="9" fillId="0" borderId="10" xfId="0" applyFont="1" applyBorder="1" applyAlignment="1" applyProtection="1">
      <alignment horizontal="center" vertical="top"/>
      <protection/>
    </xf>
    <xf numFmtId="39" fontId="9" fillId="0" borderId="10" xfId="0" applyFont="1" applyFill="1" applyBorder="1" applyAlignment="1" applyProtection="1">
      <alignment horizontal="center" vertical="top" wrapText="1"/>
      <protection/>
    </xf>
    <xf numFmtId="2" fontId="59" fillId="0" borderId="10" xfId="0" applyNumberFormat="1" applyFont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left" vertical="top" wrapText="1"/>
    </xf>
    <xf numFmtId="39" fontId="2" fillId="0" borderId="10" xfId="0" applyFont="1" applyBorder="1" applyAlignment="1">
      <alignment vertical="center"/>
    </xf>
    <xf numFmtId="39" fontId="16" fillId="0" borderId="10" xfId="0" applyFont="1" applyBorder="1" applyAlignment="1">
      <alignment vertical="top"/>
    </xf>
    <xf numFmtId="0" fontId="9" fillId="33" borderId="10" xfId="0" applyNumberFormat="1" applyFont="1" applyFill="1" applyBorder="1" applyAlignment="1">
      <alignment horizontal="left" vertical="top" wrapText="1"/>
    </xf>
    <xf numFmtId="39" fontId="61" fillId="0" borderId="10" xfId="0" applyFont="1" applyBorder="1" applyAlignment="1">
      <alignment vertical="top" wrapText="1"/>
    </xf>
    <xf numFmtId="39" fontId="59" fillId="0" borderId="10" xfId="0" applyFont="1" applyBorder="1" applyAlignment="1">
      <alignment horizontal="center" vertical="center"/>
    </xf>
    <xf numFmtId="39" fontId="59" fillId="0" borderId="10" xfId="0" applyFont="1" applyBorder="1" applyAlignment="1">
      <alignment vertical="center"/>
    </xf>
    <xf numFmtId="39" fontId="59" fillId="33" borderId="10" xfId="0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left" vertical="top" wrapText="1"/>
    </xf>
    <xf numFmtId="173" fontId="59" fillId="33" borderId="10" xfId="103" applyNumberFormat="1" applyFont="1" applyFill="1" applyBorder="1" applyAlignment="1">
      <alignment horizontal="center" vertical="center"/>
      <protection/>
    </xf>
    <xf numFmtId="0" fontId="9" fillId="33" borderId="10" xfId="84" applyFont="1" applyFill="1" applyBorder="1" applyAlignment="1">
      <alignment horizontal="left" vertical="top" wrapText="1"/>
      <protection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103" applyNumberFormat="1" applyFont="1" applyFill="1" applyBorder="1" applyAlignment="1">
      <alignment horizontal="center" vertical="center"/>
      <protection/>
    </xf>
    <xf numFmtId="0" fontId="2" fillId="36" borderId="10" xfId="99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left" vertical="center" wrapText="1"/>
    </xf>
    <xf numFmtId="4" fontId="2" fillId="33" borderId="10" xfId="99" applyNumberFormat="1" applyFont="1" applyFill="1" applyBorder="1" applyAlignment="1">
      <alignment vertical="top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39" fontId="9" fillId="33" borderId="10" xfId="0" applyFont="1" applyFill="1" applyBorder="1" applyAlignment="1">
      <alignment wrapText="1"/>
    </xf>
    <xf numFmtId="0" fontId="2" fillId="33" borderId="10" xfId="86" applyFont="1" applyFill="1" applyBorder="1" applyAlignment="1">
      <alignment horizontal="center" vertical="center" wrapText="1"/>
      <protection/>
    </xf>
    <xf numFmtId="168" fontId="2" fillId="33" borderId="10" xfId="52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wrapText="1"/>
    </xf>
    <xf numFmtId="4" fontId="2" fillId="33" borderId="10" xfId="52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9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9" fontId="2" fillId="33" borderId="10" xfId="0" applyFont="1" applyFill="1" applyBorder="1" applyAlignment="1">
      <alignment vertical="top"/>
    </xf>
    <xf numFmtId="0" fontId="9" fillId="0" borderId="10" xfId="95" applyFont="1" applyFill="1" applyBorder="1" applyAlignment="1">
      <alignment horizontal="justify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39" fontId="59" fillId="0" borderId="10" xfId="0" applyFont="1" applyBorder="1" applyAlignment="1">
      <alignment/>
    </xf>
    <xf numFmtId="39" fontId="16" fillId="0" borderId="10" xfId="0" applyFont="1" applyFill="1" applyBorder="1" applyAlignment="1">
      <alignment vertical="top"/>
    </xf>
    <xf numFmtId="39" fontId="2" fillId="0" borderId="10" xfId="0" applyFont="1" applyFill="1" applyBorder="1" applyAlignment="1">
      <alignment vertical="top" wrapText="1"/>
    </xf>
    <xf numFmtId="2" fontId="59" fillId="0" borderId="10" xfId="0" applyNumberFormat="1" applyFont="1" applyFill="1" applyBorder="1" applyAlignment="1">
      <alignment horizontal="center" vertical="center"/>
    </xf>
    <xf numFmtId="39" fontId="5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top" wrapText="1"/>
    </xf>
    <xf numFmtId="168" fontId="2" fillId="36" borderId="10" xfId="50" applyFont="1" applyFill="1" applyBorder="1" applyAlignment="1">
      <alignment horizontal="center" vertical="center" wrapText="1"/>
    </xf>
    <xf numFmtId="39" fontId="59" fillId="0" borderId="1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top" wrapText="1"/>
    </xf>
    <xf numFmtId="173" fontId="2" fillId="0" borderId="10" xfId="103" applyNumberFormat="1" applyFont="1" applyFill="1" applyBorder="1" applyAlignment="1">
      <alignment horizontal="center" vertical="center"/>
      <protection/>
    </xf>
    <xf numFmtId="39" fontId="59" fillId="0" borderId="10" xfId="0" applyFont="1" applyFill="1" applyBorder="1" applyAlignment="1">
      <alignment horizontal="right" vertical="center"/>
    </xf>
    <xf numFmtId="4" fontId="59" fillId="0" borderId="10" xfId="0" applyNumberFormat="1" applyFont="1" applyFill="1" applyBorder="1" applyAlignment="1">
      <alignment horizontal="right" vertical="center"/>
    </xf>
    <xf numFmtId="2" fontId="59" fillId="0" borderId="10" xfId="0" applyNumberFormat="1" applyFont="1" applyFill="1" applyBorder="1" applyAlignment="1">
      <alignment horizontal="right" vertical="center"/>
    </xf>
    <xf numFmtId="49" fontId="2" fillId="0" borderId="10" xfId="104" applyNumberFormat="1" applyFont="1" applyFill="1" applyBorder="1" applyAlignment="1">
      <alignment vertical="center" wrapText="1"/>
      <protection/>
    </xf>
    <xf numFmtId="39" fontId="2" fillId="0" borderId="10" xfId="0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vertical="top"/>
    </xf>
    <xf numFmtId="39" fontId="9" fillId="33" borderId="10" xfId="0" applyFont="1" applyFill="1" applyBorder="1" applyAlignment="1">
      <alignment horizontal="center" vertical="top"/>
    </xf>
    <xf numFmtId="2" fontId="59" fillId="33" borderId="10" xfId="0" applyNumberFormat="1" applyFont="1" applyFill="1" applyBorder="1" applyAlignment="1">
      <alignment horizontal="center" vertical="center"/>
    </xf>
    <xf numFmtId="37" fontId="17" fillId="0" borderId="10" xfId="0" applyNumberFormat="1" applyFont="1" applyFill="1" applyBorder="1" applyAlignment="1">
      <alignment vertical="top"/>
    </xf>
    <xf numFmtId="174" fontId="16" fillId="0" borderId="10" xfId="0" applyNumberFormat="1" applyFont="1" applyBorder="1" applyAlignment="1">
      <alignment vertical="top"/>
    </xf>
    <xf numFmtId="37" fontId="17" fillId="0" borderId="10" xfId="0" applyNumberFormat="1" applyFont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top" wrapText="1"/>
    </xf>
    <xf numFmtId="174" fontId="17" fillId="0" borderId="10" xfId="0" applyNumberFormat="1" applyFont="1" applyBorder="1" applyAlignment="1">
      <alignment vertical="top"/>
    </xf>
    <xf numFmtId="39" fontId="17" fillId="0" borderId="10" xfId="0" applyFont="1" applyBorder="1" applyAlignment="1">
      <alignment horizontal="right" vertical="top"/>
    </xf>
    <xf numFmtId="49" fontId="9" fillId="37" borderId="10" xfId="104" applyNumberFormat="1" applyFont="1" applyFill="1" applyBorder="1" applyAlignment="1">
      <alignment vertical="top" wrapText="1"/>
      <protection/>
    </xf>
    <xf numFmtId="49" fontId="9" fillId="33" borderId="10" xfId="104" applyNumberFormat="1" applyFont="1" applyFill="1" applyBorder="1" applyAlignment="1">
      <alignment vertical="top" wrapText="1"/>
      <protection/>
    </xf>
    <xf numFmtId="177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39" fontId="61" fillId="0" borderId="10" xfId="0" applyFont="1" applyFill="1" applyBorder="1" applyAlignment="1">
      <alignment vertical="top" wrapText="1"/>
    </xf>
    <xf numFmtId="172" fontId="2" fillId="0" borderId="10" xfId="104" applyNumberFormat="1" applyFont="1" applyFill="1" applyBorder="1" applyAlignment="1">
      <alignment horizontal="right" vertical="top" wrapText="1"/>
      <protection/>
    </xf>
    <xf numFmtId="4" fontId="2" fillId="0" borderId="10" xfId="89" applyNumberFormat="1" applyFont="1" applyFill="1" applyBorder="1" applyAlignment="1" applyProtection="1">
      <alignment vertical="center" wrapText="1"/>
      <protection/>
    </xf>
    <xf numFmtId="4" fontId="2" fillId="0" borderId="10" xfId="89" applyNumberFormat="1" applyFont="1" applyFill="1" applyBorder="1" applyAlignment="1">
      <alignment horizontal="center" vertical="center" wrapText="1"/>
      <protection/>
    </xf>
    <xf numFmtId="4" fontId="2" fillId="0" borderId="10" xfId="89" applyNumberFormat="1" applyFont="1" applyFill="1" applyBorder="1" applyAlignment="1">
      <alignment vertical="center" wrapText="1"/>
      <protection/>
    </xf>
    <xf numFmtId="37" fontId="16" fillId="0" borderId="10" xfId="0" applyNumberFormat="1" applyFont="1" applyFill="1" applyBorder="1" applyAlignment="1">
      <alignment vertical="top"/>
    </xf>
    <xf numFmtId="39" fontId="9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39" fontId="2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>
      <alignment vertical="top" wrapText="1"/>
    </xf>
    <xf numFmtId="174" fontId="16" fillId="0" borderId="10" xfId="0" applyNumberFormat="1" applyFont="1" applyBorder="1" applyAlignment="1">
      <alignment horizontal="right" vertical="top"/>
    </xf>
    <xf numFmtId="39" fontId="17" fillId="0" borderId="10" xfId="0" applyFont="1" applyBorder="1" applyAlignment="1">
      <alignment horizontal="center" vertical="top"/>
    </xf>
    <xf numFmtId="174" fontId="16" fillId="33" borderId="10" xfId="0" applyNumberFormat="1" applyFont="1" applyFill="1" applyBorder="1" applyAlignment="1">
      <alignment vertical="top"/>
    </xf>
    <xf numFmtId="39" fontId="16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left" wrapText="1"/>
    </xf>
    <xf numFmtId="39" fontId="2" fillId="33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center"/>
    </xf>
    <xf numFmtId="39" fontId="2" fillId="0" borderId="10" xfId="0" applyFont="1" applyBorder="1" applyAlignment="1">
      <alignment horizontal="center" vertical="center"/>
    </xf>
    <xf numFmtId="39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/>
    </xf>
    <xf numFmtId="39" fontId="2" fillId="0" borderId="10" xfId="0" applyFont="1" applyFill="1" applyBorder="1" applyAlignment="1">
      <alignment horizontal="right" wrapText="1"/>
    </xf>
    <xf numFmtId="10" fontId="2" fillId="0" borderId="10" xfId="0" applyNumberFormat="1" applyFont="1" applyFill="1" applyBorder="1" applyAlignment="1">
      <alignment/>
    </xf>
    <xf numFmtId="0" fontId="2" fillId="0" borderId="10" xfId="99" applyFont="1" applyFill="1" applyBorder="1" applyAlignment="1">
      <alignment horizontal="left" vertical="top" wrapText="1"/>
      <protection/>
    </xf>
    <xf numFmtId="43" fontId="59" fillId="0" borderId="10" xfId="72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173" fontId="2" fillId="0" borderId="10" xfId="103" applyNumberFormat="1" applyFont="1" applyFill="1" applyBorder="1" applyAlignment="1">
      <alignment horizontal="right" vertical="center"/>
      <protection/>
    </xf>
    <xf numFmtId="0" fontId="2" fillId="0" borderId="17" xfId="92" applyBorder="1" applyAlignment="1">
      <alignment vertical="top"/>
      <protection/>
    </xf>
    <xf numFmtId="0" fontId="2" fillId="0" borderId="18" xfId="92" applyBorder="1" applyAlignment="1">
      <alignment vertical="top"/>
      <protection/>
    </xf>
    <xf numFmtId="0" fontId="2" fillId="0" borderId="19" xfId="92" applyBorder="1" applyAlignment="1">
      <alignment vertical="top"/>
      <protection/>
    </xf>
    <xf numFmtId="10" fontId="60" fillId="0" borderId="18" xfId="107" applyNumberFormat="1" applyFont="1" applyBorder="1" applyAlignment="1">
      <alignment vertical="top"/>
    </xf>
    <xf numFmtId="10" fontId="60" fillId="0" borderId="19" xfId="107" applyNumberFormat="1" applyFont="1" applyBorder="1" applyAlignment="1">
      <alignment vertical="top"/>
    </xf>
    <xf numFmtId="4" fontId="13" fillId="0" borderId="0" xfId="0" applyNumberFormat="1" applyFont="1" applyFill="1" applyBorder="1" applyAlignment="1">
      <alignment horizontal="left" vertical="top"/>
    </xf>
    <xf numFmtId="173" fontId="2" fillId="33" borderId="10" xfId="61" applyNumberFormat="1" applyFont="1" applyFill="1" applyBorder="1" applyAlignment="1">
      <alignment vertical="top" wrapText="1"/>
    </xf>
    <xf numFmtId="173" fontId="2" fillId="33" borderId="10" xfId="94" applyNumberFormat="1" applyFont="1" applyFill="1" applyBorder="1" applyAlignment="1">
      <alignment horizontal="right" vertical="top" wrapText="1"/>
      <protection/>
    </xf>
    <xf numFmtId="173" fontId="2" fillId="33" borderId="10" xfId="94" applyNumberFormat="1" applyFont="1" applyFill="1" applyBorder="1" applyAlignment="1">
      <alignment horizontal="center" vertical="top" wrapText="1"/>
      <protection/>
    </xf>
    <xf numFmtId="0" fontId="2" fillId="0" borderId="0" xfId="92" applyBorder="1" applyAlignment="1">
      <alignment vertical="top"/>
      <protection/>
    </xf>
    <xf numFmtId="10" fontId="60" fillId="0" borderId="0" xfId="107" applyNumberFormat="1" applyFont="1" applyBorder="1" applyAlignment="1">
      <alignment vertical="top"/>
    </xf>
    <xf numFmtId="39" fontId="2" fillId="0" borderId="0" xfId="0" applyFont="1" applyBorder="1" applyAlignment="1">
      <alignment vertical="top" wrapText="1"/>
    </xf>
    <xf numFmtId="183" fontId="13" fillId="0" borderId="10" xfId="0" applyNumberFormat="1" applyFont="1" applyFill="1" applyBorder="1" applyAlignment="1">
      <alignment vertical="top" wrapText="1"/>
    </xf>
    <xf numFmtId="174" fontId="16" fillId="0" borderId="10" xfId="0" applyNumberFormat="1" applyFont="1" applyBorder="1" applyAlignment="1">
      <alignment vertical="top" wrapText="1"/>
    </xf>
    <xf numFmtId="203" fontId="17" fillId="0" borderId="10" xfId="0" applyNumberFormat="1" applyFont="1" applyBorder="1" applyAlignment="1">
      <alignment vertical="top"/>
    </xf>
    <xf numFmtId="0" fontId="2" fillId="33" borderId="10" xfId="0" applyNumberFormat="1" applyFont="1" applyFill="1" applyBorder="1" applyAlignment="1">
      <alignment horizontal="right" wrapText="1"/>
    </xf>
    <xf numFmtId="39" fontId="2" fillId="33" borderId="10" xfId="0" applyNumberFormat="1" applyFont="1" applyFill="1" applyBorder="1" applyAlignment="1">
      <alignment vertical="top"/>
    </xf>
    <xf numFmtId="177" fontId="2" fillId="33" borderId="10" xfId="0" applyNumberFormat="1" applyFont="1" applyFill="1" applyBorder="1" applyAlignment="1">
      <alignment horizontal="right" vertical="top"/>
    </xf>
    <xf numFmtId="37" fontId="17" fillId="33" borderId="10" xfId="0" applyNumberFormat="1" applyFont="1" applyFill="1" applyBorder="1" applyAlignment="1">
      <alignment vertical="top"/>
    </xf>
    <xf numFmtId="39" fontId="9" fillId="33" borderId="10" xfId="0" applyFont="1" applyFill="1" applyBorder="1" applyAlignment="1">
      <alignment vertical="top" wrapText="1"/>
    </xf>
    <xf numFmtId="2" fontId="59" fillId="33" borderId="10" xfId="0" applyNumberFormat="1" applyFont="1" applyFill="1" applyBorder="1" applyAlignment="1">
      <alignment horizontal="right" vertical="center"/>
    </xf>
    <xf numFmtId="4" fontId="59" fillId="0" borderId="10" xfId="0" applyNumberFormat="1" applyFont="1" applyBorder="1" applyAlignment="1">
      <alignment horizontal="right" vertical="center" wrapText="1"/>
    </xf>
    <xf numFmtId="39" fontId="59" fillId="0" borderId="10" xfId="0" applyFont="1" applyBorder="1" applyAlignment="1">
      <alignment horizontal="right" vertical="center" wrapText="1"/>
    </xf>
    <xf numFmtId="39" fontId="2" fillId="0" borderId="10" xfId="0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39" fontId="59" fillId="0" borderId="10" xfId="0" applyFont="1" applyFill="1" applyBorder="1" applyAlignment="1">
      <alignment horizontal="right" vertical="center" wrapText="1"/>
    </xf>
    <xf numFmtId="39" fontId="61" fillId="0" borderId="10" xfId="0" applyFont="1" applyBorder="1" applyAlignment="1">
      <alignment horizontal="right" vertical="center" wrapText="1"/>
    </xf>
    <xf numFmtId="39" fontId="59" fillId="0" borderId="10" xfId="0" applyFont="1" applyFill="1" applyBorder="1" applyAlignment="1">
      <alignment horizontal="center" vertical="center" wrapText="1"/>
    </xf>
    <xf numFmtId="39" fontId="59" fillId="0" borderId="10" xfId="0" applyFont="1" applyBorder="1" applyAlignment="1">
      <alignment horizontal="center" vertical="center" wrapText="1"/>
    </xf>
    <xf numFmtId="39" fontId="2" fillId="0" borderId="10" xfId="0" applyFont="1" applyFill="1" applyBorder="1" applyAlignment="1">
      <alignment horizontal="right" vertical="center" wrapText="1"/>
    </xf>
    <xf numFmtId="39" fontId="2" fillId="0" borderId="13" xfId="0" applyFont="1" applyFill="1" applyBorder="1" applyAlignment="1">
      <alignment horizontal="right" vertical="center" wrapText="1"/>
    </xf>
    <xf numFmtId="4" fontId="61" fillId="0" borderId="10" xfId="0" applyNumberFormat="1" applyFont="1" applyFill="1" applyBorder="1" applyAlignment="1">
      <alignment vertical="center" wrapText="1"/>
    </xf>
    <xf numFmtId="4" fontId="59" fillId="33" borderId="10" xfId="0" applyNumberFormat="1" applyFont="1" applyFill="1" applyBorder="1" applyAlignment="1">
      <alignment horizontal="right" vertical="center" wrapText="1"/>
    </xf>
    <xf numFmtId="39" fontId="59" fillId="33" borderId="10" xfId="0" applyFont="1" applyFill="1" applyBorder="1" applyAlignment="1">
      <alignment horizontal="right" vertical="center" wrapText="1"/>
    </xf>
    <xf numFmtId="173" fontId="2" fillId="33" borderId="10" xfId="103" applyNumberFormat="1" applyFont="1" applyFill="1" applyBorder="1" applyAlignment="1">
      <alignment horizontal="right" vertical="center" wrapText="1"/>
      <protection/>
    </xf>
    <xf numFmtId="173" fontId="2" fillId="0" borderId="10" xfId="103" applyNumberFormat="1" applyFont="1" applyFill="1" applyBorder="1" applyAlignment="1">
      <alignment horizontal="right" vertical="center" wrapText="1"/>
      <protection/>
    </xf>
    <xf numFmtId="173" fontId="2" fillId="0" borderId="10" xfId="103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Fill="1" applyBorder="1" applyAlignment="1">
      <alignment horizontal="right" vertical="center" wrapText="1"/>
    </xf>
    <xf numFmtId="2" fontId="59" fillId="0" borderId="10" xfId="0" applyNumberFormat="1" applyFont="1" applyFill="1" applyBorder="1" applyAlignment="1">
      <alignment horizontal="right" vertical="center" wrapText="1"/>
    </xf>
    <xf numFmtId="39" fontId="9" fillId="33" borderId="13" xfId="0" applyFont="1" applyFill="1" applyBorder="1" applyAlignment="1" applyProtection="1">
      <alignment horizontal="left" vertical="top" wrapText="1"/>
      <protection/>
    </xf>
    <xf numFmtId="39" fontId="9" fillId="0" borderId="13" xfId="0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39" fontId="13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39" fontId="6" fillId="0" borderId="10" xfId="0" applyFont="1" applyBorder="1" applyAlignment="1" applyProtection="1">
      <alignment horizontal="left" vertical="top" wrapText="1"/>
      <protection/>
    </xf>
    <xf numFmtId="39" fontId="2" fillId="0" borderId="10" xfId="89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Border="1" applyAlignment="1">
      <alignment horizontal="right" vertical="top" wrapText="1"/>
    </xf>
    <xf numFmtId="204" fontId="16" fillId="33" borderId="10" xfId="0" applyNumberFormat="1" applyFont="1" applyFill="1" applyBorder="1" applyAlignment="1">
      <alignment vertical="top" wrapText="1"/>
    </xf>
    <xf numFmtId="204" fontId="16" fillId="0" borderId="10" xfId="0" applyNumberFormat="1" applyFont="1" applyBorder="1" applyAlignment="1">
      <alignment vertical="top" wrapText="1"/>
    </xf>
    <xf numFmtId="4" fontId="14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/>
    </xf>
    <xf numFmtId="39" fontId="16" fillId="0" borderId="10" xfId="0" applyNumberFormat="1" applyFont="1" applyFill="1" applyBorder="1" applyAlignment="1">
      <alignment horizontal="right" vertical="top" wrapText="1"/>
    </xf>
    <xf numFmtId="39" fontId="16" fillId="33" borderId="10" xfId="0" applyFont="1" applyFill="1" applyBorder="1" applyAlignment="1">
      <alignment vertical="top" wrapText="1"/>
    </xf>
    <xf numFmtId="39" fontId="16" fillId="0" borderId="10" xfId="0" applyNumberFormat="1" applyFont="1" applyBorder="1" applyAlignment="1">
      <alignment horizontal="right" vertical="top" wrapText="1"/>
    </xf>
    <xf numFmtId="39" fontId="16" fillId="33" borderId="10" xfId="0" applyNumberFormat="1" applyFont="1" applyFill="1" applyBorder="1" applyAlignment="1">
      <alignment vertical="top" wrapText="1"/>
    </xf>
    <xf numFmtId="37" fontId="17" fillId="0" borderId="10" xfId="0" applyNumberFormat="1" applyFont="1" applyBorder="1" applyAlignment="1">
      <alignment vertical="top" wrapText="1"/>
    </xf>
    <xf numFmtId="39" fontId="16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 wrapText="1"/>
    </xf>
    <xf numFmtId="37" fontId="16" fillId="0" borderId="10" xfId="0" applyNumberFormat="1" applyFont="1" applyFill="1" applyBorder="1" applyAlignment="1">
      <alignment vertical="top" wrapText="1"/>
    </xf>
    <xf numFmtId="37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2" fillId="0" borderId="10" xfId="81" applyNumberFormat="1" applyFill="1" applyBorder="1" applyAlignment="1">
      <alignment vertical="center" wrapText="1"/>
      <protection/>
    </xf>
    <xf numFmtId="37" fontId="16" fillId="0" borderId="10" xfId="0" applyNumberFormat="1" applyFont="1" applyFill="1" applyBorder="1" applyAlignment="1">
      <alignment horizontal="right" vertical="top" wrapText="1"/>
    </xf>
    <xf numFmtId="39" fontId="16" fillId="0" borderId="10" xfId="0" applyNumberFormat="1" applyFont="1" applyBorder="1" applyAlignment="1">
      <alignment vertical="top" wrapText="1"/>
    </xf>
    <xf numFmtId="204" fontId="16" fillId="0" borderId="10" xfId="0" applyNumberFormat="1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wrapText="1"/>
    </xf>
    <xf numFmtId="4" fontId="9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0" borderId="10" xfId="95" applyNumberFormat="1" applyFont="1" applyFill="1" applyBorder="1" applyAlignment="1">
      <alignment/>
      <protection/>
    </xf>
    <xf numFmtId="4" fontId="2" fillId="38" borderId="10" xfId="0" applyNumberFormat="1" applyFont="1" applyFill="1" applyBorder="1" applyAlignment="1">
      <alignment horizontal="center" wrapText="1"/>
    </xf>
    <xf numFmtId="4" fontId="2" fillId="38" borderId="10" xfId="0" applyNumberFormat="1" applyFont="1" applyFill="1" applyBorder="1" applyAlignment="1">
      <alignment wrapText="1"/>
    </xf>
    <xf numFmtId="4" fontId="2" fillId="33" borderId="10" xfId="72" applyNumberFormat="1" applyFont="1" applyFill="1" applyBorder="1" applyAlignment="1" applyProtection="1">
      <alignment horizontal="right" wrapText="1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204" fontId="16" fillId="0" borderId="10" xfId="0" applyNumberFormat="1" applyFont="1" applyFill="1" applyBorder="1" applyAlignment="1">
      <alignment vertical="top"/>
    </xf>
    <xf numFmtId="204" fontId="17" fillId="0" borderId="10" xfId="0" applyNumberFormat="1" applyFont="1" applyFill="1" applyBorder="1" applyAlignment="1">
      <alignment vertical="top"/>
    </xf>
    <xf numFmtId="174" fontId="16" fillId="0" borderId="10" xfId="0" applyNumberFormat="1" applyFont="1" applyFill="1" applyBorder="1" applyAlignment="1">
      <alignment horizontal="right" vertical="top"/>
    </xf>
    <xf numFmtId="174" fontId="17" fillId="0" borderId="10" xfId="0" applyNumberFormat="1" applyFont="1" applyFill="1" applyBorder="1" applyAlignment="1">
      <alignment vertical="top"/>
    </xf>
    <xf numFmtId="183" fontId="14" fillId="0" borderId="10" xfId="0" applyNumberFormat="1" applyFont="1" applyFill="1" applyBorder="1" applyAlignment="1">
      <alignment vertical="top" wrapText="1"/>
    </xf>
    <xf numFmtId="183" fontId="13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183" fontId="14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vertical="top" wrapText="1"/>
    </xf>
    <xf numFmtId="205" fontId="17" fillId="0" borderId="10" xfId="0" applyNumberFormat="1" applyFont="1" applyBorder="1" applyAlignment="1">
      <alignment vertical="top"/>
    </xf>
    <xf numFmtId="205" fontId="17" fillId="0" borderId="10" xfId="0" applyNumberFormat="1" applyFont="1" applyBorder="1" applyAlignment="1">
      <alignment horizontal="right" vertical="top"/>
    </xf>
    <xf numFmtId="4" fontId="14" fillId="0" borderId="10" xfId="0" applyNumberFormat="1" applyFont="1" applyFill="1" applyBorder="1" applyAlignment="1">
      <alignment horizontal="right" vertical="top" wrapText="1"/>
    </xf>
    <xf numFmtId="177" fontId="2" fillId="33" borderId="10" xfId="0" applyNumberFormat="1" applyFont="1" applyFill="1" applyBorder="1" applyAlignment="1">
      <alignment horizontal="right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39" fontId="1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99" applyFont="1" applyFill="1" applyBorder="1" applyAlignment="1">
      <alignment horizontal="right" vertical="top" wrapText="1"/>
      <protection/>
    </xf>
    <xf numFmtId="39" fontId="9" fillId="0" borderId="10" xfId="0" applyFont="1" applyFill="1" applyBorder="1" applyAlignment="1">
      <alignment/>
    </xf>
    <xf numFmtId="39" fontId="13" fillId="0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right" vertical="center"/>
    </xf>
    <xf numFmtId="39" fontId="9" fillId="33" borderId="10" xfId="94" applyFont="1" applyFill="1" applyBorder="1" applyAlignment="1">
      <alignment horizontal="left" vertical="top" wrapText="1"/>
      <protection/>
    </xf>
    <xf numFmtId="4" fontId="9" fillId="0" borderId="0" xfId="0" applyNumberFormat="1" applyFont="1" applyFill="1" applyBorder="1" applyAlignment="1">
      <alignment horizontal="left" vertical="top"/>
    </xf>
    <xf numFmtId="173" fontId="9" fillId="33" borderId="10" xfId="94" applyNumberFormat="1" applyFont="1" applyFill="1" applyBorder="1" applyAlignment="1">
      <alignment horizontal="right" vertical="top" wrapText="1"/>
      <protection/>
    </xf>
    <xf numFmtId="173" fontId="9" fillId="33" borderId="10" xfId="94" applyNumberFormat="1" applyFont="1" applyFill="1" applyBorder="1" applyAlignment="1">
      <alignment horizontal="center" vertical="top" wrapText="1"/>
      <protection/>
    </xf>
    <xf numFmtId="202" fontId="2" fillId="33" borderId="10" xfId="94" applyNumberFormat="1" applyFont="1" applyFill="1" applyBorder="1" applyAlignment="1">
      <alignment horizontal="right" vertical="top" wrapText="1"/>
      <protection/>
    </xf>
    <xf numFmtId="178" fontId="2" fillId="33" borderId="10" xfId="102" applyNumberFormat="1" applyFont="1" applyFill="1" applyBorder="1" applyAlignment="1" applyProtection="1">
      <alignment horizontal="right" vertical="top" wrapText="1"/>
      <protection/>
    </xf>
    <xf numFmtId="39" fontId="2" fillId="33" borderId="10" xfId="94" applyFont="1" applyFill="1" applyBorder="1" applyAlignment="1">
      <alignment horizontal="left" vertical="top" wrapText="1"/>
      <protection/>
    </xf>
    <xf numFmtId="4" fontId="2" fillId="0" borderId="0" xfId="0" applyNumberFormat="1" applyFont="1" applyFill="1" applyBorder="1" applyAlignment="1">
      <alignment horizontal="left" vertical="top"/>
    </xf>
    <xf numFmtId="39" fontId="9" fillId="36" borderId="0" xfId="0" applyFont="1" applyFill="1" applyBorder="1" applyAlignment="1">
      <alignment horizontal="right" vertical="center"/>
    </xf>
    <xf numFmtId="39" fontId="9" fillId="36" borderId="0" xfId="0" applyFont="1" applyFill="1" applyBorder="1" applyAlignment="1">
      <alignment horizontal="center" vertical="center" wrapText="1"/>
    </xf>
    <xf numFmtId="4" fontId="2" fillId="36" borderId="0" xfId="0" applyNumberFormat="1" applyFont="1" applyFill="1" applyBorder="1" applyAlignment="1">
      <alignment horizontal="center" vertical="center"/>
    </xf>
    <xf numFmtId="4" fontId="9" fillId="36" borderId="0" xfId="76" applyNumberFormat="1" applyFont="1" applyFill="1" applyBorder="1" applyAlignment="1">
      <alignment horizontal="center" vertical="center"/>
    </xf>
    <xf numFmtId="39" fontId="2" fillId="36" borderId="0" xfId="0" applyFont="1" applyFill="1" applyBorder="1" applyAlignment="1">
      <alignment horizontal="right" vertical="center"/>
    </xf>
    <xf numFmtId="206" fontId="2" fillId="0" borderId="0" xfId="105" applyNumberFormat="1" applyFont="1" applyFill="1" applyBorder="1" applyAlignment="1">
      <alignment/>
      <protection/>
    </xf>
    <xf numFmtId="40" fontId="2" fillId="0" borderId="0" xfId="105" applyNumberFormat="1" applyFont="1" applyFill="1" applyBorder="1" applyAlignment="1">
      <alignment/>
      <protection/>
    </xf>
    <xf numFmtId="4" fontId="2" fillId="0" borderId="0" xfId="75" applyNumberFormat="1" applyFont="1" applyFill="1" applyBorder="1" applyAlignment="1">
      <alignment horizontal="center"/>
    </xf>
    <xf numFmtId="4" fontId="2" fillId="0" borderId="0" xfId="75" applyNumberFormat="1" applyFont="1" applyFill="1" applyBorder="1" applyAlignment="1">
      <alignment horizontal="left"/>
    </xf>
    <xf numFmtId="4" fontId="2" fillId="0" borderId="0" xfId="105" applyNumberFormat="1" applyFont="1" applyFill="1" applyBorder="1" applyAlignment="1">
      <alignment horizontal="center"/>
      <protection/>
    </xf>
    <xf numFmtId="0" fontId="2" fillId="36" borderId="0" xfId="92" applyNumberFormat="1" applyFont="1" applyFill="1" applyBorder="1" applyAlignment="1">
      <alignment horizontal="left" vertical="top"/>
      <protection/>
    </xf>
    <xf numFmtId="0" fontId="2" fillId="36" borderId="0" xfId="92" applyNumberFormat="1" applyFont="1" applyFill="1" applyBorder="1" applyAlignment="1">
      <alignment horizontal="right" vertical="top"/>
      <protection/>
    </xf>
    <xf numFmtId="0" fontId="2" fillId="36" borderId="0" xfId="92" applyNumberFormat="1" applyFont="1" applyFill="1" applyBorder="1" applyAlignment="1">
      <alignment horizontal="center" vertical="top"/>
      <protection/>
    </xf>
    <xf numFmtId="0" fontId="2" fillId="36" borderId="0" xfId="92" applyFont="1" applyFill="1" applyBorder="1" applyAlignment="1">
      <alignment horizontal="right" vertical="top" wrapText="1"/>
      <protection/>
    </xf>
    <xf numFmtId="0" fontId="2" fillId="36" borderId="0" xfId="92" applyFont="1" applyFill="1" applyBorder="1" applyAlignment="1">
      <alignment horizontal="center" vertical="top" wrapText="1"/>
      <protection/>
    </xf>
    <xf numFmtId="0" fontId="2" fillId="36" borderId="0" xfId="0" applyNumberFormat="1" applyFont="1" applyFill="1" applyBorder="1" applyAlignment="1">
      <alignment/>
    </xf>
    <xf numFmtId="0" fontId="2" fillId="36" borderId="0" xfId="92" applyFont="1" applyFill="1" applyBorder="1" applyAlignment="1">
      <alignment horizontal="left" vertical="top" wrapText="1"/>
      <protection/>
    </xf>
    <xf numFmtId="4" fontId="2" fillId="36" borderId="0" xfId="92" applyNumberFormat="1" applyFont="1" applyFill="1" applyBorder="1" applyAlignment="1">
      <alignment horizontal="left" vertical="top" wrapText="1"/>
      <protection/>
    </xf>
    <xf numFmtId="0" fontId="2" fillId="36" borderId="0" xfId="92" applyFont="1" applyFill="1" applyBorder="1" applyAlignment="1" quotePrefix="1">
      <alignment horizontal="left" vertical="top"/>
      <protection/>
    </xf>
    <xf numFmtId="0" fontId="2" fillId="36" borderId="0" xfId="92" applyFont="1" applyFill="1" applyBorder="1" applyAlignment="1">
      <alignment horizontal="left" vertical="top"/>
      <protection/>
    </xf>
    <xf numFmtId="0" fontId="2" fillId="36" borderId="0" xfId="92" applyFont="1" applyFill="1" applyBorder="1" applyAlignment="1">
      <alignment horizontal="center" vertical="top"/>
      <protection/>
    </xf>
    <xf numFmtId="39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76" applyNumberFormat="1" applyFont="1" applyFill="1" applyBorder="1" applyAlignment="1">
      <alignment horizontal="center" wrapText="1"/>
    </xf>
    <xf numFmtId="0" fontId="3" fillId="39" borderId="0" xfId="0" applyNumberFormat="1" applyFont="1" applyFill="1" applyBorder="1" applyAlignment="1">
      <alignment vertical="top"/>
    </xf>
    <xf numFmtId="43" fontId="59" fillId="33" borderId="10" xfId="72" applyFont="1" applyFill="1" applyBorder="1" applyAlignment="1">
      <alignment horizontal="right" vertical="top" wrapText="1"/>
    </xf>
    <xf numFmtId="39" fontId="16" fillId="33" borderId="10" xfId="0" applyFont="1" applyFill="1" applyBorder="1" applyAlignment="1">
      <alignment horizontal="right" vertical="top"/>
    </xf>
    <xf numFmtId="39" fontId="59" fillId="33" borderId="10" xfId="0" applyFont="1" applyFill="1" applyBorder="1" applyAlignment="1">
      <alignment vertical="center"/>
    </xf>
    <xf numFmtId="39" fontId="2" fillId="33" borderId="10" xfId="0" applyFont="1" applyFill="1" applyBorder="1" applyAlignment="1">
      <alignment wrapText="1"/>
    </xf>
    <xf numFmtId="37" fontId="16" fillId="33" borderId="10" xfId="0" applyNumberFormat="1" applyFont="1" applyFill="1" applyBorder="1" applyAlignment="1">
      <alignment horizontal="right" vertical="top" wrapText="1"/>
    </xf>
    <xf numFmtId="204" fontId="16" fillId="0" borderId="10" xfId="0" applyNumberFormat="1" applyFont="1" applyBorder="1" applyAlignment="1">
      <alignment vertical="top"/>
    </xf>
    <xf numFmtId="39" fontId="9" fillId="33" borderId="20" xfId="0" applyFont="1" applyFill="1" applyBorder="1" applyAlignment="1">
      <alignment horizontal="center" vertical="top"/>
    </xf>
    <xf numFmtId="178" fontId="9" fillId="0" borderId="14" xfId="0" applyNumberFormat="1" applyFont="1" applyBorder="1" applyAlignment="1" applyProtection="1">
      <alignment horizontal="center" vertical="top"/>
      <protection/>
    </xf>
    <xf numFmtId="178" fontId="2" fillId="0" borderId="14" xfId="0" applyNumberFormat="1" applyFont="1" applyBorder="1" applyAlignment="1" applyProtection="1">
      <alignment horizontal="center" vertical="top"/>
      <protection/>
    </xf>
    <xf numFmtId="3" fontId="9" fillId="0" borderId="14" xfId="0" applyNumberFormat="1" applyFont="1" applyBorder="1" applyAlignment="1" applyProtection="1">
      <alignment horizontal="right" vertical="top"/>
      <protection/>
    </xf>
    <xf numFmtId="178" fontId="2" fillId="0" borderId="14" xfId="0" applyNumberFormat="1" applyFont="1" applyBorder="1" applyAlignment="1" applyProtection="1">
      <alignment horizontal="right" vertical="top"/>
      <protection/>
    </xf>
    <xf numFmtId="179" fontId="2" fillId="0" borderId="14" xfId="0" applyNumberFormat="1" applyFont="1" applyBorder="1" applyAlignment="1" applyProtection="1">
      <alignment horizontal="right" vertical="top"/>
      <protection/>
    </xf>
    <xf numFmtId="3" fontId="2" fillId="0" borderId="14" xfId="0" applyNumberFormat="1" applyFont="1" applyBorder="1" applyAlignment="1" applyProtection="1">
      <alignment horizontal="right" vertical="top"/>
      <protection/>
    </xf>
    <xf numFmtId="174" fontId="2" fillId="33" borderId="14" xfId="104" applyNumberFormat="1" applyFont="1" applyFill="1" applyBorder="1" applyAlignment="1">
      <alignment horizontal="right" vertical="top" wrapText="1"/>
      <protection/>
    </xf>
    <xf numFmtId="174" fontId="9" fillId="33" borderId="10" xfId="104" applyNumberFormat="1" applyFont="1" applyFill="1" applyBorder="1" applyAlignment="1">
      <alignment horizontal="right" vertical="top" wrapText="1"/>
      <protection/>
    </xf>
    <xf numFmtId="39" fontId="3" fillId="0" borderId="14" xfId="0" applyFont="1" applyBorder="1" applyAlignment="1">
      <alignment vertical="top"/>
    </xf>
    <xf numFmtId="39" fontId="2" fillId="0" borderId="16" xfId="0" applyFont="1" applyBorder="1" applyAlignment="1">
      <alignment vertical="top" wrapText="1"/>
    </xf>
    <xf numFmtId="39" fontId="2" fillId="0" borderId="16" xfId="0" applyNumberFormat="1" applyFont="1" applyFill="1" applyBorder="1" applyAlignment="1">
      <alignment vertical="top"/>
    </xf>
    <xf numFmtId="176" fontId="2" fillId="0" borderId="16" xfId="0" applyNumberFormat="1" applyFont="1" applyFill="1" applyBorder="1" applyAlignment="1">
      <alignment horizontal="center" vertical="top"/>
    </xf>
    <xf numFmtId="39" fontId="9" fillId="33" borderId="10" xfId="0" applyFont="1" applyFill="1" applyBorder="1" applyAlignment="1" applyProtection="1">
      <alignment horizontal="center" vertical="top" wrapText="1"/>
      <protection/>
    </xf>
    <xf numFmtId="174" fontId="2" fillId="33" borderId="10" xfId="0" applyNumberFormat="1" applyFont="1" applyFill="1" applyBorder="1" applyAlignment="1" quotePrefix="1">
      <alignment horizontal="right" vertical="top"/>
    </xf>
    <xf numFmtId="39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top"/>
    </xf>
    <xf numFmtId="175" fontId="2" fillId="36" borderId="10" xfId="59" applyNumberFormat="1" applyFont="1" applyFill="1" applyBorder="1" applyAlignment="1" applyProtection="1">
      <alignment vertical="top"/>
      <protection locked="0"/>
    </xf>
    <xf numFmtId="2" fontId="2" fillId="0" borderId="10" xfId="0" applyNumberFormat="1" applyFont="1" applyBorder="1" applyAlignment="1">
      <alignment horizontal="center" vertical="top"/>
    </xf>
    <xf numFmtId="39" fontId="2" fillId="0" borderId="10" xfId="0" applyFont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right" vertical="center" wrapText="1"/>
    </xf>
    <xf numFmtId="39" fontId="2" fillId="0" borderId="10" xfId="0" applyFont="1" applyBorder="1" applyAlignment="1">
      <alignment horizontal="right" vertical="top" wrapText="1"/>
    </xf>
    <xf numFmtId="168" fontId="2" fillId="33" borderId="10" xfId="50" applyFont="1" applyFill="1" applyBorder="1" applyAlignment="1">
      <alignment horizontal="right" vertical="top" wrapText="1"/>
    </xf>
    <xf numFmtId="39" fontId="13" fillId="0" borderId="16" xfId="0" applyNumberFormat="1" applyFont="1" applyBorder="1" applyAlignment="1">
      <alignment horizontal="right" vertical="top" wrapText="1"/>
    </xf>
    <xf numFmtId="43" fontId="2" fillId="33" borderId="14" xfId="50" applyNumberFormat="1" applyFont="1" applyFill="1" applyBorder="1" applyAlignment="1">
      <alignment horizontal="right" vertical="top" wrapText="1"/>
    </xf>
    <xf numFmtId="49" fontId="2" fillId="0" borderId="10" xfId="104" applyNumberFormat="1" applyFont="1" applyFill="1" applyBorder="1" applyAlignment="1">
      <alignment horizontal="left" vertical="top" wrapText="1"/>
      <protection/>
    </xf>
    <xf numFmtId="4" fontId="2" fillId="0" borderId="10" xfId="89" applyNumberFormat="1" applyFont="1" applyFill="1" applyBorder="1" applyAlignment="1">
      <alignment horizontal="center" vertical="top"/>
      <protection/>
    </xf>
    <xf numFmtId="39" fontId="2" fillId="33" borderId="10" xfId="104" applyNumberFormat="1" applyFont="1" applyFill="1" applyBorder="1" applyAlignment="1" applyProtection="1">
      <alignment vertical="top"/>
      <protection locked="0"/>
    </xf>
    <xf numFmtId="175" fontId="9" fillId="33" borderId="10" xfId="59" applyNumberFormat="1" applyFont="1" applyFill="1" applyBorder="1" applyAlignment="1" applyProtection="1">
      <alignment vertical="top"/>
      <protection locked="0"/>
    </xf>
    <xf numFmtId="39" fontId="9" fillId="33" borderId="14" xfId="0" applyFont="1" applyFill="1" applyBorder="1" applyAlignment="1" applyProtection="1">
      <alignment horizontal="center" vertical="center"/>
      <protection/>
    </xf>
    <xf numFmtId="39" fontId="5" fillId="33" borderId="14" xfId="0" applyFont="1" applyFill="1" applyBorder="1" applyAlignment="1">
      <alignment vertical="top"/>
    </xf>
    <xf numFmtId="39" fontId="3" fillId="35" borderId="14" xfId="0" applyFont="1" applyFill="1" applyBorder="1" applyAlignment="1">
      <alignment vertical="top"/>
    </xf>
    <xf numFmtId="39" fontId="3" fillId="33" borderId="10" xfId="0" applyFont="1" applyFill="1" applyBorder="1" applyAlignment="1">
      <alignment vertical="top"/>
    </xf>
    <xf numFmtId="39" fontId="9" fillId="33" borderId="16" xfId="0" applyFont="1" applyFill="1" applyBorder="1" applyAlignment="1" applyProtection="1">
      <alignment horizontal="center" vertical="center"/>
      <protection/>
    </xf>
    <xf numFmtId="4" fontId="9" fillId="33" borderId="16" xfId="0" applyNumberFormat="1" applyFont="1" applyFill="1" applyBorder="1" applyAlignment="1" applyProtection="1">
      <alignment horizontal="right" vertical="center"/>
      <protection/>
    </xf>
    <xf numFmtId="39" fontId="3" fillId="33" borderId="11" xfId="0" applyFont="1" applyFill="1" applyBorder="1" applyAlignment="1">
      <alignment vertical="top"/>
    </xf>
    <xf numFmtId="39" fontId="9" fillId="33" borderId="21" xfId="0" applyFont="1" applyFill="1" applyBorder="1" applyAlignment="1" applyProtection="1">
      <alignment horizontal="right" vertical="center"/>
      <protection/>
    </xf>
    <xf numFmtId="4" fontId="9" fillId="33" borderId="10" xfId="0" applyNumberFormat="1" applyFont="1" applyFill="1" applyBorder="1" applyAlignment="1" applyProtection="1">
      <alignment horizontal="right" vertical="center"/>
      <protection/>
    </xf>
    <xf numFmtId="4" fontId="61" fillId="33" borderId="10" xfId="0" applyNumberFormat="1" applyFont="1" applyFill="1" applyBorder="1" applyAlignment="1">
      <alignment vertical="center"/>
    </xf>
    <xf numFmtId="39" fontId="3" fillId="35" borderId="16" xfId="0" applyFont="1" applyFill="1" applyBorder="1" applyAlignment="1">
      <alignment vertical="top"/>
    </xf>
    <xf numFmtId="39" fontId="9" fillId="35" borderId="22" xfId="0" applyFont="1" applyFill="1" applyBorder="1" applyAlignment="1" applyProtection="1">
      <alignment horizontal="right" vertical="center"/>
      <protection/>
    </xf>
    <xf numFmtId="39" fontId="9" fillId="35" borderId="16" xfId="0" applyFont="1" applyFill="1" applyBorder="1" applyAlignment="1" applyProtection="1">
      <alignment horizontal="center" vertical="center"/>
      <protection/>
    </xf>
    <xf numFmtId="4" fontId="9" fillId="35" borderId="16" xfId="0" applyNumberFormat="1" applyFont="1" applyFill="1" applyBorder="1" applyAlignment="1" applyProtection="1">
      <alignment horizontal="right" vertical="center"/>
      <protection/>
    </xf>
    <xf numFmtId="37" fontId="17" fillId="0" borderId="10" xfId="0" applyNumberFormat="1" applyFont="1" applyBorder="1" applyAlignment="1">
      <alignment horizontal="right" vertical="top"/>
    </xf>
    <xf numFmtId="4" fontId="14" fillId="33" borderId="10" xfId="0" applyNumberFormat="1" applyFont="1" applyFill="1" applyBorder="1" applyAlignment="1">
      <alignment horizontal="center" vertical="top" wrapText="1"/>
    </xf>
    <xf numFmtId="179" fontId="2" fillId="0" borderId="23" xfId="0" applyNumberFormat="1" applyFont="1" applyBorder="1" applyAlignment="1" applyProtection="1">
      <alignment horizontal="right" vertical="top"/>
      <protection/>
    </xf>
    <xf numFmtId="10" fontId="2" fillId="35" borderId="10" xfId="108" applyNumberFormat="1" applyFont="1" applyFill="1" applyBorder="1" applyAlignment="1">
      <alignment horizontal="right"/>
    </xf>
    <xf numFmtId="4" fontId="14" fillId="35" borderId="10" xfId="0" applyNumberFormat="1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vertical="center"/>
    </xf>
    <xf numFmtId="4" fontId="13" fillId="35" borderId="10" xfId="0" applyNumberFormat="1" applyFont="1" applyFill="1" applyBorder="1" applyAlignment="1">
      <alignment horizontal="center"/>
    </xf>
    <xf numFmtId="4" fontId="61" fillId="35" borderId="10" xfId="0" applyNumberFormat="1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/>
    </xf>
    <xf numFmtId="4" fontId="61" fillId="35" borderId="10" xfId="0" applyNumberFormat="1" applyFont="1" applyFill="1" applyBorder="1" applyAlignment="1">
      <alignment vertical="center"/>
    </xf>
    <xf numFmtId="39" fontId="16" fillId="35" borderId="10" xfId="0" applyFont="1" applyFill="1" applyBorder="1" applyAlignment="1">
      <alignment vertical="top"/>
    </xf>
    <xf numFmtId="174" fontId="9" fillId="37" borderId="14" xfId="104" applyNumberFormat="1" applyFont="1" applyFill="1" applyBorder="1" applyAlignment="1">
      <alignment horizontal="right" vertical="top" wrapText="1"/>
      <protection/>
    </xf>
    <xf numFmtId="175" fontId="9" fillId="37" borderId="10" xfId="59" applyNumberFormat="1" applyFont="1" applyFill="1" applyBorder="1" applyAlignment="1" applyProtection="1">
      <alignment vertical="top"/>
      <protection locked="0"/>
    </xf>
    <xf numFmtId="174" fontId="9" fillId="37" borderId="10" xfId="104" applyNumberFormat="1" applyFont="1" applyFill="1" applyBorder="1" applyAlignment="1">
      <alignment horizontal="right" vertical="top" wrapText="1"/>
      <protection/>
    </xf>
    <xf numFmtId="49" fontId="9" fillId="37" borderId="10" xfId="104" applyNumberFormat="1" applyFont="1" applyFill="1" applyBorder="1" applyAlignment="1">
      <alignment horizontal="center" vertical="top" wrapText="1"/>
      <protection/>
    </xf>
    <xf numFmtId="178" fontId="9" fillId="0" borderId="10" xfId="0" applyNumberFormat="1" applyFont="1" applyBorder="1" applyAlignment="1" applyProtection="1">
      <alignment horizontal="center" vertical="top"/>
      <protection/>
    </xf>
    <xf numFmtId="3" fontId="9" fillId="0" borderId="10" xfId="0" applyNumberFormat="1" applyFont="1" applyBorder="1" applyAlignment="1" applyProtection="1">
      <alignment horizontal="right" vertical="top"/>
      <protection/>
    </xf>
    <xf numFmtId="174" fontId="9" fillId="35" borderId="10" xfId="104" applyNumberFormat="1" applyFont="1" applyFill="1" applyBorder="1" applyAlignment="1">
      <alignment horizontal="right" vertical="top" wrapText="1"/>
      <protection/>
    </xf>
    <xf numFmtId="49" fontId="9" fillId="35" borderId="10" xfId="104" applyNumberFormat="1" applyFont="1" applyFill="1" applyBorder="1" applyAlignment="1">
      <alignment horizontal="center" vertical="top" wrapText="1"/>
      <protection/>
    </xf>
    <xf numFmtId="49" fontId="9" fillId="35" borderId="10" xfId="104" applyNumberFormat="1" applyFont="1" applyFill="1" applyBorder="1" applyAlignment="1">
      <alignment vertical="top" wrapText="1"/>
      <protection/>
    </xf>
    <xf numFmtId="175" fontId="9" fillId="35" borderId="10" xfId="59" applyNumberFormat="1" applyFont="1" applyFill="1" applyBorder="1" applyAlignment="1" applyProtection="1">
      <alignment vertical="top"/>
      <protection locked="0"/>
    </xf>
    <xf numFmtId="39" fontId="2" fillId="0" borderId="10" xfId="0" applyFont="1" applyBorder="1" applyAlignment="1">
      <alignment horizontal="right" vertical="top"/>
    </xf>
    <xf numFmtId="39" fontId="2" fillId="0" borderId="10" xfId="0" applyFont="1" applyBorder="1" applyAlignment="1">
      <alignment wrapText="1"/>
    </xf>
    <xf numFmtId="39" fontId="2" fillId="0" borderId="10" xfId="0" applyFont="1" applyBorder="1" applyAlignment="1">
      <alignment/>
    </xf>
    <xf numFmtId="39" fontId="2" fillId="0" borderId="10" xfId="0" applyFont="1" applyBorder="1" applyAlignment="1">
      <alignment vertical="center" wrapText="1"/>
    </xf>
    <xf numFmtId="39" fontId="18" fillId="0" borderId="10" xfId="0" applyFont="1" applyFill="1" applyBorder="1" applyAlignment="1">
      <alignment vertical="center"/>
    </xf>
    <xf numFmtId="39" fontId="2" fillId="0" borderId="10" xfId="0" applyFont="1" applyFill="1" applyBorder="1" applyAlignment="1">
      <alignment horizontal="right" vertical="top"/>
    </xf>
    <xf numFmtId="49" fontId="62" fillId="33" borderId="10" xfId="0" applyNumberFormat="1" applyFont="1" applyFill="1" applyBorder="1" applyAlignment="1">
      <alignment horizontal="right" vertical="top"/>
    </xf>
    <xf numFmtId="39" fontId="62" fillId="33" borderId="10" xfId="0" applyFont="1" applyFill="1" applyBorder="1" applyAlignment="1">
      <alignment horizontal="left" vertical="top"/>
    </xf>
    <xf numFmtId="4" fontId="62" fillId="33" borderId="10" xfId="0" applyNumberFormat="1" applyFont="1" applyFill="1" applyBorder="1" applyAlignment="1">
      <alignment horizontal="right" vertical="top" wrapText="1"/>
    </xf>
    <xf numFmtId="2" fontId="62" fillId="33" borderId="10" xfId="0" applyNumberFormat="1" applyFont="1" applyFill="1" applyBorder="1" applyAlignment="1">
      <alignment horizontal="center" vertical="top"/>
    </xf>
    <xf numFmtId="4" fontId="62" fillId="0" borderId="10" xfId="0" applyNumberFormat="1" applyFont="1" applyFill="1" applyBorder="1" applyAlignment="1">
      <alignment horizontal="right" vertical="top" wrapText="1"/>
    </xf>
    <xf numFmtId="49" fontId="59" fillId="33" borderId="10" xfId="0" applyNumberFormat="1" applyFont="1" applyFill="1" applyBorder="1" applyAlignment="1">
      <alignment horizontal="right" vertical="top"/>
    </xf>
    <xf numFmtId="39" fontId="59" fillId="33" borderId="10" xfId="0" applyFont="1" applyFill="1" applyBorder="1" applyAlignment="1">
      <alignment horizontal="left" vertical="top" wrapText="1"/>
    </xf>
    <xf numFmtId="4" fontId="59" fillId="33" borderId="10" xfId="0" applyNumberFormat="1" applyFont="1" applyFill="1" applyBorder="1" applyAlignment="1">
      <alignment horizontal="right" vertical="top" wrapText="1"/>
    </xf>
    <xf numFmtId="2" fontId="59" fillId="33" borderId="10" xfId="0" applyNumberFormat="1" applyFont="1" applyFill="1" applyBorder="1" applyAlignment="1">
      <alignment horizontal="center" vertical="top"/>
    </xf>
    <xf numFmtId="4" fontId="59" fillId="0" borderId="10" xfId="0" applyNumberFormat="1" applyFont="1" applyFill="1" applyBorder="1" applyAlignment="1">
      <alignment horizontal="right" vertical="top" wrapText="1"/>
    </xf>
    <xf numFmtId="4" fontId="14" fillId="33" borderId="10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left" vertical="top"/>
    </xf>
    <xf numFmtId="4" fontId="13" fillId="0" borderId="10" xfId="0" applyNumberFormat="1" applyFont="1" applyFill="1" applyBorder="1" applyAlignment="1">
      <alignment horizontal="left" vertical="top"/>
    </xf>
    <xf numFmtId="43" fontId="2" fillId="0" borderId="10" xfId="50" applyNumberFormat="1" applyFont="1" applyFill="1" applyBorder="1" applyAlignment="1">
      <alignment horizontal="right" vertical="top" wrapText="1"/>
    </xf>
    <xf numFmtId="4" fontId="2" fillId="0" borderId="10" xfId="89" applyNumberFormat="1" applyFont="1" applyFill="1" applyBorder="1" applyAlignment="1">
      <alignment horizontal="right" vertical="top"/>
      <protection/>
    </xf>
    <xf numFmtId="4" fontId="2" fillId="0" borderId="10" xfId="89" applyNumberFormat="1" applyFont="1" applyFill="1" applyBorder="1" applyAlignment="1" applyProtection="1">
      <alignment vertical="top"/>
      <protection locked="0"/>
    </xf>
    <xf numFmtId="175" fontId="2" fillId="0" borderId="10" xfId="59" applyNumberFormat="1" applyFont="1" applyFill="1" applyBorder="1" applyAlignment="1" applyProtection="1">
      <alignment vertical="top"/>
      <protection locked="0"/>
    </xf>
    <xf numFmtId="173" fontId="2" fillId="33" borderId="16" xfId="103" applyNumberFormat="1" applyFont="1" applyFill="1" applyBorder="1" applyAlignment="1">
      <alignment horizontal="center" vertical="center"/>
      <protection/>
    </xf>
    <xf numFmtId="177" fontId="2" fillId="0" borderId="16" xfId="0" applyNumberFormat="1" applyFont="1" applyFill="1" applyBorder="1" applyAlignment="1">
      <alignment horizontal="right" vertical="top"/>
    </xf>
    <xf numFmtId="174" fontId="16" fillId="0" borderId="16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horizontal="right" vertical="center"/>
    </xf>
    <xf numFmtId="39" fontId="2" fillId="0" borderId="16" xfId="0" applyFont="1" applyBorder="1" applyAlignment="1">
      <alignment horizontal="center" vertical="center"/>
    </xf>
    <xf numFmtId="39" fontId="2" fillId="0" borderId="16" xfId="0" applyFont="1" applyBorder="1" applyAlignment="1">
      <alignment horizontal="right" vertical="center" wrapText="1"/>
    </xf>
    <xf numFmtId="39" fontId="9" fillId="0" borderId="14" xfId="0" applyFont="1" applyBorder="1" applyAlignment="1">
      <alignment vertical="top"/>
    </xf>
    <xf numFmtId="39" fontId="9" fillId="0" borderId="13" xfId="0" applyFont="1" applyBorder="1" applyAlignment="1">
      <alignment vertical="top"/>
    </xf>
    <xf numFmtId="177" fontId="2" fillId="0" borderId="16" xfId="0" applyNumberFormat="1" applyFont="1" applyBorder="1" applyAlignment="1">
      <alignment horizontal="right" vertical="top"/>
    </xf>
    <xf numFmtId="39" fontId="2" fillId="33" borderId="10" xfId="0" applyFont="1" applyFill="1" applyBorder="1" applyAlignment="1">
      <alignment horizontal="right" vertical="top"/>
    </xf>
    <xf numFmtId="39" fontId="2" fillId="33" borderId="10" xfId="0" applyFont="1" applyFill="1" applyBorder="1" applyAlignment="1">
      <alignment horizontal="right" vertical="center"/>
    </xf>
    <xf numFmtId="39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0" xfId="0" applyNumberFormat="1" applyFont="1" applyBorder="1" applyAlignment="1" applyProtection="1">
      <alignment horizontal="right" vertical="top"/>
      <protection/>
    </xf>
    <xf numFmtId="178" fontId="2" fillId="0" borderId="20" xfId="0" applyNumberFormat="1" applyFont="1" applyBorder="1" applyAlignment="1" applyProtection="1">
      <alignment horizontal="right" vertical="top"/>
      <protection/>
    </xf>
    <xf numFmtId="39" fontId="2" fillId="0" borderId="11" xfId="0" applyFont="1" applyBorder="1" applyAlignment="1">
      <alignment vertical="top" wrapText="1"/>
    </xf>
    <xf numFmtId="39" fontId="2" fillId="0" borderId="11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center" vertical="top"/>
    </xf>
    <xf numFmtId="39" fontId="13" fillId="0" borderId="11" xfId="0" applyNumberFormat="1" applyFont="1" applyBorder="1" applyAlignment="1">
      <alignment horizontal="right" vertical="top" wrapText="1"/>
    </xf>
    <xf numFmtId="177" fontId="2" fillId="0" borderId="11" xfId="0" applyNumberFormat="1" applyFont="1" applyBorder="1" applyAlignment="1">
      <alignment horizontal="right" vertical="top"/>
    </xf>
    <xf numFmtId="178" fontId="2" fillId="0" borderId="23" xfId="0" applyNumberFormat="1" applyFont="1" applyBorder="1" applyAlignment="1" applyProtection="1">
      <alignment horizontal="right" vertical="top"/>
      <protection/>
    </xf>
    <xf numFmtId="43" fontId="2" fillId="0" borderId="11" xfId="50" applyNumberFormat="1" applyFont="1" applyFill="1" applyBorder="1" applyAlignment="1">
      <alignment horizontal="right" vertical="top" wrapText="1"/>
    </xf>
    <xf numFmtId="49" fontId="2" fillId="0" borderId="11" xfId="104" applyNumberFormat="1" applyFont="1" applyFill="1" applyBorder="1" applyAlignment="1">
      <alignment horizontal="center" vertical="top" wrapText="1"/>
      <protection/>
    </xf>
    <xf numFmtId="4" fontId="2" fillId="0" borderId="11" xfId="89" applyNumberFormat="1" applyFont="1" applyFill="1" applyBorder="1" applyAlignment="1">
      <alignment horizontal="center" vertical="top"/>
      <protection/>
    </xf>
    <xf numFmtId="4" fontId="2" fillId="0" borderId="11" xfId="89" applyNumberFormat="1" applyFont="1" applyFill="1" applyBorder="1" applyAlignment="1" applyProtection="1">
      <alignment horizontal="center" vertical="top"/>
      <protection locked="0"/>
    </xf>
    <xf numFmtId="175" fontId="2" fillId="0" borderId="11" xfId="59" applyNumberFormat="1" applyFont="1" applyFill="1" applyBorder="1" applyAlignment="1" applyProtection="1">
      <alignment vertical="top"/>
      <protection locked="0"/>
    </xf>
    <xf numFmtId="174" fontId="9" fillId="37" borderId="16" xfId="104" applyNumberFormat="1" applyFont="1" applyFill="1" applyBorder="1" applyAlignment="1">
      <alignment horizontal="right" vertical="top" wrapText="1"/>
      <protection/>
    </xf>
    <xf numFmtId="49" fontId="9" fillId="37" borderId="16" xfId="104" applyNumberFormat="1" applyFont="1" applyFill="1" applyBorder="1" applyAlignment="1">
      <alignment horizontal="center" vertical="top" wrapText="1"/>
      <protection/>
    </xf>
    <xf numFmtId="175" fontId="9" fillId="37" borderId="16" xfId="59" applyNumberFormat="1" applyFont="1" applyFill="1" applyBorder="1" applyAlignment="1" applyProtection="1">
      <alignment vertical="top"/>
      <protection locked="0"/>
    </xf>
    <xf numFmtId="179" fontId="2" fillId="0" borderId="20" xfId="0" applyNumberFormat="1" applyFont="1" applyBorder="1" applyAlignment="1" applyProtection="1">
      <alignment horizontal="right" vertical="top"/>
      <protection/>
    </xf>
    <xf numFmtId="39" fontId="2" fillId="0" borderId="11" xfId="0" applyNumberFormat="1" applyFont="1" applyFill="1" applyBorder="1" applyAlignment="1">
      <alignment horizontal="center" vertical="top"/>
    </xf>
    <xf numFmtId="177" fontId="2" fillId="0" borderId="11" xfId="0" applyNumberFormat="1" applyFont="1" applyFill="1" applyBorder="1" applyAlignment="1">
      <alignment horizontal="right" vertical="top" wrapText="1"/>
    </xf>
    <xf numFmtId="174" fontId="16" fillId="0" borderId="11" xfId="0" applyNumberFormat="1" applyFont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left" vertical="top" wrapText="1"/>
    </xf>
    <xf numFmtId="173" fontId="2" fillId="33" borderId="11" xfId="103" applyNumberFormat="1" applyFont="1" applyFill="1" applyBorder="1" applyAlignment="1">
      <alignment horizontal="center" vertical="center"/>
      <protection/>
    </xf>
    <xf numFmtId="4" fontId="59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top"/>
    </xf>
    <xf numFmtId="174" fontId="16" fillId="0" borderId="16" xfId="0" applyNumberFormat="1" applyFont="1" applyBorder="1" applyAlignment="1">
      <alignment horizontal="right" vertical="top"/>
    </xf>
    <xf numFmtId="39" fontId="59" fillId="0" borderId="16" xfId="0" applyFont="1" applyBorder="1" applyAlignment="1">
      <alignment horizontal="right" vertical="center" wrapText="1"/>
    </xf>
    <xf numFmtId="174" fontId="16" fillId="33" borderId="11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right" vertical="center" wrapText="1"/>
    </xf>
    <xf numFmtId="174" fontId="16" fillId="33" borderId="16" xfId="0" applyNumberFormat="1" applyFont="1" applyFill="1" applyBorder="1" applyAlignment="1">
      <alignment vertical="top"/>
    </xf>
    <xf numFmtId="0" fontId="2" fillId="33" borderId="16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4" fontId="59" fillId="33" borderId="16" xfId="0" applyNumberFormat="1" applyFont="1" applyFill="1" applyBorder="1" applyAlignment="1">
      <alignment horizontal="right" vertical="center" wrapText="1"/>
    </xf>
    <xf numFmtId="49" fontId="9" fillId="37" borderId="16" xfId="104" applyNumberFormat="1" applyFont="1" applyFill="1" applyBorder="1" applyAlignment="1">
      <alignment vertical="top" wrapText="1"/>
      <protection/>
    </xf>
    <xf numFmtId="39" fontId="16" fillId="0" borderId="11" xfId="0" applyFont="1" applyBorder="1" applyAlignment="1">
      <alignment vertical="top"/>
    </xf>
    <xf numFmtId="39" fontId="2" fillId="33" borderId="11" xfId="0" applyFont="1" applyFill="1" applyBorder="1" applyAlignment="1">
      <alignment vertical="top"/>
    </xf>
    <xf numFmtId="39" fontId="2" fillId="33" borderId="11" xfId="0" applyFont="1" applyFill="1" applyBorder="1" applyAlignment="1">
      <alignment horizontal="center" vertical="center" wrapText="1"/>
    </xf>
    <xf numFmtId="39" fontId="59" fillId="0" borderId="11" xfId="0" applyFont="1" applyBorder="1" applyAlignment="1">
      <alignment horizontal="right" vertical="center"/>
    </xf>
    <xf numFmtId="177" fontId="2" fillId="33" borderId="11" xfId="0" applyNumberFormat="1" applyFont="1" applyFill="1" applyBorder="1" applyAlignment="1">
      <alignment horizontal="right" vertical="top"/>
    </xf>
    <xf numFmtId="174" fontId="16" fillId="0" borderId="11" xfId="0" applyNumberFormat="1" applyFont="1" applyBorder="1" applyAlignment="1">
      <alignment vertical="top"/>
    </xf>
    <xf numFmtId="0" fontId="2" fillId="33" borderId="11" xfId="0" applyNumberFormat="1" applyFont="1" applyFill="1" applyBorder="1" applyAlignment="1">
      <alignment wrapText="1"/>
    </xf>
    <xf numFmtId="2" fontId="59" fillId="0" borderId="11" xfId="0" applyNumberFormat="1" applyFont="1" applyBorder="1" applyAlignment="1">
      <alignment horizontal="center" vertical="center"/>
    </xf>
    <xf numFmtId="39" fontId="59" fillId="0" borderId="11" xfId="0" applyFont="1" applyBorder="1" applyAlignment="1">
      <alignment horizontal="center" vertical="center"/>
    </xf>
    <xf numFmtId="39" fontId="59" fillId="0" borderId="11" xfId="0" applyFont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wrapText="1"/>
    </xf>
    <xf numFmtId="2" fontId="59" fillId="0" borderId="16" xfId="0" applyNumberFormat="1" applyFont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Fill="1" applyBorder="1" applyAlignment="1">
      <alignment vertical="top"/>
    </xf>
    <xf numFmtId="39" fontId="2" fillId="0" borderId="11" xfId="0" applyFont="1" applyFill="1" applyBorder="1" applyAlignment="1">
      <alignment vertical="top" wrapText="1"/>
    </xf>
    <xf numFmtId="2" fontId="59" fillId="0" borderId="11" xfId="0" applyNumberFormat="1" applyFont="1" applyFill="1" applyBorder="1" applyAlignment="1">
      <alignment horizontal="center" vertical="center"/>
    </xf>
    <xf numFmtId="39" fontId="59" fillId="0" borderId="11" xfId="0" applyFont="1" applyFill="1" applyBorder="1" applyAlignment="1">
      <alignment horizontal="center" vertical="center"/>
    </xf>
    <xf numFmtId="39" fontId="59" fillId="0" borderId="11" xfId="0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174" fontId="16" fillId="0" borderId="16" xfId="0" applyNumberFormat="1" applyFont="1" applyFill="1" applyBorder="1" applyAlignment="1">
      <alignment vertical="top"/>
    </xf>
    <xf numFmtId="2" fontId="59" fillId="0" borderId="16" xfId="0" applyNumberFormat="1" applyFont="1" applyFill="1" applyBorder="1" applyAlignment="1">
      <alignment horizontal="right" vertical="center"/>
    </xf>
    <xf numFmtId="39" fontId="59" fillId="0" borderId="16" xfId="0" applyFont="1" applyFill="1" applyBorder="1" applyAlignment="1">
      <alignment horizontal="center" vertical="center"/>
    </xf>
    <xf numFmtId="39" fontId="59" fillId="0" borderId="16" xfId="0" applyFont="1" applyFill="1" applyBorder="1" applyAlignment="1">
      <alignment horizontal="right" vertical="center" wrapText="1"/>
    </xf>
    <xf numFmtId="177" fontId="2" fillId="0" borderId="16" xfId="0" applyNumberFormat="1" applyFont="1" applyFill="1" applyBorder="1" applyAlignment="1">
      <alignment horizontal="right" vertical="center"/>
    </xf>
    <xf numFmtId="174" fontId="16" fillId="0" borderId="11" xfId="0" applyNumberFormat="1" applyFont="1" applyFill="1" applyBorder="1" applyAlignment="1">
      <alignment horizontal="right" vertical="top"/>
    </xf>
    <xf numFmtId="49" fontId="2" fillId="0" borderId="11" xfId="104" applyNumberFormat="1" applyFont="1" applyFill="1" applyBorder="1" applyAlignment="1">
      <alignment vertical="center" wrapText="1"/>
      <protection/>
    </xf>
    <xf numFmtId="2" fontId="2" fillId="0" borderId="11" xfId="0" applyNumberFormat="1" applyFont="1" applyFill="1" applyBorder="1" applyAlignment="1">
      <alignment horizontal="right" vertical="center"/>
    </xf>
    <xf numFmtId="39" fontId="2" fillId="0" borderId="11" xfId="0" applyFont="1" applyFill="1" applyBorder="1" applyAlignment="1">
      <alignment horizontal="center" vertical="center"/>
    </xf>
    <xf numFmtId="174" fontId="16" fillId="0" borderId="16" xfId="0" applyNumberFormat="1" applyFont="1" applyFill="1" applyBorder="1" applyAlignment="1">
      <alignment horizontal="right" vertical="top"/>
    </xf>
    <xf numFmtId="39" fontId="2" fillId="0" borderId="16" xfId="0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horizontal="right" vertical="center"/>
    </xf>
    <xf numFmtId="39" fontId="2" fillId="0" borderId="16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39" fontId="2" fillId="0" borderId="11" xfId="0" applyFont="1" applyBorder="1" applyAlignment="1">
      <alignment horizontal="center" vertical="center"/>
    </xf>
    <xf numFmtId="39" fontId="2" fillId="0" borderId="11" xfId="0" applyFont="1" applyBorder="1" applyAlignment="1">
      <alignment horizontal="right" vertical="center" wrapText="1"/>
    </xf>
    <xf numFmtId="39" fontId="2" fillId="33" borderId="10" xfId="94" applyFont="1" applyFill="1" applyBorder="1" applyAlignment="1">
      <alignment horizontal="left" vertical="top"/>
      <protection/>
    </xf>
    <xf numFmtId="39" fontId="9" fillId="33" borderId="21" xfId="0" applyFont="1" applyFill="1" applyBorder="1" applyAlignment="1" applyProtection="1">
      <alignment horizontal="center" vertical="center"/>
      <protection/>
    </xf>
    <xf numFmtId="39" fontId="9" fillId="33" borderId="11" xfId="0" applyFont="1" applyFill="1" applyBorder="1" applyAlignment="1" applyProtection="1">
      <alignment horizontal="center" vertical="center"/>
      <protection/>
    </xf>
    <xf numFmtId="39" fontId="9" fillId="33" borderId="11" xfId="0" applyFont="1" applyFill="1" applyBorder="1" applyAlignment="1">
      <alignment horizontal="right" vertical="center"/>
    </xf>
    <xf numFmtId="39" fontId="3" fillId="33" borderId="15" xfId="0" applyFont="1" applyFill="1" applyBorder="1" applyAlignment="1">
      <alignment vertical="top"/>
    </xf>
    <xf numFmtId="39" fontId="9" fillId="33" borderId="19" xfId="0" applyFont="1" applyFill="1" applyBorder="1" applyAlignment="1" applyProtection="1">
      <alignment horizontal="right" vertical="center"/>
      <protection/>
    </xf>
    <xf numFmtId="10" fontId="2" fillId="33" borderId="15" xfId="108" applyNumberFormat="1" applyFont="1" applyFill="1" applyBorder="1" applyAlignment="1">
      <alignment horizontal="right"/>
    </xf>
    <xf numFmtId="39" fontId="9" fillId="33" borderId="15" xfId="0" applyFont="1" applyFill="1" applyBorder="1" applyAlignment="1" applyProtection="1">
      <alignment horizontal="center" vertical="center"/>
      <protection/>
    </xf>
    <xf numFmtId="39" fontId="13" fillId="33" borderId="15" xfId="0" applyNumberFormat="1" applyFont="1" applyFill="1" applyBorder="1" applyAlignment="1" applyProtection="1">
      <alignment vertical="top"/>
      <protection locked="0"/>
    </xf>
    <xf numFmtId="39" fontId="16" fillId="33" borderId="0" xfId="0" applyFont="1" applyFill="1" applyBorder="1" applyAlignment="1">
      <alignment horizontal="left" vertical="center" wrapText="1"/>
    </xf>
    <xf numFmtId="0" fontId="2" fillId="36" borderId="0" xfId="92" applyNumberFormat="1" applyFont="1" applyFill="1" applyBorder="1" applyAlignment="1">
      <alignment horizontal="left" vertical="top"/>
      <protection/>
    </xf>
    <xf numFmtId="0" fontId="2" fillId="36" borderId="0" xfId="92" applyFont="1" applyFill="1" applyBorder="1" applyAlignment="1">
      <alignment horizontal="center" vertical="top" wrapText="1"/>
      <protection/>
    </xf>
    <xf numFmtId="175" fontId="2" fillId="0" borderId="20" xfId="53" applyBorder="1" applyAlignment="1">
      <alignment vertical="center"/>
    </xf>
    <xf numFmtId="175" fontId="2" fillId="0" borderId="24" xfId="53" applyBorder="1" applyAlignment="1">
      <alignment vertical="center"/>
    </xf>
    <xf numFmtId="175" fontId="2" fillId="0" borderId="23" xfId="53" applyBorder="1" applyAlignment="1">
      <alignment vertical="center"/>
    </xf>
    <xf numFmtId="175" fontId="2" fillId="0" borderId="25" xfId="53" applyBorder="1" applyAlignment="1">
      <alignment vertical="center"/>
    </xf>
    <xf numFmtId="175" fontId="2" fillId="0" borderId="15" xfId="53" applyBorder="1" applyAlignment="1">
      <alignment vertical="center"/>
    </xf>
    <xf numFmtId="175" fontId="2" fillId="0" borderId="20" xfId="53" applyBorder="1" applyAlignment="1">
      <alignment horizontal="center" vertical="top"/>
    </xf>
    <xf numFmtId="175" fontId="2" fillId="0" borderId="21" xfId="53" applyBorder="1" applyAlignment="1">
      <alignment horizontal="center" vertical="top"/>
    </xf>
    <xf numFmtId="175" fontId="2" fillId="0" borderId="23" xfId="53" applyBorder="1" applyAlignment="1">
      <alignment horizontal="center" vertical="top"/>
    </xf>
    <xf numFmtId="175" fontId="2" fillId="0" borderId="22" xfId="53" applyBorder="1" applyAlignment="1">
      <alignment horizontal="center" vertical="top"/>
    </xf>
    <xf numFmtId="0" fontId="2" fillId="0" borderId="18" xfId="92" applyBorder="1" applyAlignment="1">
      <alignment horizontal="center" vertical="top"/>
      <protection/>
    </xf>
    <xf numFmtId="0" fontId="2" fillId="0" borderId="19" xfId="92" applyBorder="1" applyAlignment="1">
      <alignment horizontal="center" vertical="top"/>
      <protection/>
    </xf>
    <xf numFmtId="0" fontId="2" fillId="0" borderId="17" xfId="92" applyBorder="1" applyAlignment="1">
      <alignment horizontal="center" vertical="top"/>
      <protection/>
    </xf>
    <xf numFmtId="39" fontId="4" fillId="0" borderId="20" xfId="0" applyFont="1" applyBorder="1" applyAlignment="1">
      <alignment horizontal="center" vertical="top" wrapText="1"/>
    </xf>
    <xf numFmtId="39" fontId="8" fillId="0" borderId="24" xfId="0" applyFont="1" applyBorder="1" applyAlignment="1">
      <alignment vertical="top" wrapText="1"/>
    </xf>
    <xf numFmtId="39" fontId="8" fillId="0" borderId="21" xfId="0" applyFont="1" applyBorder="1" applyAlignment="1">
      <alignment vertical="top" wrapText="1"/>
    </xf>
    <xf numFmtId="39" fontId="4" fillId="0" borderId="14" xfId="0" applyFont="1" applyBorder="1" applyAlignment="1">
      <alignment horizontal="center" vertical="top" wrapText="1"/>
    </xf>
    <xf numFmtId="39" fontId="4" fillId="0" borderId="0" xfId="0" applyFont="1" applyBorder="1" applyAlignment="1">
      <alignment horizontal="center" vertical="top" wrapText="1"/>
    </xf>
    <xf numFmtId="39" fontId="4" fillId="0" borderId="13" xfId="0" applyFont="1" applyBorder="1" applyAlignment="1">
      <alignment horizontal="center" vertical="top" wrapText="1"/>
    </xf>
    <xf numFmtId="39" fontId="8" fillId="0" borderId="0" xfId="0" applyFont="1" applyBorder="1" applyAlignment="1">
      <alignment horizontal="center" vertical="top" wrapText="1"/>
    </xf>
    <xf numFmtId="39" fontId="8" fillId="0" borderId="13" xfId="0" applyFont="1" applyBorder="1" applyAlignment="1">
      <alignment horizontal="center" vertical="top" wrapText="1"/>
    </xf>
    <xf numFmtId="39" fontId="7" fillId="0" borderId="14" xfId="0" applyFont="1" applyBorder="1" applyAlignment="1">
      <alignment horizontal="right" vertical="top" wrapText="1"/>
    </xf>
    <xf numFmtId="39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left" vertical="top"/>
    </xf>
    <xf numFmtId="39" fontId="2" fillId="0" borderId="14" xfId="0" applyFont="1" applyBorder="1" applyAlignment="1" applyProtection="1">
      <alignment horizontal="justify" vertical="top"/>
      <protection/>
    </xf>
    <xf numFmtId="39" fontId="2" fillId="0" borderId="0" xfId="0" applyFont="1" applyBorder="1" applyAlignment="1" applyProtection="1">
      <alignment horizontal="justify" vertical="top"/>
      <protection/>
    </xf>
    <xf numFmtId="39" fontId="2" fillId="0" borderId="13" xfId="0" applyFont="1" applyBorder="1" applyAlignment="1" applyProtection="1">
      <alignment horizontal="justify" vertical="top"/>
      <protection/>
    </xf>
    <xf numFmtId="39" fontId="9" fillId="2" borderId="23" xfId="0" applyFont="1" applyFill="1" applyBorder="1" applyAlignment="1" applyProtection="1">
      <alignment horizontal="center" vertical="top"/>
      <protection/>
    </xf>
    <xf numFmtId="39" fontId="9" fillId="2" borderId="25" xfId="0" applyFont="1" applyFill="1" applyBorder="1" applyAlignment="1" applyProtection="1">
      <alignment horizontal="center" vertical="top"/>
      <protection/>
    </xf>
    <xf numFmtId="39" fontId="9" fillId="2" borderId="22" xfId="0" applyFont="1" applyFill="1" applyBorder="1" applyAlignment="1" applyProtection="1">
      <alignment horizontal="center" vertical="top"/>
      <protection/>
    </xf>
    <xf numFmtId="175" fontId="2" fillId="0" borderId="0" xfId="53" applyBorder="1" applyAlignment="1">
      <alignment vertical="center"/>
    </xf>
    <xf numFmtId="175" fontId="2" fillId="0" borderId="0" xfId="53" applyBorder="1" applyAlignment="1">
      <alignment horizontal="center" vertical="top"/>
    </xf>
    <xf numFmtId="39" fontId="9" fillId="0" borderId="16" xfId="0" applyFont="1" applyFill="1" applyBorder="1" applyAlignment="1">
      <alignment vertical="top" wrapText="1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ANALISIS EL PUERTO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10" xfId="52"/>
    <cellStyle name="Millares 10 2" xfId="53"/>
    <cellStyle name="Millares 11" xfId="54"/>
    <cellStyle name="Millares 11 3" xfId="55"/>
    <cellStyle name="Millares 11 5" xfId="56"/>
    <cellStyle name="Millares 13" xfId="57"/>
    <cellStyle name="Millares 15" xfId="58"/>
    <cellStyle name="Millares 2" xfId="59"/>
    <cellStyle name="Millares 2 2 2" xfId="60"/>
    <cellStyle name="Millares 2 2 2 2" xfId="61"/>
    <cellStyle name="Millares 3" xfId="62"/>
    <cellStyle name="Millares 3 2" xfId="63"/>
    <cellStyle name="Millares 3 3" xfId="64"/>
    <cellStyle name="Millares 3 3 2" xfId="65"/>
    <cellStyle name="Millares 3 3 3" xfId="66"/>
    <cellStyle name="Millares 3_111-12 ac neyba zona alta" xfId="67"/>
    <cellStyle name="Millares 4" xfId="68"/>
    <cellStyle name="Millares 4 2 2" xfId="69"/>
    <cellStyle name="Millares 5" xfId="70"/>
    <cellStyle name="Millares 5 2" xfId="71"/>
    <cellStyle name="Millares 5 3" xfId="72"/>
    <cellStyle name="Millares 6" xfId="73"/>
    <cellStyle name="Millares 7 2 2" xfId="74"/>
    <cellStyle name="Millares_55-09 Equipamiento Pozos Ac. Rural El Llano" xfId="75"/>
    <cellStyle name="Millares_NUEVO FORMATO DE PRESUPUESTOS" xfId="76"/>
    <cellStyle name="Currency" xfId="77"/>
    <cellStyle name="Currency [0]" xfId="78"/>
    <cellStyle name="Moneda 8" xfId="79"/>
    <cellStyle name="Neutral" xfId="80"/>
    <cellStyle name="Normal 10 2 2" xfId="81"/>
    <cellStyle name="Normal 11" xfId="82"/>
    <cellStyle name="Normal 11 4" xfId="83"/>
    <cellStyle name="Normal 115" xfId="84"/>
    <cellStyle name="Normal 13" xfId="85"/>
    <cellStyle name="Normal 13 2" xfId="86"/>
    <cellStyle name="Normal 19" xfId="87"/>
    <cellStyle name="Normal 2" xfId="88"/>
    <cellStyle name="Normal 2 2" xfId="89"/>
    <cellStyle name="Normal 2 2 2" xfId="90"/>
    <cellStyle name="Normal 2 2 2 3 5" xfId="91"/>
    <cellStyle name="Normal 2 3 2" xfId="92"/>
    <cellStyle name="Normal 3" xfId="93"/>
    <cellStyle name="Normal 3 2 4" xfId="94"/>
    <cellStyle name="Normal 3 3" xfId="95"/>
    <cellStyle name="Normal 4" xfId="96"/>
    <cellStyle name="Normal 5" xfId="97"/>
    <cellStyle name="Normal 5 2" xfId="98"/>
    <cellStyle name="Normal 6" xfId="99"/>
    <cellStyle name="Normal 6 2" xfId="100"/>
    <cellStyle name="Normal 9 2 3" xfId="101"/>
    <cellStyle name="Normal_158-09 TERMINACION AC. LA GINA" xfId="102"/>
    <cellStyle name="Normal_502-01 alcantarillado sanitario academia de entrenamiento policial de hatilloparte b" xfId="103"/>
    <cellStyle name="Normal_Hoja1" xfId="104"/>
    <cellStyle name="Normal_PRES 059-09 REHABIL. PLANTA DE TRATAMIENTO DE 80 LPS RAPIDA, AC. HATO DEL YAQUE" xfId="105"/>
    <cellStyle name="Notas" xfId="106"/>
    <cellStyle name="Percent" xfId="107"/>
    <cellStyle name="Porcentual 2 2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1733550</xdr:colOff>
      <xdr:row>102</xdr:row>
      <xdr:rowOff>0</xdr:rowOff>
    </xdr:from>
    <xdr:ext cx="228600" cy="28575"/>
    <xdr:sp fLocksText="0">
      <xdr:nvSpPr>
        <xdr:cNvPr id="1" name="Text Box 8"/>
        <xdr:cNvSpPr txBox="1">
          <a:spLocks noChangeArrowheads="1"/>
        </xdr:cNvSpPr>
      </xdr:nvSpPr>
      <xdr:spPr>
        <a:xfrm>
          <a:off x="2562225" y="1971675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228600" cy="28575"/>
    <xdr:sp fLocksText="0">
      <xdr:nvSpPr>
        <xdr:cNvPr id="2" name="Text Box 8"/>
        <xdr:cNvSpPr txBox="1">
          <a:spLocks noChangeArrowheads="1"/>
        </xdr:cNvSpPr>
      </xdr:nvSpPr>
      <xdr:spPr>
        <a:xfrm>
          <a:off x="2562225" y="1971675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228600" cy="28575"/>
    <xdr:sp fLocksText="0">
      <xdr:nvSpPr>
        <xdr:cNvPr id="3" name="Text Box 19"/>
        <xdr:cNvSpPr txBox="1">
          <a:spLocks noChangeArrowheads="1"/>
        </xdr:cNvSpPr>
      </xdr:nvSpPr>
      <xdr:spPr>
        <a:xfrm>
          <a:off x="2562225" y="1971675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4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5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6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7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8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9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10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11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12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13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14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15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16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17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18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19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228600" cy="28575"/>
    <xdr:sp fLocksText="0">
      <xdr:nvSpPr>
        <xdr:cNvPr id="20" name="Text Box 8"/>
        <xdr:cNvSpPr txBox="1">
          <a:spLocks noChangeArrowheads="1"/>
        </xdr:cNvSpPr>
      </xdr:nvSpPr>
      <xdr:spPr>
        <a:xfrm>
          <a:off x="2562225" y="1971675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228600" cy="28575"/>
    <xdr:sp fLocksText="0">
      <xdr:nvSpPr>
        <xdr:cNvPr id="21" name="Text Box 8"/>
        <xdr:cNvSpPr txBox="1">
          <a:spLocks noChangeArrowheads="1"/>
        </xdr:cNvSpPr>
      </xdr:nvSpPr>
      <xdr:spPr>
        <a:xfrm>
          <a:off x="2562225" y="1971675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228600" cy="28575"/>
    <xdr:sp fLocksText="0">
      <xdr:nvSpPr>
        <xdr:cNvPr id="22" name="Text Box 19"/>
        <xdr:cNvSpPr txBox="1">
          <a:spLocks noChangeArrowheads="1"/>
        </xdr:cNvSpPr>
      </xdr:nvSpPr>
      <xdr:spPr>
        <a:xfrm>
          <a:off x="2562225" y="19716750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23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24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25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26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27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28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29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30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31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32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33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34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35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36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81000" cy="57150"/>
    <xdr:sp fLocksText="0">
      <xdr:nvSpPr>
        <xdr:cNvPr id="37" name="Text Box 8"/>
        <xdr:cNvSpPr txBox="1">
          <a:spLocks noChangeArrowheads="1"/>
        </xdr:cNvSpPr>
      </xdr:nvSpPr>
      <xdr:spPr>
        <a:xfrm>
          <a:off x="2562225" y="19716750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102</xdr:row>
      <xdr:rowOff>0</xdr:rowOff>
    </xdr:from>
    <xdr:ext cx="371475" cy="57150"/>
    <xdr:sp fLocksText="0">
      <xdr:nvSpPr>
        <xdr:cNvPr id="38" name="Text Box 19"/>
        <xdr:cNvSpPr txBox="1">
          <a:spLocks noChangeArrowheads="1"/>
        </xdr:cNvSpPr>
      </xdr:nvSpPr>
      <xdr:spPr>
        <a:xfrm>
          <a:off x="2562225" y="19716750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102</xdr:row>
      <xdr:rowOff>0</xdr:rowOff>
    </xdr:from>
    <xdr:ext cx="123825" cy="161925"/>
    <xdr:sp fLocksText="0">
      <xdr:nvSpPr>
        <xdr:cNvPr id="39" name="Text Box 15"/>
        <xdr:cNvSpPr txBox="1">
          <a:spLocks noChangeArrowheads="1"/>
        </xdr:cNvSpPr>
      </xdr:nvSpPr>
      <xdr:spPr>
        <a:xfrm>
          <a:off x="2543175" y="197167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102</xdr:row>
      <xdr:rowOff>0</xdr:rowOff>
    </xdr:from>
    <xdr:ext cx="123825" cy="161925"/>
    <xdr:sp fLocksText="0">
      <xdr:nvSpPr>
        <xdr:cNvPr id="40" name="Text Box 15"/>
        <xdr:cNvSpPr txBox="1">
          <a:spLocks noChangeArrowheads="1"/>
        </xdr:cNvSpPr>
      </xdr:nvSpPr>
      <xdr:spPr>
        <a:xfrm>
          <a:off x="2543175" y="197167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102</xdr:row>
      <xdr:rowOff>0</xdr:rowOff>
    </xdr:from>
    <xdr:ext cx="123825" cy="161925"/>
    <xdr:sp fLocksText="0">
      <xdr:nvSpPr>
        <xdr:cNvPr id="41" name="Text Box 15"/>
        <xdr:cNvSpPr txBox="1">
          <a:spLocks noChangeArrowheads="1"/>
        </xdr:cNvSpPr>
      </xdr:nvSpPr>
      <xdr:spPr>
        <a:xfrm>
          <a:off x="2543175" y="197167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102</xdr:row>
      <xdr:rowOff>0</xdr:rowOff>
    </xdr:from>
    <xdr:ext cx="123825" cy="161925"/>
    <xdr:sp fLocksText="0">
      <xdr:nvSpPr>
        <xdr:cNvPr id="42" name="Text Box 15"/>
        <xdr:cNvSpPr txBox="1">
          <a:spLocks noChangeArrowheads="1"/>
        </xdr:cNvSpPr>
      </xdr:nvSpPr>
      <xdr:spPr>
        <a:xfrm>
          <a:off x="2543175" y="197167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14</xdr:row>
      <xdr:rowOff>0</xdr:rowOff>
    </xdr:from>
    <xdr:ext cx="142875" cy="276225"/>
    <xdr:sp fLocksText="0">
      <xdr:nvSpPr>
        <xdr:cNvPr id="43" name="Text Box 9"/>
        <xdr:cNvSpPr txBox="1">
          <a:spLocks noChangeArrowheads="1"/>
        </xdr:cNvSpPr>
      </xdr:nvSpPr>
      <xdr:spPr>
        <a:xfrm>
          <a:off x="2571750" y="28194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14</xdr:row>
      <xdr:rowOff>0</xdr:rowOff>
    </xdr:from>
    <xdr:ext cx="142875" cy="266700"/>
    <xdr:sp fLocksText="0">
      <xdr:nvSpPr>
        <xdr:cNvPr id="44" name="Text Box 8"/>
        <xdr:cNvSpPr txBox="1">
          <a:spLocks noChangeArrowheads="1"/>
        </xdr:cNvSpPr>
      </xdr:nvSpPr>
      <xdr:spPr>
        <a:xfrm>
          <a:off x="2571750" y="28194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14</xdr:row>
      <xdr:rowOff>0</xdr:rowOff>
    </xdr:from>
    <xdr:ext cx="142875" cy="266700"/>
    <xdr:sp fLocksText="0">
      <xdr:nvSpPr>
        <xdr:cNvPr id="45" name="Text Box 9"/>
        <xdr:cNvSpPr txBox="1">
          <a:spLocks noChangeArrowheads="1"/>
        </xdr:cNvSpPr>
      </xdr:nvSpPr>
      <xdr:spPr>
        <a:xfrm>
          <a:off x="2571750" y="28194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14</xdr:row>
      <xdr:rowOff>0</xdr:rowOff>
    </xdr:from>
    <xdr:ext cx="142875" cy="276225"/>
    <xdr:sp fLocksText="0">
      <xdr:nvSpPr>
        <xdr:cNvPr id="46" name="Text Box 8"/>
        <xdr:cNvSpPr txBox="1">
          <a:spLocks noChangeArrowheads="1"/>
        </xdr:cNvSpPr>
      </xdr:nvSpPr>
      <xdr:spPr>
        <a:xfrm>
          <a:off x="2571750" y="28194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14</xdr:row>
      <xdr:rowOff>0</xdr:rowOff>
    </xdr:from>
    <xdr:ext cx="142875" cy="276225"/>
    <xdr:sp fLocksText="0">
      <xdr:nvSpPr>
        <xdr:cNvPr id="47" name="Text Box 9"/>
        <xdr:cNvSpPr txBox="1">
          <a:spLocks noChangeArrowheads="1"/>
        </xdr:cNvSpPr>
      </xdr:nvSpPr>
      <xdr:spPr>
        <a:xfrm>
          <a:off x="2571750" y="28194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14</xdr:row>
      <xdr:rowOff>0</xdr:rowOff>
    </xdr:from>
    <xdr:ext cx="142875" cy="266700"/>
    <xdr:sp fLocksText="0">
      <xdr:nvSpPr>
        <xdr:cNvPr id="48" name="Text Box 8"/>
        <xdr:cNvSpPr txBox="1">
          <a:spLocks noChangeArrowheads="1"/>
        </xdr:cNvSpPr>
      </xdr:nvSpPr>
      <xdr:spPr>
        <a:xfrm>
          <a:off x="2571750" y="28194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14</xdr:row>
      <xdr:rowOff>0</xdr:rowOff>
    </xdr:from>
    <xdr:ext cx="142875" cy="266700"/>
    <xdr:sp fLocksText="0">
      <xdr:nvSpPr>
        <xdr:cNvPr id="49" name="Text Box 9"/>
        <xdr:cNvSpPr txBox="1">
          <a:spLocks noChangeArrowheads="1"/>
        </xdr:cNvSpPr>
      </xdr:nvSpPr>
      <xdr:spPr>
        <a:xfrm>
          <a:off x="2571750" y="28194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7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8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9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0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1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1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1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1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1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1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1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1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1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1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2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3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4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5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6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17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7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7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8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19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0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1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2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3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4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24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4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5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6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7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8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29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30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30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30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30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30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30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0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0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0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0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1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2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3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4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5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36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7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8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39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0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1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2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3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3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3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43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3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3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3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3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3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3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4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5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6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7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8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89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0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1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2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3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4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5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6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457200"/>
    <xdr:sp fLocksText="0">
      <xdr:nvSpPr>
        <xdr:cNvPr id="497" name="Text Box 3"/>
        <xdr:cNvSpPr txBox="1">
          <a:spLocks noChangeArrowheads="1"/>
        </xdr:cNvSpPr>
      </xdr:nvSpPr>
      <xdr:spPr>
        <a:xfrm>
          <a:off x="4086225" y="197167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498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499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0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1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2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3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4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5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6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7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8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09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0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1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2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3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4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5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6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7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8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19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0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1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2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3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4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5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6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7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8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29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0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1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2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3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4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5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6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7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8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39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0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1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2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3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4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5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6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7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8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49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0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1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2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3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4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5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6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7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8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59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60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102</xdr:row>
      <xdr:rowOff>0</xdr:rowOff>
    </xdr:from>
    <xdr:ext cx="0" cy="190500"/>
    <xdr:sp fLocksText="0">
      <xdr:nvSpPr>
        <xdr:cNvPr id="561" name="Text Box 3"/>
        <xdr:cNvSpPr txBox="1">
          <a:spLocks noChangeArrowheads="1"/>
        </xdr:cNvSpPr>
      </xdr:nvSpPr>
      <xdr:spPr>
        <a:xfrm>
          <a:off x="4086225" y="197167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6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7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8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59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0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6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7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8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19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20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21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22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23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24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342900"/>
    <xdr:sp fLocksText="0">
      <xdr:nvSpPr>
        <xdr:cNvPr id="625" name="Text Box 3"/>
        <xdr:cNvSpPr txBox="1">
          <a:spLocks noChangeArrowheads="1"/>
        </xdr:cNvSpPr>
      </xdr:nvSpPr>
      <xdr:spPr>
        <a:xfrm>
          <a:off x="4086225" y="195167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26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27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28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29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30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31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32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33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34" name="Text Box 8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35" name="Text Box 9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36" name="Text Box 8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37" name="Text Box 9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38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39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40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41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42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43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44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45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46" name="Text Box 8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47" name="Text Box 9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48" name="Text Box 8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49" name="Text Box 9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76225"/>
    <xdr:sp fLocksText="0">
      <xdr:nvSpPr>
        <xdr:cNvPr id="650" name="Text Box 8"/>
        <xdr:cNvSpPr txBox="1">
          <a:spLocks noChangeArrowheads="1"/>
        </xdr:cNvSpPr>
      </xdr:nvSpPr>
      <xdr:spPr>
        <a:xfrm>
          <a:off x="2571750" y="19716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76225"/>
    <xdr:sp fLocksText="0">
      <xdr:nvSpPr>
        <xdr:cNvPr id="651" name="Text Box 9"/>
        <xdr:cNvSpPr txBox="1">
          <a:spLocks noChangeArrowheads="1"/>
        </xdr:cNvSpPr>
      </xdr:nvSpPr>
      <xdr:spPr>
        <a:xfrm>
          <a:off x="2571750" y="19716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66700"/>
    <xdr:sp fLocksText="0">
      <xdr:nvSpPr>
        <xdr:cNvPr id="652" name="Text Box 8"/>
        <xdr:cNvSpPr txBox="1">
          <a:spLocks noChangeArrowheads="1"/>
        </xdr:cNvSpPr>
      </xdr:nvSpPr>
      <xdr:spPr>
        <a:xfrm>
          <a:off x="2571750" y="19716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66700"/>
    <xdr:sp fLocksText="0">
      <xdr:nvSpPr>
        <xdr:cNvPr id="653" name="Text Box 9"/>
        <xdr:cNvSpPr txBox="1">
          <a:spLocks noChangeArrowheads="1"/>
        </xdr:cNvSpPr>
      </xdr:nvSpPr>
      <xdr:spPr>
        <a:xfrm>
          <a:off x="2571750" y="19716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54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55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56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57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58" name="Text Box 8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59" name="Text Box 9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60" name="Text Box 8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61" name="Text Box 9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62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63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64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65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66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67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68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69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70" name="Text Box 8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71" name="Text Box 9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72" name="Text Box 8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73" name="Text Box 9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74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75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76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77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78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79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80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81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82" name="Text Box 8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83" name="Text Box 9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84" name="Text Box 8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85" name="Text Box 9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76225"/>
    <xdr:sp fLocksText="0">
      <xdr:nvSpPr>
        <xdr:cNvPr id="686" name="Text Box 8"/>
        <xdr:cNvSpPr txBox="1">
          <a:spLocks noChangeArrowheads="1"/>
        </xdr:cNvSpPr>
      </xdr:nvSpPr>
      <xdr:spPr>
        <a:xfrm>
          <a:off x="2571750" y="19716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76225"/>
    <xdr:sp fLocksText="0">
      <xdr:nvSpPr>
        <xdr:cNvPr id="687" name="Text Box 9"/>
        <xdr:cNvSpPr txBox="1">
          <a:spLocks noChangeArrowheads="1"/>
        </xdr:cNvSpPr>
      </xdr:nvSpPr>
      <xdr:spPr>
        <a:xfrm>
          <a:off x="2571750" y="197167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66700"/>
    <xdr:sp fLocksText="0">
      <xdr:nvSpPr>
        <xdr:cNvPr id="688" name="Text Box 8"/>
        <xdr:cNvSpPr txBox="1">
          <a:spLocks noChangeArrowheads="1"/>
        </xdr:cNvSpPr>
      </xdr:nvSpPr>
      <xdr:spPr>
        <a:xfrm>
          <a:off x="2571750" y="19716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66700"/>
    <xdr:sp fLocksText="0">
      <xdr:nvSpPr>
        <xdr:cNvPr id="689" name="Text Box 9"/>
        <xdr:cNvSpPr txBox="1">
          <a:spLocks noChangeArrowheads="1"/>
        </xdr:cNvSpPr>
      </xdr:nvSpPr>
      <xdr:spPr>
        <a:xfrm>
          <a:off x="2571750" y="19716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90" name="Text Box 8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57175"/>
    <xdr:sp fLocksText="0">
      <xdr:nvSpPr>
        <xdr:cNvPr id="691" name="Text Box 9"/>
        <xdr:cNvSpPr txBox="1">
          <a:spLocks noChangeArrowheads="1"/>
        </xdr:cNvSpPr>
      </xdr:nvSpPr>
      <xdr:spPr>
        <a:xfrm>
          <a:off x="2571750" y="19716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92" name="Text Box 8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47650"/>
    <xdr:sp fLocksText="0">
      <xdr:nvSpPr>
        <xdr:cNvPr id="693" name="Text Box 9"/>
        <xdr:cNvSpPr txBox="1">
          <a:spLocks noChangeArrowheads="1"/>
        </xdr:cNvSpPr>
      </xdr:nvSpPr>
      <xdr:spPr>
        <a:xfrm>
          <a:off x="2571750" y="197167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94" name="Text Box 8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38125"/>
    <xdr:sp fLocksText="0">
      <xdr:nvSpPr>
        <xdr:cNvPr id="695" name="Text Box 9"/>
        <xdr:cNvSpPr txBox="1">
          <a:spLocks noChangeArrowheads="1"/>
        </xdr:cNvSpPr>
      </xdr:nvSpPr>
      <xdr:spPr>
        <a:xfrm>
          <a:off x="2571750" y="19716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96" name="Text Box 8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102</xdr:row>
      <xdr:rowOff>0</xdr:rowOff>
    </xdr:from>
    <xdr:ext cx="0" cy="228600"/>
    <xdr:sp fLocksText="0">
      <xdr:nvSpPr>
        <xdr:cNvPr id="697" name="Text Box 9"/>
        <xdr:cNvSpPr txBox="1">
          <a:spLocks noChangeArrowheads="1"/>
        </xdr:cNvSpPr>
      </xdr:nvSpPr>
      <xdr:spPr>
        <a:xfrm>
          <a:off x="2571750" y="197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69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69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0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1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2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3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4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2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3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4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5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6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7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8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59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60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809625"/>
    <xdr:sp fLocksText="0">
      <xdr:nvSpPr>
        <xdr:cNvPr id="761" name="Text Box 3"/>
        <xdr:cNvSpPr txBox="1">
          <a:spLocks noChangeArrowheads="1"/>
        </xdr:cNvSpPr>
      </xdr:nvSpPr>
      <xdr:spPr>
        <a:xfrm>
          <a:off x="4086225" y="195167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6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7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8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79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0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6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7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8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19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20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21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22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23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24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101</xdr:row>
      <xdr:rowOff>0</xdr:rowOff>
    </xdr:from>
    <xdr:ext cx="0" cy="466725"/>
    <xdr:sp fLocksText="0">
      <xdr:nvSpPr>
        <xdr:cNvPr id="825" name="Text Box 3"/>
        <xdr:cNvSpPr txBox="1">
          <a:spLocks noChangeArrowheads="1"/>
        </xdr:cNvSpPr>
      </xdr:nvSpPr>
      <xdr:spPr>
        <a:xfrm>
          <a:off x="4086225" y="19516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2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2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28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29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0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1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2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3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4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5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8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39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0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1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2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3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4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5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8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49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0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1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2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3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4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5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8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59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0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1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2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3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4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5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8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69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0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1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2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3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4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5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8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79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0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1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2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3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4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5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8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89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0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1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2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3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4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5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6" name="Text Box 8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914400"/>
    <xdr:sp fLocksText="0">
      <xdr:nvSpPr>
        <xdr:cNvPr id="897" name="Text Box 9"/>
        <xdr:cNvSpPr txBox="1">
          <a:spLocks noChangeArrowheads="1"/>
        </xdr:cNvSpPr>
      </xdr:nvSpPr>
      <xdr:spPr>
        <a:xfrm>
          <a:off x="2571750" y="1914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898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899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00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01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02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03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04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05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06" name="Text Box 8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07" name="Text Box 9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08" name="Text Box 8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09" name="Text Box 9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10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11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12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13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14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15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16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17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18" name="Text Box 8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19" name="Text Box 9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20" name="Text Box 8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21" name="Text Box 9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95275"/>
    <xdr:sp fLocksText="0">
      <xdr:nvSpPr>
        <xdr:cNvPr id="922" name="Text Box 8"/>
        <xdr:cNvSpPr txBox="1">
          <a:spLocks noChangeArrowheads="1"/>
        </xdr:cNvSpPr>
      </xdr:nvSpPr>
      <xdr:spPr>
        <a:xfrm>
          <a:off x="2571750" y="191452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95275"/>
    <xdr:sp fLocksText="0">
      <xdr:nvSpPr>
        <xdr:cNvPr id="923" name="Text Box 9"/>
        <xdr:cNvSpPr txBox="1">
          <a:spLocks noChangeArrowheads="1"/>
        </xdr:cNvSpPr>
      </xdr:nvSpPr>
      <xdr:spPr>
        <a:xfrm>
          <a:off x="2571750" y="191452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85750"/>
    <xdr:sp fLocksText="0">
      <xdr:nvSpPr>
        <xdr:cNvPr id="924" name="Text Box 8"/>
        <xdr:cNvSpPr txBox="1">
          <a:spLocks noChangeArrowheads="1"/>
        </xdr:cNvSpPr>
      </xdr:nvSpPr>
      <xdr:spPr>
        <a:xfrm>
          <a:off x="2571750" y="191452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85750"/>
    <xdr:sp fLocksText="0">
      <xdr:nvSpPr>
        <xdr:cNvPr id="925" name="Text Box 9"/>
        <xdr:cNvSpPr txBox="1">
          <a:spLocks noChangeArrowheads="1"/>
        </xdr:cNvSpPr>
      </xdr:nvSpPr>
      <xdr:spPr>
        <a:xfrm>
          <a:off x="2571750" y="191452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26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27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28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29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30" name="Text Box 8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31" name="Text Box 9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32" name="Text Box 8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33" name="Text Box 9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34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35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36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37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38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39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40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41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42" name="Text Box 8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43" name="Text Box 9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44" name="Text Box 8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45" name="Text Box 9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46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47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48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49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50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51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52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53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54" name="Text Box 8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55" name="Text Box 9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56" name="Text Box 8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57" name="Text Box 9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95275"/>
    <xdr:sp fLocksText="0">
      <xdr:nvSpPr>
        <xdr:cNvPr id="958" name="Text Box 8"/>
        <xdr:cNvSpPr txBox="1">
          <a:spLocks noChangeArrowheads="1"/>
        </xdr:cNvSpPr>
      </xdr:nvSpPr>
      <xdr:spPr>
        <a:xfrm>
          <a:off x="2571750" y="191452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95275"/>
    <xdr:sp fLocksText="0">
      <xdr:nvSpPr>
        <xdr:cNvPr id="959" name="Text Box 9"/>
        <xdr:cNvSpPr txBox="1">
          <a:spLocks noChangeArrowheads="1"/>
        </xdr:cNvSpPr>
      </xdr:nvSpPr>
      <xdr:spPr>
        <a:xfrm>
          <a:off x="2571750" y="191452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85750"/>
    <xdr:sp fLocksText="0">
      <xdr:nvSpPr>
        <xdr:cNvPr id="960" name="Text Box 8"/>
        <xdr:cNvSpPr txBox="1">
          <a:spLocks noChangeArrowheads="1"/>
        </xdr:cNvSpPr>
      </xdr:nvSpPr>
      <xdr:spPr>
        <a:xfrm>
          <a:off x="2571750" y="191452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85750"/>
    <xdr:sp fLocksText="0">
      <xdr:nvSpPr>
        <xdr:cNvPr id="961" name="Text Box 9"/>
        <xdr:cNvSpPr txBox="1">
          <a:spLocks noChangeArrowheads="1"/>
        </xdr:cNvSpPr>
      </xdr:nvSpPr>
      <xdr:spPr>
        <a:xfrm>
          <a:off x="2571750" y="191452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62" name="Text Box 8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66700"/>
    <xdr:sp fLocksText="0">
      <xdr:nvSpPr>
        <xdr:cNvPr id="963" name="Text Box 9"/>
        <xdr:cNvSpPr txBox="1">
          <a:spLocks noChangeArrowheads="1"/>
        </xdr:cNvSpPr>
      </xdr:nvSpPr>
      <xdr:spPr>
        <a:xfrm>
          <a:off x="2571750" y="191452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64" name="Text Box 8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57175"/>
    <xdr:sp fLocksText="0">
      <xdr:nvSpPr>
        <xdr:cNvPr id="965" name="Text Box 9"/>
        <xdr:cNvSpPr txBox="1">
          <a:spLocks noChangeArrowheads="1"/>
        </xdr:cNvSpPr>
      </xdr:nvSpPr>
      <xdr:spPr>
        <a:xfrm>
          <a:off x="2571750" y="191452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66" name="Text Box 8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47650"/>
    <xdr:sp fLocksText="0">
      <xdr:nvSpPr>
        <xdr:cNvPr id="967" name="Text Box 9"/>
        <xdr:cNvSpPr txBox="1">
          <a:spLocks noChangeArrowheads="1"/>
        </xdr:cNvSpPr>
      </xdr:nvSpPr>
      <xdr:spPr>
        <a:xfrm>
          <a:off x="2571750" y="191452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68" name="Text Box 8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0" cy="238125"/>
    <xdr:sp fLocksText="0">
      <xdr:nvSpPr>
        <xdr:cNvPr id="969" name="Text Box 9"/>
        <xdr:cNvSpPr txBox="1">
          <a:spLocks noChangeArrowheads="1"/>
        </xdr:cNvSpPr>
      </xdr:nvSpPr>
      <xdr:spPr>
        <a:xfrm>
          <a:off x="2571750" y="1914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100</xdr:row>
      <xdr:rowOff>0</xdr:rowOff>
    </xdr:from>
    <xdr:ext cx="142875" cy="276225"/>
    <xdr:sp fLocksText="0">
      <xdr:nvSpPr>
        <xdr:cNvPr id="970" name="Text Box 9"/>
        <xdr:cNvSpPr txBox="1">
          <a:spLocks noChangeArrowheads="1"/>
        </xdr:cNvSpPr>
      </xdr:nvSpPr>
      <xdr:spPr>
        <a:xfrm>
          <a:off x="2571750" y="193167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100</xdr:row>
      <xdr:rowOff>0</xdr:rowOff>
    </xdr:from>
    <xdr:ext cx="142875" cy="266700"/>
    <xdr:sp fLocksText="0">
      <xdr:nvSpPr>
        <xdr:cNvPr id="971" name="Text Box 8"/>
        <xdr:cNvSpPr txBox="1">
          <a:spLocks noChangeArrowheads="1"/>
        </xdr:cNvSpPr>
      </xdr:nvSpPr>
      <xdr:spPr>
        <a:xfrm>
          <a:off x="2571750" y="193167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100</xdr:row>
      <xdr:rowOff>0</xdr:rowOff>
    </xdr:from>
    <xdr:ext cx="142875" cy="266700"/>
    <xdr:sp fLocksText="0">
      <xdr:nvSpPr>
        <xdr:cNvPr id="972" name="Text Box 9"/>
        <xdr:cNvSpPr txBox="1">
          <a:spLocks noChangeArrowheads="1"/>
        </xdr:cNvSpPr>
      </xdr:nvSpPr>
      <xdr:spPr>
        <a:xfrm>
          <a:off x="2571750" y="193167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100</xdr:row>
      <xdr:rowOff>0</xdr:rowOff>
    </xdr:from>
    <xdr:ext cx="142875" cy="276225"/>
    <xdr:sp fLocksText="0">
      <xdr:nvSpPr>
        <xdr:cNvPr id="973" name="Text Box 8"/>
        <xdr:cNvSpPr txBox="1">
          <a:spLocks noChangeArrowheads="1"/>
        </xdr:cNvSpPr>
      </xdr:nvSpPr>
      <xdr:spPr>
        <a:xfrm>
          <a:off x="2571750" y="193167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100</xdr:row>
      <xdr:rowOff>0</xdr:rowOff>
    </xdr:from>
    <xdr:ext cx="142875" cy="276225"/>
    <xdr:sp fLocksText="0">
      <xdr:nvSpPr>
        <xdr:cNvPr id="974" name="Text Box 9"/>
        <xdr:cNvSpPr txBox="1">
          <a:spLocks noChangeArrowheads="1"/>
        </xdr:cNvSpPr>
      </xdr:nvSpPr>
      <xdr:spPr>
        <a:xfrm>
          <a:off x="2571750" y="193167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100</xdr:row>
      <xdr:rowOff>0</xdr:rowOff>
    </xdr:from>
    <xdr:ext cx="142875" cy="266700"/>
    <xdr:sp fLocksText="0">
      <xdr:nvSpPr>
        <xdr:cNvPr id="975" name="Text Box 8"/>
        <xdr:cNvSpPr txBox="1">
          <a:spLocks noChangeArrowheads="1"/>
        </xdr:cNvSpPr>
      </xdr:nvSpPr>
      <xdr:spPr>
        <a:xfrm>
          <a:off x="2571750" y="193167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100</xdr:row>
      <xdr:rowOff>0</xdr:rowOff>
    </xdr:from>
    <xdr:ext cx="142875" cy="266700"/>
    <xdr:sp fLocksText="0">
      <xdr:nvSpPr>
        <xdr:cNvPr id="976" name="Text Box 9"/>
        <xdr:cNvSpPr txBox="1">
          <a:spLocks noChangeArrowheads="1"/>
        </xdr:cNvSpPr>
      </xdr:nvSpPr>
      <xdr:spPr>
        <a:xfrm>
          <a:off x="2571750" y="193167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77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78" name="Text Box 8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79" name="Text Box 9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80" name="Text Box 8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81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82" name="Text Box 8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84" name="Text Box 8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85" name="Text Box 9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86" name="Text Box 8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87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88" name="Text Box 8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89" name="Text Box 9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323850"/>
    <xdr:sp fLocksText="0">
      <xdr:nvSpPr>
        <xdr:cNvPr id="990" name="Text Box 9"/>
        <xdr:cNvSpPr txBox="1">
          <a:spLocks noChangeArrowheads="1"/>
        </xdr:cNvSpPr>
      </xdr:nvSpPr>
      <xdr:spPr>
        <a:xfrm>
          <a:off x="2571750" y="1951672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91" name="Text Box 8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92" name="Text Box 9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323850"/>
    <xdr:sp fLocksText="0">
      <xdr:nvSpPr>
        <xdr:cNvPr id="993" name="Text Box 8"/>
        <xdr:cNvSpPr txBox="1">
          <a:spLocks noChangeArrowheads="1"/>
        </xdr:cNvSpPr>
      </xdr:nvSpPr>
      <xdr:spPr>
        <a:xfrm>
          <a:off x="2571750" y="1951672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323850"/>
    <xdr:sp fLocksText="0">
      <xdr:nvSpPr>
        <xdr:cNvPr id="994" name="Text Box 9"/>
        <xdr:cNvSpPr txBox="1">
          <a:spLocks noChangeArrowheads="1"/>
        </xdr:cNvSpPr>
      </xdr:nvSpPr>
      <xdr:spPr>
        <a:xfrm>
          <a:off x="2571750" y="1951672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95" name="Text Box 8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66700"/>
    <xdr:sp fLocksText="0">
      <xdr:nvSpPr>
        <xdr:cNvPr id="996" name="Text Box 9"/>
        <xdr:cNvSpPr txBox="1">
          <a:spLocks noChangeArrowheads="1"/>
        </xdr:cNvSpPr>
      </xdr:nvSpPr>
      <xdr:spPr>
        <a:xfrm>
          <a:off x="2571750" y="195167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85750"/>
    <xdr:sp fLocksText="0">
      <xdr:nvSpPr>
        <xdr:cNvPr id="997" name="Text Box 9"/>
        <xdr:cNvSpPr txBox="1">
          <a:spLocks noChangeArrowheads="1"/>
        </xdr:cNvSpPr>
      </xdr:nvSpPr>
      <xdr:spPr>
        <a:xfrm>
          <a:off x="2571750" y="195167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98" name="Text Box 8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85750"/>
    <xdr:sp fLocksText="0">
      <xdr:nvSpPr>
        <xdr:cNvPr id="1000" name="Text Box 8"/>
        <xdr:cNvSpPr txBox="1">
          <a:spLocks noChangeArrowheads="1"/>
        </xdr:cNvSpPr>
      </xdr:nvSpPr>
      <xdr:spPr>
        <a:xfrm>
          <a:off x="2571750" y="195167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85750"/>
    <xdr:sp fLocksText="0">
      <xdr:nvSpPr>
        <xdr:cNvPr id="1001" name="Text Box 9"/>
        <xdr:cNvSpPr txBox="1">
          <a:spLocks noChangeArrowheads="1"/>
        </xdr:cNvSpPr>
      </xdr:nvSpPr>
      <xdr:spPr>
        <a:xfrm>
          <a:off x="2571750" y="195167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1002" name="Text Box 8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1003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85750"/>
    <xdr:sp fLocksText="0">
      <xdr:nvSpPr>
        <xdr:cNvPr id="1004" name="Text Box 9"/>
        <xdr:cNvSpPr txBox="1">
          <a:spLocks noChangeArrowheads="1"/>
        </xdr:cNvSpPr>
      </xdr:nvSpPr>
      <xdr:spPr>
        <a:xfrm>
          <a:off x="2571750" y="195167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1005" name="Text Box 8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1006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85750"/>
    <xdr:sp fLocksText="0">
      <xdr:nvSpPr>
        <xdr:cNvPr id="1007" name="Text Box 8"/>
        <xdr:cNvSpPr txBox="1">
          <a:spLocks noChangeArrowheads="1"/>
        </xdr:cNvSpPr>
      </xdr:nvSpPr>
      <xdr:spPr>
        <a:xfrm>
          <a:off x="2571750" y="195167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85750"/>
    <xdr:sp fLocksText="0">
      <xdr:nvSpPr>
        <xdr:cNvPr id="1008" name="Text Box 9"/>
        <xdr:cNvSpPr txBox="1">
          <a:spLocks noChangeArrowheads="1"/>
        </xdr:cNvSpPr>
      </xdr:nvSpPr>
      <xdr:spPr>
        <a:xfrm>
          <a:off x="2571750" y="195167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1009" name="Text Box 8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101</xdr:row>
      <xdr:rowOff>0</xdr:rowOff>
    </xdr:from>
    <xdr:ext cx="142875" cy="276225"/>
    <xdr:sp fLocksText="0">
      <xdr:nvSpPr>
        <xdr:cNvPr id="1010" name="Text Box 9"/>
        <xdr:cNvSpPr txBox="1">
          <a:spLocks noChangeArrowheads="1"/>
        </xdr:cNvSpPr>
      </xdr:nvSpPr>
      <xdr:spPr>
        <a:xfrm>
          <a:off x="2571750" y="19516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142875" cy="285750"/>
    <xdr:sp fLocksText="0">
      <xdr:nvSpPr>
        <xdr:cNvPr id="1011" name="Text Box 9"/>
        <xdr:cNvSpPr txBox="1">
          <a:spLocks noChangeArrowheads="1"/>
        </xdr:cNvSpPr>
      </xdr:nvSpPr>
      <xdr:spPr>
        <a:xfrm>
          <a:off x="2571750" y="19145250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142875" cy="276225"/>
    <xdr:sp fLocksText="0">
      <xdr:nvSpPr>
        <xdr:cNvPr id="1012" name="Text Box 8"/>
        <xdr:cNvSpPr txBox="1">
          <a:spLocks noChangeArrowheads="1"/>
        </xdr:cNvSpPr>
      </xdr:nvSpPr>
      <xdr:spPr>
        <a:xfrm>
          <a:off x="2571750" y="191452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142875" cy="276225"/>
    <xdr:sp fLocksText="0">
      <xdr:nvSpPr>
        <xdr:cNvPr id="1013" name="Text Box 9"/>
        <xdr:cNvSpPr txBox="1">
          <a:spLocks noChangeArrowheads="1"/>
        </xdr:cNvSpPr>
      </xdr:nvSpPr>
      <xdr:spPr>
        <a:xfrm>
          <a:off x="2571750" y="191452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142875" cy="285750"/>
    <xdr:sp fLocksText="0">
      <xdr:nvSpPr>
        <xdr:cNvPr id="1014" name="Text Box 8"/>
        <xdr:cNvSpPr txBox="1">
          <a:spLocks noChangeArrowheads="1"/>
        </xdr:cNvSpPr>
      </xdr:nvSpPr>
      <xdr:spPr>
        <a:xfrm>
          <a:off x="2571750" y="19145250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142875" cy="285750"/>
    <xdr:sp fLocksText="0">
      <xdr:nvSpPr>
        <xdr:cNvPr id="1015" name="Text Box 9"/>
        <xdr:cNvSpPr txBox="1">
          <a:spLocks noChangeArrowheads="1"/>
        </xdr:cNvSpPr>
      </xdr:nvSpPr>
      <xdr:spPr>
        <a:xfrm>
          <a:off x="2571750" y="19145250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142875" cy="276225"/>
    <xdr:sp fLocksText="0">
      <xdr:nvSpPr>
        <xdr:cNvPr id="1016" name="Text Box 8"/>
        <xdr:cNvSpPr txBox="1">
          <a:spLocks noChangeArrowheads="1"/>
        </xdr:cNvSpPr>
      </xdr:nvSpPr>
      <xdr:spPr>
        <a:xfrm>
          <a:off x="2571750" y="191452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99</xdr:row>
      <xdr:rowOff>0</xdr:rowOff>
    </xdr:from>
    <xdr:ext cx="142875" cy="276225"/>
    <xdr:sp fLocksText="0">
      <xdr:nvSpPr>
        <xdr:cNvPr id="1017" name="Text Box 9"/>
        <xdr:cNvSpPr txBox="1">
          <a:spLocks noChangeArrowheads="1"/>
        </xdr:cNvSpPr>
      </xdr:nvSpPr>
      <xdr:spPr>
        <a:xfrm>
          <a:off x="2571750" y="191452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1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1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2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3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4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5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6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7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8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09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0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1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2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6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7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8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39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40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41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42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43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44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3257550</xdr:colOff>
      <xdr:row>592</xdr:row>
      <xdr:rowOff>0</xdr:rowOff>
    </xdr:from>
    <xdr:ext cx="0" cy="466725"/>
    <xdr:sp fLocksText="0">
      <xdr:nvSpPr>
        <xdr:cNvPr id="1145" name="Text Box 3"/>
        <xdr:cNvSpPr txBox="1">
          <a:spLocks noChangeArrowheads="1"/>
        </xdr:cNvSpPr>
      </xdr:nvSpPr>
      <xdr:spPr>
        <a:xfrm>
          <a:off x="4086225" y="1148619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46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47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48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49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50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51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52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53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54" name="Text Box 8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55" name="Text Box 9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56" name="Text Box 8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57" name="Text Box 9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58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59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60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61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62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63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64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65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66" name="Text Box 8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67" name="Text Box 9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68" name="Text Box 8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69" name="Text Box 9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76225"/>
    <xdr:sp fLocksText="0">
      <xdr:nvSpPr>
        <xdr:cNvPr id="1170" name="Text Box 8"/>
        <xdr:cNvSpPr txBox="1">
          <a:spLocks noChangeArrowheads="1"/>
        </xdr:cNvSpPr>
      </xdr:nvSpPr>
      <xdr:spPr>
        <a:xfrm>
          <a:off x="2571750" y="1148619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76225"/>
    <xdr:sp fLocksText="0">
      <xdr:nvSpPr>
        <xdr:cNvPr id="1171" name="Text Box 9"/>
        <xdr:cNvSpPr txBox="1">
          <a:spLocks noChangeArrowheads="1"/>
        </xdr:cNvSpPr>
      </xdr:nvSpPr>
      <xdr:spPr>
        <a:xfrm>
          <a:off x="2571750" y="1148619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66700"/>
    <xdr:sp fLocksText="0">
      <xdr:nvSpPr>
        <xdr:cNvPr id="1172" name="Text Box 8"/>
        <xdr:cNvSpPr txBox="1">
          <a:spLocks noChangeArrowheads="1"/>
        </xdr:cNvSpPr>
      </xdr:nvSpPr>
      <xdr:spPr>
        <a:xfrm>
          <a:off x="2571750" y="114861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66700"/>
    <xdr:sp fLocksText="0">
      <xdr:nvSpPr>
        <xdr:cNvPr id="1173" name="Text Box 9"/>
        <xdr:cNvSpPr txBox="1">
          <a:spLocks noChangeArrowheads="1"/>
        </xdr:cNvSpPr>
      </xdr:nvSpPr>
      <xdr:spPr>
        <a:xfrm>
          <a:off x="2571750" y="114861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74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75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76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77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78" name="Text Box 8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79" name="Text Box 9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80" name="Text Box 8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81" name="Text Box 9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2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3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4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5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6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7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8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89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90" name="Text Box 8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191" name="Text Box 9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92" name="Text Box 8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193" name="Text Box 9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94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95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96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97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98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199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200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201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202" name="Text Box 8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203" name="Text Box 9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204" name="Text Box 8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205" name="Text Box 9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76225"/>
    <xdr:sp fLocksText="0">
      <xdr:nvSpPr>
        <xdr:cNvPr id="1206" name="Text Box 8"/>
        <xdr:cNvSpPr txBox="1">
          <a:spLocks noChangeArrowheads="1"/>
        </xdr:cNvSpPr>
      </xdr:nvSpPr>
      <xdr:spPr>
        <a:xfrm>
          <a:off x="2571750" y="1148619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76225"/>
    <xdr:sp fLocksText="0">
      <xdr:nvSpPr>
        <xdr:cNvPr id="1207" name="Text Box 9"/>
        <xdr:cNvSpPr txBox="1">
          <a:spLocks noChangeArrowheads="1"/>
        </xdr:cNvSpPr>
      </xdr:nvSpPr>
      <xdr:spPr>
        <a:xfrm>
          <a:off x="2571750" y="1148619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66700"/>
    <xdr:sp fLocksText="0">
      <xdr:nvSpPr>
        <xdr:cNvPr id="1208" name="Text Box 8"/>
        <xdr:cNvSpPr txBox="1">
          <a:spLocks noChangeArrowheads="1"/>
        </xdr:cNvSpPr>
      </xdr:nvSpPr>
      <xdr:spPr>
        <a:xfrm>
          <a:off x="2571750" y="114861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66700"/>
    <xdr:sp fLocksText="0">
      <xdr:nvSpPr>
        <xdr:cNvPr id="1209" name="Text Box 9"/>
        <xdr:cNvSpPr txBox="1">
          <a:spLocks noChangeArrowheads="1"/>
        </xdr:cNvSpPr>
      </xdr:nvSpPr>
      <xdr:spPr>
        <a:xfrm>
          <a:off x="2571750" y="1148619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210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211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212" name="Text Box 8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47650"/>
    <xdr:sp fLocksText="0">
      <xdr:nvSpPr>
        <xdr:cNvPr id="1213" name="Text Box 9"/>
        <xdr:cNvSpPr txBox="1">
          <a:spLocks noChangeArrowheads="1"/>
        </xdr:cNvSpPr>
      </xdr:nvSpPr>
      <xdr:spPr>
        <a:xfrm>
          <a:off x="2571750" y="114861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214" name="Text Box 8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38125"/>
    <xdr:sp fLocksText="0">
      <xdr:nvSpPr>
        <xdr:cNvPr id="1215" name="Text Box 9"/>
        <xdr:cNvSpPr txBox="1">
          <a:spLocks noChangeArrowheads="1"/>
        </xdr:cNvSpPr>
      </xdr:nvSpPr>
      <xdr:spPr>
        <a:xfrm>
          <a:off x="2571750" y="114861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216" name="Text Box 8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592</xdr:row>
      <xdr:rowOff>0</xdr:rowOff>
    </xdr:from>
    <xdr:ext cx="0" cy="228600"/>
    <xdr:sp fLocksText="0">
      <xdr:nvSpPr>
        <xdr:cNvPr id="1217" name="Text Box 9"/>
        <xdr:cNvSpPr txBox="1">
          <a:spLocks noChangeArrowheads="1"/>
        </xdr:cNvSpPr>
      </xdr:nvSpPr>
      <xdr:spPr>
        <a:xfrm>
          <a:off x="2571750" y="1148619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110</xdr:row>
      <xdr:rowOff>0</xdr:rowOff>
    </xdr:from>
    <xdr:ext cx="142875" cy="276225"/>
    <xdr:sp fLocksText="0">
      <xdr:nvSpPr>
        <xdr:cNvPr id="1218" name="Text Box 9"/>
        <xdr:cNvSpPr txBox="1">
          <a:spLocks noChangeArrowheads="1"/>
        </xdr:cNvSpPr>
      </xdr:nvSpPr>
      <xdr:spPr>
        <a:xfrm>
          <a:off x="2571750" y="213169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110</xdr:row>
      <xdr:rowOff>0</xdr:rowOff>
    </xdr:from>
    <xdr:ext cx="142875" cy="266700"/>
    <xdr:sp fLocksText="0">
      <xdr:nvSpPr>
        <xdr:cNvPr id="1219" name="Text Box 8"/>
        <xdr:cNvSpPr txBox="1">
          <a:spLocks noChangeArrowheads="1"/>
        </xdr:cNvSpPr>
      </xdr:nvSpPr>
      <xdr:spPr>
        <a:xfrm>
          <a:off x="2571750" y="2131695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110</xdr:row>
      <xdr:rowOff>0</xdr:rowOff>
    </xdr:from>
    <xdr:ext cx="142875" cy="266700"/>
    <xdr:sp fLocksText="0">
      <xdr:nvSpPr>
        <xdr:cNvPr id="1220" name="Text Box 9"/>
        <xdr:cNvSpPr txBox="1">
          <a:spLocks noChangeArrowheads="1"/>
        </xdr:cNvSpPr>
      </xdr:nvSpPr>
      <xdr:spPr>
        <a:xfrm>
          <a:off x="2571750" y="2131695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110</xdr:row>
      <xdr:rowOff>0</xdr:rowOff>
    </xdr:from>
    <xdr:ext cx="142875" cy="276225"/>
    <xdr:sp fLocksText="0">
      <xdr:nvSpPr>
        <xdr:cNvPr id="1221" name="Text Box 8"/>
        <xdr:cNvSpPr txBox="1">
          <a:spLocks noChangeArrowheads="1"/>
        </xdr:cNvSpPr>
      </xdr:nvSpPr>
      <xdr:spPr>
        <a:xfrm>
          <a:off x="2571750" y="213169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110</xdr:row>
      <xdr:rowOff>0</xdr:rowOff>
    </xdr:from>
    <xdr:ext cx="142875" cy="276225"/>
    <xdr:sp fLocksText="0">
      <xdr:nvSpPr>
        <xdr:cNvPr id="1222" name="Text Box 9"/>
        <xdr:cNvSpPr txBox="1">
          <a:spLocks noChangeArrowheads="1"/>
        </xdr:cNvSpPr>
      </xdr:nvSpPr>
      <xdr:spPr>
        <a:xfrm>
          <a:off x="2571750" y="213169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110</xdr:row>
      <xdr:rowOff>0</xdr:rowOff>
    </xdr:from>
    <xdr:ext cx="142875" cy="266700"/>
    <xdr:sp fLocksText="0">
      <xdr:nvSpPr>
        <xdr:cNvPr id="1223" name="Text Box 8"/>
        <xdr:cNvSpPr txBox="1">
          <a:spLocks noChangeArrowheads="1"/>
        </xdr:cNvSpPr>
      </xdr:nvSpPr>
      <xdr:spPr>
        <a:xfrm>
          <a:off x="2571750" y="2131695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110</xdr:row>
      <xdr:rowOff>0</xdr:rowOff>
    </xdr:from>
    <xdr:ext cx="142875" cy="266700"/>
    <xdr:sp fLocksText="0">
      <xdr:nvSpPr>
        <xdr:cNvPr id="1224" name="Text Box 9"/>
        <xdr:cNvSpPr txBox="1">
          <a:spLocks noChangeArrowheads="1"/>
        </xdr:cNvSpPr>
      </xdr:nvSpPr>
      <xdr:spPr>
        <a:xfrm>
          <a:off x="2571750" y="2131695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2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2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2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2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2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3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4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3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3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4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4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3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4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5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3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4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6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3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4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7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3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4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8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3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4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5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6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7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8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299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300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301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200</xdr:row>
      <xdr:rowOff>0</xdr:rowOff>
    </xdr:from>
    <xdr:ext cx="123825" cy="323850"/>
    <xdr:sp fLocksText="0">
      <xdr:nvSpPr>
        <xdr:cNvPr id="1302" name="Text Box 15"/>
        <xdr:cNvSpPr txBox="1">
          <a:spLocks noChangeArrowheads="1"/>
        </xdr:cNvSpPr>
      </xdr:nvSpPr>
      <xdr:spPr>
        <a:xfrm>
          <a:off x="2543175" y="403574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0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0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0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0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0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0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0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1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2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3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4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5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6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7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8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39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0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1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2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3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4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5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6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7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8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49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8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09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0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1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2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3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4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5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6" name="Text Box 8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413</xdr:row>
      <xdr:rowOff>0</xdr:rowOff>
    </xdr:from>
    <xdr:ext cx="0" cy="1133475"/>
    <xdr:sp fLocksText="0">
      <xdr:nvSpPr>
        <xdr:cNvPr id="1517" name="Text Box 9"/>
        <xdr:cNvSpPr txBox="1">
          <a:spLocks noChangeArrowheads="1"/>
        </xdr:cNvSpPr>
      </xdr:nvSpPr>
      <xdr:spPr>
        <a:xfrm>
          <a:off x="2571750" y="83524725"/>
          <a:ext cx="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18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19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20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21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22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23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24" name="Text Box 8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25" name="Text Box 9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26" name="Text Box 8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27" name="Text Box 9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28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29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0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1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2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3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4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5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6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7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8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39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0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1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2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3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4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5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6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7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48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593</xdr:row>
      <xdr:rowOff>0</xdr:rowOff>
    </xdr:from>
    <xdr:ext cx="142875" cy="142875"/>
    <xdr:sp fLocksText="0">
      <xdr:nvSpPr>
        <xdr:cNvPr id="1549" name="Text Box 8"/>
        <xdr:cNvSpPr txBox="1">
          <a:spLocks noChangeArrowheads="1"/>
        </xdr:cNvSpPr>
      </xdr:nvSpPr>
      <xdr:spPr>
        <a:xfrm>
          <a:off x="2571750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593</xdr:row>
      <xdr:rowOff>0</xdr:rowOff>
    </xdr:from>
    <xdr:ext cx="142875" cy="142875"/>
    <xdr:sp fLocksText="0">
      <xdr:nvSpPr>
        <xdr:cNvPr id="1550" name="Text Box 9"/>
        <xdr:cNvSpPr txBox="1">
          <a:spLocks noChangeArrowheads="1"/>
        </xdr:cNvSpPr>
      </xdr:nvSpPr>
      <xdr:spPr>
        <a:xfrm>
          <a:off x="2571750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51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52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53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54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55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56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57" name="Text Box 8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58" name="Text Box 9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59" name="Text Box 8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9525" cy="152400"/>
    <xdr:sp fLocksText="0">
      <xdr:nvSpPr>
        <xdr:cNvPr id="1560" name="Text Box 9"/>
        <xdr:cNvSpPr txBox="1">
          <a:spLocks noChangeArrowheads="1"/>
        </xdr:cNvSpPr>
      </xdr:nvSpPr>
      <xdr:spPr>
        <a:xfrm>
          <a:off x="5915025" y="115023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1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2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3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4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5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6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7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8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69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0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1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2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3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4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5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6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7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8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79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80" name="Text Box 8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593</xdr:row>
      <xdr:rowOff>0</xdr:rowOff>
    </xdr:from>
    <xdr:ext cx="142875" cy="142875"/>
    <xdr:sp fLocksText="0">
      <xdr:nvSpPr>
        <xdr:cNvPr id="1581" name="Text Box 9"/>
        <xdr:cNvSpPr txBox="1">
          <a:spLocks noChangeArrowheads="1"/>
        </xdr:cNvSpPr>
      </xdr:nvSpPr>
      <xdr:spPr>
        <a:xfrm>
          <a:off x="5915025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593</xdr:row>
      <xdr:rowOff>0</xdr:rowOff>
    </xdr:from>
    <xdr:ext cx="142875" cy="142875"/>
    <xdr:sp fLocksText="0">
      <xdr:nvSpPr>
        <xdr:cNvPr id="1582" name="Text Box 8"/>
        <xdr:cNvSpPr txBox="1">
          <a:spLocks noChangeArrowheads="1"/>
        </xdr:cNvSpPr>
      </xdr:nvSpPr>
      <xdr:spPr>
        <a:xfrm>
          <a:off x="2571750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593</xdr:row>
      <xdr:rowOff>0</xdr:rowOff>
    </xdr:from>
    <xdr:ext cx="142875" cy="142875"/>
    <xdr:sp fLocksText="0">
      <xdr:nvSpPr>
        <xdr:cNvPr id="1583" name="Text Box 9"/>
        <xdr:cNvSpPr txBox="1">
          <a:spLocks noChangeArrowheads="1"/>
        </xdr:cNvSpPr>
      </xdr:nvSpPr>
      <xdr:spPr>
        <a:xfrm>
          <a:off x="2571750" y="115023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84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85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86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87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88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89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590" name="Text Box 8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591" name="Text Box 9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592" name="Text Box 8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593" name="Text Box 9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94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95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96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97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98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599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0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1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2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3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4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5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6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7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8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09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0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1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2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3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4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596</xdr:row>
      <xdr:rowOff>0</xdr:rowOff>
    </xdr:from>
    <xdr:ext cx="142875" cy="142875"/>
    <xdr:sp fLocksText="0">
      <xdr:nvSpPr>
        <xdr:cNvPr id="1615" name="Text Box 8"/>
        <xdr:cNvSpPr txBox="1">
          <a:spLocks noChangeArrowheads="1"/>
        </xdr:cNvSpPr>
      </xdr:nvSpPr>
      <xdr:spPr>
        <a:xfrm>
          <a:off x="2571750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596</xdr:row>
      <xdr:rowOff>0</xdr:rowOff>
    </xdr:from>
    <xdr:ext cx="142875" cy="142875"/>
    <xdr:sp fLocksText="0">
      <xdr:nvSpPr>
        <xdr:cNvPr id="1616" name="Text Box 9"/>
        <xdr:cNvSpPr txBox="1">
          <a:spLocks noChangeArrowheads="1"/>
        </xdr:cNvSpPr>
      </xdr:nvSpPr>
      <xdr:spPr>
        <a:xfrm>
          <a:off x="2571750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7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8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19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20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21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22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623" name="Text Box 8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624" name="Text Box 9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625" name="Text Box 8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9525" cy="152400"/>
    <xdr:sp fLocksText="0">
      <xdr:nvSpPr>
        <xdr:cNvPr id="1626" name="Text Box 9"/>
        <xdr:cNvSpPr txBox="1">
          <a:spLocks noChangeArrowheads="1"/>
        </xdr:cNvSpPr>
      </xdr:nvSpPr>
      <xdr:spPr>
        <a:xfrm>
          <a:off x="5915025" y="115404900"/>
          <a:ext cx="9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27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28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29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0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1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2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3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4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5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6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7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8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39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0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1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2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3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4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5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6" name="Text Box 8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2</xdr:col>
      <xdr:colOff>1133475</xdr:colOff>
      <xdr:row>596</xdr:row>
      <xdr:rowOff>0</xdr:rowOff>
    </xdr:from>
    <xdr:ext cx="142875" cy="142875"/>
    <xdr:sp fLocksText="0">
      <xdr:nvSpPr>
        <xdr:cNvPr id="1647" name="Text Box 9"/>
        <xdr:cNvSpPr txBox="1">
          <a:spLocks noChangeArrowheads="1"/>
        </xdr:cNvSpPr>
      </xdr:nvSpPr>
      <xdr:spPr>
        <a:xfrm>
          <a:off x="5915025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596</xdr:row>
      <xdr:rowOff>0</xdr:rowOff>
    </xdr:from>
    <xdr:ext cx="142875" cy="142875"/>
    <xdr:sp fLocksText="0">
      <xdr:nvSpPr>
        <xdr:cNvPr id="1648" name="Text Box 8"/>
        <xdr:cNvSpPr txBox="1">
          <a:spLocks noChangeArrowheads="1"/>
        </xdr:cNvSpPr>
      </xdr:nvSpPr>
      <xdr:spPr>
        <a:xfrm>
          <a:off x="2571750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1743075</xdr:colOff>
      <xdr:row>596</xdr:row>
      <xdr:rowOff>0</xdr:rowOff>
    </xdr:from>
    <xdr:ext cx="142875" cy="142875"/>
    <xdr:sp fLocksText="0">
      <xdr:nvSpPr>
        <xdr:cNvPr id="1649" name="Text Box 9"/>
        <xdr:cNvSpPr txBox="1">
          <a:spLocks noChangeArrowheads="1"/>
        </xdr:cNvSpPr>
      </xdr:nvSpPr>
      <xdr:spPr>
        <a:xfrm>
          <a:off x="2571750" y="11540490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twoCellAnchor>
    <xdr:from>
      <xdr:col>2</xdr:col>
      <xdr:colOff>200025</xdr:colOff>
      <xdr:row>597</xdr:row>
      <xdr:rowOff>114300</xdr:rowOff>
    </xdr:from>
    <xdr:to>
      <xdr:col>5</xdr:col>
      <xdr:colOff>790575</xdr:colOff>
      <xdr:row>597</xdr:row>
      <xdr:rowOff>123825</xdr:rowOff>
    </xdr:to>
    <xdr:sp>
      <xdr:nvSpPr>
        <xdr:cNvPr id="1650" name="Line 65"/>
        <xdr:cNvSpPr>
          <a:spLocks/>
        </xdr:cNvSpPr>
      </xdr:nvSpPr>
      <xdr:spPr>
        <a:xfrm flipV="1">
          <a:off x="4981575" y="115614450"/>
          <a:ext cx="414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0</xdr:col>
      <xdr:colOff>219075</xdr:colOff>
      <xdr:row>597</xdr:row>
      <xdr:rowOff>133350</xdr:rowOff>
    </xdr:from>
    <xdr:to>
      <xdr:col>1</xdr:col>
      <xdr:colOff>2847975</xdr:colOff>
      <xdr:row>597</xdr:row>
      <xdr:rowOff>133350</xdr:rowOff>
    </xdr:to>
    <xdr:sp>
      <xdr:nvSpPr>
        <xdr:cNvPr id="1651" name="Line 68"/>
        <xdr:cNvSpPr>
          <a:spLocks/>
        </xdr:cNvSpPr>
      </xdr:nvSpPr>
      <xdr:spPr>
        <a:xfrm>
          <a:off x="219075" y="11563350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</xdr:col>
      <xdr:colOff>2524125</xdr:colOff>
      <xdr:row>604</xdr:row>
      <xdr:rowOff>114300</xdr:rowOff>
    </xdr:from>
    <xdr:to>
      <xdr:col>3</xdr:col>
      <xdr:colOff>257175</xdr:colOff>
      <xdr:row>604</xdr:row>
      <xdr:rowOff>114300</xdr:rowOff>
    </xdr:to>
    <xdr:sp>
      <xdr:nvSpPr>
        <xdr:cNvPr id="1652" name="Line 4"/>
        <xdr:cNvSpPr>
          <a:spLocks/>
        </xdr:cNvSpPr>
      </xdr:nvSpPr>
      <xdr:spPr>
        <a:xfrm>
          <a:off x="3352800" y="1166241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209550</xdr:rowOff>
    </xdr:from>
    <xdr:to>
      <xdr:col>1</xdr:col>
      <xdr:colOff>581025</xdr:colOff>
      <xdr:row>3</xdr:row>
      <xdr:rowOff>209550</xdr:rowOff>
    </xdr:to>
    <xdr:pic>
      <xdr:nvPicPr>
        <xdr:cNvPr id="165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1228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YECTO\IMBERT_PEAD_21abr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58\pc%20elvita\Documents%20and%20Settings\Costos_01\Desktop\LOMA%20CABRRERA\MOD.%20223-09%20TRABAJOS%20faltantes%20AC.%20LOMA%20DE%20CABRER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os%20Compartidos%20Evaluacion%20y%20Costo\ANA%20MATEO\2017\FANTINO\PRES%20%2021-14-%20REPARACION%20AL%20DEPOSITO%20REGULADOR%20METALICO%20DE%201000000%20GLS%20%20DEL%20AC.%20FANTINO-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ING.%20MARIA%20MORALES\desmonte,%20corte,%20cargio,%20empuje,%20ingenie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ohanny%20Maria%20Mercedes%20Villa\2016\SAN%20CRISTOBAL\PRES.%20NO.%20ACUEDUCTO%20SABANA%20GRANDE%20DE%20PALENQU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ACIENDA\rec%202%20desp%20addenda%202%20SABANA%20DE%20LA%20MA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dell2\Escritorio\ING.%20MARIA%20MORALES\desmonte,%20corte,%20cargio,%20empuje,%20ingenier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oel\rafael\PRESUPUESTO%2059-10%20REFORZAMIENTO%20Y%20REHABILITACION%20INSTALACIONES%20FISICAS%20ACUEDUCTO%20YAGUAT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P.%20ELABORADOS%202010\ZONA%20IV\presup.elab.no.98-10%20ACUEDUCTO%20CA&#209;AFISTO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GERMAN%20NOVA\My%20Documents\Intec\MAESTRIA\Costos\Proyecto%20Final%20(SC)\Documents%20and%20Settings\Lurdes\Desktop\Samuel\Propuesta-Auditoria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IFIC.%202%20%20al%20pres%2001-09%20%20Termin%20Acueducto%20de%20Loma%20de%20Cabrera%20ucr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oel\trabajo%202010\PRESUPUESTO%2097-10%20ACUEDUCTO%20VILLA%20ALTAGRAC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ALBERTO%20HOLGUIN\LISTOS\116-12%20acueducto%20santa%20rosa%20de%20cotu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LAUDIA\Mis%20documentos\TRABAJO%20CLAUDIA\analisis%20seopc\Copia%20de%20Analisis%20PARA%20PRESUPUESTO%20OBRAS%20PUBLICA%20df%20enero%2020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CARPETA%202010\OPERACIONES%202010\PRES055-20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.44\servidor%20de%20red%20de%20costos%20(ervita)\MIS%20DOCUMENTOS\PROYECTO%20TERMINACION%20SOFTBALL%20COJPD\PRESUPUESTO%20MODIFICADO\PRESUPUESTO_FEDOSA_14NOV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Yrma\trabajos%202009\ANALISI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enny\PUERTA%20DE%20MALLA%20CICLONIOCA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-costos-01\reclamaciones%20ucr\1%20REVISIONES%202008%202009\DUARTE,%20s\NUEVO%20CASTILLO%20JOSE%20GOMEZ\RECL%201%20final%20PRESUPUESTO%20UCR-39%20TERMINACION%20Y%20REACONDIC%20AC.%20CASTILL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99\c\backup%20costos%2003\RECLAMACIONES%202006\ZONA%20II\Rec.%202%20#73-06%20al%20118-05%20terminacion%20acueducto%20de%20viajam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ll%20Users\Escritorio\My%20Documents\27-09%20AC.%20AZUA,%20VERJA%20E%20INSTALACIONES%20TANQUE%20ACERO,%20recl%20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Presupuestos%20en%20obra%202004\ZONA%20IV\357-04%20remod.%20y%20ampliacion%20acueducto%20de%20sombrero%20el%20llan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German\2010\ANALISIS\ANALISIS%20VERJAS%20PERIMETRA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Yrma\trabajos%202009\registros%20de%20ladrill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oscar.encarnacion\Escritorio\PREPARACION%20TERRE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Servidor%20de%20red%20de%20costos%20(ervita)\Documents%20and%20Settings\oscar.encarnacion\Mis%20documentos\TRABAJADO\189-09%20interconexiones%20DR%20bayaguana%20y%20const.%20Desarenado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Mis%20documentos\presupuestos%202006\85-06%20Reh.%20y%20Ampl.%20Ac.%20Imbert%20(2da.%20alternativa)SIN%20PRO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ostos\Mis%20documentos\claudia\Garibaldy%20Bautista%20(Costos)\analisis%20el%20pino%20junumuc&#250;%20(version%20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RECLAMACION No. 1"/>
      <sheetName val="ANALISIS  FANTINO"/>
      <sheetName val="SUELO - CEMENTO"/>
      <sheetName val="ANALISIS  2013"/>
      <sheetName val="verja malla "/>
      <sheetName val="ANALISIS HIGUE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.  "/>
      <sheetName val="ANALISIS"/>
      <sheetName val="MOV TIERRA "/>
      <sheetName val="MOV TIERRA 1"/>
      <sheetName val="MOV TIERRA 1 (2)"/>
      <sheetName val="MOV TIERRA 1 (3)"/>
      <sheetName val="MOV TIERRA 1 (4)"/>
      <sheetName val="MOV TIERRA 1 (5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 REC 8"/>
      <sheetName val="viejo form rec 8 "/>
      <sheetName val="mov. tierra"/>
      <sheetName val="presupuesto actualizado No 3"/>
      <sheetName val="PRES. RECLASIF."/>
      <sheetName val="REV 1 D. ADDENDA"/>
      <sheetName val="REC 2 DESP ADDENDA 2"/>
      <sheetName val="ANAL REC 22 "/>
      <sheetName val="ANAL REC 2 2"/>
      <sheetName val="Verja Blocks y Blocks Calados"/>
      <sheetName val="Verja Blocks y Blocks 2010 "/>
      <sheetName val="ANAL REC  3 2010"/>
      <sheetName val="presupuesto actualizado No 3 fi"/>
      <sheetName val="Verja Blocks y Blocks Calad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 "/>
      <sheetName val="ANALISIS "/>
      <sheetName val="REPOSICION ASFALTO"/>
      <sheetName val="CORTE DE ASFALTO "/>
      <sheetName val="osvaldo  FINAL "/>
      <sheetName val="CUBICACION GENERAL "/>
      <sheetName val="CUBICACION  No 2 para entregar"/>
      <sheetName val="MANO DEOBRA PINTURA "/>
      <sheetName val="MANO DE OBRA PINTURA"/>
      <sheetName val="PRESUPUESTO COSTOS "/>
      <sheetName val="PRESUPUESTO REVISADO No. 2"/>
      <sheetName val="metalic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basicos"/>
      <sheetName val="ANALISIS "/>
      <sheetName val="MOVIMIENTO DE TIERRA"/>
      <sheetName val="Analisis Complementarios "/>
      <sheetName val="pres. base "/>
      <sheetName val="pres. base  definitivo"/>
      <sheetName val="ANALISIS 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actualizado joel"/>
      <sheetName val="RELACION DE PARTIDAS"/>
      <sheetName val="Presupuesto modificado No.2 ucr"/>
      <sheetName val="Presupuesto"/>
      <sheetName val="Hoja1 (2)"/>
      <sheetName val="ANALISIS DESARENADOR"/>
      <sheetName val="Presupuesto actualizado "/>
      <sheetName val="ANALISIS 2008 "/>
      <sheetName val="RELACION PARTIDAS"/>
      <sheetName val="ANALISIS 2009"/>
      <sheetName val="LISTADO"/>
      <sheetName val="ANCLAJE (Tubo centro)"/>
      <sheetName val="Presupuesto cristian "/>
      <sheetName val="ANALISIS DEL 2009"/>
      <sheetName val="#REF"/>
      <sheetName val="#¡REF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. (2)"/>
      <sheetName val="ANALIS MARZO 2010"/>
      <sheetName val="Verja Malla Ciclonic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PRES. BASE"/>
      <sheetName val="Analisis"/>
      <sheetName val="Movimiento"/>
      <sheetName val="Hoja1"/>
      <sheetName val="Verja Malla Ciclónica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1">
        <row r="561">
          <cell r="D561">
            <v>36.01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mas (2)"/>
      <sheetName val="pres. elab."/>
      <sheetName val="AVERIAS"/>
      <sheetName val="Analisis"/>
      <sheetName val="ANALISIS  1 "/>
      <sheetName val="PRESUPUESTO"/>
      <sheetName val="Hoja2"/>
      <sheetName val="Hoja3"/>
      <sheetName val="EXCAVACIONES"/>
      <sheetName val="pres. elab. (2)"/>
      <sheetName val="VOL."/>
      <sheetName val="#¡REF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"/>
      <sheetName val="REGISTRO  (2)"/>
      <sheetName val="EXCAVACIONES"/>
      <sheetName val="verja"/>
      <sheetName val="Presupuesto (2)"/>
      <sheetName val="Hoja1"/>
      <sheetName val="ANALISIS MT 2ter   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IMPERMEABILIZ"/>
      <sheetName val="modificado HOSTOS  RECL 3"/>
      <sheetName val="modificado HOSTOS  RECL 2"/>
      <sheetName val="nuevos adicionales"/>
      <sheetName val="RELACION DE PARTIDAS"/>
      <sheetName val="terminacion UCR MODIF"/>
      <sheetName val="ACTUALIZADO HOSTOS  RECL 1"/>
      <sheetName val="anal.d.r. OCT(09)"/>
      <sheetName val="an mov. tierra"/>
      <sheetName val="anal.d.r  "/>
      <sheetName val="MOVIM TIERRA FASE N"/>
      <sheetName val="ANCLAJE (Tubo centro)"/>
      <sheetName val="REGISTROS 1.2"/>
      <sheetName val="REGISTROS"/>
      <sheetName val="TRANSPORTE INTER"/>
      <sheetName val="ANAL MOV 2006"/>
      <sheetName val="ANAL. MOV 2008"/>
      <sheetName val="ANALISIS ANCLAJE"/>
      <sheetName val="MOVIM TIERRA L.I. MAR.09"/>
      <sheetName val="MOVIM TIERRA FASE N (2)"/>
      <sheetName val="rec. 6 UCR MODIF  (2)"/>
      <sheetName val="An Rec. 7 (d.r. final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lamacion 1)"/>
      <sheetName val="reclamacion  (2)"/>
      <sheetName val="PRESUPUESTO"/>
      <sheetName val="ANALISIS 05-06  "/>
      <sheetName val="ANALISIS(CAJUELA)"/>
      <sheetName val="PRESUPUESTO modificado"/>
      <sheetName val="reclamacion 1"/>
      <sheetName val="MEMO (2)"/>
      <sheetName val="Módulo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rec. 4"/>
      <sheetName val="ANAL PRESUP"/>
      <sheetName val=" MOVIMIENTO DE TIERRA EQUIPO"/>
      <sheetName val="transporte interno en pvc"/>
      <sheetName val="compactacion rec 3"/>
      <sheetName val="LISTADO"/>
      <sheetName val="OSCAR"/>
      <sheetName val="EXTRACCCION"/>
      <sheetName val="MOVIM TIERRA "/>
      <sheetName val="RELAC. PART MODIFIC 1 "/>
      <sheetName val="ANALIS PRES MOD"/>
      <sheetName val="PRESUPUESTO "/>
      <sheetName val="PRESUPUESTO MODIFIC 1"/>
      <sheetName val="ANALISIS  PRECIO OCT 2009"/>
      <sheetName val="ANALISIS OCTUBRE"/>
      <sheetName val="ANALISIS JULIO(2009)"/>
      <sheetName val="EXCAVACION "/>
      <sheetName val="RELACION DE PARTIDAS"/>
      <sheetName val="RECLAM. SEPTIEMBRE"/>
      <sheetName val="PARTIDAS R SEPT..09 (2)"/>
      <sheetName val="Hoja1"/>
      <sheetName val="ANALISIS OCTUBRE (2)"/>
      <sheetName val="ANALISIS OCTUBRE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 (rec)"/>
      <sheetName val="Presupuesto modificado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  <sheetName val="Verja Blocks y Blocks Calados"/>
      <sheetName val="Puerta de Malla Ciclonica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"/>
      <sheetName val="EXCAVACIONES"/>
      <sheetName val="Hoja1"/>
      <sheetName val="Presupuesto (2)"/>
      <sheetName val="Registros de ladrillos"/>
      <sheetName val="REGISTRO  (2)"/>
      <sheetName val="#¡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PA"/>
      <sheetName val="Hoja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SPACHADO"/>
      <sheetName val="analisis"/>
      <sheetName val="pres. anal"/>
      <sheetName val="básico"/>
      <sheetName val="presupuesto"/>
      <sheetName val="analis bayaguana"/>
      <sheetName val="mov. tierra "/>
      <sheetName val="presupuesto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11"/>
  <sheetViews>
    <sheetView showGridLines="0" showZeros="0" tabSelected="1" view="pageBreakPreview" zoomScaleSheetLayoutView="100" zoomScalePageLayoutView="0" workbookViewId="0" topLeftCell="A535">
      <selection activeCell="B376" sqref="B376"/>
    </sheetView>
  </sheetViews>
  <sheetFormatPr defaultColWidth="9.375" defaultRowHeight="12.75"/>
  <cols>
    <col min="1" max="1" width="10.875" style="6" customWidth="1"/>
    <col min="2" max="2" width="51.875" style="7" customWidth="1"/>
    <col min="3" max="3" width="14.875" style="7" customWidth="1"/>
    <col min="4" max="4" width="10.875" style="7" customWidth="1"/>
    <col min="5" max="6" width="20.875" style="7" customWidth="1"/>
    <col min="7" max="7" width="17.875" style="7" customWidth="1"/>
    <col min="8" max="8" width="16.125" style="7" customWidth="1"/>
    <col min="9" max="9" width="15.625" style="7" customWidth="1"/>
    <col min="10" max="10" width="16.375" style="7" customWidth="1"/>
    <col min="11" max="11" width="12.875" style="7" bestFit="1" customWidth="1"/>
    <col min="12" max="12" width="14.00390625" style="7" customWidth="1"/>
    <col min="13" max="13" width="11.50390625" style="7" customWidth="1"/>
    <col min="14" max="14" width="11.375" style="7" bestFit="1" customWidth="1"/>
    <col min="15" max="15" width="13.125" style="7" customWidth="1"/>
    <col min="16" max="16" width="9.375" style="7" customWidth="1"/>
    <col min="17" max="17" width="13.125" style="7" customWidth="1"/>
    <col min="18" max="18" width="10.625" style="7" customWidth="1"/>
    <col min="19" max="19" width="11.625" style="7" customWidth="1"/>
    <col min="20" max="16384" width="9.375" style="7" customWidth="1"/>
  </cols>
  <sheetData>
    <row r="1" spans="1:6" ht="24" customHeight="1">
      <c r="A1" s="485" t="s">
        <v>2</v>
      </c>
      <c r="B1" s="486"/>
      <c r="C1" s="486"/>
      <c r="D1" s="486"/>
      <c r="E1" s="486"/>
      <c r="F1" s="487"/>
    </row>
    <row r="2" spans="1:6" ht="24" customHeight="1">
      <c r="A2" s="488" t="s">
        <v>3</v>
      </c>
      <c r="B2" s="489"/>
      <c r="C2" s="489"/>
      <c r="D2" s="489"/>
      <c r="E2" s="489"/>
      <c r="F2" s="490"/>
    </row>
    <row r="3" spans="1:6" ht="19.5" customHeight="1">
      <c r="A3" s="488" t="s">
        <v>7</v>
      </c>
      <c r="B3" s="491"/>
      <c r="C3" s="491"/>
      <c r="D3" s="491"/>
      <c r="E3" s="491"/>
      <c r="F3" s="492"/>
    </row>
    <row r="4" spans="1:6" ht="19.5" customHeight="1">
      <c r="A4" s="493"/>
      <c r="B4" s="494"/>
      <c r="C4" s="8"/>
      <c r="D4" s="495"/>
      <c r="E4" s="495"/>
      <c r="F4" s="9"/>
    </row>
    <row r="5" spans="1:6" ht="16.5" customHeight="1">
      <c r="A5" s="496" t="s">
        <v>99</v>
      </c>
      <c r="B5" s="497"/>
      <c r="C5" s="497"/>
      <c r="D5" s="497"/>
      <c r="E5" s="497"/>
      <c r="F5" s="498"/>
    </row>
    <row r="6" spans="1:6" ht="17.25" customHeight="1">
      <c r="A6" s="385" t="s">
        <v>100</v>
      </c>
      <c r="B6" s="36"/>
      <c r="C6" s="36"/>
      <c r="D6" s="36"/>
      <c r="E6" s="37" t="s">
        <v>22</v>
      </c>
      <c r="F6" s="386"/>
    </row>
    <row r="7" spans="1:6" ht="24" customHeight="1">
      <c r="A7" s="385" t="s">
        <v>101</v>
      </c>
      <c r="B7" s="36"/>
      <c r="C7" s="36"/>
      <c r="D7" s="36"/>
      <c r="E7" s="37" t="s">
        <v>221</v>
      </c>
      <c r="F7" s="386"/>
    </row>
    <row r="8" spans="1:6" ht="11.25" customHeight="1">
      <c r="A8" s="499" t="s">
        <v>365</v>
      </c>
      <c r="B8" s="500"/>
      <c r="C8" s="500"/>
      <c r="D8" s="500"/>
      <c r="E8" s="500"/>
      <c r="F8" s="501"/>
    </row>
    <row r="9" spans="1:6" ht="18.75" customHeight="1">
      <c r="A9" s="33" t="s">
        <v>93</v>
      </c>
      <c r="B9" s="33" t="s">
        <v>94</v>
      </c>
      <c r="C9" s="34" t="s">
        <v>95</v>
      </c>
      <c r="D9" s="33" t="s">
        <v>96</v>
      </c>
      <c r="E9" s="35" t="s">
        <v>97</v>
      </c>
      <c r="F9" s="35" t="s">
        <v>98</v>
      </c>
    </row>
    <row r="10" spans="1:6" ht="9.75" customHeight="1">
      <c r="A10" s="291"/>
      <c r="B10" s="3"/>
      <c r="C10" s="10"/>
      <c r="D10" s="11"/>
      <c r="E10" s="10"/>
      <c r="F10" s="11"/>
    </row>
    <row r="11" spans="1:6" ht="13.5" customHeight="1">
      <c r="A11" s="292" t="s">
        <v>8</v>
      </c>
      <c r="B11" s="12" t="s">
        <v>23</v>
      </c>
      <c r="C11" s="13"/>
      <c r="D11" s="14"/>
      <c r="E11" s="13"/>
      <c r="F11" s="15"/>
    </row>
    <row r="12" spans="1:6" ht="5.25" customHeight="1">
      <c r="A12" s="293"/>
      <c r="B12" s="1"/>
      <c r="C12" s="16"/>
      <c r="D12" s="17"/>
      <c r="E12" s="16"/>
      <c r="F12" s="18">
        <f>ROUND(C12*E12,2)</f>
        <v>0</v>
      </c>
    </row>
    <row r="13" spans="1:6" ht="13.5" customHeight="1">
      <c r="A13" s="294">
        <v>1</v>
      </c>
      <c r="B13" s="1" t="s">
        <v>11</v>
      </c>
      <c r="C13" s="19">
        <v>4638.41</v>
      </c>
      <c r="D13" s="20" t="s">
        <v>86</v>
      </c>
      <c r="E13" s="195">
        <v>5</v>
      </c>
      <c r="F13" s="21">
        <f>+E13*C13</f>
        <v>23192.05</v>
      </c>
    </row>
    <row r="14" spans="1:6" ht="5.25" customHeight="1">
      <c r="A14" s="295"/>
      <c r="B14" s="1"/>
      <c r="C14" s="19"/>
      <c r="D14" s="20"/>
      <c r="E14" s="195"/>
      <c r="F14" s="21"/>
    </row>
    <row r="15" spans="1:6" ht="13.5" customHeight="1">
      <c r="A15" s="294">
        <v>2</v>
      </c>
      <c r="B15" s="12" t="s">
        <v>17</v>
      </c>
      <c r="C15" s="19"/>
      <c r="D15" s="20"/>
      <c r="E15" s="195"/>
      <c r="F15" s="21"/>
    </row>
    <row r="16" spans="1:6" ht="13.5" customHeight="1">
      <c r="A16" s="295">
        <v>2.1</v>
      </c>
      <c r="B16" s="1" t="s">
        <v>24</v>
      </c>
      <c r="C16" s="19">
        <v>2144.2</v>
      </c>
      <c r="D16" s="20" t="s">
        <v>87</v>
      </c>
      <c r="E16" s="195">
        <v>130</v>
      </c>
      <c r="F16" s="21">
        <f aca="true" t="shared" si="0" ref="F16:F23">+E16*C16</f>
        <v>278746</v>
      </c>
    </row>
    <row r="17" spans="1:6" ht="13.5" customHeight="1">
      <c r="A17" s="295">
        <v>2.2</v>
      </c>
      <c r="B17" s="1" t="s">
        <v>25</v>
      </c>
      <c r="C17" s="19">
        <v>543.6</v>
      </c>
      <c r="D17" s="20" t="s">
        <v>86</v>
      </c>
      <c r="E17" s="195">
        <v>40.42249</v>
      </c>
      <c r="F17" s="21">
        <f t="shared" si="0"/>
        <v>21973.665564000003</v>
      </c>
    </row>
    <row r="18" spans="1:6" ht="13.5" customHeight="1">
      <c r="A18" s="295">
        <v>2.3</v>
      </c>
      <c r="B18" s="1" t="s">
        <v>26</v>
      </c>
      <c r="C18" s="19">
        <v>434.88</v>
      </c>
      <c r="D18" s="20" t="s">
        <v>88</v>
      </c>
      <c r="E18" s="195">
        <v>36.1475</v>
      </c>
      <c r="F18" s="21">
        <f>+E18*C18</f>
        <v>15719.8248</v>
      </c>
    </row>
    <row r="19" spans="1:6" ht="13.5" customHeight="1">
      <c r="A19" s="295">
        <v>2.4</v>
      </c>
      <c r="B19" s="1" t="s">
        <v>27</v>
      </c>
      <c r="C19" s="19">
        <v>191.43</v>
      </c>
      <c r="D19" s="20" t="s">
        <v>87</v>
      </c>
      <c r="E19" s="195">
        <v>902.5</v>
      </c>
      <c r="F19" s="21">
        <f t="shared" si="0"/>
        <v>172765.575</v>
      </c>
    </row>
    <row r="20" spans="1:6" ht="42" customHeight="1">
      <c r="A20" s="295">
        <v>2.5</v>
      </c>
      <c r="B20" s="1" t="s">
        <v>28</v>
      </c>
      <c r="C20" s="19">
        <v>104.37</v>
      </c>
      <c r="D20" s="20" t="s">
        <v>87</v>
      </c>
      <c r="E20" s="195">
        <v>600</v>
      </c>
      <c r="F20" s="21">
        <f t="shared" si="0"/>
        <v>62622</v>
      </c>
    </row>
    <row r="21" spans="1:6" ht="27.75" customHeight="1">
      <c r="A21" s="295">
        <v>2.6</v>
      </c>
      <c r="B21" s="1" t="s">
        <v>29</v>
      </c>
      <c r="C21" s="19">
        <v>86.98</v>
      </c>
      <c r="D21" s="20" t="s">
        <v>87</v>
      </c>
      <c r="E21" s="195">
        <v>125.33</v>
      </c>
      <c r="F21" s="21">
        <f t="shared" si="0"/>
        <v>10901.2034</v>
      </c>
    </row>
    <row r="22" spans="1:6" ht="13.5" customHeight="1">
      <c r="A22" s="295">
        <v>2.7</v>
      </c>
      <c r="B22" s="1" t="s">
        <v>30</v>
      </c>
      <c r="C22" s="19">
        <v>1734.03</v>
      </c>
      <c r="D22" s="20" t="s">
        <v>87</v>
      </c>
      <c r="E22" s="195">
        <v>125.33</v>
      </c>
      <c r="F22" s="21">
        <f t="shared" si="0"/>
        <v>217325.9799</v>
      </c>
    </row>
    <row r="23" spans="1:6" ht="13.5" customHeight="1">
      <c r="A23" s="295">
        <v>2.8</v>
      </c>
      <c r="B23" s="1" t="s">
        <v>31</v>
      </c>
      <c r="C23" s="19">
        <v>521.55</v>
      </c>
      <c r="D23" s="20" t="s">
        <v>87</v>
      </c>
      <c r="E23" s="195">
        <v>150</v>
      </c>
      <c r="F23" s="21">
        <f t="shared" si="0"/>
        <v>78232.5</v>
      </c>
    </row>
    <row r="24" spans="1:6" ht="8.25" customHeight="1">
      <c r="A24" s="295"/>
      <c r="B24" s="1"/>
      <c r="C24" s="19"/>
      <c r="D24" s="20"/>
      <c r="E24" s="195"/>
      <c r="F24" s="21"/>
    </row>
    <row r="25" spans="1:6" ht="13.5" customHeight="1">
      <c r="A25" s="294">
        <v>3</v>
      </c>
      <c r="B25" s="12" t="s">
        <v>32</v>
      </c>
      <c r="C25" s="19"/>
      <c r="D25" s="20"/>
      <c r="E25" s="195"/>
      <c r="F25" s="21"/>
    </row>
    <row r="26" spans="1:6" ht="13.5" customHeight="1">
      <c r="A26" s="295">
        <v>3.1</v>
      </c>
      <c r="B26" s="1" t="s">
        <v>33</v>
      </c>
      <c r="C26" s="19">
        <v>1650.23</v>
      </c>
      <c r="D26" s="20" t="s">
        <v>9</v>
      </c>
      <c r="E26" s="195">
        <v>76</v>
      </c>
      <c r="F26" s="21">
        <f>+E26*C26</f>
        <v>125417.48</v>
      </c>
    </row>
    <row r="27" spans="1:6" ht="13.5" customHeight="1">
      <c r="A27" s="295">
        <v>3.2</v>
      </c>
      <c r="B27" s="1" t="s">
        <v>34</v>
      </c>
      <c r="C27" s="19">
        <v>789.45</v>
      </c>
      <c r="D27" s="20" t="s">
        <v>9</v>
      </c>
      <c r="E27" s="195">
        <v>1128.7</v>
      </c>
      <c r="F27" s="21">
        <f>+E27*C27</f>
        <v>891052.2150000001</v>
      </c>
    </row>
    <row r="28" spans="1:6" ht="13.5" customHeight="1">
      <c r="A28" s="295">
        <v>3.3</v>
      </c>
      <c r="B28" s="1" t="s">
        <v>35</v>
      </c>
      <c r="C28" s="19">
        <v>65.11</v>
      </c>
      <c r="D28" s="20" t="s">
        <v>9</v>
      </c>
      <c r="E28" s="195">
        <v>670.16</v>
      </c>
      <c r="F28" s="21">
        <f>+E28*C28</f>
        <v>43634.1176</v>
      </c>
    </row>
    <row r="29" spans="1:6" ht="13.5" customHeight="1">
      <c r="A29" s="295">
        <v>3.4</v>
      </c>
      <c r="B29" s="1" t="s">
        <v>36</v>
      </c>
      <c r="C29" s="19">
        <v>2201.91</v>
      </c>
      <c r="D29" s="20" t="s">
        <v>9</v>
      </c>
      <c r="E29" s="195">
        <v>228.97</v>
      </c>
      <c r="F29" s="21">
        <f>+E29*C29</f>
        <v>504171.33269999997</v>
      </c>
    </row>
    <row r="30" spans="1:6" ht="8.25" customHeight="1">
      <c r="A30" s="295"/>
      <c r="B30" s="1"/>
      <c r="C30" s="19"/>
      <c r="D30" s="20"/>
      <c r="E30" s="195"/>
      <c r="F30" s="21"/>
    </row>
    <row r="31" spans="1:6" ht="13.5" customHeight="1">
      <c r="A31" s="294">
        <v>4</v>
      </c>
      <c r="B31" s="12" t="s">
        <v>37</v>
      </c>
      <c r="C31" s="19"/>
      <c r="D31" s="20"/>
      <c r="E31" s="195"/>
      <c r="F31" s="21"/>
    </row>
    <row r="32" spans="1:6" ht="13.5" customHeight="1">
      <c r="A32" s="295">
        <v>4.1</v>
      </c>
      <c r="B32" s="1" t="s">
        <v>33</v>
      </c>
      <c r="C32" s="19">
        <v>1650.23</v>
      </c>
      <c r="D32" s="20" t="s">
        <v>9</v>
      </c>
      <c r="E32" s="195">
        <v>22</v>
      </c>
      <c r="F32" s="21">
        <f>+E32*C32</f>
        <v>36305.06</v>
      </c>
    </row>
    <row r="33" spans="1:6" ht="13.5" customHeight="1">
      <c r="A33" s="295">
        <v>4.2</v>
      </c>
      <c r="B33" s="1" t="s">
        <v>34</v>
      </c>
      <c r="C33" s="19">
        <v>789.45</v>
      </c>
      <c r="D33" s="20" t="s">
        <v>9</v>
      </c>
      <c r="E33" s="195">
        <v>36.21</v>
      </c>
      <c r="F33" s="21">
        <f>+E33*C33</f>
        <v>28585.984500000002</v>
      </c>
    </row>
    <row r="34" spans="1:6" ht="13.5" customHeight="1">
      <c r="A34" s="295">
        <v>4.3</v>
      </c>
      <c r="B34" s="1" t="s">
        <v>35</v>
      </c>
      <c r="C34" s="19">
        <v>65.11</v>
      </c>
      <c r="D34" s="20" t="s">
        <v>9</v>
      </c>
      <c r="E34" s="195">
        <v>27.87</v>
      </c>
      <c r="F34" s="21">
        <f>+E34*C34</f>
        <v>1814.6157</v>
      </c>
    </row>
    <row r="35" spans="1:6" ht="13.5" customHeight="1">
      <c r="A35" s="295">
        <v>4.4</v>
      </c>
      <c r="B35" s="1" t="s">
        <v>36</v>
      </c>
      <c r="C35" s="19">
        <v>2201.91</v>
      </c>
      <c r="D35" s="20" t="s">
        <v>9</v>
      </c>
      <c r="E35" s="195">
        <v>17.46</v>
      </c>
      <c r="F35" s="21">
        <f>+E35*C35</f>
        <v>38445.3486</v>
      </c>
    </row>
    <row r="36" spans="1:6" ht="7.5" customHeight="1">
      <c r="A36" s="295"/>
      <c r="B36" s="1"/>
      <c r="C36" s="22"/>
      <c r="D36" s="20"/>
      <c r="E36" s="196"/>
      <c r="F36" s="21"/>
    </row>
    <row r="37" spans="1:6" ht="27" customHeight="1">
      <c r="A37" s="294">
        <v>5</v>
      </c>
      <c r="B37" s="12" t="s">
        <v>38</v>
      </c>
      <c r="C37" s="22"/>
      <c r="D37" s="20"/>
      <c r="E37" s="197"/>
      <c r="F37" s="21"/>
    </row>
    <row r="38" spans="1:6" ht="13.5" customHeight="1">
      <c r="A38" s="295">
        <v>5.1</v>
      </c>
      <c r="B38" s="1" t="s">
        <v>39</v>
      </c>
      <c r="C38" s="24">
        <v>1</v>
      </c>
      <c r="D38" s="20" t="s">
        <v>10</v>
      </c>
      <c r="E38" s="197">
        <v>3439.31</v>
      </c>
      <c r="F38" s="21">
        <f aca="true" t="shared" si="1" ref="F38:F52">+E38*C38</f>
        <v>3439.31</v>
      </c>
    </row>
    <row r="39" spans="1:6" ht="13.5" customHeight="1">
      <c r="A39" s="295">
        <v>5.2</v>
      </c>
      <c r="B39" s="1" t="s">
        <v>40</v>
      </c>
      <c r="C39" s="24">
        <v>16</v>
      </c>
      <c r="D39" s="20" t="s">
        <v>10</v>
      </c>
      <c r="E39" s="195">
        <v>1041.0481</v>
      </c>
      <c r="F39" s="21">
        <f t="shared" si="1"/>
        <v>16656.7696</v>
      </c>
    </row>
    <row r="40" spans="1:6" ht="13.5" customHeight="1">
      <c r="A40" s="295">
        <v>5.3</v>
      </c>
      <c r="B40" s="1" t="s">
        <v>41</v>
      </c>
      <c r="C40" s="24">
        <v>7</v>
      </c>
      <c r="D40" s="20" t="s">
        <v>10</v>
      </c>
      <c r="E40" s="195">
        <v>756.124</v>
      </c>
      <c r="F40" s="21">
        <f t="shared" si="1"/>
        <v>5292.868</v>
      </c>
    </row>
    <row r="41" spans="1:6" ht="13.5" customHeight="1">
      <c r="A41" s="295">
        <v>5.4</v>
      </c>
      <c r="B41" s="1" t="s">
        <v>42</v>
      </c>
      <c r="C41" s="24">
        <v>2</v>
      </c>
      <c r="D41" s="20" t="s">
        <v>10</v>
      </c>
      <c r="E41" s="195">
        <v>2990.9128</v>
      </c>
      <c r="F41" s="21">
        <f t="shared" si="1"/>
        <v>5981.8256</v>
      </c>
    </row>
    <row r="42" spans="1:6" ht="13.5" customHeight="1">
      <c r="A42" s="295">
        <v>5.5</v>
      </c>
      <c r="B42" s="1" t="s">
        <v>43</v>
      </c>
      <c r="C42" s="24">
        <v>5</v>
      </c>
      <c r="D42" s="20" t="s">
        <v>10</v>
      </c>
      <c r="E42" s="195">
        <v>4374.276</v>
      </c>
      <c r="F42" s="21">
        <f t="shared" si="1"/>
        <v>21871.379999999997</v>
      </c>
    </row>
    <row r="43" spans="1:6" ht="13.5" customHeight="1">
      <c r="A43" s="295">
        <v>5.6</v>
      </c>
      <c r="B43" s="1" t="s">
        <v>44</v>
      </c>
      <c r="C43" s="24">
        <v>3</v>
      </c>
      <c r="D43" s="20" t="s">
        <v>10</v>
      </c>
      <c r="E43" s="195">
        <v>5943.677</v>
      </c>
      <c r="F43" s="21">
        <f t="shared" si="1"/>
        <v>17831.031</v>
      </c>
    </row>
    <row r="44" spans="1:6" ht="13.5" customHeight="1">
      <c r="A44" s="295">
        <v>5.7</v>
      </c>
      <c r="B44" s="1" t="s">
        <v>45</v>
      </c>
      <c r="C44" s="24">
        <v>3</v>
      </c>
      <c r="D44" s="20" t="s">
        <v>10</v>
      </c>
      <c r="E44" s="195">
        <v>1020</v>
      </c>
      <c r="F44" s="21">
        <f t="shared" si="1"/>
        <v>3060</v>
      </c>
    </row>
    <row r="45" spans="1:6" ht="13.5" customHeight="1">
      <c r="A45" s="295">
        <v>5.8</v>
      </c>
      <c r="B45" s="1" t="s">
        <v>46</v>
      </c>
      <c r="C45" s="24">
        <v>7</v>
      </c>
      <c r="D45" s="20" t="s">
        <v>10</v>
      </c>
      <c r="E45" s="195">
        <v>1153.67</v>
      </c>
      <c r="F45" s="21">
        <f t="shared" si="1"/>
        <v>8075.6900000000005</v>
      </c>
    </row>
    <row r="46" spans="1:6" ht="13.5" customHeight="1">
      <c r="A46" s="295">
        <v>5.9</v>
      </c>
      <c r="B46" s="1" t="s">
        <v>47</v>
      </c>
      <c r="C46" s="24">
        <v>15</v>
      </c>
      <c r="D46" s="20" t="s">
        <v>10</v>
      </c>
      <c r="E46" s="195">
        <v>411.3593</v>
      </c>
      <c r="F46" s="21">
        <f t="shared" si="1"/>
        <v>6170.3895</v>
      </c>
    </row>
    <row r="47" spans="1:6" ht="13.5" customHeight="1">
      <c r="A47" s="296">
        <v>5.1</v>
      </c>
      <c r="B47" s="1" t="s">
        <v>48</v>
      </c>
      <c r="C47" s="24">
        <v>1</v>
      </c>
      <c r="D47" s="20" t="s">
        <v>10</v>
      </c>
      <c r="E47" s="195">
        <v>7064.68</v>
      </c>
      <c r="F47" s="21">
        <f t="shared" si="1"/>
        <v>7064.68</v>
      </c>
    </row>
    <row r="48" spans="1:6" ht="13.5" customHeight="1">
      <c r="A48" s="296">
        <v>5.11</v>
      </c>
      <c r="B48" s="1" t="s">
        <v>49</v>
      </c>
      <c r="C48" s="24">
        <v>15</v>
      </c>
      <c r="D48" s="20" t="s">
        <v>10</v>
      </c>
      <c r="E48" s="195">
        <v>2453.8593</v>
      </c>
      <c r="F48" s="21">
        <f t="shared" si="1"/>
        <v>36807.889500000005</v>
      </c>
    </row>
    <row r="49" spans="1:6" ht="13.5" customHeight="1">
      <c r="A49" s="296">
        <v>5.12</v>
      </c>
      <c r="B49" s="1" t="s">
        <v>50</v>
      </c>
      <c r="C49" s="24">
        <v>12</v>
      </c>
      <c r="D49" s="20" t="s">
        <v>10</v>
      </c>
      <c r="E49" s="195">
        <v>1992.9483</v>
      </c>
      <c r="F49" s="21">
        <f t="shared" si="1"/>
        <v>23915.3796</v>
      </c>
    </row>
    <row r="50" spans="1:6" ht="13.5" customHeight="1">
      <c r="A50" s="296">
        <v>5.13</v>
      </c>
      <c r="B50" s="1" t="s">
        <v>51</v>
      </c>
      <c r="C50" s="24">
        <v>12</v>
      </c>
      <c r="D50" s="20" t="s">
        <v>10</v>
      </c>
      <c r="E50" s="195">
        <v>1158.877</v>
      </c>
      <c r="F50" s="21">
        <f t="shared" si="1"/>
        <v>13906.524</v>
      </c>
    </row>
    <row r="51" spans="1:6" ht="13.5" customHeight="1">
      <c r="A51" s="296">
        <v>5.14</v>
      </c>
      <c r="B51" s="1" t="s">
        <v>52</v>
      </c>
      <c r="C51" s="24">
        <v>1</v>
      </c>
      <c r="D51" s="20" t="s">
        <v>10</v>
      </c>
      <c r="E51" s="195">
        <v>5345.18</v>
      </c>
      <c r="F51" s="21">
        <f t="shared" si="1"/>
        <v>5345.18</v>
      </c>
    </row>
    <row r="52" spans="1:6" ht="13.5" customHeight="1">
      <c r="A52" s="296">
        <v>5.15</v>
      </c>
      <c r="B52" s="1" t="s">
        <v>53</v>
      </c>
      <c r="C52" s="24">
        <v>15</v>
      </c>
      <c r="D52" s="20" t="s">
        <v>10</v>
      </c>
      <c r="E52" s="195">
        <v>380</v>
      </c>
      <c r="F52" s="21">
        <f t="shared" si="1"/>
        <v>5700</v>
      </c>
    </row>
    <row r="53" spans="1:6" ht="9.75" customHeight="1">
      <c r="A53" s="296"/>
      <c r="B53" s="1"/>
      <c r="C53" s="24"/>
      <c r="D53" s="20"/>
      <c r="E53" s="197"/>
      <c r="F53" s="21"/>
    </row>
    <row r="54" spans="1:6" ht="13.5" customHeight="1">
      <c r="A54" s="294">
        <v>6</v>
      </c>
      <c r="B54" s="12" t="s">
        <v>54</v>
      </c>
      <c r="C54" s="24"/>
      <c r="D54" s="20"/>
      <c r="E54" s="197"/>
      <c r="F54" s="21"/>
    </row>
    <row r="55" spans="1:6" ht="12.75" customHeight="1">
      <c r="A55" s="295">
        <v>6.1</v>
      </c>
      <c r="B55" s="1" t="s">
        <v>55</v>
      </c>
      <c r="C55" s="24">
        <v>1</v>
      </c>
      <c r="D55" s="20" t="s">
        <v>10</v>
      </c>
      <c r="E55" s="195">
        <v>32758.61</v>
      </c>
      <c r="F55" s="21">
        <f>+E55*C55</f>
        <v>32758.61</v>
      </c>
    </row>
    <row r="56" spans="1:6" ht="14.25" customHeight="1">
      <c r="A56" s="295">
        <v>6.2</v>
      </c>
      <c r="B56" s="1" t="s">
        <v>56</v>
      </c>
      <c r="C56" s="24">
        <v>1</v>
      </c>
      <c r="D56" s="20" t="s">
        <v>10</v>
      </c>
      <c r="E56" s="195">
        <v>18491.34</v>
      </c>
      <c r="F56" s="21">
        <f>+E56*C56</f>
        <v>18491.34</v>
      </c>
    </row>
    <row r="57" spans="1:6" ht="27" customHeight="1">
      <c r="A57" s="398">
        <v>6.3</v>
      </c>
      <c r="B57" s="301" t="s">
        <v>57</v>
      </c>
      <c r="C57" s="302">
        <v>1</v>
      </c>
      <c r="D57" s="303" t="s">
        <v>10</v>
      </c>
      <c r="E57" s="314">
        <v>48095.75</v>
      </c>
      <c r="F57" s="387">
        <f>+E57*C57</f>
        <v>48095.75</v>
      </c>
    </row>
    <row r="58" spans="1:6" ht="13.5" customHeight="1">
      <c r="A58" s="392">
        <v>6.4</v>
      </c>
      <c r="B58" s="393" t="s">
        <v>58</v>
      </c>
      <c r="C58" s="394">
        <v>1</v>
      </c>
      <c r="D58" s="395" t="s">
        <v>10</v>
      </c>
      <c r="E58" s="396">
        <v>222410.88</v>
      </c>
      <c r="F58" s="397">
        <f>+E58*C58</f>
        <v>222410.88</v>
      </c>
    </row>
    <row r="59" spans="1:6" ht="13.5" customHeight="1">
      <c r="A59" s="295">
        <v>6.5</v>
      </c>
      <c r="B59" s="1" t="s">
        <v>59</v>
      </c>
      <c r="C59" s="24">
        <v>4</v>
      </c>
      <c r="D59" s="20" t="s">
        <v>10</v>
      </c>
      <c r="E59" s="195">
        <v>2375</v>
      </c>
      <c r="F59" s="21">
        <f>+E59*C59</f>
        <v>9500</v>
      </c>
    </row>
    <row r="60" spans="1:6" ht="13.5" customHeight="1">
      <c r="A60" s="296"/>
      <c r="B60" s="1"/>
      <c r="C60" s="22"/>
      <c r="D60" s="20"/>
      <c r="E60" s="197"/>
      <c r="F60" s="21"/>
    </row>
    <row r="61" spans="1:6" ht="14.25" customHeight="1">
      <c r="A61" s="294">
        <v>7</v>
      </c>
      <c r="B61" s="12" t="s">
        <v>60</v>
      </c>
      <c r="C61" s="22"/>
      <c r="D61" s="20"/>
      <c r="E61" s="197"/>
      <c r="F61" s="21"/>
    </row>
    <row r="62" spans="1:6" ht="13.5" customHeight="1">
      <c r="A62" s="297">
        <v>1</v>
      </c>
      <c r="B62" s="1" t="s">
        <v>61</v>
      </c>
      <c r="C62" s="24">
        <v>250</v>
      </c>
      <c r="D62" s="20" t="s">
        <v>10</v>
      </c>
      <c r="E62" s="195">
        <v>183.692</v>
      </c>
      <c r="F62" s="21">
        <f aca="true" t="shared" si="2" ref="F62:F73">+E62*C62</f>
        <v>45923</v>
      </c>
    </row>
    <row r="63" spans="1:6" ht="14.25" customHeight="1">
      <c r="A63" s="391">
        <v>2</v>
      </c>
      <c r="B63" s="1" t="s">
        <v>62</v>
      </c>
      <c r="C63" s="24">
        <v>1500</v>
      </c>
      <c r="D63" s="20" t="s">
        <v>86</v>
      </c>
      <c r="E63" s="195">
        <v>21.261</v>
      </c>
      <c r="F63" s="21">
        <f t="shared" si="2"/>
        <v>31891.5</v>
      </c>
    </row>
    <row r="64" spans="1:6" ht="13.5" customHeight="1">
      <c r="A64" s="297">
        <v>3</v>
      </c>
      <c r="B64" s="1" t="s">
        <v>63</v>
      </c>
      <c r="C64" s="24">
        <v>250</v>
      </c>
      <c r="D64" s="20" t="s">
        <v>10</v>
      </c>
      <c r="E64" s="195">
        <v>67.0795</v>
      </c>
      <c r="F64" s="21">
        <f t="shared" si="2"/>
        <v>16769.875</v>
      </c>
    </row>
    <row r="65" spans="1:6" ht="13.5" customHeight="1">
      <c r="A65" s="297">
        <v>4</v>
      </c>
      <c r="B65" s="1" t="s">
        <v>64</v>
      </c>
      <c r="C65" s="24">
        <v>500</v>
      </c>
      <c r="D65" s="20" t="s">
        <v>10</v>
      </c>
      <c r="E65" s="195">
        <v>31.407</v>
      </c>
      <c r="F65" s="21">
        <f t="shared" si="2"/>
        <v>15703.5</v>
      </c>
    </row>
    <row r="66" spans="1:6" ht="13.5" customHeight="1">
      <c r="A66" s="297">
        <v>5</v>
      </c>
      <c r="B66" s="1" t="s">
        <v>65</v>
      </c>
      <c r="C66" s="24">
        <v>250</v>
      </c>
      <c r="D66" s="20" t="s">
        <v>10</v>
      </c>
      <c r="E66" s="195">
        <v>196.175</v>
      </c>
      <c r="F66" s="21">
        <f t="shared" si="2"/>
        <v>49043.75</v>
      </c>
    </row>
    <row r="67" spans="1:6" ht="13.5" customHeight="1">
      <c r="A67" s="297">
        <v>6</v>
      </c>
      <c r="B67" s="1" t="s">
        <v>66</v>
      </c>
      <c r="C67" s="24">
        <v>250</v>
      </c>
      <c r="D67" s="20" t="s">
        <v>10</v>
      </c>
      <c r="E67" s="195">
        <v>1305.3</v>
      </c>
      <c r="F67" s="21">
        <f t="shared" si="2"/>
        <v>326325</v>
      </c>
    </row>
    <row r="68" spans="1:6" ht="13.5" customHeight="1">
      <c r="A68" s="297">
        <v>7</v>
      </c>
      <c r="B68" s="1" t="s">
        <v>67</v>
      </c>
      <c r="C68" s="24">
        <v>250</v>
      </c>
      <c r="D68" s="20" t="s">
        <v>86</v>
      </c>
      <c r="E68" s="195">
        <v>28.54752</v>
      </c>
      <c r="F68" s="21">
        <f t="shared" si="2"/>
        <v>7136.88</v>
      </c>
    </row>
    <row r="69" spans="1:6" ht="13.5" customHeight="1">
      <c r="A69" s="297">
        <v>8</v>
      </c>
      <c r="B69" s="1" t="s">
        <v>68</v>
      </c>
      <c r="C69" s="24">
        <v>250</v>
      </c>
      <c r="D69" s="20" t="s">
        <v>10</v>
      </c>
      <c r="E69" s="195">
        <v>95</v>
      </c>
      <c r="F69" s="21">
        <f t="shared" si="2"/>
        <v>23750</v>
      </c>
    </row>
    <row r="70" spans="1:6" ht="13.5" customHeight="1">
      <c r="A70" s="297">
        <v>9</v>
      </c>
      <c r="B70" s="1" t="s">
        <v>69</v>
      </c>
      <c r="C70" s="24">
        <v>250</v>
      </c>
      <c r="D70" s="20" t="s">
        <v>16</v>
      </c>
      <c r="E70" s="195">
        <v>14.25</v>
      </c>
      <c r="F70" s="21">
        <f t="shared" si="2"/>
        <v>3562.5</v>
      </c>
    </row>
    <row r="71" spans="1:6" ht="13.5" customHeight="1">
      <c r="A71" s="297">
        <v>10</v>
      </c>
      <c r="B71" s="1" t="s">
        <v>70</v>
      </c>
      <c r="C71" s="24">
        <v>250</v>
      </c>
      <c r="D71" s="20" t="s">
        <v>10</v>
      </c>
      <c r="E71" s="195">
        <v>4.674</v>
      </c>
      <c r="F71" s="21">
        <f t="shared" si="2"/>
        <v>1168.5</v>
      </c>
    </row>
    <row r="72" spans="1:6" ht="13.5" customHeight="1">
      <c r="A72" s="297">
        <v>11</v>
      </c>
      <c r="B72" s="1" t="s">
        <v>71</v>
      </c>
      <c r="C72" s="24">
        <v>495</v>
      </c>
      <c r="D72" s="20" t="s">
        <v>87</v>
      </c>
      <c r="E72" s="195">
        <v>294.87051</v>
      </c>
      <c r="F72" s="21">
        <f t="shared" si="2"/>
        <v>145960.90245000002</v>
      </c>
    </row>
    <row r="73" spans="1:6" ht="13.5" customHeight="1">
      <c r="A73" s="297">
        <v>12</v>
      </c>
      <c r="B73" s="1" t="s">
        <v>19</v>
      </c>
      <c r="C73" s="24">
        <v>250</v>
      </c>
      <c r="D73" s="20" t="s">
        <v>10</v>
      </c>
      <c r="E73" s="195">
        <v>190</v>
      </c>
      <c r="F73" s="21">
        <f t="shared" si="2"/>
        <v>47500</v>
      </c>
    </row>
    <row r="74" spans="1:6" ht="13.5" customHeight="1">
      <c r="A74" s="295"/>
      <c r="B74" s="1"/>
      <c r="C74" s="22"/>
      <c r="D74" s="20"/>
      <c r="E74" s="197"/>
      <c r="F74" s="21"/>
    </row>
    <row r="75" spans="1:6" ht="13.5" customHeight="1">
      <c r="A75" s="294">
        <v>8</v>
      </c>
      <c r="B75" s="12" t="s">
        <v>72</v>
      </c>
      <c r="C75" s="22"/>
      <c r="D75" s="20"/>
      <c r="E75" s="197"/>
      <c r="F75" s="21"/>
    </row>
    <row r="76" spans="1:6" ht="14.25" customHeight="1">
      <c r="A76" s="295">
        <v>8.1</v>
      </c>
      <c r="B76" s="1" t="s">
        <v>73</v>
      </c>
      <c r="C76" s="24">
        <v>4</v>
      </c>
      <c r="D76" s="20" t="s">
        <v>10</v>
      </c>
      <c r="E76" s="195">
        <v>74434.4</v>
      </c>
      <c r="F76" s="21">
        <f aca="true" t="shared" si="3" ref="F76:F87">+E76*C76</f>
        <v>297737.6</v>
      </c>
    </row>
    <row r="77" spans="1:6" ht="13.5" customHeight="1">
      <c r="A77" s="295">
        <v>8.2</v>
      </c>
      <c r="B77" s="1" t="s">
        <v>74</v>
      </c>
      <c r="C77" s="24">
        <v>4</v>
      </c>
      <c r="D77" s="20" t="s">
        <v>10</v>
      </c>
      <c r="E77" s="195">
        <v>23068.26</v>
      </c>
      <c r="F77" s="21">
        <f t="shared" si="3"/>
        <v>92273.04</v>
      </c>
    </row>
    <row r="78" spans="1:6" ht="13.5" customHeight="1">
      <c r="A78" s="295">
        <v>8.3</v>
      </c>
      <c r="B78" s="1" t="s">
        <v>75</v>
      </c>
      <c r="C78" s="24">
        <v>4</v>
      </c>
      <c r="D78" s="20" t="s">
        <v>10</v>
      </c>
      <c r="E78" s="195">
        <v>2375</v>
      </c>
      <c r="F78" s="21">
        <f t="shared" si="3"/>
        <v>9500</v>
      </c>
    </row>
    <row r="79" spans="1:6" ht="13.5" customHeight="1">
      <c r="A79" s="295">
        <v>8.4</v>
      </c>
      <c r="B79" s="1" t="s">
        <v>76</v>
      </c>
      <c r="C79" s="24">
        <v>8</v>
      </c>
      <c r="D79" s="20" t="s">
        <v>10</v>
      </c>
      <c r="E79" s="195">
        <v>779</v>
      </c>
      <c r="F79" s="21">
        <f t="shared" si="3"/>
        <v>6232</v>
      </c>
    </row>
    <row r="80" spans="1:6" ht="13.5" customHeight="1">
      <c r="A80" s="295">
        <v>8.5</v>
      </c>
      <c r="B80" s="1" t="s">
        <v>77</v>
      </c>
      <c r="C80" s="24">
        <v>4</v>
      </c>
      <c r="D80" s="20" t="s">
        <v>10</v>
      </c>
      <c r="E80" s="195">
        <v>1321.2975</v>
      </c>
      <c r="F80" s="21">
        <f t="shared" si="3"/>
        <v>5285.19</v>
      </c>
    </row>
    <row r="81" spans="1:6" ht="13.5" customHeight="1">
      <c r="A81" s="295">
        <v>8.6</v>
      </c>
      <c r="B81" s="1" t="s">
        <v>78</v>
      </c>
      <c r="C81" s="24">
        <v>12</v>
      </c>
      <c r="D81" s="20" t="s">
        <v>10</v>
      </c>
      <c r="E81" s="195">
        <v>1158.877</v>
      </c>
      <c r="F81" s="21">
        <f t="shared" si="3"/>
        <v>13906.524</v>
      </c>
    </row>
    <row r="82" spans="1:6" ht="13.5" customHeight="1">
      <c r="A82" s="295">
        <v>8.7</v>
      </c>
      <c r="B82" s="1" t="s">
        <v>79</v>
      </c>
      <c r="C82" s="24">
        <v>8</v>
      </c>
      <c r="D82" s="20" t="s">
        <v>10</v>
      </c>
      <c r="E82" s="195">
        <v>1314.7425</v>
      </c>
      <c r="F82" s="21">
        <f t="shared" si="3"/>
        <v>10517.94</v>
      </c>
    </row>
    <row r="83" spans="1:6" ht="13.5" customHeight="1">
      <c r="A83" s="295">
        <v>8.8</v>
      </c>
      <c r="B83" s="1" t="s">
        <v>80</v>
      </c>
      <c r="C83" s="24">
        <v>4</v>
      </c>
      <c r="D83" s="20" t="s">
        <v>10</v>
      </c>
      <c r="E83" s="195">
        <v>2131.0875</v>
      </c>
      <c r="F83" s="21">
        <f t="shared" si="3"/>
        <v>8524.35</v>
      </c>
    </row>
    <row r="84" spans="1:6" ht="13.5" customHeight="1">
      <c r="A84" s="295">
        <v>8.9</v>
      </c>
      <c r="B84" s="1" t="s">
        <v>81</v>
      </c>
      <c r="C84" s="24">
        <v>12</v>
      </c>
      <c r="D84" s="20" t="s">
        <v>10</v>
      </c>
      <c r="E84" s="195">
        <v>228.2183</v>
      </c>
      <c r="F84" s="21">
        <f t="shared" si="3"/>
        <v>2738.6196</v>
      </c>
    </row>
    <row r="85" spans="1:6" ht="13.5" customHeight="1">
      <c r="A85" s="296">
        <v>8.1</v>
      </c>
      <c r="B85" s="1" t="s">
        <v>19</v>
      </c>
      <c r="C85" s="24">
        <v>4</v>
      </c>
      <c r="D85" s="20" t="s">
        <v>10</v>
      </c>
      <c r="E85" s="195">
        <v>2380.664</v>
      </c>
      <c r="F85" s="21">
        <f t="shared" si="3"/>
        <v>9522.656</v>
      </c>
    </row>
    <row r="86" spans="1:6" ht="13.5" customHeight="1">
      <c r="A86" s="296">
        <v>8.11</v>
      </c>
      <c r="B86" s="1" t="s">
        <v>82</v>
      </c>
      <c r="C86" s="24">
        <v>8</v>
      </c>
      <c r="D86" s="20" t="s">
        <v>10</v>
      </c>
      <c r="E86" s="195">
        <v>285</v>
      </c>
      <c r="F86" s="21">
        <f t="shared" si="3"/>
        <v>2280</v>
      </c>
    </row>
    <row r="87" spans="1:6" ht="13.5" customHeight="1">
      <c r="A87" s="296">
        <v>8.12</v>
      </c>
      <c r="B87" s="1" t="s">
        <v>83</v>
      </c>
      <c r="C87" s="24">
        <v>4</v>
      </c>
      <c r="D87" s="20" t="s">
        <v>10</v>
      </c>
      <c r="E87" s="195">
        <v>1234.2875</v>
      </c>
      <c r="F87" s="21">
        <f t="shared" si="3"/>
        <v>4937.15</v>
      </c>
    </row>
    <row r="88" spans="1:6" ht="13.5" customHeight="1">
      <c r="A88" s="296"/>
      <c r="B88" s="1"/>
      <c r="C88" s="22"/>
      <c r="D88" s="20"/>
      <c r="E88" s="197"/>
      <c r="F88" s="21"/>
    </row>
    <row r="89" spans="1:6" ht="13.5" customHeight="1">
      <c r="A89" s="294">
        <v>9</v>
      </c>
      <c r="B89" s="12" t="s">
        <v>84</v>
      </c>
      <c r="C89" s="22"/>
      <c r="D89" s="20"/>
      <c r="E89" s="195"/>
      <c r="F89" s="21"/>
    </row>
    <row r="90" spans="1:6" ht="27.75" customHeight="1">
      <c r="A90" s="295">
        <v>9.1</v>
      </c>
      <c r="B90" s="1" t="s">
        <v>85</v>
      </c>
      <c r="C90" s="24">
        <v>434.88</v>
      </c>
      <c r="D90" s="20" t="s">
        <v>88</v>
      </c>
      <c r="E90" s="195">
        <v>648.09</v>
      </c>
      <c r="F90" s="21">
        <f>+E90*C90+0.003</f>
        <v>281841.38220000005</v>
      </c>
    </row>
    <row r="91" spans="1:6" ht="13.5" customHeight="1">
      <c r="A91" s="315"/>
      <c r="B91" s="316"/>
      <c r="C91" s="26"/>
      <c r="D91" s="317"/>
      <c r="E91" s="199"/>
      <c r="F91" s="308"/>
    </row>
    <row r="92" spans="1:7" s="25" customFormat="1" ht="15.75" customHeight="1">
      <c r="A92" s="345"/>
      <c r="B92" s="114" t="s">
        <v>15</v>
      </c>
      <c r="C92" s="114"/>
      <c r="D92" s="114"/>
      <c r="E92" s="114"/>
      <c r="F92" s="346">
        <f>SUM(F13:F91)</f>
        <v>4523312.308814001</v>
      </c>
      <c r="G92" s="7"/>
    </row>
    <row r="93" spans="1:6" ht="13.5" customHeight="1">
      <c r="A93" s="298"/>
      <c r="B93" s="2"/>
      <c r="C93" s="26"/>
      <c r="D93" s="318"/>
      <c r="E93" s="26"/>
      <c r="F93" s="319"/>
    </row>
    <row r="94" spans="1:6" ht="13.5" customHeight="1">
      <c r="A94" s="292" t="s">
        <v>12</v>
      </c>
      <c r="B94" s="4" t="s">
        <v>20</v>
      </c>
      <c r="C94" s="26"/>
      <c r="D94" s="27"/>
      <c r="E94" s="26"/>
      <c r="F94" s="28"/>
    </row>
    <row r="95" spans="1:6" ht="13.5" customHeight="1">
      <c r="A95" s="292"/>
      <c r="B95" s="4"/>
      <c r="C95" s="26"/>
      <c r="D95" s="27"/>
      <c r="E95" s="26"/>
      <c r="F95" s="28"/>
    </row>
    <row r="96" spans="1:6" ht="13.5" customHeight="1">
      <c r="A96" s="294">
        <v>1</v>
      </c>
      <c r="B96" s="5" t="s">
        <v>21</v>
      </c>
      <c r="C96" s="24">
        <v>1</v>
      </c>
      <c r="D96" s="20" t="s">
        <v>89</v>
      </c>
      <c r="E96" s="21">
        <v>25000</v>
      </c>
      <c r="F96" s="21">
        <f>+E96*C96</f>
        <v>25000</v>
      </c>
    </row>
    <row r="97" spans="1:6" ht="86.25" customHeight="1">
      <c r="A97" s="294">
        <v>2</v>
      </c>
      <c r="B97" s="1" t="s">
        <v>90</v>
      </c>
      <c r="C97" s="24">
        <v>1</v>
      </c>
      <c r="D97" s="20" t="s">
        <v>89</v>
      </c>
      <c r="E97" s="21">
        <v>42000</v>
      </c>
      <c r="F97" s="21">
        <f>+E97*C97</f>
        <v>42000</v>
      </c>
    </row>
    <row r="98" spans="1:6" ht="8.25" customHeight="1">
      <c r="A98" s="305"/>
      <c r="B98" s="306"/>
      <c r="C98" s="26"/>
      <c r="D98" s="307"/>
      <c r="E98" s="26"/>
      <c r="F98" s="308"/>
    </row>
    <row r="99" spans="1:7" s="25" customFormat="1" ht="15.75" customHeight="1">
      <c r="A99" s="347"/>
      <c r="B99" s="348" t="s">
        <v>18</v>
      </c>
      <c r="C99" s="114"/>
      <c r="D99" s="114"/>
      <c r="E99" s="114"/>
      <c r="F99" s="346">
        <f>SUM(F96:F98)</f>
        <v>67000</v>
      </c>
      <c r="G99" s="7"/>
    </row>
    <row r="100" spans="1:6" ht="13.5" customHeight="1">
      <c r="A100" s="375"/>
      <c r="B100" s="316"/>
      <c r="C100" s="376"/>
      <c r="D100" s="317"/>
      <c r="E100" s="377"/>
      <c r="F100" s="378"/>
    </row>
    <row r="101" spans="1:7" s="25" customFormat="1" ht="15.75" customHeight="1">
      <c r="A101" s="404"/>
      <c r="B101" s="405" t="s">
        <v>13</v>
      </c>
      <c r="C101" s="405"/>
      <c r="D101" s="405"/>
      <c r="E101" s="405"/>
      <c r="F101" s="406">
        <f>F92+F99</f>
        <v>4590312.308814001</v>
      </c>
      <c r="G101" s="7"/>
    </row>
    <row r="102" spans="1:6" ht="15.75" customHeight="1">
      <c r="A102" s="399"/>
      <c r="B102" s="400"/>
      <c r="C102" s="401"/>
      <c r="D102" s="401"/>
      <c r="E102" s="402"/>
      <c r="F102" s="403"/>
    </row>
    <row r="103" spans="1:6" ht="16.5" customHeight="1">
      <c r="A103" s="49"/>
      <c r="B103" s="50"/>
      <c r="C103" s="50"/>
      <c r="D103" s="50"/>
      <c r="E103" s="50"/>
      <c r="F103" s="29"/>
    </row>
    <row r="104" spans="1:6" ht="26.25" customHeight="1">
      <c r="A104" s="49"/>
      <c r="B104" s="304" t="s">
        <v>454</v>
      </c>
      <c r="C104" s="50"/>
      <c r="D104" s="50"/>
      <c r="E104" s="50"/>
      <c r="F104" s="29"/>
    </row>
    <row r="105" spans="1:6" ht="18.75" customHeight="1">
      <c r="A105" s="49"/>
      <c r="B105" s="54"/>
      <c r="C105" s="50"/>
      <c r="D105" s="50"/>
      <c r="E105" s="50"/>
      <c r="F105" s="29"/>
    </row>
    <row r="106" spans="1:6" ht="16.5" customHeight="1">
      <c r="A106" s="49"/>
      <c r="B106" s="53" t="s">
        <v>112</v>
      </c>
      <c r="C106" s="50"/>
      <c r="D106" s="50"/>
      <c r="E106" s="50"/>
      <c r="F106" s="29"/>
    </row>
    <row r="107" spans="1:6" ht="16.5" customHeight="1">
      <c r="A107" s="292" t="s">
        <v>8</v>
      </c>
      <c r="B107" s="12" t="s">
        <v>23</v>
      </c>
      <c r="C107" s="13"/>
      <c r="D107" s="14"/>
      <c r="E107" s="13"/>
      <c r="F107" s="15"/>
    </row>
    <row r="108" spans="1:6" ht="6" customHeight="1">
      <c r="A108" s="293"/>
      <c r="B108" s="1"/>
      <c r="C108" s="16"/>
      <c r="D108" s="17"/>
      <c r="E108" s="16"/>
      <c r="F108" s="18">
        <f>ROUND(C108*E108,2)</f>
        <v>0</v>
      </c>
    </row>
    <row r="109" spans="1:6" ht="16.5" customHeight="1">
      <c r="A109" s="294">
        <v>1</v>
      </c>
      <c r="B109" s="1" t="s">
        <v>11</v>
      </c>
      <c r="C109" s="19">
        <v>-4638.41</v>
      </c>
      <c r="D109" s="20" t="s">
        <v>86</v>
      </c>
      <c r="E109" s="195">
        <v>5</v>
      </c>
      <c r="F109" s="21">
        <f>+E109*C109</f>
        <v>-23192.05</v>
      </c>
    </row>
    <row r="110" spans="1:6" ht="9" customHeight="1">
      <c r="A110" s="295"/>
      <c r="B110" s="1"/>
      <c r="C110" s="19"/>
      <c r="D110" s="20"/>
      <c r="E110" s="195"/>
      <c r="F110" s="21"/>
    </row>
    <row r="111" spans="1:6" ht="16.5" customHeight="1">
      <c r="A111" s="294">
        <v>2</v>
      </c>
      <c r="B111" s="12" t="s">
        <v>17</v>
      </c>
      <c r="C111" s="19"/>
      <c r="D111" s="20"/>
      <c r="E111" s="195"/>
      <c r="F111" s="21"/>
    </row>
    <row r="112" spans="1:6" ht="16.5" customHeight="1">
      <c r="A112" s="295">
        <v>2.1</v>
      </c>
      <c r="B112" s="1" t="s">
        <v>24</v>
      </c>
      <c r="C112" s="19">
        <v>-2144.2</v>
      </c>
      <c r="D112" s="20" t="s">
        <v>87</v>
      </c>
      <c r="E112" s="195">
        <v>130</v>
      </c>
      <c r="F112" s="21">
        <f aca="true" t="shared" si="4" ref="F112:F119">+E112*C112</f>
        <v>-278746</v>
      </c>
    </row>
    <row r="113" spans="1:6" ht="16.5" customHeight="1">
      <c r="A113" s="295">
        <v>2.2</v>
      </c>
      <c r="B113" s="1" t="s">
        <v>25</v>
      </c>
      <c r="C113" s="19">
        <v>-543.6</v>
      </c>
      <c r="D113" s="20" t="s">
        <v>86</v>
      </c>
      <c r="E113" s="195">
        <v>40.42249</v>
      </c>
      <c r="F113" s="21">
        <f t="shared" si="4"/>
        <v>-21973.665564000003</v>
      </c>
    </row>
    <row r="114" spans="1:6" ht="27" customHeight="1">
      <c r="A114" s="295">
        <v>2.3</v>
      </c>
      <c r="B114" s="1" t="s">
        <v>26</v>
      </c>
      <c r="C114" s="19">
        <v>-434.88</v>
      </c>
      <c r="D114" s="20" t="s">
        <v>88</v>
      </c>
      <c r="E114" s="195">
        <v>36.1475</v>
      </c>
      <c r="F114" s="21">
        <f t="shared" si="4"/>
        <v>-15719.8248</v>
      </c>
    </row>
    <row r="115" spans="1:6" ht="16.5" customHeight="1">
      <c r="A115" s="295">
        <v>2.4</v>
      </c>
      <c r="B115" s="1" t="s">
        <v>27</v>
      </c>
      <c r="C115" s="19">
        <v>-191.43</v>
      </c>
      <c r="D115" s="20" t="s">
        <v>87</v>
      </c>
      <c r="E115" s="195">
        <v>902.5</v>
      </c>
      <c r="F115" s="21">
        <f t="shared" si="4"/>
        <v>-172765.575</v>
      </c>
    </row>
    <row r="116" spans="1:6" ht="41.25" customHeight="1">
      <c r="A116" s="295">
        <v>2.5</v>
      </c>
      <c r="B116" s="1" t="s">
        <v>28</v>
      </c>
      <c r="C116" s="19">
        <v>-104.37</v>
      </c>
      <c r="D116" s="20" t="s">
        <v>87</v>
      </c>
      <c r="E116" s="195">
        <v>600</v>
      </c>
      <c r="F116" s="21">
        <f t="shared" si="4"/>
        <v>-62622</v>
      </c>
    </row>
    <row r="117" spans="1:6" ht="27.75" customHeight="1">
      <c r="A117" s="295">
        <v>2.6</v>
      </c>
      <c r="B117" s="1" t="s">
        <v>29</v>
      </c>
      <c r="C117" s="19">
        <v>-86.98</v>
      </c>
      <c r="D117" s="20" t="s">
        <v>87</v>
      </c>
      <c r="E117" s="195">
        <v>125.33</v>
      </c>
      <c r="F117" s="21">
        <f t="shared" si="4"/>
        <v>-10901.2034</v>
      </c>
    </row>
    <row r="118" spans="1:6" ht="16.5" customHeight="1">
      <c r="A118" s="295">
        <v>2.7</v>
      </c>
      <c r="B118" s="1" t="s">
        <v>30</v>
      </c>
      <c r="C118" s="19">
        <v>-1734.03</v>
      </c>
      <c r="D118" s="20" t="s">
        <v>87</v>
      </c>
      <c r="E118" s="195">
        <v>125.33</v>
      </c>
      <c r="F118" s="21">
        <f t="shared" si="4"/>
        <v>-217325.9799</v>
      </c>
    </row>
    <row r="119" spans="1:6" ht="16.5" customHeight="1">
      <c r="A119" s="295">
        <v>2.8</v>
      </c>
      <c r="B119" s="1" t="s">
        <v>31</v>
      </c>
      <c r="C119" s="19">
        <v>-521.55</v>
      </c>
      <c r="D119" s="20" t="s">
        <v>87</v>
      </c>
      <c r="E119" s="195">
        <v>150</v>
      </c>
      <c r="F119" s="21">
        <f t="shared" si="4"/>
        <v>-78232.5</v>
      </c>
    </row>
    <row r="120" spans="1:6" ht="16.5" customHeight="1">
      <c r="A120" s="295"/>
      <c r="B120" s="1"/>
      <c r="C120" s="19"/>
      <c r="D120" s="20"/>
      <c r="E120" s="195"/>
      <c r="F120" s="21"/>
    </row>
    <row r="121" spans="1:6" ht="16.5" customHeight="1">
      <c r="A121" s="294">
        <v>3</v>
      </c>
      <c r="B121" s="12" t="s">
        <v>32</v>
      </c>
      <c r="C121" s="19"/>
      <c r="D121" s="20"/>
      <c r="E121" s="195"/>
      <c r="F121" s="21"/>
    </row>
    <row r="122" spans="1:6" ht="16.5" customHeight="1">
      <c r="A122" s="295">
        <v>3.1</v>
      </c>
      <c r="B122" s="1" t="s">
        <v>33</v>
      </c>
      <c r="C122" s="19">
        <v>-1650.23</v>
      </c>
      <c r="D122" s="20" t="s">
        <v>9</v>
      </c>
      <c r="E122" s="195">
        <v>76</v>
      </c>
      <c r="F122" s="21">
        <f>+E122*C122</f>
        <v>-125417.48</v>
      </c>
    </row>
    <row r="123" spans="1:6" ht="16.5" customHeight="1">
      <c r="A123" s="295">
        <v>3.2</v>
      </c>
      <c r="B123" s="1" t="s">
        <v>34</v>
      </c>
      <c r="C123" s="19">
        <v>-789.45</v>
      </c>
      <c r="D123" s="20" t="s">
        <v>9</v>
      </c>
      <c r="E123" s="195">
        <v>1128.7</v>
      </c>
      <c r="F123" s="21">
        <f>+E123*C123</f>
        <v>-891052.2150000001</v>
      </c>
    </row>
    <row r="124" spans="1:6" ht="16.5" customHeight="1">
      <c r="A124" s="295">
        <v>3.3</v>
      </c>
      <c r="B124" s="1" t="s">
        <v>35</v>
      </c>
      <c r="C124" s="19">
        <v>-65.11</v>
      </c>
      <c r="D124" s="20" t="s">
        <v>9</v>
      </c>
      <c r="E124" s="195">
        <v>670.16</v>
      </c>
      <c r="F124" s="21">
        <f>+E124*C124</f>
        <v>-43634.1176</v>
      </c>
    </row>
    <row r="125" spans="1:6" ht="16.5" customHeight="1">
      <c r="A125" s="295">
        <v>3.4</v>
      </c>
      <c r="B125" s="1" t="s">
        <v>36</v>
      </c>
      <c r="C125" s="19">
        <v>-2201.91</v>
      </c>
      <c r="D125" s="20" t="s">
        <v>9</v>
      </c>
      <c r="E125" s="195">
        <v>228.97</v>
      </c>
      <c r="F125" s="21">
        <f>+E125*C125</f>
        <v>-504171.33269999997</v>
      </c>
    </row>
    <row r="126" spans="1:6" ht="16.5" customHeight="1">
      <c r="A126" s="295"/>
      <c r="B126" s="1"/>
      <c r="C126" s="19"/>
      <c r="D126" s="20"/>
      <c r="E126" s="195"/>
      <c r="F126" s="21"/>
    </row>
    <row r="127" spans="1:6" ht="16.5" customHeight="1">
      <c r="A127" s="294">
        <v>4</v>
      </c>
      <c r="B127" s="12" t="s">
        <v>37</v>
      </c>
      <c r="C127" s="19"/>
      <c r="D127" s="20"/>
      <c r="E127" s="195"/>
      <c r="F127" s="21"/>
    </row>
    <row r="128" spans="1:6" ht="16.5" customHeight="1">
      <c r="A128" s="295">
        <v>4.1</v>
      </c>
      <c r="B128" s="1" t="s">
        <v>33</v>
      </c>
      <c r="C128" s="19">
        <v>-1650.23</v>
      </c>
      <c r="D128" s="20" t="s">
        <v>9</v>
      </c>
      <c r="E128" s="195">
        <v>22</v>
      </c>
      <c r="F128" s="21">
        <f>+E128*C128</f>
        <v>-36305.06</v>
      </c>
    </row>
    <row r="129" spans="1:6" ht="16.5" customHeight="1">
      <c r="A129" s="295">
        <v>4.2</v>
      </c>
      <c r="B129" s="1" t="s">
        <v>34</v>
      </c>
      <c r="C129" s="19">
        <v>-789.45</v>
      </c>
      <c r="D129" s="20" t="s">
        <v>9</v>
      </c>
      <c r="E129" s="195">
        <v>36.21</v>
      </c>
      <c r="F129" s="21">
        <f>+E129*C129</f>
        <v>-28585.984500000002</v>
      </c>
    </row>
    <row r="130" spans="1:6" ht="16.5" customHeight="1">
      <c r="A130" s="295">
        <v>4.3</v>
      </c>
      <c r="B130" s="1" t="s">
        <v>35</v>
      </c>
      <c r="C130" s="19">
        <v>-65.11</v>
      </c>
      <c r="D130" s="20" t="s">
        <v>9</v>
      </c>
      <c r="E130" s="195">
        <v>27.87</v>
      </c>
      <c r="F130" s="21">
        <f>+E130*C130</f>
        <v>-1814.6157</v>
      </c>
    </row>
    <row r="131" spans="1:6" ht="16.5" customHeight="1">
      <c r="A131" s="295">
        <v>4.4</v>
      </c>
      <c r="B131" s="1" t="s">
        <v>36</v>
      </c>
      <c r="C131" s="19">
        <v>-2201.91</v>
      </c>
      <c r="D131" s="20" t="s">
        <v>9</v>
      </c>
      <c r="E131" s="195">
        <v>17.46</v>
      </c>
      <c r="F131" s="21">
        <f>+E131*C131</f>
        <v>-38445.3486</v>
      </c>
    </row>
    <row r="132" spans="1:6" ht="16.5" customHeight="1">
      <c r="A132" s="295"/>
      <c r="B132" s="1"/>
      <c r="C132" s="22"/>
      <c r="D132" s="20"/>
      <c r="E132" s="196"/>
      <c r="F132" s="21"/>
    </row>
    <row r="133" spans="1:6" ht="27.75" customHeight="1">
      <c r="A133" s="294">
        <v>5</v>
      </c>
      <c r="B133" s="12" t="s">
        <v>38</v>
      </c>
      <c r="C133" s="22"/>
      <c r="D133" s="20"/>
      <c r="E133" s="197"/>
      <c r="F133" s="21"/>
    </row>
    <row r="134" spans="1:6" ht="16.5" customHeight="1">
      <c r="A134" s="295">
        <v>5.1</v>
      </c>
      <c r="B134" s="1" t="s">
        <v>39</v>
      </c>
      <c r="C134" s="24">
        <v>-1</v>
      </c>
      <c r="D134" s="20" t="s">
        <v>10</v>
      </c>
      <c r="E134" s="197">
        <v>3439.31</v>
      </c>
      <c r="F134" s="21">
        <f aca="true" t="shared" si="5" ref="F134:F147">+E134*C134</f>
        <v>-3439.31</v>
      </c>
    </row>
    <row r="135" spans="1:6" ht="16.5" customHeight="1">
      <c r="A135" s="295">
        <v>5.2</v>
      </c>
      <c r="B135" s="1" t="s">
        <v>40</v>
      </c>
      <c r="C135" s="24">
        <v>-16</v>
      </c>
      <c r="D135" s="20" t="s">
        <v>10</v>
      </c>
      <c r="E135" s="195">
        <v>1041.0481</v>
      </c>
      <c r="F135" s="21">
        <f t="shared" si="5"/>
        <v>-16656.7696</v>
      </c>
    </row>
    <row r="136" spans="1:6" ht="16.5" customHeight="1">
      <c r="A136" s="295">
        <v>5.3</v>
      </c>
      <c r="B136" s="1" t="s">
        <v>41</v>
      </c>
      <c r="C136" s="24">
        <v>-7</v>
      </c>
      <c r="D136" s="20" t="s">
        <v>10</v>
      </c>
      <c r="E136" s="195">
        <v>756.124</v>
      </c>
      <c r="F136" s="21">
        <f t="shared" si="5"/>
        <v>-5292.868</v>
      </c>
    </row>
    <row r="137" spans="1:6" ht="16.5" customHeight="1">
      <c r="A137" s="295">
        <v>5.4</v>
      </c>
      <c r="B137" s="1" t="s">
        <v>42</v>
      </c>
      <c r="C137" s="24">
        <v>-2</v>
      </c>
      <c r="D137" s="20" t="s">
        <v>10</v>
      </c>
      <c r="E137" s="195">
        <v>2990.9128</v>
      </c>
      <c r="F137" s="21">
        <f t="shared" si="5"/>
        <v>-5981.8256</v>
      </c>
    </row>
    <row r="138" spans="1:6" ht="16.5" customHeight="1">
      <c r="A138" s="295">
        <v>5.5</v>
      </c>
      <c r="B138" s="1" t="s">
        <v>43</v>
      </c>
      <c r="C138" s="24">
        <v>-5</v>
      </c>
      <c r="D138" s="20" t="s">
        <v>10</v>
      </c>
      <c r="E138" s="195">
        <v>4374.276</v>
      </c>
      <c r="F138" s="21">
        <f t="shared" si="5"/>
        <v>-21871.379999999997</v>
      </c>
    </row>
    <row r="139" spans="1:6" ht="16.5" customHeight="1">
      <c r="A139" s="398">
        <v>5.6</v>
      </c>
      <c r="B139" s="301" t="s">
        <v>44</v>
      </c>
      <c r="C139" s="302">
        <v>-3</v>
      </c>
      <c r="D139" s="303" t="s">
        <v>10</v>
      </c>
      <c r="E139" s="314">
        <v>5943.677</v>
      </c>
      <c r="F139" s="387">
        <f t="shared" si="5"/>
        <v>-17831.031</v>
      </c>
    </row>
    <row r="140" spans="1:6" ht="16.5" customHeight="1">
      <c r="A140" s="392">
        <v>5.7</v>
      </c>
      <c r="B140" s="393" t="s">
        <v>45</v>
      </c>
      <c r="C140" s="394">
        <v>-3</v>
      </c>
      <c r="D140" s="395" t="s">
        <v>10</v>
      </c>
      <c r="E140" s="396">
        <v>1020</v>
      </c>
      <c r="F140" s="397">
        <f t="shared" si="5"/>
        <v>-3060</v>
      </c>
    </row>
    <row r="141" spans="1:6" ht="17.25" customHeight="1">
      <c r="A141" s="295">
        <v>5.8</v>
      </c>
      <c r="B141" s="1" t="s">
        <v>46</v>
      </c>
      <c r="C141" s="24">
        <v>-7</v>
      </c>
      <c r="D141" s="20" t="s">
        <v>10</v>
      </c>
      <c r="E141" s="195">
        <v>1153.67</v>
      </c>
      <c r="F141" s="21">
        <f t="shared" si="5"/>
        <v>-8075.6900000000005</v>
      </c>
    </row>
    <row r="142" spans="1:6" ht="16.5" customHeight="1">
      <c r="A142" s="295">
        <v>5.9</v>
      </c>
      <c r="B142" s="1" t="s">
        <v>47</v>
      </c>
      <c r="C142" s="24">
        <v>-15</v>
      </c>
      <c r="D142" s="20" t="s">
        <v>10</v>
      </c>
      <c r="E142" s="195">
        <v>411.3593</v>
      </c>
      <c r="F142" s="21">
        <f t="shared" si="5"/>
        <v>-6170.3895</v>
      </c>
    </row>
    <row r="143" spans="1:6" ht="15.75" customHeight="1">
      <c r="A143" s="296">
        <v>5.1</v>
      </c>
      <c r="B143" s="1" t="s">
        <v>48</v>
      </c>
      <c r="C143" s="24">
        <v>-1</v>
      </c>
      <c r="D143" s="20" t="s">
        <v>10</v>
      </c>
      <c r="E143" s="195">
        <v>7064.68</v>
      </c>
      <c r="F143" s="21">
        <f t="shared" si="5"/>
        <v>-7064.68</v>
      </c>
    </row>
    <row r="144" spans="1:6" ht="15.75" customHeight="1">
      <c r="A144" s="296">
        <v>5.11</v>
      </c>
      <c r="B144" s="1" t="s">
        <v>49</v>
      </c>
      <c r="C144" s="24">
        <v>-15</v>
      </c>
      <c r="D144" s="20" t="s">
        <v>10</v>
      </c>
      <c r="E144" s="195">
        <v>2453.8593</v>
      </c>
      <c r="F144" s="21">
        <f t="shared" si="5"/>
        <v>-36807.889500000005</v>
      </c>
    </row>
    <row r="145" spans="1:6" ht="14.25" customHeight="1">
      <c r="A145" s="296">
        <v>5.12</v>
      </c>
      <c r="B145" s="1" t="s">
        <v>50</v>
      </c>
      <c r="C145" s="24">
        <v>-12</v>
      </c>
      <c r="D145" s="20" t="s">
        <v>10</v>
      </c>
      <c r="E145" s="195">
        <v>1992.9483</v>
      </c>
      <c r="F145" s="21">
        <f t="shared" si="5"/>
        <v>-23915.3796</v>
      </c>
    </row>
    <row r="146" spans="1:6" ht="15" customHeight="1">
      <c r="A146" s="296">
        <v>5.13</v>
      </c>
      <c r="B146" s="1" t="s">
        <v>51</v>
      </c>
      <c r="C146" s="24">
        <v>-12</v>
      </c>
      <c r="D146" s="20" t="s">
        <v>10</v>
      </c>
      <c r="E146" s="195">
        <v>1158.877</v>
      </c>
      <c r="F146" s="21">
        <f t="shared" si="5"/>
        <v>-13906.524</v>
      </c>
    </row>
    <row r="147" spans="1:6" ht="13.5" customHeight="1">
      <c r="A147" s="296">
        <v>5.14</v>
      </c>
      <c r="B147" s="1" t="s">
        <v>52</v>
      </c>
      <c r="C147" s="24">
        <v>-1</v>
      </c>
      <c r="D147" s="20" t="s">
        <v>10</v>
      </c>
      <c r="E147" s="195">
        <v>5345.18</v>
      </c>
      <c r="F147" s="21">
        <f t="shared" si="5"/>
        <v>-5345.18</v>
      </c>
    </row>
    <row r="148" spans="1:6" ht="10.5" customHeight="1">
      <c r="A148" s="296">
        <v>5.15</v>
      </c>
      <c r="B148" s="1" t="s">
        <v>53</v>
      </c>
      <c r="C148" s="24">
        <v>-15</v>
      </c>
      <c r="D148" s="20" t="s">
        <v>10</v>
      </c>
      <c r="E148" s="195">
        <v>380</v>
      </c>
      <c r="F148" s="21">
        <f>+E148*C148</f>
        <v>-5700</v>
      </c>
    </row>
    <row r="149" spans="1:6" ht="10.5" customHeight="1">
      <c r="A149" s="296"/>
      <c r="B149" s="1"/>
      <c r="C149" s="24"/>
      <c r="D149" s="20"/>
      <c r="E149" s="197"/>
      <c r="F149" s="21">
        <f aca="true" t="shared" si="6" ref="F149:F155">+E149*C149</f>
        <v>0</v>
      </c>
    </row>
    <row r="150" spans="1:6" ht="16.5" customHeight="1">
      <c r="A150" s="294">
        <v>6</v>
      </c>
      <c r="B150" s="12" t="s">
        <v>54</v>
      </c>
      <c r="C150" s="24"/>
      <c r="D150" s="20"/>
      <c r="E150" s="197"/>
      <c r="F150" s="21">
        <f t="shared" si="6"/>
        <v>0</v>
      </c>
    </row>
    <row r="151" spans="1:6" ht="30.75" customHeight="1">
      <c r="A151" s="295">
        <v>6.1</v>
      </c>
      <c r="B151" s="1" t="s">
        <v>55</v>
      </c>
      <c r="C151" s="24">
        <v>-1</v>
      </c>
      <c r="D151" s="20" t="s">
        <v>10</v>
      </c>
      <c r="E151" s="195">
        <v>32758.61</v>
      </c>
      <c r="F151" s="21">
        <f t="shared" si="6"/>
        <v>-32758.61</v>
      </c>
    </row>
    <row r="152" spans="1:6" ht="25.5" customHeight="1">
      <c r="A152" s="295">
        <v>6.2</v>
      </c>
      <c r="B152" s="1" t="s">
        <v>56</v>
      </c>
      <c r="C152" s="24">
        <v>-1</v>
      </c>
      <c r="D152" s="20" t="s">
        <v>10</v>
      </c>
      <c r="E152" s="195">
        <v>18491.34</v>
      </c>
      <c r="F152" s="21">
        <f t="shared" si="6"/>
        <v>-18491.34</v>
      </c>
    </row>
    <row r="153" spans="1:6" ht="13.5" customHeight="1">
      <c r="A153" s="295">
        <v>6.3</v>
      </c>
      <c r="B153" s="1" t="s">
        <v>57</v>
      </c>
      <c r="C153" s="24">
        <v>-1</v>
      </c>
      <c r="D153" s="20" t="s">
        <v>10</v>
      </c>
      <c r="E153" s="195">
        <v>48095.75</v>
      </c>
      <c r="F153" s="21">
        <f t="shared" si="6"/>
        <v>-48095.75</v>
      </c>
    </row>
    <row r="154" spans="1:6" ht="15.75" customHeight="1">
      <c r="A154" s="295">
        <v>6.4</v>
      </c>
      <c r="B154" s="1" t="s">
        <v>58</v>
      </c>
      <c r="C154" s="24">
        <v>-1</v>
      </c>
      <c r="D154" s="20" t="s">
        <v>10</v>
      </c>
      <c r="E154" s="195">
        <v>222410.88</v>
      </c>
      <c r="F154" s="21">
        <f t="shared" si="6"/>
        <v>-222410.88</v>
      </c>
    </row>
    <row r="155" spans="1:6" ht="10.5" customHeight="1">
      <c r="A155" s="295">
        <v>6.5</v>
      </c>
      <c r="B155" s="1" t="s">
        <v>59</v>
      </c>
      <c r="C155" s="24">
        <v>-4</v>
      </c>
      <c r="D155" s="20" t="s">
        <v>10</v>
      </c>
      <c r="E155" s="195">
        <v>2375</v>
      </c>
      <c r="F155" s="21">
        <f t="shared" si="6"/>
        <v>-9500</v>
      </c>
    </row>
    <row r="156" spans="1:6" ht="10.5" customHeight="1">
      <c r="A156" s="296"/>
      <c r="B156" s="1"/>
      <c r="C156" s="22"/>
      <c r="D156" s="20"/>
      <c r="E156" s="197"/>
      <c r="F156" s="21"/>
    </row>
    <row r="157" spans="1:6" ht="10.5" customHeight="1">
      <c r="A157" s="294">
        <v>7</v>
      </c>
      <c r="B157" s="12" t="s">
        <v>60</v>
      </c>
      <c r="C157" s="22"/>
      <c r="D157" s="20"/>
      <c r="E157" s="197"/>
      <c r="F157" s="21"/>
    </row>
    <row r="158" spans="1:6" ht="15" customHeight="1">
      <c r="A158" s="297">
        <v>1</v>
      </c>
      <c r="B158" s="1" t="s">
        <v>61</v>
      </c>
      <c r="C158" s="24">
        <v>-250</v>
      </c>
      <c r="D158" s="20" t="s">
        <v>10</v>
      </c>
      <c r="E158" s="195">
        <v>183.692</v>
      </c>
      <c r="F158" s="21">
        <f aca="true" t="shared" si="7" ref="F158:F169">+E158*C158</f>
        <v>-45923</v>
      </c>
    </row>
    <row r="159" spans="1:6" ht="14.25" customHeight="1">
      <c r="A159" s="297">
        <v>2</v>
      </c>
      <c r="B159" s="1" t="s">
        <v>62</v>
      </c>
      <c r="C159" s="24">
        <v>-1500</v>
      </c>
      <c r="D159" s="20" t="s">
        <v>86</v>
      </c>
      <c r="E159" s="195">
        <v>21.261</v>
      </c>
      <c r="F159" s="21">
        <f t="shared" si="7"/>
        <v>-31891.5</v>
      </c>
    </row>
    <row r="160" spans="1:6" ht="14.25" customHeight="1">
      <c r="A160" s="297">
        <v>3</v>
      </c>
      <c r="B160" s="1" t="s">
        <v>63</v>
      </c>
      <c r="C160" s="24">
        <v>-250</v>
      </c>
      <c r="D160" s="20" t="s">
        <v>10</v>
      </c>
      <c r="E160" s="195">
        <v>67.0795</v>
      </c>
      <c r="F160" s="21">
        <f t="shared" si="7"/>
        <v>-16769.875</v>
      </c>
    </row>
    <row r="161" spans="1:6" ht="13.5" customHeight="1">
      <c r="A161" s="297">
        <v>4</v>
      </c>
      <c r="B161" s="1" t="s">
        <v>64</v>
      </c>
      <c r="C161" s="24">
        <v>-500</v>
      </c>
      <c r="D161" s="20" t="s">
        <v>10</v>
      </c>
      <c r="E161" s="195">
        <v>31.407</v>
      </c>
      <c r="F161" s="21">
        <f t="shared" si="7"/>
        <v>-15703.5</v>
      </c>
    </row>
    <row r="162" spans="1:6" ht="17.25" customHeight="1">
      <c r="A162" s="297">
        <v>5</v>
      </c>
      <c r="B162" s="1" t="s">
        <v>65</v>
      </c>
      <c r="C162" s="24">
        <v>-250</v>
      </c>
      <c r="D162" s="20" t="s">
        <v>10</v>
      </c>
      <c r="E162" s="195">
        <v>196.175</v>
      </c>
      <c r="F162" s="21">
        <f t="shared" si="7"/>
        <v>-49043.75</v>
      </c>
    </row>
    <row r="163" spans="1:6" ht="25.5">
      <c r="A163" s="297">
        <v>6</v>
      </c>
      <c r="B163" s="1" t="s">
        <v>66</v>
      </c>
      <c r="C163" s="24">
        <v>-250</v>
      </c>
      <c r="D163" s="20" t="s">
        <v>10</v>
      </c>
      <c r="E163" s="195">
        <v>1305.3</v>
      </c>
      <c r="F163" s="21">
        <f t="shared" si="7"/>
        <v>-326325</v>
      </c>
    </row>
    <row r="164" spans="1:6" ht="12.75">
      <c r="A164" s="297">
        <v>7</v>
      </c>
      <c r="B164" s="1" t="s">
        <v>67</v>
      </c>
      <c r="C164" s="24">
        <v>-250</v>
      </c>
      <c r="D164" s="20" t="s">
        <v>86</v>
      </c>
      <c r="E164" s="195">
        <v>28.54752</v>
      </c>
      <c r="F164" s="21">
        <f t="shared" si="7"/>
        <v>-7136.88</v>
      </c>
    </row>
    <row r="165" spans="1:6" ht="12.75">
      <c r="A165" s="297">
        <v>8</v>
      </c>
      <c r="B165" s="1" t="s">
        <v>68</v>
      </c>
      <c r="C165" s="24">
        <v>-250</v>
      </c>
      <c r="D165" s="20" t="s">
        <v>10</v>
      </c>
      <c r="E165" s="195">
        <v>95</v>
      </c>
      <c r="F165" s="21">
        <f t="shared" si="7"/>
        <v>-23750</v>
      </c>
    </row>
    <row r="166" spans="1:6" ht="12.75">
      <c r="A166" s="297">
        <v>9</v>
      </c>
      <c r="B166" s="1" t="s">
        <v>69</v>
      </c>
      <c r="C166" s="24">
        <v>-250</v>
      </c>
      <c r="D166" s="20" t="s">
        <v>16</v>
      </c>
      <c r="E166" s="195">
        <v>14.25</v>
      </c>
      <c r="F166" s="21">
        <f t="shared" si="7"/>
        <v>-3562.5</v>
      </c>
    </row>
    <row r="167" spans="1:6" ht="12.75">
      <c r="A167" s="297">
        <v>10</v>
      </c>
      <c r="B167" s="1" t="s">
        <v>70</v>
      </c>
      <c r="C167" s="24">
        <v>-250</v>
      </c>
      <c r="D167" s="20" t="s">
        <v>10</v>
      </c>
      <c r="E167" s="195">
        <v>4.674</v>
      </c>
      <c r="F167" s="21">
        <f t="shared" si="7"/>
        <v>-1168.5</v>
      </c>
    </row>
    <row r="168" spans="1:6" ht="12.75">
      <c r="A168" s="297">
        <v>11</v>
      </c>
      <c r="B168" s="1" t="s">
        <v>71</v>
      </c>
      <c r="C168" s="24">
        <v>-495</v>
      </c>
      <c r="D168" s="20" t="s">
        <v>87</v>
      </c>
      <c r="E168" s="195">
        <v>294.87051</v>
      </c>
      <c r="F168" s="21">
        <f t="shared" si="7"/>
        <v>-145960.90245000002</v>
      </c>
    </row>
    <row r="169" spans="1:6" ht="12.75">
      <c r="A169" s="297">
        <v>12</v>
      </c>
      <c r="B169" s="1" t="s">
        <v>19</v>
      </c>
      <c r="C169" s="24">
        <v>-250</v>
      </c>
      <c r="D169" s="20" t="s">
        <v>10</v>
      </c>
      <c r="E169" s="195">
        <v>190</v>
      </c>
      <c r="F169" s="21">
        <f t="shared" si="7"/>
        <v>-47500</v>
      </c>
    </row>
    <row r="170" spans="1:6" ht="12.75">
      <c r="A170" s="295"/>
      <c r="B170" s="1"/>
      <c r="C170" s="22"/>
      <c r="D170" s="20"/>
      <c r="E170" s="197"/>
      <c r="F170" s="21"/>
    </row>
    <row r="171" spans="1:6" ht="12.75">
      <c r="A171" s="294">
        <v>8</v>
      </c>
      <c r="B171" s="12" t="s">
        <v>72</v>
      </c>
      <c r="C171" s="22"/>
      <c r="D171" s="20"/>
      <c r="E171" s="197"/>
      <c r="F171" s="21"/>
    </row>
    <row r="172" spans="1:6" ht="25.5">
      <c r="A172" s="295">
        <v>8.1</v>
      </c>
      <c r="B172" s="1" t="s">
        <v>73</v>
      </c>
      <c r="C172" s="24">
        <v>-4</v>
      </c>
      <c r="D172" s="20" t="s">
        <v>10</v>
      </c>
      <c r="E172" s="195">
        <v>74434.4</v>
      </c>
      <c r="F172" s="21">
        <f>E172*C172</f>
        <v>-297737.6</v>
      </c>
    </row>
    <row r="173" spans="1:6" ht="12.75">
      <c r="A173" s="295">
        <v>8.2</v>
      </c>
      <c r="B173" s="1" t="s">
        <v>74</v>
      </c>
      <c r="C173" s="24">
        <v>-4</v>
      </c>
      <c r="D173" s="20" t="s">
        <v>10</v>
      </c>
      <c r="E173" s="195">
        <v>23068.26</v>
      </c>
      <c r="F173" s="21">
        <f aca="true" t="shared" si="8" ref="F173:F183">E173*C173</f>
        <v>-92273.04</v>
      </c>
    </row>
    <row r="174" spans="1:6" ht="12.75">
      <c r="A174" s="295">
        <v>8.3</v>
      </c>
      <c r="B174" s="1" t="s">
        <v>75</v>
      </c>
      <c r="C174" s="24">
        <v>-4</v>
      </c>
      <c r="D174" s="20" t="s">
        <v>10</v>
      </c>
      <c r="E174" s="195">
        <v>2375</v>
      </c>
      <c r="F174" s="21">
        <f t="shared" si="8"/>
        <v>-9500</v>
      </c>
    </row>
    <row r="175" spans="1:6" ht="12.75">
      <c r="A175" s="295">
        <v>8.4</v>
      </c>
      <c r="B175" s="1" t="s">
        <v>76</v>
      </c>
      <c r="C175" s="24">
        <v>-8</v>
      </c>
      <c r="D175" s="20" t="s">
        <v>10</v>
      </c>
      <c r="E175" s="195">
        <v>779</v>
      </c>
      <c r="F175" s="21">
        <f t="shared" si="8"/>
        <v>-6232</v>
      </c>
    </row>
    <row r="176" spans="1:6" ht="12.75">
      <c r="A176" s="295">
        <v>8.5</v>
      </c>
      <c r="B176" s="1" t="s">
        <v>77</v>
      </c>
      <c r="C176" s="24">
        <v>-4</v>
      </c>
      <c r="D176" s="20" t="s">
        <v>10</v>
      </c>
      <c r="E176" s="195">
        <v>1321.2975</v>
      </c>
      <c r="F176" s="21">
        <f t="shared" si="8"/>
        <v>-5285.19</v>
      </c>
    </row>
    <row r="177" spans="1:6" ht="12.75">
      <c r="A177" s="295">
        <v>8.6</v>
      </c>
      <c r="B177" s="1" t="s">
        <v>78</v>
      </c>
      <c r="C177" s="24">
        <v>-12</v>
      </c>
      <c r="D177" s="20" t="s">
        <v>10</v>
      </c>
      <c r="E177" s="195">
        <v>1158.877</v>
      </c>
      <c r="F177" s="21">
        <f t="shared" si="8"/>
        <v>-13906.524</v>
      </c>
    </row>
    <row r="178" spans="1:6" ht="12.75">
      <c r="A178" s="295">
        <v>8.7</v>
      </c>
      <c r="B178" s="1" t="s">
        <v>79</v>
      </c>
      <c r="C178" s="24">
        <v>-8</v>
      </c>
      <c r="D178" s="20" t="s">
        <v>10</v>
      </c>
      <c r="E178" s="195">
        <v>1314.7425</v>
      </c>
      <c r="F178" s="21">
        <f t="shared" si="8"/>
        <v>-10517.94</v>
      </c>
    </row>
    <row r="179" spans="1:6" ht="12.75">
      <c r="A179" s="295">
        <v>8.8</v>
      </c>
      <c r="B179" s="1" t="s">
        <v>80</v>
      </c>
      <c r="C179" s="24">
        <v>-4</v>
      </c>
      <c r="D179" s="20" t="s">
        <v>10</v>
      </c>
      <c r="E179" s="195">
        <v>2131.0875</v>
      </c>
      <c r="F179" s="21">
        <f t="shared" si="8"/>
        <v>-8524.35</v>
      </c>
    </row>
    <row r="180" spans="1:6" ht="12.75">
      <c r="A180" s="295">
        <v>8.9</v>
      </c>
      <c r="B180" s="1" t="s">
        <v>81</v>
      </c>
      <c r="C180" s="24">
        <v>-12</v>
      </c>
      <c r="D180" s="20" t="s">
        <v>10</v>
      </c>
      <c r="E180" s="195">
        <v>228.2183</v>
      </c>
      <c r="F180" s="21">
        <f t="shared" si="8"/>
        <v>-2738.6196</v>
      </c>
    </row>
    <row r="181" spans="1:6" ht="12.75">
      <c r="A181" s="296">
        <v>8.1</v>
      </c>
      <c r="B181" s="1" t="s">
        <v>19</v>
      </c>
      <c r="C181" s="24">
        <v>-4</v>
      </c>
      <c r="D181" s="20" t="s">
        <v>10</v>
      </c>
      <c r="E181" s="195">
        <v>2380.664</v>
      </c>
      <c r="F181" s="21">
        <f t="shared" si="8"/>
        <v>-9522.656</v>
      </c>
    </row>
    <row r="182" spans="1:6" ht="12.75">
      <c r="A182" s="296">
        <v>8.11</v>
      </c>
      <c r="B182" s="1" t="s">
        <v>82</v>
      </c>
      <c r="C182" s="24">
        <v>-8</v>
      </c>
      <c r="D182" s="20" t="s">
        <v>10</v>
      </c>
      <c r="E182" s="195">
        <v>285</v>
      </c>
      <c r="F182" s="21">
        <f t="shared" si="8"/>
        <v>-2280</v>
      </c>
    </row>
    <row r="183" spans="1:6" ht="12.75">
      <c r="A183" s="336">
        <v>8.12</v>
      </c>
      <c r="B183" s="301" t="s">
        <v>83</v>
      </c>
      <c r="C183" s="302">
        <v>-4</v>
      </c>
      <c r="D183" s="303" t="s">
        <v>10</v>
      </c>
      <c r="E183" s="314">
        <v>1234.2875</v>
      </c>
      <c r="F183" s="387">
        <f t="shared" si="8"/>
        <v>-4937.15</v>
      </c>
    </row>
    <row r="184" spans="1:6" ht="12.75">
      <c r="A184" s="407"/>
      <c r="B184" s="393"/>
      <c r="C184" s="408"/>
      <c r="D184" s="395"/>
      <c r="E184" s="409"/>
      <c r="F184" s="397"/>
    </row>
    <row r="185" spans="1:6" ht="12.75">
      <c r="A185" s="294">
        <v>9</v>
      </c>
      <c r="B185" s="12" t="s">
        <v>84</v>
      </c>
      <c r="C185" s="22"/>
      <c r="D185" s="20"/>
      <c r="E185" s="195"/>
      <c r="F185" s="21"/>
    </row>
    <row r="186" spans="1:6" ht="38.25">
      <c r="A186" s="295">
        <v>9.1</v>
      </c>
      <c r="B186" s="1" t="s">
        <v>85</v>
      </c>
      <c r="C186" s="24">
        <v>-434.88</v>
      </c>
      <c r="D186" s="20" t="s">
        <v>88</v>
      </c>
      <c r="E186" s="195">
        <v>648.09</v>
      </c>
      <c r="F186" s="21">
        <f>E186*C186</f>
        <v>-281841.3792</v>
      </c>
    </row>
    <row r="187" spans="1:6" ht="12.75">
      <c r="A187" s="315"/>
      <c r="B187" s="316"/>
      <c r="C187" s="26"/>
      <c r="D187" s="317"/>
      <c r="E187" s="199"/>
      <c r="F187" s="308"/>
    </row>
    <row r="188" spans="1:6" ht="12.75">
      <c r="A188" s="347"/>
      <c r="B188" s="114" t="s">
        <v>15</v>
      </c>
      <c r="C188" s="114"/>
      <c r="D188" s="114"/>
      <c r="E188" s="114"/>
      <c r="F188" s="346">
        <f>SUM(F108:F187)</f>
        <v>-4523312.305814002</v>
      </c>
    </row>
    <row r="189" spans="1:6" ht="13.5">
      <c r="A189" s="49"/>
      <c r="B189" s="50"/>
      <c r="C189" s="50"/>
      <c r="D189" s="50"/>
      <c r="E189" s="198"/>
      <c r="F189" s="29"/>
    </row>
    <row r="190" spans="1:6" ht="12.75">
      <c r="A190" s="349" t="s">
        <v>12</v>
      </c>
      <c r="B190" s="4" t="s">
        <v>20</v>
      </c>
      <c r="C190" s="26"/>
      <c r="D190" s="27"/>
      <c r="E190" s="199"/>
      <c r="F190" s="28"/>
    </row>
    <row r="191" spans="1:6" ht="12.75">
      <c r="A191" s="349"/>
      <c r="B191" s="4"/>
      <c r="C191" s="26"/>
      <c r="D191" s="27"/>
      <c r="E191" s="199"/>
      <c r="F191" s="28"/>
    </row>
    <row r="192" spans="1:6" ht="12.75">
      <c r="A192" s="350">
        <v>1</v>
      </c>
      <c r="B192" s="5" t="s">
        <v>21</v>
      </c>
      <c r="C192" s="24">
        <v>-1</v>
      </c>
      <c r="D192" s="20" t="s">
        <v>89</v>
      </c>
      <c r="E192" s="200">
        <v>25000</v>
      </c>
      <c r="F192" s="21">
        <f>+E192*C192</f>
        <v>-25000</v>
      </c>
    </row>
    <row r="193" spans="1:6" ht="89.25">
      <c r="A193" s="350">
        <v>2</v>
      </c>
      <c r="B193" s="1" t="s">
        <v>90</v>
      </c>
      <c r="C193" s="24">
        <v>-1</v>
      </c>
      <c r="D193" s="20" t="s">
        <v>89</v>
      </c>
      <c r="E193" s="200">
        <v>42000</v>
      </c>
      <c r="F193" s="21">
        <f>+E193*C193</f>
        <v>-42000</v>
      </c>
    </row>
    <row r="194" spans="1:6" ht="12.75">
      <c r="A194" s="305"/>
      <c r="B194" s="306"/>
      <c r="C194" s="26"/>
      <c r="D194" s="307"/>
      <c r="E194" s="199"/>
      <c r="F194" s="308"/>
    </row>
    <row r="195" spans="1:6" ht="12.75">
      <c r="A195" s="347"/>
      <c r="B195" s="348" t="s">
        <v>463</v>
      </c>
      <c r="C195" s="114"/>
      <c r="D195" s="114"/>
      <c r="E195" s="114"/>
      <c r="F195" s="346">
        <f>SUM(F192:F194)</f>
        <v>-67000</v>
      </c>
    </row>
    <row r="196" spans="1:6" ht="13.5">
      <c r="A196" s="49"/>
      <c r="B196" s="50"/>
      <c r="C196" s="50"/>
      <c r="D196" s="50"/>
      <c r="E196" s="198"/>
      <c r="F196" s="29"/>
    </row>
    <row r="197" spans="1:6" ht="12.75">
      <c r="A197" s="347"/>
      <c r="B197" s="348" t="s">
        <v>113</v>
      </c>
      <c r="C197" s="114"/>
      <c r="D197" s="114"/>
      <c r="E197" s="114"/>
      <c r="F197" s="346">
        <f>F195+F188</f>
        <v>-4590312.305814002</v>
      </c>
    </row>
    <row r="198" spans="1:6" ht="7.5" customHeight="1">
      <c r="A198" s="49"/>
      <c r="B198" s="50"/>
      <c r="C198" s="50"/>
      <c r="D198" s="50"/>
      <c r="E198" s="198"/>
      <c r="F198" s="29"/>
    </row>
    <row r="199" spans="1:6" ht="13.5">
      <c r="A199" s="49"/>
      <c r="B199" s="53" t="s">
        <v>114</v>
      </c>
      <c r="C199" s="50"/>
      <c r="D199" s="50"/>
      <c r="E199" s="198"/>
      <c r="F199" s="29"/>
    </row>
    <row r="200" spans="1:6" ht="13.5">
      <c r="A200" s="49"/>
      <c r="B200" s="50"/>
      <c r="C200" s="50"/>
      <c r="D200" s="50"/>
      <c r="E200" s="198"/>
      <c r="F200" s="29"/>
    </row>
    <row r="201" spans="1:6" ht="12.75">
      <c r="A201" s="105" t="s">
        <v>206</v>
      </c>
      <c r="B201" s="59" t="s">
        <v>118</v>
      </c>
      <c r="C201" s="106"/>
      <c r="D201" s="106"/>
      <c r="E201" s="192"/>
      <c r="F201" s="388"/>
    </row>
    <row r="202" spans="1:6" ht="3.75" customHeight="1">
      <c r="A202" s="105"/>
      <c r="B202" s="59"/>
      <c r="C202" s="106"/>
      <c r="D202" s="106"/>
      <c r="E202" s="192"/>
      <c r="F202" s="388"/>
    </row>
    <row r="203" spans="1:6" ht="12.75">
      <c r="A203" s="107">
        <v>1</v>
      </c>
      <c r="B203" s="92" t="s">
        <v>119</v>
      </c>
      <c r="C203" s="90"/>
      <c r="D203" s="90"/>
      <c r="E203" s="193"/>
      <c r="F203" s="360"/>
    </row>
    <row r="204" spans="1:6" ht="25.5">
      <c r="A204" s="104">
        <v>1.1</v>
      </c>
      <c r="B204" s="89" t="s">
        <v>120</v>
      </c>
      <c r="C204" s="110">
        <v>1</v>
      </c>
      <c r="D204" s="101" t="s">
        <v>10</v>
      </c>
      <c r="E204" s="131">
        <v>3637.94</v>
      </c>
      <c r="F204" s="23">
        <f aca="true" t="shared" si="9" ref="F204:F212">+E204*C204</f>
        <v>3637.94</v>
      </c>
    </row>
    <row r="205" spans="1:6" ht="12.75">
      <c r="A205" s="104">
        <v>1.2</v>
      </c>
      <c r="B205" s="89" t="s">
        <v>121</v>
      </c>
      <c r="C205" s="110">
        <v>1</v>
      </c>
      <c r="D205" s="101" t="s">
        <v>10</v>
      </c>
      <c r="E205" s="131">
        <v>9631.18</v>
      </c>
      <c r="F205" s="23">
        <f t="shared" si="9"/>
        <v>9631.18</v>
      </c>
    </row>
    <row r="206" spans="1:6" ht="25.5">
      <c r="A206" s="104">
        <v>1.3</v>
      </c>
      <c r="B206" s="89" t="s">
        <v>122</v>
      </c>
      <c r="C206" s="110">
        <v>11.6</v>
      </c>
      <c r="D206" s="101" t="s">
        <v>9</v>
      </c>
      <c r="E206" s="194">
        <v>950</v>
      </c>
      <c r="F206" s="23">
        <f t="shared" si="9"/>
        <v>11020</v>
      </c>
    </row>
    <row r="207" spans="1:6" ht="12.75">
      <c r="A207" s="104">
        <v>1.4</v>
      </c>
      <c r="B207" s="89" t="s">
        <v>123</v>
      </c>
      <c r="C207" s="110">
        <v>2</v>
      </c>
      <c r="D207" s="101" t="s">
        <v>10</v>
      </c>
      <c r="E207" s="194">
        <v>123.5</v>
      </c>
      <c r="F207" s="23">
        <f t="shared" si="9"/>
        <v>247</v>
      </c>
    </row>
    <row r="208" spans="1:6" ht="12.75">
      <c r="A208" s="104">
        <v>1.5</v>
      </c>
      <c r="B208" s="89" t="s">
        <v>124</v>
      </c>
      <c r="C208" s="110">
        <v>2</v>
      </c>
      <c r="D208" s="101" t="s">
        <v>10</v>
      </c>
      <c r="E208" s="194">
        <v>110</v>
      </c>
      <c r="F208" s="23">
        <f t="shared" si="9"/>
        <v>220</v>
      </c>
    </row>
    <row r="209" spans="1:6" ht="25.5">
      <c r="A209" s="104">
        <v>1.6</v>
      </c>
      <c r="B209" s="89" t="s">
        <v>125</v>
      </c>
      <c r="C209" s="110">
        <v>1</v>
      </c>
      <c r="D209" s="101" t="s">
        <v>10</v>
      </c>
      <c r="E209" s="131">
        <v>2500</v>
      </c>
      <c r="F209" s="23">
        <f t="shared" si="9"/>
        <v>2500</v>
      </c>
    </row>
    <row r="210" spans="1:6" ht="12.75">
      <c r="A210" s="104">
        <v>1.7</v>
      </c>
      <c r="B210" s="89" t="s">
        <v>126</v>
      </c>
      <c r="C210" s="110">
        <v>2</v>
      </c>
      <c r="D210" s="101" t="s">
        <v>10</v>
      </c>
      <c r="E210" s="131">
        <v>1600</v>
      </c>
      <c r="F210" s="23">
        <f t="shared" si="9"/>
        <v>3200</v>
      </c>
    </row>
    <row r="211" spans="1:6" ht="12.75">
      <c r="A211" s="104">
        <v>1.8</v>
      </c>
      <c r="B211" s="89" t="s">
        <v>127</v>
      </c>
      <c r="C211" s="110">
        <v>1</v>
      </c>
      <c r="D211" s="101" t="s">
        <v>116</v>
      </c>
      <c r="E211" s="131">
        <v>9136.84</v>
      </c>
      <c r="F211" s="23">
        <f t="shared" si="9"/>
        <v>9136.84</v>
      </c>
    </row>
    <row r="212" spans="1:6" ht="12.75">
      <c r="A212" s="88"/>
      <c r="B212" s="89"/>
      <c r="C212" s="90"/>
      <c r="D212" s="90"/>
      <c r="E212" s="191"/>
      <c r="F212" s="23">
        <f t="shared" si="9"/>
        <v>0</v>
      </c>
    </row>
    <row r="213" spans="1:6" ht="12.75">
      <c r="A213" s="109">
        <v>3</v>
      </c>
      <c r="B213" s="59" t="s">
        <v>128</v>
      </c>
      <c r="C213" s="55"/>
      <c r="D213" s="61"/>
      <c r="E213" s="175"/>
      <c r="F213" s="355"/>
    </row>
    <row r="214" spans="1:6" ht="12.75">
      <c r="A214" s="108">
        <v>3.1</v>
      </c>
      <c r="B214" s="1" t="s">
        <v>223</v>
      </c>
      <c r="C214" s="55">
        <v>38.44</v>
      </c>
      <c r="D214" s="61" t="s">
        <v>129</v>
      </c>
      <c r="E214" s="175">
        <v>706.57</v>
      </c>
      <c r="F214" s="23">
        <f>+E214*C214</f>
        <v>27160.5508</v>
      </c>
    </row>
    <row r="215" spans="1:6" ht="12.75">
      <c r="A215" s="108"/>
      <c r="B215" s="1"/>
      <c r="C215" s="55"/>
      <c r="D215" s="61"/>
      <c r="E215" s="175"/>
      <c r="F215" s="23"/>
    </row>
    <row r="216" spans="1:6" ht="12.75">
      <c r="A216" s="58"/>
      <c r="B216" s="56"/>
      <c r="C216" s="62"/>
      <c r="D216" s="61"/>
      <c r="E216" s="175"/>
      <c r="F216" s="355"/>
    </row>
    <row r="217" spans="1:6" ht="12.75">
      <c r="A217" s="351"/>
      <c r="B217" s="352" t="s">
        <v>222</v>
      </c>
      <c r="C217" s="353"/>
      <c r="D217" s="353"/>
      <c r="E217" s="353"/>
      <c r="F217" s="354">
        <f>SUM(F203:F216)</f>
        <v>66753.5108</v>
      </c>
    </row>
    <row r="218" spans="1:6" ht="12.75">
      <c r="A218" s="58"/>
      <c r="B218" s="56"/>
      <c r="C218" s="62"/>
      <c r="D218" s="61"/>
      <c r="E218" s="94"/>
      <c r="F218" s="355"/>
    </row>
    <row r="219" spans="1:6" ht="25.5">
      <c r="A219" s="334" t="s">
        <v>207</v>
      </c>
      <c r="B219" s="59" t="s">
        <v>307</v>
      </c>
      <c r="C219" s="62"/>
      <c r="D219" s="61"/>
      <c r="E219" s="61"/>
      <c r="F219" s="355"/>
    </row>
    <row r="220" spans="1:6" ht="10.5" customHeight="1">
      <c r="A220" s="58"/>
      <c r="B220" s="59"/>
      <c r="C220" s="62"/>
      <c r="D220" s="61"/>
      <c r="E220" s="61"/>
      <c r="F220" s="355"/>
    </row>
    <row r="221" spans="1:6" ht="12.75">
      <c r="A221" s="167">
        <v>1</v>
      </c>
      <c r="B221" s="59" t="s">
        <v>250</v>
      </c>
      <c r="C221" s="63"/>
      <c r="D221" s="63"/>
      <c r="E221" s="63"/>
      <c r="F221" s="355"/>
    </row>
    <row r="222" spans="1:6" ht="12.75">
      <c r="A222" s="134">
        <v>1.1</v>
      </c>
      <c r="B222" s="70" t="s">
        <v>135</v>
      </c>
      <c r="C222" s="68">
        <v>80</v>
      </c>
      <c r="D222" s="68" t="s">
        <v>115</v>
      </c>
      <c r="E222" s="175">
        <v>59.02</v>
      </c>
      <c r="F222" s="23">
        <f>+E222*C222</f>
        <v>4721.6</v>
      </c>
    </row>
    <row r="223" spans="1:6" ht="12.75">
      <c r="A223" s="134">
        <v>1.2</v>
      </c>
      <c r="B223" s="67" t="s">
        <v>136</v>
      </c>
      <c r="C223" s="68">
        <v>2</v>
      </c>
      <c r="D223" s="68" t="s">
        <v>10</v>
      </c>
      <c r="E223" s="174">
        <v>1610.87</v>
      </c>
      <c r="F223" s="23">
        <f>+E223*C223</f>
        <v>3221.74</v>
      </c>
    </row>
    <row r="224" spans="1:6" ht="12.75">
      <c r="A224" s="134">
        <v>1.3</v>
      </c>
      <c r="B224" s="67" t="s">
        <v>137</v>
      </c>
      <c r="C224" s="68">
        <v>2</v>
      </c>
      <c r="D224" s="68" t="s">
        <v>10</v>
      </c>
      <c r="E224" s="174">
        <v>1554.96</v>
      </c>
      <c r="F224" s="23">
        <f>+E224*C224</f>
        <v>3109.92</v>
      </c>
    </row>
    <row r="225" spans="1:6" ht="12.75">
      <c r="A225" s="415">
        <v>1.4</v>
      </c>
      <c r="B225" s="111" t="s">
        <v>459</v>
      </c>
      <c r="C225" s="379">
        <v>1</v>
      </c>
      <c r="D225" s="379" t="s">
        <v>10</v>
      </c>
      <c r="E225" s="416">
        <v>201.92</v>
      </c>
      <c r="F225" s="380">
        <f>+E225*C225</f>
        <v>201.92</v>
      </c>
    </row>
    <row r="226" spans="1:6" ht="25.5">
      <c r="A226" s="410">
        <v>1.5</v>
      </c>
      <c r="B226" s="411" t="s">
        <v>138</v>
      </c>
      <c r="C226" s="412">
        <v>2</v>
      </c>
      <c r="D226" s="412" t="s">
        <v>10</v>
      </c>
      <c r="E226" s="413">
        <v>17405</v>
      </c>
      <c r="F226" s="414">
        <f>+E226*C226</f>
        <v>34810</v>
      </c>
    </row>
    <row r="227" spans="1:6" ht="15.75" customHeight="1">
      <c r="A227" s="134">
        <v>1.6</v>
      </c>
      <c r="B227" s="64" t="s">
        <v>131</v>
      </c>
      <c r="C227" s="65">
        <v>2</v>
      </c>
      <c r="D227" s="65" t="s">
        <v>10</v>
      </c>
      <c r="E227" s="174">
        <v>2513.76</v>
      </c>
      <c r="F227" s="23">
        <f aca="true" t="shared" si="10" ref="F227:F299">+E227*C227</f>
        <v>5027.52</v>
      </c>
    </row>
    <row r="228" spans="1:6" ht="12.75">
      <c r="A228" s="134">
        <v>1.7</v>
      </c>
      <c r="B228" s="64" t="s">
        <v>275</v>
      </c>
      <c r="C228" s="65">
        <v>2</v>
      </c>
      <c r="D228" s="65" t="s">
        <v>10</v>
      </c>
      <c r="E228" s="174">
        <v>1481.38</v>
      </c>
      <c r="F228" s="23">
        <f t="shared" si="10"/>
        <v>2962.76</v>
      </c>
    </row>
    <row r="229" spans="1:6" ht="12.75">
      <c r="A229" s="134">
        <v>1.8</v>
      </c>
      <c r="B229" s="64" t="s">
        <v>132</v>
      </c>
      <c r="C229" s="65">
        <v>2</v>
      </c>
      <c r="D229" s="65" t="s">
        <v>10</v>
      </c>
      <c r="E229" s="174">
        <v>1920.99</v>
      </c>
      <c r="F229" s="23">
        <f t="shared" si="10"/>
        <v>3841.98</v>
      </c>
    </row>
    <row r="230" spans="1:6" ht="12.75">
      <c r="A230" s="134">
        <v>1.9</v>
      </c>
      <c r="B230" s="64" t="s">
        <v>133</v>
      </c>
      <c r="C230" s="65">
        <v>2</v>
      </c>
      <c r="D230" s="65" t="s">
        <v>10</v>
      </c>
      <c r="E230" s="175">
        <v>2144.11</v>
      </c>
      <c r="F230" s="23">
        <f t="shared" si="10"/>
        <v>4288.22</v>
      </c>
    </row>
    <row r="231" spans="1:6" ht="25.5">
      <c r="A231" s="210">
        <v>1.1</v>
      </c>
      <c r="B231" s="64" t="s">
        <v>130</v>
      </c>
      <c r="C231" s="65">
        <v>1</v>
      </c>
      <c r="D231" s="65" t="s">
        <v>116</v>
      </c>
      <c r="E231" s="174">
        <v>1062.35</v>
      </c>
      <c r="F231" s="23">
        <f>+E231*C231</f>
        <v>1062.35</v>
      </c>
    </row>
    <row r="232" spans="1:6" ht="12.75">
      <c r="A232" s="210">
        <v>1.11</v>
      </c>
      <c r="B232" s="67" t="s">
        <v>139</v>
      </c>
      <c r="C232" s="68">
        <v>0.3</v>
      </c>
      <c r="D232" s="68" t="s">
        <v>10</v>
      </c>
      <c r="E232" s="174">
        <v>22224.39</v>
      </c>
      <c r="F232" s="23">
        <f>+E232*C232</f>
        <v>6667.317</v>
      </c>
    </row>
    <row r="233" spans="1:6" ht="6.75" customHeight="1">
      <c r="A233" s="58"/>
      <c r="B233" s="66"/>
      <c r="C233" s="61"/>
      <c r="D233" s="61"/>
      <c r="E233" s="174"/>
      <c r="F233" s="23"/>
    </row>
    <row r="234" spans="1:6" ht="3" customHeight="1">
      <c r="A234" s="220"/>
      <c r="B234" s="95"/>
      <c r="C234" s="96"/>
      <c r="D234" s="96"/>
      <c r="E234" s="178"/>
      <c r="F234" s="23"/>
    </row>
    <row r="235" spans="1:6" ht="25.5">
      <c r="A235" s="167">
        <v>2</v>
      </c>
      <c r="B235" s="59" t="s">
        <v>134</v>
      </c>
      <c r="C235" s="61"/>
      <c r="D235" s="61"/>
      <c r="E235" s="181"/>
      <c r="F235" s="23">
        <f t="shared" si="10"/>
        <v>0</v>
      </c>
    </row>
    <row r="236" spans="1:6" ht="6" customHeight="1">
      <c r="A236" s="167"/>
      <c r="B236" s="59"/>
      <c r="C236" s="61"/>
      <c r="D236" s="61"/>
      <c r="E236" s="181"/>
      <c r="F236" s="23"/>
    </row>
    <row r="237" spans="1:6" ht="87" customHeight="1">
      <c r="A237" s="201">
        <v>2.1</v>
      </c>
      <c r="B237" s="356" t="s">
        <v>465</v>
      </c>
      <c r="C237" s="68">
        <v>1</v>
      </c>
      <c r="D237" s="68" t="s">
        <v>10</v>
      </c>
      <c r="E237" s="187">
        <f>143900*1.18</f>
        <v>169802</v>
      </c>
      <c r="F237" s="218">
        <f>+E237*C237</f>
        <v>169802</v>
      </c>
    </row>
    <row r="238" spans="1:6" ht="24.75" customHeight="1">
      <c r="A238" s="202">
        <v>2.2</v>
      </c>
      <c r="B238" s="57" t="s">
        <v>339</v>
      </c>
      <c r="C238" s="68">
        <v>5</v>
      </c>
      <c r="D238" s="69" t="s">
        <v>10</v>
      </c>
      <c r="E238" s="93">
        <f>45000*1.18</f>
        <v>53100</v>
      </c>
      <c r="F238" s="116">
        <f t="shared" si="10"/>
        <v>265500</v>
      </c>
    </row>
    <row r="239" spans="1:6" ht="12" customHeight="1">
      <c r="A239" s="202">
        <v>2.3</v>
      </c>
      <c r="B239" s="57" t="s">
        <v>345</v>
      </c>
      <c r="C239" s="68">
        <v>5</v>
      </c>
      <c r="D239" s="69" t="s">
        <v>10</v>
      </c>
      <c r="E239" s="93">
        <f>17800*1.18</f>
        <v>21004</v>
      </c>
      <c r="F239" s="116">
        <f>+E239*C239</f>
        <v>105020</v>
      </c>
    </row>
    <row r="240" spans="1:6" ht="12.75">
      <c r="A240" s="201">
        <v>2.4</v>
      </c>
      <c r="B240" s="57" t="s">
        <v>348</v>
      </c>
      <c r="C240" s="68">
        <v>5</v>
      </c>
      <c r="D240" s="68" t="s">
        <v>10</v>
      </c>
      <c r="E240" s="187">
        <f>9800*1.18</f>
        <v>11564</v>
      </c>
      <c r="F240" s="170">
        <f t="shared" si="10"/>
        <v>57820</v>
      </c>
    </row>
    <row r="241" spans="1:6" ht="12.75">
      <c r="A241" s="202">
        <v>2.5</v>
      </c>
      <c r="B241" s="357" t="s">
        <v>340</v>
      </c>
      <c r="C241" s="68">
        <v>1</v>
      </c>
      <c r="D241" s="68" t="s">
        <v>10</v>
      </c>
      <c r="E241" s="214">
        <f>20000*1.18</f>
        <v>23600</v>
      </c>
      <c r="F241" s="23">
        <f t="shared" si="10"/>
        <v>23600</v>
      </c>
    </row>
    <row r="242" spans="1:6" ht="51">
      <c r="A242" s="202">
        <v>2.6</v>
      </c>
      <c r="B242" s="358" t="s">
        <v>341</v>
      </c>
      <c r="C242" s="96">
        <v>1</v>
      </c>
      <c r="D242" s="96" t="s">
        <v>10</v>
      </c>
      <c r="E242" s="219">
        <f>38000*1.18</f>
        <v>44840</v>
      </c>
      <c r="F242" s="116">
        <f t="shared" si="10"/>
        <v>44840</v>
      </c>
    </row>
    <row r="243" spans="1:6" ht="12.75">
      <c r="A243" s="202">
        <v>2.7</v>
      </c>
      <c r="B243" s="57" t="s">
        <v>342</v>
      </c>
      <c r="C243" s="68">
        <v>1</v>
      </c>
      <c r="D243" s="68" t="s">
        <v>10</v>
      </c>
      <c r="E243" s="174">
        <f>35000*1.18</f>
        <v>41300</v>
      </c>
      <c r="F243" s="23">
        <f aca="true" t="shared" si="11" ref="F243:F248">+E243*C243</f>
        <v>41300</v>
      </c>
    </row>
    <row r="244" spans="1:6" ht="12.75">
      <c r="A244" s="202">
        <v>2.8</v>
      </c>
      <c r="B244" s="57" t="s">
        <v>343</v>
      </c>
      <c r="C244" s="68">
        <v>1</v>
      </c>
      <c r="D244" s="68" t="s">
        <v>10</v>
      </c>
      <c r="E244" s="174">
        <f>58000*1.18</f>
        <v>68440</v>
      </c>
      <c r="F244" s="23">
        <f t="shared" si="11"/>
        <v>68440</v>
      </c>
    </row>
    <row r="245" spans="1:6" ht="12.75">
      <c r="A245" s="202">
        <v>2.9</v>
      </c>
      <c r="B245" s="57" t="s">
        <v>344</v>
      </c>
      <c r="C245" s="68">
        <v>5</v>
      </c>
      <c r="D245" s="69" t="s">
        <v>10</v>
      </c>
      <c r="E245" s="93">
        <f>10800*1.18</f>
        <v>12744</v>
      </c>
      <c r="F245" s="116">
        <f t="shared" si="11"/>
        <v>63720</v>
      </c>
    </row>
    <row r="246" spans="1:6" ht="12.75">
      <c r="A246" s="221">
        <v>2.1</v>
      </c>
      <c r="B246" s="57" t="s">
        <v>346</v>
      </c>
      <c r="C246" s="68">
        <v>1</v>
      </c>
      <c r="D246" s="68" t="s">
        <v>10</v>
      </c>
      <c r="E246" s="174">
        <v>58000</v>
      </c>
      <c r="F246" s="116">
        <f t="shared" si="11"/>
        <v>58000</v>
      </c>
    </row>
    <row r="247" spans="1:6" ht="25.5">
      <c r="A247" s="221">
        <v>2.11</v>
      </c>
      <c r="B247" s="358" t="s">
        <v>350</v>
      </c>
      <c r="C247" s="68">
        <v>1</v>
      </c>
      <c r="D247" s="68" t="s">
        <v>10</v>
      </c>
      <c r="E247" s="174">
        <f>28000*1.18</f>
        <v>33040</v>
      </c>
      <c r="F247" s="116">
        <f t="shared" si="11"/>
        <v>33040</v>
      </c>
    </row>
    <row r="248" spans="1:6" ht="25.5">
      <c r="A248" s="221">
        <v>2.12</v>
      </c>
      <c r="B248" s="358" t="s">
        <v>347</v>
      </c>
      <c r="C248" s="68">
        <v>1</v>
      </c>
      <c r="D248" s="68" t="s">
        <v>10</v>
      </c>
      <c r="E248" s="174">
        <f>38500*1.18</f>
        <v>45430</v>
      </c>
      <c r="F248" s="116">
        <f t="shared" si="11"/>
        <v>45430</v>
      </c>
    </row>
    <row r="249" spans="1:6" ht="14.25">
      <c r="A249" s="222"/>
      <c r="B249" s="359"/>
      <c r="C249" s="96"/>
      <c r="D249" s="96"/>
      <c r="E249" s="190"/>
      <c r="F249" s="23"/>
    </row>
    <row r="250" spans="1:6" ht="12.75">
      <c r="A250" s="220">
        <v>3</v>
      </c>
      <c r="B250" s="95" t="s">
        <v>349</v>
      </c>
      <c r="C250" s="96">
        <v>1</v>
      </c>
      <c r="D250" s="96" t="s">
        <v>10</v>
      </c>
      <c r="E250" s="178">
        <v>19500</v>
      </c>
      <c r="F250" s="23">
        <f>+E250*C250</f>
        <v>19500</v>
      </c>
    </row>
    <row r="251" spans="1:6" ht="7.5" customHeight="1">
      <c r="A251" s="208"/>
      <c r="B251" s="95"/>
      <c r="C251" s="96"/>
      <c r="D251" s="96"/>
      <c r="E251" s="178"/>
      <c r="F251" s="23"/>
    </row>
    <row r="252" spans="1:6" ht="25.5">
      <c r="A252" s="215">
        <v>4</v>
      </c>
      <c r="B252" s="216" t="s">
        <v>225</v>
      </c>
      <c r="C252" s="96">
        <v>1</v>
      </c>
      <c r="D252" s="96" t="s">
        <v>10</v>
      </c>
      <c r="E252" s="152">
        <v>37471.39</v>
      </c>
      <c r="F252" s="23">
        <f t="shared" si="10"/>
        <v>37471.39</v>
      </c>
    </row>
    <row r="253" spans="1:6" ht="9" customHeight="1">
      <c r="A253" s="215"/>
      <c r="B253" s="216"/>
      <c r="C253" s="96"/>
      <c r="D253" s="96"/>
      <c r="E253" s="189"/>
      <c r="F253" s="23"/>
    </row>
    <row r="254" spans="1:6" ht="12.75">
      <c r="A254" s="215">
        <v>5</v>
      </c>
      <c r="B254" s="216" t="s">
        <v>228</v>
      </c>
      <c r="C254" s="96">
        <v>1</v>
      </c>
      <c r="D254" s="96" t="s">
        <v>140</v>
      </c>
      <c r="E254" s="188">
        <f>(797.39*3)+98.85</f>
        <v>2491.02</v>
      </c>
      <c r="F254" s="23">
        <f t="shared" si="10"/>
        <v>2491.02</v>
      </c>
    </row>
    <row r="255" spans="1:6" ht="12.75">
      <c r="A255" s="58"/>
      <c r="B255" s="71"/>
      <c r="C255" s="57"/>
      <c r="D255" s="72"/>
      <c r="E255" s="81"/>
      <c r="F255" s="23">
        <f t="shared" si="10"/>
        <v>0</v>
      </c>
    </row>
    <row r="256" spans="1:6" ht="12.75">
      <c r="A256" s="351"/>
      <c r="B256" s="352" t="s">
        <v>18</v>
      </c>
      <c r="C256" s="353"/>
      <c r="D256" s="353"/>
      <c r="E256" s="353"/>
      <c r="F256" s="354">
        <f>SUM(F221:F255)</f>
        <v>1105889.737</v>
      </c>
    </row>
    <row r="257" spans="1:6" ht="12.75">
      <c r="A257" s="58"/>
      <c r="B257" s="59"/>
      <c r="C257" s="72"/>
      <c r="D257" s="72"/>
      <c r="E257" s="72"/>
      <c r="F257" s="23"/>
    </row>
    <row r="258" spans="1:6" ht="25.5">
      <c r="A258" s="135" t="s">
        <v>210</v>
      </c>
      <c r="B258" s="73" t="s">
        <v>141</v>
      </c>
      <c r="C258" s="72"/>
      <c r="D258" s="72"/>
      <c r="E258" s="72"/>
      <c r="F258" s="23">
        <f t="shared" si="10"/>
        <v>0</v>
      </c>
    </row>
    <row r="259" spans="1:6" ht="12.75">
      <c r="A259" s="58"/>
      <c r="B259" s="73"/>
      <c r="C259" s="72"/>
      <c r="D259" s="72"/>
      <c r="E259" s="72"/>
      <c r="F259" s="23"/>
    </row>
    <row r="260" spans="1:6" ht="12.75">
      <c r="A260" s="109">
        <v>1</v>
      </c>
      <c r="B260" s="59" t="s">
        <v>142</v>
      </c>
      <c r="C260" s="74"/>
      <c r="D260" s="75"/>
      <c r="E260" s="75"/>
      <c r="F260" s="23">
        <f t="shared" si="10"/>
        <v>0</v>
      </c>
    </row>
    <row r="261" spans="1:6" ht="12.75">
      <c r="A261" s="108">
        <v>1.1</v>
      </c>
      <c r="B261" s="76" t="s">
        <v>143</v>
      </c>
      <c r="C261" s="68">
        <v>1</v>
      </c>
      <c r="D261" s="77" t="s">
        <v>10</v>
      </c>
      <c r="E261" s="174">
        <v>36910.04</v>
      </c>
      <c r="F261" s="23">
        <f>+E261*C261</f>
        <v>36910.04</v>
      </c>
    </row>
    <row r="262" spans="1:6" ht="12.75">
      <c r="A262" s="136">
        <v>1.2</v>
      </c>
      <c r="B262" s="76" t="s">
        <v>150</v>
      </c>
      <c r="C262" s="68">
        <v>6</v>
      </c>
      <c r="D262" s="77" t="s">
        <v>10</v>
      </c>
      <c r="E262" s="185">
        <v>21875</v>
      </c>
      <c r="F262" s="23">
        <f>+E262*C262</f>
        <v>131250</v>
      </c>
    </row>
    <row r="263" spans="1:6" ht="25.5">
      <c r="A263" s="421">
        <v>1.3</v>
      </c>
      <c r="B263" s="422" t="s">
        <v>144</v>
      </c>
      <c r="C263" s="379">
        <v>1</v>
      </c>
      <c r="D263" s="423" t="s">
        <v>10</v>
      </c>
      <c r="E263" s="424">
        <v>2500</v>
      </c>
      <c r="F263" s="380">
        <f t="shared" si="10"/>
        <v>2500</v>
      </c>
    </row>
    <row r="264" spans="1:6" ht="51">
      <c r="A264" s="417">
        <v>1.4</v>
      </c>
      <c r="B264" s="418" t="s">
        <v>145</v>
      </c>
      <c r="C264" s="412">
        <v>1</v>
      </c>
      <c r="D264" s="419" t="s">
        <v>10</v>
      </c>
      <c r="E264" s="420">
        <v>53326.68</v>
      </c>
      <c r="F264" s="414">
        <f t="shared" si="10"/>
        <v>53326.68</v>
      </c>
    </row>
    <row r="265" spans="1:6" ht="12.75">
      <c r="A265" s="136">
        <v>1.5</v>
      </c>
      <c r="B265" s="76" t="s">
        <v>146</v>
      </c>
      <c r="C265" s="68">
        <v>100</v>
      </c>
      <c r="D265" s="77" t="s">
        <v>115</v>
      </c>
      <c r="E265" s="186">
        <v>39.11</v>
      </c>
      <c r="F265" s="23">
        <f t="shared" si="10"/>
        <v>3911</v>
      </c>
    </row>
    <row r="266" spans="1:6" ht="12.75">
      <c r="A266" s="136">
        <v>1.6</v>
      </c>
      <c r="B266" s="76" t="s">
        <v>147</v>
      </c>
      <c r="C266" s="68">
        <v>1</v>
      </c>
      <c r="D266" s="77" t="s">
        <v>10</v>
      </c>
      <c r="E266" s="185">
        <v>11534.5</v>
      </c>
      <c r="F266" s="23">
        <f t="shared" si="10"/>
        <v>11534.5</v>
      </c>
    </row>
    <row r="267" spans="1:6" ht="12.75">
      <c r="A267" s="136">
        <v>1.7</v>
      </c>
      <c r="B267" s="76" t="s">
        <v>148</v>
      </c>
      <c r="C267" s="68">
        <v>0.2</v>
      </c>
      <c r="D267" s="77" t="s">
        <v>5</v>
      </c>
      <c r="E267" s="185">
        <v>20254.44</v>
      </c>
      <c r="F267" s="23">
        <f t="shared" si="10"/>
        <v>4050.888</v>
      </c>
    </row>
    <row r="268" spans="1:6" ht="12.75">
      <c r="A268" s="136">
        <v>1.8</v>
      </c>
      <c r="B268" s="76" t="s">
        <v>460</v>
      </c>
      <c r="C268" s="68">
        <v>2</v>
      </c>
      <c r="D268" s="77" t="s">
        <v>10</v>
      </c>
      <c r="E268" s="185">
        <v>11031.67</v>
      </c>
      <c r="F268" s="23">
        <f t="shared" si="10"/>
        <v>22063.34</v>
      </c>
    </row>
    <row r="269" spans="1:6" ht="12.75">
      <c r="A269" s="136">
        <v>1.9</v>
      </c>
      <c r="B269" s="76" t="s">
        <v>151</v>
      </c>
      <c r="C269" s="68">
        <v>8</v>
      </c>
      <c r="D269" s="77" t="s">
        <v>10</v>
      </c>
      <c r="E269" s="186">
        <v>975.89</v>
      </c>
      <c r="F269" s="23">
        <f t="shared" si="10"/>
        <v>7807.12</v>
      </c>
    </row>
    <row r="270" spans="1:6" ht="12.75">
      <c r="A270" s="211">
        <v>1.1</v>
      </c>
      <c r="B270" s="76" t="s">
        <v>152</v>
      </c>
      <c r="C270" s="68">
        <v>2</v>
      </c>
      <c r="D270" s="77" t="s">
        <v>10</v>
      </c>
      <c r="E270" s="185">
        <v>1263.47</v>
      </c>
      <c r="F270" s="23">
        <f t="shared" si="10"/>
        <v>2526.94</v>
      </c>
    </row>
    <row r="271" spans="1:6" ht="12.75">
      <c r="A271" s="211">
        <v>1.11</v>
      </c>
      <c r="B271" s="76" t="s">
        <v>153</v>
      </c>
      <c r="C271" s="68">
        <v>3</v>
      </c>
      <c r="D271" s="77" t="s">
        <v>10</v>
      </c>
      <c r="E271" s="185">
        <v>1971.48</v>
      </c>
      <c r="F271" s="23">
        <f t="shared" si="10"/>
        <v>5914.4400000000005</v>
      </c>
    </row>
    <row r="272" spans="1:6" ht="12.75">
      <c r="A272" s="211">
        <v>1.12</v>
      </c>
      <c r="B272" s="76" t="s">
        <v>154</v>
      </c>
      <c r="C272" s="68">
        <v>1000</v>
      </c>
      <c r="D272" s="77" t="s">
        <v>115</v>
      </c>
      <c r="E272" s="186">
        <v>294.93</v>
      </c>
      <c r="F272" s="23">
        <f t="shared" si="10"/>
        <v>294930</v>
      </c>
    </row>
    <row r="273" spans="1:6" ht="12.75">
      <c r="A273" s="211">
        <v>1.13</v>
      </c>
      <c r="B273" s="76" t="s">
        <v>117</v>
      </c>
      <c r="C273" s="68">
        <v>8</v>
      </c>
      <c r="D273" s="77" t="s">
        <v>10</v>
      </c>
      <c r="E273" s="185">
        <v>25000</v>
      </c>
      <c r="F273" s="23">
        <f t="shared" si="10"/>
        <v>200000</v>
      </c>
    </row>
    <row r="274" spans="1:6" ht="12.75">
      <c r="A274" s="211">
        <v>1.14</v>
      </c>
      <c r="B274" s="76" t="s">
        <v>155</v>
      </c>
      <c r="C274" s="68">
        <v>6</v>
      </c>
      <c r="D274" s="77" t="s">
        <v>10</v>
      </c>
      <c r="E274" s="185">
        <v>3805.5</v>
      </c>
      <c r="F274" s="23">
        <f t="shared" si="10"/>
        <v>22833</v>
      </c>
    </row>
    <row r="275" spans="1:6" ht="12.75">
      <c r="A275" s="211">
        <v>1.15</v>
      </c>
      <c r="B275" s="76" t="s">
        <v>156</v>
      </c>
      <c r="C275" s="68">
        <v>6</v>
      </c>
      <c r="D275" s="77" t="s">
        <v>10</v>
      </c>
      <c r="E275" s="185">
        <v>5145.09</v>
      </c>
      <c r="F275" s="23">
        <f t="shared" si="10"/>
        <v>30870.54</v>
      </c>
    </row>
    <row r="276" spans="1:6" ht="25.5">
      <c r="A276" s="209">
        <v>1.16</v>
      </c>
      <c r="B276" s="138" t="s">
        <v>157</v>
      </c>
      <c r="C276" s="68">
        <v>6</v>
      </c>
      <c r="D276" s="77" t="s">
        <v>10</v>
      </c>
      <c r="E276" s="185">
        <v>3000</v>
      </c>
      <c r="F276" s="23">
        <f t="shared" si="10"/>
        <v>18000</v>
      </c>
    </row>
    <row r="277" spans="1:6" ht="12.75">
      <c r="A277" s="209">
        <v>1.17</v>
      </c>
      <c r="B277" s="76" t="s">
        <v>158</v>
      </c>
      <c r="C277" s="68">
        <v>6</v>
      </c>
      <c r="D277" s="77" t="s">
        <v>10</v>
      </c>
      <c r="E277" s="185">
        <v>1500</v>
      </c>
      <c r="F277" s="23">
        <f t="shared" si="10"/>
        <v>9000</v>
      </c>
    </row>
    <row r="278" spans="1:6" ht="12.75">
      <c r="A278" s="209">
        <v>1.18</v>
      </c>
      <c r="B278" s="76" t="s">
        <v>159</v>
      </c>
      <c r="C278" s="68">
        <v>6</v>
      </c>
      <c r="D278" s="77" t="s">
        <v>10</v>
      </c>
      <c r="E278" s="185">
        <v>1200</v>
      </c>
      <c r="F278" s="23">
        <f t="shared" si="10"/>
        <v>7200</v>
      </c>
    </row>
    <row r="279" spans="1:6" ht="12.75">
      <c r="A279" s="211">
        <v>1.19</v>
      </c>
      <c r="B279" s="76" t="s">
        <v>148</v>
      </c>
      <c r="C279" s="68">
        <v>0.2</v>
      </c>
      <c r="D279" s="77" t="s">
        <v>5</v>
      </c>
      <c r="E279" s="185">
        <f>SUM(F261:F276)</f>
        <v>848428.4880000001</v>
      </c>
      <c r="F279" s="23">
        <f>+E279*C279</f>
        <v>169685.69760000004</v>
      </c>
    </row>
    <row r="280" spans="1:6" ht="12.75">
      <c r="A280" s="166"/>
      <c r="B280" s="76"/>
      <c r="C280" s="68"/>
      <c r="D280" s="77"/>
      <c r="E280" s="174"/>
      <c r="F280" s="23"/>
    </row>
    <row r="281" spans="1:6" ht="12.75">
      <c r="A281" s="212">
        <v>2</v>
      </c>
      <c r="B281" s="79" t="s">
        <v>149</v>
      </c>
      <c r="C281" s="68"/>
      <c r="D281" s="77"/>
      <c r="E281" s="174"/>
      <c r="F281" s="23"/>
    </row>
    <row r="282" spans="1:6" ht="12.75">
      <c r="A282" s="166">
        <v>2.1</v>
      </c>
      <c r="B282" s="76" t="s">
        <v>160</v>
      </c>
      <c r="C282" s="68">
        <v>1</v>
      </c>
      <c r="D282" s="77" t="s">
        <v>10</v>
      </c>
      <c r="E282" s="175">
        <v>774.43</v>
      </c>
      <c r="F282" s="23">
        <f t="shared" si="10"/>
        <v>774.43</v>
      </c>
    </row>
    <row r="283" spans="1:6" ht="12.75">
      <c r="A283" s="166">
        <v>2.2</v>
      </c>
      <c r="B283" s="76" t="s">
        <v>161</v>
      </c>
      <c r="C283" s="68">
        <v>2</v>
      </c>
      <c r="D283" s="77" t="s">
        <v>10</v>
      </c>
      <c r="E283" s="174">
        <v>5089.29</v>
      </c>
      <c r="F283" s="23">
        <f t="shared" si="10"/>
        <v>10178.58</v>
      </c>
    </row>
    <row r="284" spans="1:6" ht="12.75">
      <c r="A284" s="166">
        <v>2.3</v>
      </c>
      <c r="B284" s="76" t="s">
        <v>162</v>
      </c>
      <c r="C284" s="68">
        <v>4</v>
      </c>
      <c r="D284" s="77" t="s">
        <v>10</v>
      </c>
      <c r="E284" s="175">
        <v>452.84</v>
      </c>
      <c r="F284" s="23">
        <f t="shared" si="10"/>
        <v>1811.36</v>
      </c>
    </row>
    <row r="285" spans="1:6" ht="12.75">
      <c r="A285" s="166">
        <v>2.4</v>
      </c>
      <c r="B285" s="76" t="s">
        <v>163</v>
      </c>
      <c r="C285" s="68">
        <v>1</v>
      </c>
      <c r="D285" s="77" t="s">
        <v>10</v>
      </c>
      <c r="E285" s="175">
        <v>64.78</v>
      </c>
      <c r="F285" s="23">
        <f t="shared" si="10"/>
        <v>64.78</v>
      </c>
    </row>
    <row r="286" spans="1:6" ht="38.25">
      <c r="A286" s="166">
        <v>2.5</v>
      </c>
      <c r="B286" s="76" t="s">
        <v>164</v>
      </c>
      <c r="C286" s="80">
        <v>1</v>
      </c>
      <c r="D286" s="81" t="s">
        <v>10</v>
      </c>
      <c r="E286" s="174">
        <v>8928.45</v>
      </c>
      <c r="F286" s="23">
        <f t="shared" si="10"/>
        <v>8928.45</v>
      </c>
    </row>
    <row r="287" spans="1:6" ht="12.75">
      <c r="A287" s="166">
        <v>2.6</v>
      </c>
      <c r="B287" s="76" t="s">
        <v>165</v>
      </c>
      <c r="C287" s="68">
        <v>1</v>
      </c>
      <c r="D287" s="77" t="s">
        <v>10</v>
      </c>
      <c r="E287" s="174">
        <v>2039.12</v>
      </c>
      <c r="F287" s="23">
        <f t="shared" si="10"/>
        <v>2039.12</v>
      </c>
    </row>
    <row r="288" spans="1:6" ht="12.75">
      <c r="A288" s="166">
        <v>2.7</v>
      </c>
      <c r="B288" s="76" t="s">
        <v>166</v>
      </c>
      <c r="C288" s="68">
        <v>2</v>
      </c>
      <c r="D288" s="77" t="s">
        <v>10</v>
      </c>
      <c r="E288" s="174">
        <v>1317.32</v>
      </c>
      <c r="F288" s="23">
        <f t="shared" si="10"/>
        <v>2634.64</v>
      </c>
    </row>
    <row r="289" spans="1:6" ht="12.75">
      <c r="A289" s="166">
        <v>2.8</v>
      </c>
      <c r="B289" s="76" t="s">
        <v>167</v>
      </c>
      <c r="C289" s="68">
        <v>300</v>
      </c>
      <c r="D289" s="77" t="s">
        <v>168</v>
      </c>
      <c r="E289" s="175">
        <v>132.17</v>
      </c>
      <c r="F289" s="23">
        <f t="shared" si="10"/>
        <v>39650.99999999999</v>
      </c>
    </row>
    <row r="290" spans="1:6" ht="12.75">
      <c r="A290" s="166">
        <v>2.9</v>
      </c>
      <c r="B290" s="76" t="s">
        <v>169</v>
      </c>
      <c r="C290" s="68">
        <v>100</v>
      </c>
      <c r="D290" s="77" t="s">
        <v>168</v>
      </c>
      <c r="E290" s="175">
        <v>59.02</v>
      </c>
      <c r="F290" s="23">
        <f t="shared" si="10"/>
        <v>5902</v>
      </c>
    </row>
    <row r="291" spans="1:6" ht="12.75">
      <c r="A291" s="166">
        <v>2.1</v>
      </c>
      <c r="B291" s="76" t="s">
        <v>170</v>
      </c>
      <c r="C291" s="68">
        <v>1</v>
      </c>
      <c r="D291" s="77" t="s">
        <v>10</v>
      </c>
      <c r="E291" s="175">
        <v>479.96</v>
      </c>
      <c r="F291" s="23">
        <f t="shared" si="10"/>
        <v>479.96</v>
      </c>
    </row>
    <row r="292" spans="1:6" ht="12.75">
      <c r="A292" s="166">
        <v>2.11</v>
      </c>
      <c r="B292" s="76" t="s">
        <v>171</v>
      </c>
      <c r="C292" s="68">
        <v>2</v>
      </c>
      <c r="D292" s="77" t="s">
        <v>10</v>
      </c>
      <c r="E292" s="174">
        <v>1278.47</v>
      </c>
      <c r="F292" s="23">
        <f t="shared" si="10"/>
        <v>2556.94</v>
      </c>
    </row>
    <row r="293" spans="1:6" ht="12.75">
      <c r="A293" s="166">
        <v>2.12</v>
      </c>
      <c r="B293" s="76" t="s">
        <v>172</v>
      </c>
      <c r="C293" s="68">
        <v>5</v>
      </c>
      <c r="D293" s="77" t="s">
        <v>10</v>
      </c>
      <c r="E293" s="174">
        <v>75.65</v>
      </c>
      <c r="F293" s="23">
        <f t="shared" si="10"/>
        <v>378.25</v>
      </c>
    </row>
    <row r="294" spans="1:6" ht="12.75">
      <c r="A294" s="166">
        <v>2.13</v>
      </c>
      <c r="B294" s="76" t="s">
        <v>173</v>
      </c>
      <c r="C294" s="68">
        <v>1</v>
      </c>
      <c r="D294" s="77" t="s">
        <v>10</v>
      </c>
      <c r="E294" s="175">
        <v>1497.37</v>
      </c>
      <c r="F294" s="23">
        <f t="shared" si="10"/>
        <v>1497.37</v>
      </c>
    </row>
    <row r="295" spans="1:6" ht="12.75">
      <c r="A295" s="166">
        <v>2.14</v>
      </c>
      <c r="B295" s="76" t="s">
        <v>174</v>
      </c>
      <c r="C295" s="68">
        <v>20</v>
      </c>
      <c r="D295" s="77" t="s">
        <v>10</v>
      </c>
      <c r="E295" s="175">
        <v>56.25</v>
      </c>
      <c r="F295" s="23">
        <f t="shared" si="10"/>
        <v>1125</v>
      </c>
    </row>
    <row r="296" spans="1:6" ht="12.75">
      <c r="A296" s="166">
        <v>2.15</v>
      </c>
      <c r="B296" s="76" t="s">
        <v>175</v>
      </c>
      <c r="C296" s="68">
        <v>20</v>
      </c>
      <c r="D296" s="77" t="s">
        <v>10</v>
      </c>
      <c r="E296" s="175">
        <v>18.75</v>
      </c>
      <c r="F296" s="23">
        <f t="shared" si="10"/>
        <v>375</v>
      </c>
    </row>
    <row r="297" spans="1:6" ht="12.75">
      <c r="A297" s="166">
        <v>2.16</v>
      </c>
      <c r="B297" s="76" t="s">
        <v>251</v>
      </c>
      <c r="C297" s="68">
        <v>0.3</v>
      </c>
      <c r="D297" s="77" t="s">
        <v>5</v>
      </c>
      <c r="E297" s="174">
        <v>78396.88</v>
      </c>
      <c r="F297" s="23">
        <f t="shared" si="10"/>
        <v>23519.064000000002</v>
      </c>
    </row>
    <row r="298" spans="1:6" ht="12.75">
      <c r="A298" s="137"/>
      <c r="B298" s="76" t="s">
        <v>252</v>
      </c>
      <c r="C298" s="68">
        <v>1</v>
      </c>
      <c r="D298" s="77" t="s">
        <v>116</v>
      </c>
      <c r="E298" s="186">
        <v>1850</v>
      </c>
      <c r="F298" s="23">
        <f t="shared" si="10"/>
        <v>1850</v>
      </c>
    </row>
    <row r="299" spans="1:6" ht="4.5" customHeight="1">
      <c r="A299" s="137"/>
      <c r="B299" s="139"/>
      <c r="C299" s="51"/>
      <c r="D299" s="68"/>
      <c r="E299" s="186"/>
      <c r="F299" s="23">
        <f t="shared" si="10"/>
        <v>0</v>
      </c>
    </row>
    <row r="300" spans="1:6" ht="12.75">
      <c r="A300" s="209">
        <v>3</v>
      </c>
      <c r="B300" s="79" t="s">
        <v>177</v>
      </c>
      <c r="C300" s="82"/>
      <c r="D300" s="68"/>
      <c r="E300" s="186"/>
      <c r="F300" s="23">
        <f aca="true" t="shared" si="12" ref="F300:F335">+E300*C300</f>
        <v>0</v>
      </c>
    </row>
    <row r="301" spans="1:6" ht="12.75">
      <c r="A301" s="209">
        <v>3.1</v>
      </c>
      <c r="B301" s="76" t="s">
        <v>178</v>
      </c>
      <c r="C301" s="68">
        <v>3</v>
      </c>
      <c r="D301" s="77" t="s">
        <v>10</v>
      </c>
      <c r="E301" s="185">
        <v>19375</v>
      </c>
      <c r="F301" s="23">
        <f t="shared" si="12"/>
        <v>58125</v>
      </c>
    </row>
    <row r="302" spans="1:6" ht="12.75">
      <c r="A302" s="209">
        <v>3.2</v>
      </c>
      <c r="B302" s="76" t="s">
        <v>158</v>
      </c>
      <c r="C302" s="68">
        <v>3</v>
      </c>
      <c r="D302" s="77" t="s">
        <v>10</v>
      </c>
      <c r="E302" s="185">
        <v>1500</v>
      </c>
      <c r="F302" s="23">
        <f t="shared" si="12"/>
        <v>4500</v>
      </c>
    </row>
    <row r="303" spans="1:6" ht="12.75">
      <c r="A303" s="213">
        <v>3.3</v>
      </c>
      <c r="B303" s="76" t="s">
        <v>179</v>
      </c>
      <c r="C303" s="68">
        <v>300</v>
      </c>
      <c r="D303" s="77" t="s">
        <v>168</v>
      </c>
      <c r="E303" s="175">
        <v>90.57</v>
      </c>
      <c r="F303" s="23">
        <f t="shared" si="12"/>
        <v>27170.999999999996</v>
      </c>
    </row>
    <row r="304" spans="1:6" ht="12.75">
      <c r="A304" s="213">
        <v>3.4</v>
      </c>
      <c r="B304" s="76" t="s">
        <v>180</v>
      </c>
      <c r="C304" s="68">
        <v>4</v>
      </c>
      <c r="D304" s="77" t="s">
        <v>10</v>
      </c>
      <c r="E304" s="174">
        <v>11534.5</v>
      </c>
      <c r="F304" s="23">
        <f t="shared" si="12"/>
        <v>46138</v>
      </c>
    </row>
    <row r="305" spans="1:6" ht="12.75">
      <c r="A305" s="213">
        <v>3.5</v>
      </c>
      <c r="B305" s="76" t="s">
        <v>181</v>
      </c>
      <c r="C305" s="68">
        <v>1</v>
      </c>
      <c r="D305" s="77" t="s">
        <v>116</v>
      </c>
      <c r="E305" s="175">
        <v>2200</v>
      </c>
      <c r="F305" s="23">
        <f t="shared" si="12"/>
        <v>2200</v>
      </c>
    </row>
    <row r="306" spans="1:6" ht="25.5">
      <c r="A306" s="213">
        <v>3.6</v>
      </c>
      <c r="B306" s="78" t="s">
        <v>182</v>
      </c>
      <c r="C306" s="68">
        <v>1</v>
      </c>
      <c r="D306" s="83" t="s">
        <v>10</v>
      </c>
      <c r="E306" s="174">
        <v>10476</v>
      </c>
      <c r="F306" s="23">
        <f t="shared" si="12"/>
        <v>10476</v>
      </c>
    </row>
    <row r="307" spans="1:6" ht="12.75">
      <c r="A307" s="213">
        <v>3.7</v>
      </c>
      <c r="B307" s="76" t="s">
        <v>139</v>
      </c>
      <c r="C307" s="68">
        <v>1</v>
      </c>
      <c r="D307" s="77" t="s">
        <v>10</v>
      </c>
      <c r="E307" s="174">
        <v>42573</v>
      </c>
      <c r="F307" s="23">
        <f t="shared" si="12"/>
        <v>42573</v>
      </c>
    </row>
    <row r="308" spans="1:6" ht="12.75">
      <c r="A308" s="58"/>
      <c r="B308" s="84"/>
      <c r="C308" s="82"/>
      <c r="D308" s="68"/>
      <c r="E308" s="175"/>
      <c r="F308" s="23">
        <f t="shared" si="12"/>
        <v>0</v>
      </c>
    </row>
    <row r="309" spans="1:6" ht="12.75">
      <c r="A309" s="289">
        <v>4</v>
      </c>
      <c r="B309" s="288" t="s">
        <v>317</v>
      </c>
      <c r="C309" s="72">
        <v>1</v>
      </c>
      <c r="D309" s="72" t="s">
        <v>116</v>
      </c>
      <c r="E309" s="72">
        <v>15000</v>
      </c>
      <c r="F309" s="170">
        <f t="shared" si="12"/>
        <v>15000</v>
      </c>
    </row>
    <row r="310" spans="1:6" ht="12.75">
      <c r="A310" s="58"/>
      <c r="B310" s="84"/>
      <c r="C310" s="82"/>
      <c r="D310" s="68"/>
      <c r="E310" s="175"/>
      <c r="F310" s="23"/>
    </row>
    <row r="311" spans="1:6" ht="12.75">
      <c r="A311" s="404"/>
      <c r="B311" s="405" t="s">
        <v>226</v>
      </c>
      <c r="C311" s="425"/>
      <c r="D311" s="425"/>
      <c r="E311" s="425"/>
      <c r="F311" s="406">
        <f>SUM(F259:F310)</f>
        <v>1344263.1296000003</v>
      </c>
    </row>
    <row r="312" spans="1:6" ht="9.75" customHeight="1">
      <c r="A312" s="426"/>
      <c r="B312" s="427"/>
      <c r="C312" s="428"/>
      <c r="D312" s="412"/>
      <c r="E312" s="429"/>
      <c r="F312" s="430"/>
    </row>
    <row r="313" spans="1:6" ht="25.5">
      <c r="A313" s="135" t="s">
        <v>227</v>
      </c>
      <c r="B313" s="85" t="s">
        <v>183</v>
      </c>
      <c r="C313" s="82"/>
      <c r="D313" s="68"/>
      <c r="E313" s="94"/>
      <c r="F313" s="23">
        <f t="shared" si="12"/>
        <v>0</v>
      </c>
    </row>
    <row r="314" spans="1:6" ht="12.75">
      <c r="A314" s="58"/>
      <c r="B314" s="85"/>
      <c r="C314" s="82"/>
      <c r="D314" s="68"/>
      <c r="E314" s="94"/>
      <c r="F314" s="23"/>
    </row>
    <row r="315" spans="1:6" ht="12.75">
      <c r="A315" s="58"/>
      <c r="B315" s="85" t="s">
        <v>232</v>
      </c>
      <c r="C315" s="86"/>
      <c r="D315" s="68"/>
      <c r="E315" s="94"/>
      <c r="F315" s="23">
        <f t="shared" si="12"/>
        <v>0</v>
      </c>
    </row>
    <row r="316" spans="1:6" ht="12.75">
      <c r="A316" s="88"/>
      <c r="B316" s="150" t="s">
        <v>184</v>
      </c>
      <c r="C316" s="151">
        <v>1</v>
      </c>
      <c r="D316" s="96" t="s">
        <v>116</v>
      </c>
      <c r="E316" s="98">
        <v>65000</v>
      </c>
      <c r="F316" s="23">
        <f t="shared" si="12"/>
        <v>65000</v>
      </c>
    </row>
    <row r="317" spans="1:6" ht="12.75">
      <c r="A317" s="58"/>
      <c r="B317" s="85"/>
      <c r="C317" s="82"/>
      <c r="D317" s="68"/>
      <c r="E317" s="94"/>
      <c r="F317" s="23">
        <f t="shared" si="12"/>
        <v>0</v>
      </c>
    </row>
    <row r="318" spans="1:6" ht="12.75">
      <c r="A318" s="109">
        <v>1</v>
      </c>
      <c r="B318" s="85" t="s">
        <v>185</v>
      </c>
      <c r="C318" s="82"/>
      <c r="D318" s="57"/>
      <c r="E318" s="94"/>
      <c r="F318" s="23">
        <f t="shared" si="12"/>
        <v>0</v>
      </c>
    </row>
    <row r="319" spans="1:6" ht="12.75">
      <c r="A319" s="290">
        <v>1.1</v>
      </c>
      <c r="B319" s="76" t="s">
        <v>186</v>
      </c>
      <c r="C319" s="55">
        <v>2</v>
      </c>
      <c r="D319" s="77" t="s">
        <v>10</v>
      </c>
      <c r="E319" s="174">
        <v>5089.29</v>
      </c>
      <c r="F319" s="23">
        <f t="shared" si="12"/>
        <v>10178.58</v>
      </c>
    </row>
    <row r="320" spans="1:6" ht="12.75">
      <c r="A320" s="290">
        <v>1.2</v>
      </c>
      <c r="B320" s="76" t="s">
        <v>187</v>
      </c>
      <c r="C320" s="55">
        <v>4</v>
      </c>
      <c r="D320" s="77" t="s">
        <v>10</v>
      </c>
      <c r="E320" s="175">
        <v>452.84</v>
      </c>
      <c r="F320" s="23">
        <f t="shared" si="12"/>
        <v>1811.36</v>
      </c>
    </row>
    <row r="321" spans="1:6" ht="12.75">
      <c r="A321" s="290">
        <v>1.3</v>
      </c>
      <c r="B321" s="76" t="s">
        <v>188</v>
      </c>
      <c r="C321" s="55">
        <v>450</v>
      </c>
      <c r="D321" s="77" t="s">
        <v>115</v>
      </c>
      <c r="E321" s="175">
        <v>132.17</v>
      </c>
      <c r="F321" s="23">
        <f t="shared" si="12"/>
        <v>59476.49999999999</v>
      </c>
    </row>
    <row r="322" spans="1:6" ht="12.75">
      <c r="A322" s="290">
        <v>1.4</v>
      </c>
      <c r="B322" s="76" t="s">
        <v>189</v>
      </c>
      <c r="C322" s="55">
        <v>150</v>
      </c>
      <c r="D322" s="77" t="s">
        <v>115</v>
      </c>
      <c r="E322" s="175">
        <v>103.84</v>
      </c>
      <c r="F322" s="23">
        <f t="shared" si="12"/>
        <v>15576</v>
      </c>
    </row>
    <row r="323" spans="1:6" ht="12.75">
      <c r="A323" s="290">
        <v>1.5</v>
      </c>
      <c r="B323" s="76" t="s">
        <v>190</v>
      </c>
      <c r="C323" s="55">
        <v>30</v>
      </c>
      <c r="D323" s="77" t="s">
        <v>115</v>
      </c>
      <c r="E323" s="175">
        <v>17.84</v>
      </c>
      <c r="F323" s="23">
        <f t="shared" si="12"/>
        <v>535.2</v>
      </c>
    </row>
    <row r="324" spans="1:6" ht="12.75">
      <c r="A324" s="290">
        <v>1.6</v>
      </c>
      <c r="B324" s="76" t="s">
        <v>191</v>
      </c>
      <c r="C324" s="55">
        <v>1</v>
      </c>
      <c r="D324" s="77" t="s">
        <v>10</v>
      </c>
      <c r="E324" s="175">
        <v>479.96</v>
      </c>
      <c r="F324" s="23">
        <f t="shared" si="12"/>
        <v>479.96</v>
      </c>
    </row>
    <row r="325" spans="1:6" ht="12.75">
      <c r="A325" s="290">
        <v>1.7</v>
      </c>
      <c r="B325" s="76" t="s">
        <v>192</v>
      </c>
      <c r="C325" s="55">
        <v>1</v>
      </c>
      <c r="D325" s="77" t="s">
        <v>10</v>
      </c>
      <c r="E325" s="174">
        <v>1278.47</v>
      </c>
      <c r="F325" s="23">
        <f t="shared" si="12"/>
        <v>1278.47</v>
      </c>
    </row>
    <row r="326" spans="1:6" ht="12.75">
      <c r="A326" s="290">
        <v>1.8</v>
      </c>
      <c r="B326" s="76" t="s">
        <v>193</v>
      </c>
      <c r="C326" s="55">
        <v>5</v>
      </c>
      <c r="D326" s="77" t="s">
        <v>10</v>
      </c>
      <c r="E326" s="174">
        <v>75.65</v>
      </c>
      <c r="F326" s="23">
        <f t="shared" si="12"/>
        <v>378.25</v>
      </c>
    </row>
    <row r="327" spans="1:6" ht="12.75">
      <c r="A327" s="290">
        <v>1.9</v>
      </c>
      <c r="B327" s="76" t="s">
        <v>173</v>
      </c>
      <c r="C327" s="55">
        <v>1</v>
      </c>
      <c r="D327" s="77" t="s">
        <v>10</v>
      </c>
      <c r="E327" s="175">
        <v>1497.37</v>
      </c>
      <c r="F327" s="23">
        <f t="shared" si="12"/>
        <v>1497.37</v>
      </c>
    </row>
    <row r="328" spans="1:6" ht="12.75">
      <c r="A328" s="58">
        <v>1.1</v>
      </c>
      <c r="B328" s="76" t="s">
        <v>194</v>
      </c>
      <c r="C328" s="55">
        <v>20</v>
      </c>
      <c r="D328" s="77" t="s">
        <v>10</v>
      </c>
      <c r="E328" s="175">
        <v>56.25</v>
      </c>
      <c r="F328" s="23">
        <f t="shared" si="12"/>
        <v>1125</v>
      </c>
    </row>
    <row r="329" spans="1:6" ht="12.75">
      <c r="A329" s="58">
        <v>1.11</v>
      </c>
      <c r="B329" s="76" t="s">
        <v>195</v>
      </c>
      <c r="C329" s="55">
        <v>20</v>
      </c>
      <c r="D329" s="77" t="s">
        <v>10</v>
      </c>
      <c r="E329" s="175">
        <v>18.75</v>
      </c>
      <c r="F329" s="23">
        <f t="shared" si="12"/>
        <v>375</v>
      </c>
    </row>
    <row r="330" spans="1:6" ht="12.75">
      <c r="A330" s="58">
        <v>1.12</v>
      </c>
      <c r="B330" s="76" t="s">
        <v>176</v>
      </c>
      <c r="C330" s="55">
        <v>1</v>
      </c>
      <c r="D330" s="77" t="s">
        <v>10</v>
      </c>
      <c r="E330" s="175">
        <v>1500</v>
      </c>
      <c r="F330" s="23">
        <f t="shared" si="12"/>
        <v>1500</v>
      </c>
    </row>
    <row r="331" spans="1:6" ht="12.75">
      <c r="A331" s="58">
        <v>1.13</v>
      </c>
      <c r="B331" s="1" t="s">
        <v>196</v>
      </c>
      <c r="C331" s="217">
        <v>1</v>
      </c>
      <c r="D331" s="77" t="s">
        <v>10</v>
      </c>
      <c r="E331" s="214">
        <v>86376</v>
      </c>
      <c r="F331" s="23">
        <f t="shared" si="12"/>
        <v>86376</v>
      </c>
    </row>
    <row r="332" spans="1:6" ht="12.75">
      <c r="A332" s="58">
        <v>1.14</v>
      </c>
      <c r="B332" s="1" t="s">
        <v>197</v>
      </c>
      <c r="C332" s="217">
        <v>1</v>
      </c>
      <c r="D332" s="77" t="s">
        <v>10</v>
      </c>
      <c r="E332" s="214">
        <v>4292.77</v>
      </c>
      <c r="F332" s="23">
        <f t="shared" si="12"/>
        <v>4292.77</v>
      </c>
    </row>
    <row r="333" spans="1:6" ht="12.75">
      <c r="A333" s="58">
        <v>1.15</v>
      </c>
      <c r="B333" s="1" t="s">
        <v>198</v>
      </c>
      <c r="C333" s="217">
        <v>1</v>
      </c>
      <c r="D333" s="77" t="s">
        <v>10</v>
      </c>
      <c r="E333" s="214">
        <v>15508.24</v>
      </c>
      <c r="F333" s="23">
        <f t="shared" si="12"/>
        <v>15508.24</v>
      </c>
    </row>
    <row r="334" spans="1:6" ht="25.5">
      <c r="A334" s="58">
        <v>1.16</v>
      </c>
      <c r="B334" s="1" t="s">
        <v>199</v>
      </c>
      <c r="C334" s="217">
        <v>3</v>
      </c>
      <c r="D334" s="77" t="s">
        <v>10</v>
      </c>
      <c r="E334" s="214">
        <v>20839.39</v>
      </c>
      <c r="F334" s="23">
        <f t="shared" si="12"/>
        <v>62518.17</v>
      </c>
    </row>
    <row r="335" spans="1:6" ht="12.75">
      <c r="A335" s="58">
        <v>1.17</v>
      </c>
      <c r="B335" s="1" t="s">
        <v>200</v>
      </c>
      <c r="C335" s="217">
        <v>1</v>
      </c>
      <c r="D335" s="77" t="s">
        <v>10</v>
      </c>
      <c r="E335" s="214">
        <v>19320</v>
      </c>
      <c r="F335" s="23">
        <f t="shared" si="12"/>
        <v>19320</v>
      </c>
    </row>
    <row r="336" spans="1:6" ht="12.75">
      <c r="A336" s="58">
        <v>1.18</v>
      </c>
      <c r="B336" s="1" t="s">
        <v>139</v>
      </c>
      <c r="C336" s="217">
        <v>0.3</v>
      </c>
      <c r="D336" s="77" t="s">
        <v>10</v>
      </c>
      <c r="E336" s="214">
        <v>265218.63</v>
      </c>
      <c r="F336" s="23">
        <f>+E336*C336</f>
        <v>79565.58899999999</v>
      </c>
    </row>
    <row r="337" spans="1:6" ht="12.75">
      <c r="A337" s="58"/>
      <c r="B337" s="62"/>
      <c r="C337" s="62"/>
      <c r="D337" s="61"/>
      <c r="E337" s="94"/>
      <c r="F337" s="360"/>
    </row>
    <row r="338" spans="1:6" ht="12.75">
      <c r="A338" s="347"/>
      <c r="B338" s="348" t="s">
        <v>229</v>
      </c>
      <c r="C338" s="114"/>
      <c r="D338" s="114"/>
      <c r="E338" s="114"/>
      <c r="F338" s="346">
        <f>SUM(F315:F337)</f>
        <v>426792.459</v>
      </c>
    </row>
    <row r="339" spans="1:6" ht="12.75">
      <c r="A339" s="299"/>
      <c r="B339" s="2"/>
      <c r="C339" s="115"/>
      <c r="D339" s="115"/>
      <c r="E339" s="115"/>
      <c r="F339" s="319"/>
    </row>
    <row r="340" spans="1:6" ht="12.75">
      <c r="A340" s="135" t="s">
        <v>230</v>
      </c>
      <c r="B340" s="85" t="s">
        <v>201</v>
      </c>
      <c r="C340" s="62"/>
      <c r="D340" s="61"/>
      <c r="E340" s="94"/>
      <c r="F340" s="360"/>
    </row>
    <row r="341" spans="1:6" ht="12.75">
      <c r="A341" s="109">
        <v>1</v>
      </c>
      <c r="B341" s="12" t="s">
        <v>263</v>
      </c>
      <c r="C341" s="143"/>
      <c r="D341" s="141"/>
      <c r="E341" s="142"/>
      <c r="F341" s="23">
        <f aca="true" t="shared" si="13" ref="F341:F346">+E341*C341</f>
        <v>0</v>
      </c>
    </row>
    <row r="342" spans="1:6" ht="25.5">
      <c r="A342" s="108">
        <v>1.1</v>
      </c>
      <c r="B342" s="1" t="s">
        <v>254</v>
      </c>
      <c r="C342" s="143">
        <v>6</v>
      </c>
      <c r="D342" s="141" t="s">
        <v>10</v>
      </c>
      <c r="E342" s="176">
        <v>3115.2</v>
      </c>
      <c r="F342" s="23">
        <f t="shared" si="13"/>
        <v>18691.199999999997</v>
      </c>
    </row>
    <row r="343" spans="1:6" ht="25.5">
      <c r="A343" s="108">
        <v>1.2</v>
      </c>
      <c r="B343" s="1" t="s">
        <v>255</v>
      </c>
      <c r="C343" s="143">
        <v>12</v>
      </c>
      <c r="D343" s="141" t="s">
        <v>10</v>
      </c>
      <c r="E343" s="176">
        <v>2310.44</v>
      </c>
      <c r="F343" s="23">
        <f t="shared" si="13"/>
        <v>27725.28</v>
      </c>
    </row>
    <row r="344" spans="1:6" ht="25.5">
      <c r="A344" s="108">
        <v>1.3</v>
      </c>
      <c r="B344" s="1" t="s">
        <v>256</v>
      </c>
      <c r="C344" s="143">
        <v>6</v>
      </c>
      <c r="D344" s="141" t="s">
        <v>10</v>
      </c>
      <c r="E344" s="176">
        <v>1285.02</v>
      </c>
      <c r="F344" s="23">
        <f t="shared" si="13"/>
        <v>7710.12</v>
      </c>
    </row>
    <row r="345" spans="1:6" ht="63.75">
      <c r="A345" s="108">
        <v>1.4</v>
      </c>
      <c r="B345" s="1" t="s">
        <v>257</v>
      </c>
      <c r="C345" s="143">
        <v>7</v>
      </c>
      <c r="D345" s="141" t="s">
        <v>10</v>
      </c>
      <c r="E345" s="177">
        <v>34444.57</v>
      </c>
      <c r="F345" s="116">
        <f t="shared" si="13"/>
        <v>241111.99</v>
      </c>
    </row>
    <row r="346" spans="1:6" ht="76.5">
      <c r="A346" s="104">
        <v>1.5</v>
      </c>
      <c r="B346" s="89" t="s">
        <v>314</v>
      </c>
      <c r="C346" s="151">
        <v>1</v>
      </c>
      <c r="D346" s="101" t="s">
        <v>10</v>
      </c>
      <c r="E346" s="177">
        <v>29306.37</v>
      </c>
      <c r="F346" s="116">
        <f t="shared" si="13"/>
        <v>29306.37</v>
      </c>
    </row>
    <row r="347" spans="1:6" ht="6" customHeight="1">
      <c r="A347" s="58"/>
      <c r="B347" s="85"/>
      <c r="C347" s="62"/>
      <c r="D347" s="61"/>
      <c r="E347" s="175"/>
      <c r="F347" s="360"/>
    </row>
    <row r="348" spans="1:6" ht="12.75">
      <c r="A348" s="109">
        <v>2</v>
      </c>
      <c r="B348" s="85" t="s">
        <v>234</v>
      </c>
      <c r="C348" s="62"/>
      <c r="D348" s="61"/>
      <c r="E348" s="175"/>
      <c r="F348" s="360"/>
    </row>
    <row r="349" spans="1:6" ht="12.75">
      <c r="A349" s="108">
        <v>2.1</v>
      </c>
      <c r="B349" s="76" t="s">
        <v>235</v>
      </c>
      <c r="C349" s="55">
        <f>8+5</f>
        <v>13</v>
      </c>
      <c r="D349" s="77" t="s">
        <v>10</v>
      </c>
      <c r="E349" s="311">
        <v>8657.529999999999</v>
      </c>
      <c r="F349" s="23">
        <f>+E349*C349</f>
        <v>112547.88999999998</v>
      </c>
    </row>
    <row r="350" spans="1:6" ht="12.75">
      <c r="A350" s="108">
        <v>2.2</v>
      </c>
      <c r="B350" s="76" t="s">
        <v>305</v>
      </c>
      <c r="C350" s="55">
        <v>6</v>
      </c>
      <c r="D350" s="77" t="s">
        <v>10</v>
      </c>
      <c r="E350" s="311">
        <v>6257.57</v>
      </c>
      <c r="F350" s="23">
        <f>+E350*C350</f>
        <v>37545.42</v>
      </c>
    </row>
    <row r="351" spans="1:6" ht="12.75">
      <c r="A351" s="381">
        <v>2.2</v>
      </c>
      <c r="B351" s="436" t="s">
        <v>236</v>
      </c>
      <c r="C351" s="437">
        <v>8</v>
      </c>
      <c r="D351" s="423" t="s">
        <v>10</v>
      </c>
      <c r="E351" s="438">
        <v>4547.360000000001</v>
      </c>
      <c r="F351" s="380">
        <f>+E351*C351</f>
        <v>36378.880000000005</v>
      </c>
    </row>
    <row r="352" spans="1:6" ht="12.75">
      <c r="A352" s="431">
        <v>2.3</v>
      </c>
      <c r="B352" s="432" t="s">
        <v>237</v>
      </c>
      <c r="C352" s="433">
        <v>10</v>
      </c>
      <c r="D352" s="434" t="s">
        <v>10</v>
      </c>
      <c r="E352" s="435">
        <v>677.25</v>
      </c>
      <c r="F352" s="414">
        <f>+E352*C352</f>
        <v>6772.5</v>
      </c>
    </row>
    <row r="353" spans="1:6" ht="38.25">
      <c r="A353" s="108">
        <v>2.4</v>
      </c>
      <c r="B353" s="76" t="s">
        <v>318</v>
      </c>
      <c r="C353" s="309">
        <v>75.4</v>
      </c>
      <c r="D353" s="310" t="s">
        <v>9</v>
      </c>
      <c r="E353" s="312">
        <v>540.63</v>
      </c>
      <c r="F353" s="23">
        <f>+E353*C353</f>
        <v>40763.502</v>
      </c>
    </row>
    <row r="354" spans="1:6" ht="12.75">
      <c r="A354" s="58"/>
      <c r="B354" s="87"/>
      <c r="C354" s="55"/>
      <c r="D354" s="61"/>
      <c r="E354" s="61"/>
      <c r="F354" s="355"/>
    </row>
    <row r="355" spans="1:6" ht="12.75">
      <c r="A355" s="347"/>
      <c r="B355" s="348" t="s">
        <v>231</v>
      </c>
      <c r="C355" s="114"/>
      <c r="D355" s="114"/>
      <c r="E355" s="114"/>
      <c r="F355" s="346">
        <f>SUM(F341:F354)</f>
        <v>558553.152</v>
      </c>
    </row>
    <row r="356" spans="1:6" ht="7.5" customHeight="1">
      <c r="A356" s="299"/>
      <c r="B356" s="2"/>
      <c r="C356" s="115"/>
      <c r="D356" s="115"/>
      <c r="E356" s="115"/>
      <c r="F356" s="319"/>
    </row>
    <row r="357" spans="1:6" ht="25.5">
      <c r="A357" s="135" t="s">
        <v>224</v>
      </c>
      <c r="B357" s="85" t="s">
        <v>253</v>
      </c>
      <c r="C357" s="55"/>
      <c r="D357" s="61"/>
      <c r="E357" s="94"/>
      <c r="F357" s="355"/>
    </row>
    <row r="358" spans="1:6" ht="12.75">
      <c r="A358" s="109">
        <v>1</v>
      </c>
      <c r="B358" s="85" t="s">
        <v>241</v>
      </c>
      <c r="C358" s="55"/>
      <c r="D358" s="61"/>
      <c r="E358" s="94"/>
      <c r="F358" s="360"/>
    </row>
    <row r="359" spans="1:6" ht="12.75">
      <c r="A359" s="108">
        <v>1.1</v>
      </c>
      <c r="B359" s="89" t="s">
        <v>278</v>
      </c>
      <c r="C359" s="103">
        <v>30</v>
      </c>
      <c r="D359" s="101" t="s">
        <v>9</v>
      </c>
      <c r="E359" s="94">
        <v>74.85</v>
      </c>
      <c r="F359" s="116">
        <f aca="true" t="shared" si="14" ref="F359:F366">+E359*C359</f>
        <v>2245.5</v>
      </c>
    </row>
    <row r="360" spans="1:6" ht="12.75">
      <c r="A360" s="108">
        <v>1.2</v>
      </c>
      <c r="B360" s="89" t="s">
        <v>215</v>
      </c>
      <c r="C360" s="103">
        <f>30*0.7</f>
        <v>21</v>
      </c>
      <c r="D360" s="101" t="s">
        <v>129</v>
      </c>
      <c r="E360" s="94">
        <v>42.85</v>
      </c>
      <c r="F360" s="116">
        <f t="shared" si="14"/>
        <v>899.85</v>
      </c>
    </row>
    <row r="361" spans="1:6" ht="25.5">
      <c r="A361" s="104">
        <v>1.3</v>
      </c>
      <c r="B361" s="100" t="s">
        <v>216</v>
      </c>
      <c r="C361" s="103">
        <f>C360*0.05*1.35</f>
        <v>1.4175000000000002</v>
      </c>
      <c r="D361" s="101" t="s">
        <v>204</v>
      </c>
      <c r="E361" s="97">
        <v>210</v>
      </c>
      <c r="F361" s="116">
        <f t="shared" si="14"/>
        <v>297.67500000000007</v>
      </c>
    </row>
    <row r="362" spans="1:6" ht="22.5" customHeight="1">
      <c r="A362" s="119">
        <v>1.4</v>
      </c>
      <c r="B362" s="100" t="s">
        <v>219</v>
      </c>
      <c r="C362" s="120">
        <v>30</v>
      </c>
      <c r="D362" s="121" t="s">
        <v>129</v>
      </c>
      <c r="E362" s="122">
        <v>664.76</v>
      </c>
      <c r="F362" s="117">
        <f>ROUND((E362*C362),2)</f>
        <v>19942.8</v>
      </c>
    </row>
    <row r="363" spans="1:6" ht="7.5" customHeight="1">
      <c r="A363" s="88"/>
      <c r="B363" s="118"/>
      <c r="C363" s="99"/>
      <c r="D363" s="91"/>
      <c r="E363" s="178"/>
      <c r="F363" s="116"/>
    </row>
    <row r="364" spans="1:6" ht="12.75">
      <c r="A364" s="109">
        <v>2</v>
      </c>
      <c r="B364" s="12" t="s">
        <v>212</v>
      </c>
      <c r="C364" s="140"/>
      <c r="D364" s="141"/>
      <c r="E364" s="176"/>
      <c r="F364" s="360"/>
    </row>
    <row r="365" spans="1:6" ht="12.75">
      <c r="A365" s="108">
        <v>2.1</v>
      </c>
      <c r="B365" s="1" t="s">
        <v>217</v>
      </c>
      <c r="C365" s="140">
        <v>30</v>
      </c>
      <c r="D365" s="141" t="s">
        <v>9</v>
      </c>
      <c r="E365" s="176">
        <f>540.63+19.2</f>
        <v>559.83</v>
      </c>
      <c r="F365" s="116">
        <f t="shared" si="14"/>
        <v>16794.9</v>
      </c>
    </row>
    <row r="366" spans="1:6" ht="12.75">
      <c r="A366" s="108">
        <v>2.2</v>
      </c>
      <c r="B366" s="1" t="s">
        <v>218</v>
      </c>
      <c r="C366" s="140">
        <v>1</v>
      </c>
      <c r="D366" s="141" t="s">
        <v>9</v>
      </c>
      <c r="E366" s="176">
        <f>1926.62+31.44</f>
        <v>1958.06</v>
      </c>
      <c r="F366" s="116">
        <f t="shared" si="14"/>
        <v>1958.06</v>
      </c>
    </row>
    <row r="367" spans="1:6" ht="12.75">
      <c r="A367" s="108">
        <v>2.3</v>
      </c>
      <c r="B367" s="1" t="s">
        <v>271</v>
      </c>
      <c r="C367" s="140">
        <v>2</v>
      </c>
      <c r="D367" s="141" t="s">
        <v>10</v>
      </c>
      <c r="E367" s="176">
        <v>2310.44</v>
      </c>
      <c r="F367" s="23">
        <f>+E367*C367</f>
        <v>4620.88</v>
      </c>
    </row>
    <row r="368" spans="1:6" ht="12.75">
      <c r="A368" s="108"/>
      <c r="B368" s="60"/>
      <c r="C368" s="102"/>
      <c r="D368" s="61"/>
      <c r="E368" s="179"/>
      <c r="F368" s="23"/>
    </row>
    <row r="369" spans="1:6" ht="12.75">
      <c r="A369" s="171">
        <v>3</v>
      </c>
      <c r="B369" s="172" t="s">
        <v>461</v>
      </c>
      <c r="C369" s="173"/>
      <c r="D369" s="63"/>
      <c r="E369" s="180"/>
      <c r="F369" s="355"/>
    </row>
    <row r="370" spans="1:6" ht="12.75">
      <c r="A370" s="361" t="s">
        <v>266</v>
      </c>
      <c r="B370" s="362" t="s">
        <v>265</v>
      </c>
      <c r="C370" s="363"/>
      <c r="D370" s="364"/>
      <c r="E370" s="365"/>
      <c r="F370" s="149"/>
    </row>
    <row r="371" spans="1:6" ht="51">
      <c r="A371" s="366" t="s">
        <v>267</v>
      </c>
      <c r="B371" s="367" t="s">
        <v>274</v>
      </c>
      <c r="C371" s="368">
        <v>150</v>
      </c>
      <c r="D371" s="369" t="s">
        <v>9</v>
      </c>
      <c r="E371" s="370">
        <v>4319.2</v>
      </c>
      <c r="F371" s="149">
        <f>ROUND(C371*E371,2)</f>
        <v>647880</v>
      </c>
    </row>
    <row r="372" spans="1:6" ht="12.75">
      <c r="A372" s="366" t="s">
        <v>269</v>
      </c>
      <c r="B372" s="367" t="s">
        <v>273</v>
      </c>
      <c r="C372" s="368">
        <v>25</v>
      </c>
      <c r="D372" s="369" t="s">
        <v>272</v>
      </c>
      <c r="E372" s="368">
        <v>1225</v>
      </c>
      <c r="F372" s="285">
        <f>ROUND(C372*E372,2)</f>
        <v>30625</v>
      </c>
    </row>
    <row r="373" spans="1:6" ht="12.75" customHeight="1">
      <c r="A373" s="366" t="s">
        <v>270</v>
      </c>
      <c r="B373" s="367" t="s">
        <v>268</v>
      </c>
      <c r="C373" s="368">
        <v>3</v>
      </c>
      <c r="D373" s="369" t="s">
        <v>0</v>
      </c>
      <c r="E373" s="368">
        <v>14500</v>
      </c>
      <c r="F373" s="285">
        <f>ROUND(C373*E373,2)</f>
        <v>43500</v>
      </c>
    </row>
    <row r="374" spans="1:6" ht="8.25" customHeight="1">
      <c r="A374" s="366"/>
      <c r="B374" s="367"/>
      <c r="C374" s="368"/>
      <c r="D374" s="369"/>
      <c r="E374" s="368"/>
      <c r="F374" s="285"/>
    </row>
    <row r="375" spans="1:6" ht="12.75">
      <c r="A375" s="286" t="s">
        <v>321</v>
      </c>
      <c r="B375" s="287" t="s">
        <v>320</v>
      </c>
      <c r="C375" s="368">
        <v>3</v>
      </c>
      <c r="D375" s="369" t="s">
        <v>0</v>
      </c>
      <c r="E375" s="368">
        <v>7500</v>
      </c>
      <c r="F375" s="285">
        <f>ROUND(C375*E375,2)</f>
        <v>22500</v>
      </c>
    </row>
    <row r="376" spans="1:6" ht="12.75">
      <c r="A376" s="58"/>
      <c r="B376" s="62"/>
      <c r="C376" s="62"/>
      <c r="D376" s="61"/>
      <c r="E376" s="181"/>
      <c r="F376" s="355"/>
    </row>
    <row r="377" spans="1:6" ht="12.75">
      <c r="A377" s="347"/>
      <c r="B377" s="348" t="s">
        <v>233</v>
      </c>
      <c r="C377" s="114"/>
      <c r="D377" s="114"/>
      <c r="E377" s="114"/>
      <c r="F377" s="346">
        <f>SUM(F358:F375)</f>
        <v>791264.665</v>
      </c>
    </row>
    <row r="378" spans="1:6" ht="12.75">
      <c r="A378" s="299"/>
      <c r="B378" s="2"/>
      <c r="C378" s="115"/>
      <c r="D378" s="115"/>
      <c r="E378" s="115"/>
      <c r="F378" s="319"/>
    </row>
    <row r="379" spans="1:6" ht="25.5">
      <c r="A379" s="135" t="s">
        <v>238</v>
      </c>
      <c r="B379" s="85" t="s">
        <v>249</v>
      </c>
      <c r="C379" s="62"/>
      <c r="D379" s="61"/>
      <c r="E379" s="181"/>
      <c r="F379" s="355"/>
    </row>
    <row r="380" spans="1:6" ht="7.5" customHeight="1">
      <c r="A380" s="113"/>
      <c r="B380" s="85"/>
      <c r="C380" s="62"/>
      <c r="D380" s="61"/>
      <c r="E380" s="181"/>
      <c r="F380" s="355"/>
    </row>
    <row r="381" spans="1:6" ht="12.75">
      <c r="A381" s="88">
        <v>1</v>
      </c>
      <c r="B381" s="89" t="s">
        <v>220</v>
      </c>
      <c r="C381" s="99">
        <v>19</v>
      </c>
      <c r="D381" s="91" t="s">
        <v>10</v>
      </c>
      <c r="E381" s="178">
        <v>1095.405</v>
      </c>
      <c r="F381" s="23">
        <f>+E381*C381</f>
        <v>20812.695</v>
      </c>
    </row>
    <row r="382" spans="1:6" ht="12.75">
      <c r="A382" s="88"/>
      <c r="B382" s="89"/>
      <c r="C382" s="99"/>
      <c r="D382" s="91"/>
      <c r="E382" s="178"/>
      <c r="F382" s="23"/>
    </row>
    <row r="383" spans="1:6" ht="12.75">
      <c r="A383" s="107">
        <v>1</v>
      </c>
      <c r="B383" s="85" t="s">
        <v>243</v>
      </c>
      <c r="C383" s="90"/>
      <c r="D383" s="91"/>
      <c r="E383" s="178"/>
      <c r="F383" s="360"/>
    </row>
    <row r="384" spans="1:6" ht="12.75">
      <c r="A384" s="104">
        <v>1.1</v>
      </c>
      <c r="B384" s="89" t="s">
        <v>277</v>
      </c>
      <c r="C384" s="103">
        <v>10</v>
      </c>
      <c r="D384" s="101" t="s">
        <v>9</v>
      </c>
      <c r="E384" s="178">
        <v>74.85</v>
      </c>
      <c r="F384" s="116">
        <f>+E384*C384</f>
        <v>748.5</v>
      </c>
    </row>
    <row r="385" spans="1:6" ht="12.75">
      <c r="A385" s="104">
        <v>1.2</v>
      </c>
      <c r="B385" s="89" t="s">
        <v>215</v>
      </c>
      <c r="C385" s="103">
        <v>7</v>
      </c>
      <c r="D385" s="101" t="s">
        <v>129</v>
      </c>
      <c r="E385" s="178">
        <v>42.85</v>
      </c>
      <c r="F385" s="116">
        <f>+E385*C385</f>
        <v>299.95</v>
      </c>
    </row>
    <row r="386" spans="1:6" ht="25.5">
      <c r="A386" s="104">
        <v>1.3</v>
      </c>
      <c r="B386" s="100" t="s">
        <v>216</v>
      </c>
      <c r="C386" s="103">
        <f>C385*0.05*1.35</f>
        <v>0.4725000000000001</v>
      </c>
      <c r="D386" s="101" t="s">
        <v>204</v>
      </c>
      <c r="E386" s="178">
        <v>210</v>
      </c>
      <c r="F386" s="116">
        <f>+E386*C386</f>
        <v>99.22500000000002</v>
      </c>
    </row>
    <row r="387" spans="1:6" ht="25.5">
      <c r="A387" s="119">
        <v>1.4</v>
      </c>
      <c r="B387" s="100" t="s">
        <v>219</v>
      </c>
      <c r="C387" s="120">
        <v>7</v>
      </c>
      <c r="D387" s="121" t="s">
        <v>129</v>
      </c>
      <c r="E387" s="122">
        <v>664.76</v>
      </c>
      <c r="F387" s="117">
        <f>ROUND((E387*C387),2)</f>
        <v>4653.32</v>
      </c>
    </row>
    <row r="388" spans="1:6" ht="12.75">
      <c r="A388" s="88"/>
      <c r="B388" s="89"/>
      <c r="C388" s="99"/>
      <c r="D388" s="91"/>
      <c r="E388" s="178"/>
      <c r="F388" s="23"/>
    </row>
    <row r="389" spans="1:6" ht="12.75">
      <c r="A389" s="123">
        <v>2</v>
      </c>
      <c r="B389" s="89" t="s">
        <v>203</v>
      </c>
      <c r="C389" s="99">
        <v>1</v>
      </c>
      <c r="D389" s="91" t="s">
        <v>244</v>
      </c>
      <c r="E389" s="178">
        <v>1500</v>
      </c>
      <c r="F389" s="23">
        <f>+E389*C389</f>
        <v>1500</v>
      </c>
    </row>
    <row r="390" spans="1:6" ht="12.75">
      <c r="A390" s="88"/>
      <c r="B390" s="89"/>
      <c r="C390" s="99"/>
      <c r="D390" s="91"/>
      <c r="E390" s="178"/>
      <c r="F390" s="23"/>
    </row>
    <row r="391" spans="1:6" ht="12.75">
      <c r="A391" s="123">
        <v>3</v>
      </c>
      <c r="B391" s="124" t="s">
        <v>211</v>
      </c>
      <c r="C391" s="99"/>
      <c r="D391" s="91"/>
      <c r="E391" s="178"/>
      <c r="F391" s="23"/>
    </row>
    <row r="392" spans="1:6" ht="12.75">
      <c r="A392" s="104">
        <v>3.1</v>
      </c>
      <c r="B392" s="89" t="s">
        <v>258</v>
      </c>
      <c r="C392" s="99">
        <v>7</v>
      </c>
      <c r="D392" s="91" t="s">
        <v>9</v>
      </c>
      <c r="E392" s="178">
        <f>875.31+23.16</f>
        <v>898.4699999999999</v>
      </c>
      <c r="F392" s="116">
        <f>+E392*C392</f>
        <v>6289.289999999999</v>
      </c>
    </row>
    <row r="393" spans="1:6" ht="12.75">
      <c r="A393" s="445">
        <v>3.2</v>
      </c>
      <c r="B393" s="504" t="s">
        <v>319</v>
      </c>
      <c r="C393" s="446">
        <v>23.2</v>
      </c>
      <c r="D393" s="447" t="s">
        <v>9</v>
      </c>
      <c r="E393" s="448">
        <f>540.63+19.2</f>
        <v>559.83</v>
      </c>
      <c r="F393" s="449">
        <f>+E393*C393</f>
        <v>12988.056</v>
      </c>
    </row>
    <row r="394" spans="1:6" ht="12.75">
      <c r="A394" s="439"/>
      <c r="B394" s="440"/>
      <c r="C394" s="441"/>
      <c r="D394" s="442"/>
      <c r="E394" s="443"/>
      <c r="F394" s="444"/>
    </row>
    <row r="395" spans="1:6" ht="25.5">
      <c r="A395" s="107">
        <v>4</v>
      </c>
      <c r="B395" s="124" t="s">
        <v>259</v>
      </c>
      <c r="C395" s="90"/>
      <c r="D395" s="91"/>
      <c r="E395" s="180"/>
      <c r="F395" s="23"/>
    </row>
    <row r="396" spans="1:6" ht="12.75">
      <c r="A396" s="104">
        <v>4.1</v>
      </c>
      <c r="B396" s="89" t="s">
        <v>246</v>
      </c>
      <c r="C396" s="103"/>
      <c r="D396" s="101"/>
      <c r="E396" s="182"/>
      <c r="F396" s="23"/>
    </row>
    <row r="397" spans="1:6" ht="12.75">
      <c r="A397" s="104">
        <v>4.2</v>
      </c>
      <c r="B397" s="89" t="s">
        <v>247</v>
      </c>
      <c r="C397" s="103">
        <v>6</v>
      </c>
      <c r="D397" s="101" t="s">
        <v>10</v>
      </c>
      <c r="E397" s="182">
        <v>1625.3</v>
      </c>
      <c r="F397" s="23">
        <f aca="true" t="shared" si="15" ref="F397:F403">+E397*C397</f>
        <v>9751.8</v>
      </c>
    </row>
    <row r="398" spans="1:6" ht="12.75" customHeight="1">
      <c r="A398" s="104">
        <v>4.3</v>
      </c>
      <c r="B398" s="89" t="s">
        <v>260</v>
      </c>
      <c r="C398" s="103">
        <v>6</v>
      </c>
      <c r="D398" s="101" t="s">
        <v>10</v>
      </c>
      <c r="E398" s="182">
        <v>1168.2</v>
      </c>
      <c r="F398" s="23">
        <f t="shared" si="15"/>
        <v>7009.200000000001</v>
      </c>
    </row>
    <row r="399" spans="1:6" ht="12.75">
      <c r="A399" s="104">
        <v>4.4</v>
      </c>
      <c r="B399" s="89" t="s">
        <v>261</v>
      </c>
      <c r="C399" s="103">
        <v>6</v>
      </c>
      <c r="D399" s="101" t="s">
        <v>10</v>
      </c>
      <c r="E399" s="182">
        <v>2531.1</v>
      </c>
      <c r="F399" s="23">
        <f t="shared" si="15"/>
        <v>15186.599999999999</v>
      </c>
    </row>
    <row r="400" spans="1:6" ht="12.75">
      <c r="A400" s="104">
        <v>4.5</v>
      </c>
      <c r="B400" s="89" t="s">
        <v>262</v>
      </c>
      <c r="C400" s="103">
        <v>1</v>
      </c>
      <c r="D400" s="101" t="s">
        <v>10</v>
      </c>
      <c r="E400" s="182">
        <v>1817.2</v>
      </c>
      <c r="F400" s="23">
        <f t="shared" si="15"/>
        <v>1817.2</v>
      </c>
    </row>
    <row r="401" spans="1:6" ht="12.75">
      <c r="A401" s="104">
        <v>4.6</v>
      </c>
      <c r="B401" s="89" t="s">
        <v>248</v>
      </c>
      <c r="C401" s="103">
        <v>1</v>
      </c>
      <c r="D401" s="101" t="s">
        <v>10</v>
      </c>
      <c r="E401" s="182">
        <v>1362.9</v>
      </c>
      <c r="F401" s="23">
        <f t="shared" si="15"/>
        <v>1362.9</v>
      </c>
    </row>
    <row r="402" spans="1:6" ht="12.75">
      <c r="A402" s="104">
        <v>4.7</v>
      </c>
      <c r="B402" s="89" t="s">
        <v>276</v>
      </c>
      <c r="C402" s="103">
        <v>2</v>
      </c>
      <c r="D402" s="101" t="s">
        <v>10</v>
      </c>
      <c r="E402" s="182">
        <v>1492.7</v>
      </c>
      <c r="F402" s="23">
        <f t="shared" si="15"/>
        <v>2985.4</v>
      </c>
    </row>
    <row r="403" spans="1:6" ht="12.75">
      <c r="A403" s="104">
        <v>4.8</v>
      </c>
      <c r="B403" s="89" t="s">
        <v>209</v>
      </c>
      <c r="C403" s="103">
        <v>2</v>
      </c>
      <c r="D403" s="101" t="s">
        <v>10</v>
      </c>
      <c r="E403" s="182">
        <v>1285.02</v>
      </c>
      <c r="F403" s="23">
        <f t="shared" si="15"/>
        <v>2570.04</v>
      </c>
    </row>
    <row r="404" spans="1:6" ht="12.75">
      <c r="A404" s="88"/>
      <c r="B404" s="118"/>
      <c r="C404" s="99">
        <v>4</v>
      </c>
      <c r="D404" s="91" t="s">
        <v>10</v>
      </c>
      <c r="E404" s="178"/>
      <c r="F404" s="360"/>
    </row>
    <row r="405" spans="1:6" ht="12.75">
      <c r="A405" s="107">
        <v>5</v>
      </c>
      <c r="B405" s="124" t="s">
        <v>245</v>
      </c>
      <c r="C405" s="99"/>
      <c r="D405" s="91"/>
      <c r="E405" s="178"/>
      <c r="F405" s="360"/>
    </row>
    <row r="406" spans="1:6" ht="55.5" customHeight="1">
      <c r="A406" s="104">
        <v>5.1</v>
      </c>
      <c r="B406" s="89" t="s">
        <v>264</v>
      </c>
      <c r="C406" s="99">
        <v>4</v>
      </c>
      <c r="D406" s="91" t="s">
        <v>10</v>
      </c>
      <c r="E406" s="178">
        <f>150556.64+3500</f>
        <v>154056.64</v>
      </c>
      <c r="F406" s="116">
        <f>+E406*C406</f>
        <v>616226.56</v>
      </c>
    </row>
    <row r="407" spans="1:6" ht="26.25" customHeight="1">
      <c r="A407" s="104">
        <v>5.2</v>
      </c>
      <c r="B407" s="89" t="s">
        <v>242</v>
      </c>
      <c r="C407" s="103">
        <v>3</v>
      </c>
      <c r="D407" s="101" t="s">
        <v>10</v>
      </c>
      <c r="E407" s="182">
        <v>33962.73</v>
      </c>
      <c r="F407" s="116">
        <f>+E407*C407</f>
        <v>101888.19</v>
      </c>
    </row>
    <row r="408" spans="1:6" ht="16.5" customHeight="1">
      <c r="A408" s="108">
        <v>5.3</v>
      </c>
      <c r="B408" s="1" t="s">
        <v>202</v>
      </c>
      <c r="C408" s="140">
        <v>5</v>
      </c>
      <c r="D408" s="141" t="s">
        <v>10</v>
      </c>
      <c r="E408" s="182">
        <v>2190.81</v>
      </c>
      <c r="F408" s="23">
        <f>+E408*C408</f>
        <v>10954.05</v>
      </c>
    </row>
    <row r="409" spans="1:6" ht="5.25" customHeight="1">
      <c r="A409" s="58"/>
      <c r="B409" s="1"/>
      <c r="C409" s="140"/>
      <c r="D409" s="141"/>
      <c r="E409" s="182"/>
      <c r="F409" s="23"/>
    </row>
    <row r="410" spans="1:6" ht="25.5">
      <c r="A410" s="109">
        <v>6</v>
      </c>
      <c r="B410" s="1" t="s">
        <v>316</v>
      </c>
      <c r="C410" s="140">
        <v>15</v>
      </c>
      <c r="D410" s="141" t="s">
        <v>315</v>
      </c>
      <c r="E410" s="182">
        <f>3*797.39+71.77</f>
        <v>2463.94</v>
      </c>
      <c r="F410" s="23">
        <f>+E410*C410</f>
        <v>36959.1</v>
      </c>
    </row>
    <row r="411" spans="1:6" ht="12.75">
      <c r="A411" s="58"/>
      <c r="B411" s="60"/>
      <c r="C411" s="55"/>
      <c r="D411" s="61"/>
      <c r="E411" s="180"/>
      <c r="F411" s="23">
        <f>+E411*C411</f>
        <v>0</v>
      </c>
    </row>
    <row r="412" spans="1:6" ht="12.75">
      <c r="A412" s="347"/>
      <c r="B412" s="348" t="s">
        <v>239</v>
      </c>
      <c r="C412" s="114"/>
      <c r="D412" s="114"/>
      <c r="E412" s="114"/>
      <c r="F412" s="346">
        <f>SUM(F380:F411)</f>
        <v>854102.076</v>
      </c>
    </row>
    <row r="413" spans="1:6" ht="12.75">
      <c r="A413" s="58"/>
      <c r="B413" s="60"/>
      <c r="C413" s="55"/>
      <c r="D413" s="61"/>
      <c r="E413" s="181"/>
      <c r="F413" s="355"/>
    </row>
    <row r="414" spans="1:6" ht="25.5">
      <c r="A414" s="335" t="s">
        <v>240</v>
      </c>
      <c r="B414" s="371" t="s">
        <v>280</v>
      </c>
      <c r="C414" s="204"/>
      <c r="D414" s="205"/>
      <c r="E414" s="206"/>
      <c r="F414" s="207"/>
    </row>
    <row r="415" spans="1:6" ht="8.25" customHeight="1">
      <c r="A415" s="133"/>
      <c r="B415" s="372"/>
      <c r="C415" s="126"/>
      <c r="D415" s="129"/>
      <c r="E415" s="184"/>
      <c r="F415" s="145"/>
    </row>
    <row r="416" spans="1:6" ht="12.75">
      <c r="A416" s="165">
        <v>1</v>
      </c>
      <c r="B416" s="373" t="s">
        <v>338</v>
      </c>
      <c r="C416" s="160"/>
      <c r="D416" s="161"/>
      <c r="E416" s="160"/>
      <c r="F416" s="159"/>
    </row>
    <row r="417" spans="1:6" ht="12.75">
      <c r="A417" s="133">
        <v>1.1</v>
      </c>
      <c r="B417" s="249" t="s">
        <v>444</v>
      </c>
      <c r="C417" s="223"/>
      <c r="D417" s="224"/>
      <c r="E417" s="223"/>
      <c r="F417" s="223"/>
    </row>
    <row r="418" spans="1:6" ht="12.75">
      <c r="A418" s="239" t="s">
        <v>367</v>
      </c>
      <c r="B418" s="128" t="s">
        <v>351</v>
      </c>
      <c r="C418" s="225">
        <v>160</v>
      </c>
      <c r="D418" s="226" t="s">
        <v>10</v>
      </c>
      <c r="E418" s="225">
        <v>230.1</v>
      </c>
      <c r="F418" s="23">
        <f aca="true" t="shared" si="16" ref="F418:F481">+E418*C418</f>
        <v>36816</v>
      </c>
    </row>
    <row r="419" spans="1:6" ht="25.5">
      <c r="A419" s="239" t="s">
        <v>368</v>
      </c>
      <c r="B419" s="250" t="s">
        <v>352</v>
      </c>
      <c r="C419" s="227">
        <f>12*160</f>
        <v>1920</v>
      </c>
      <c r="D419" s="228" t="s">
        <v>9</v>
      </c>
      <c r="E419" s="229">
        <v>47.2</v>
      </c>
      <c r="F419" s="23">
        <f t="shared" si="16"/>
        <v>90624</v>
      </c>
    </row>
    <row r="420" spans="1:6" ht="25.5">
      <c r="A420" s="239" t="s">
        <v>369</v>
      </c>
      <c r="B420" s="128" t="s">
        <v>353</v>
      </c>
      <c r="C420" s="225">
        <f>160*2</f>
        <v>320</v>
      </c>
      <c r="D420" s="226" t="s">
        <v>10</v>
      </c>
      <c r="E420" s="225">
        <v>64.9</v>
      </c>
      <c r="F420" s="23">
        <f t="shared" si="16"/>
        <v>20768</v>
      </c>
    </row>
    <row r="421" spans="1:6" ht="12.75">
      <c r="A421" s="239" t="s">
        <v>370</v>
      </c>
      <c r="B421" s="128" t="s">
        <v>354</v>
      </c>
      <c r="C421" s="225">
        <v>320</v>
      </c>
      <c r="D421" s="226" t="s">
        <v>10</v>
      </c>
      <c r="E421" s="225">
        <v>26.5</v>
      </c>
      <c r="F421" s="23">
        <f t="shared" si="16"/>
        <v>8480</v>
      </c>
    </row>
    <row r="422" spans="1:6" ht="12.75">
      <c r="A422" s="239" t="s">
        <v>371</v>
      </c>
      <c r="B422" s="128" t="s">
        <v>355</v>
      </c>
      <c r="C422" s="225">
        <f>1.5*160</f>
        <v>240</v>
      </c>
      <c r="D422" s="226" t="s">
        <v>9</v>
      </c>
      <c r="E422" s="225">
        <v>292.05</v>
      </c>
      <c r="F422" s="23">
        <f t="shared" si="16"/>
        <v>70092</v>
      </c>
    </row>
    <row r="423" spans="1:6" ht="12.75">
      <c r="A423" s="239" t="s">
        <v>372</v>
      </c>
      <c r="B423" s="128" t="s">
        <v>356</v>
      </c>
      <c r="C423" s="225">
        <v>160</v>
      </c>
      <c r="D423" s="226" t="s">
        <v>10</v>
      </c>
      <c r="E423" s="225">
        <v>35.4</v>
      </c>
      <c r="F423" s="23">
        <f t="shared" si="16"/>
        <v>5664</v>
      </c>
    </row>
    <row r="424" spans="1:6" ht="12.75">
      <c r="A424" s="239" t="s">
        <v>373</v>
      </c>
      <c r="B424" s="128" t="s">
        <v>357</v>
      </c>
      <c r="C424" s="225">
        <v>160</v>
      </c>
      <c r="D424" s="226" t="s">
        <v>10</v>
      </c>
      <c r="E424" s="225">
        <v>28.32</v>
      </c>
      <c r="F424" s="23">
        <f t="shared" si="16"/>
        <v>4531.2</v>
      </c>
    </row>
    <row r="425" spans="1:6" ht="12.75">
      <c r="A425" s="239" t="s">
        <v>374</v>
      </c>
      <c r="B425" s="128" t="s">
        <v>358</v>
      </c>
      <c r="C425" s="225">
        <v>160</v>
      </c>
      <c r="D425" s="226" t="s">
        <v>10</v>
      </c>
      <c r="E425" s="225">
        <v>380</v>
      </c>
      <c r="F425" s="23">
        <f t="shared" si="16"/>
        <v>60800</v>
      </c>
    </row>
    <row r="426" spans="1:6" ht="12.75">
      <c r="A426" s="239" t="s">
        <v>375</v>
      </c>
      <c r="B426" s="128" t="s">
        <v>359</v>
      </c>
      <c r="C426" s="225">
        <v>160</v>
      </c>
      <c r="D426" s="226" t="s">
        <v>205</v>
      </c>
      <c r="E426" s="225">
        <v>25</v>
      </c>
      <c r="F426" s="23">
        <f t="shared" si="16"/>
        <v>4000</v>
      </c>
    </row>
    <row r="427" spans="1:6" ht="12.75">
      <c r="A427" s="239" t="s">
        <v>376</v>
      </c>
      <c r="B427" s="128" t="s">
        <v>360</v>
      </c>
      <c r="C427" s="225">
        <v>160</v>
      </c>
      <c r="D427" s="226" t="s">
        <v>10</v>
      </c>
      <c r="E427" s="225">
        <v>200</v>
      </c>
      <c r="F427" s="23">
        <f t="shared" si="16"/>
        <v>32000</v>
      </c>
    </row>
    <row r="428" spans="1:6" ht="12.75">
      <c r="A428" s="239" t="s">
        <v>377</v>
      </c>
      <c r="B428" s="128" t="s">
        <v>361</v>
      </c>
      <c r="C428" s="225">
        <f>1.98*160</f>
        <v>316.8</v>
      </c>
      <c r="D428" s="226" t="s">
        <v>204</v>
      </c>
      <c r="E428" s="225">
        <v>409.39</v>
      </c>
      <c r="F428" s="23">
        <f t="shared" si="16"/>
        <v>129694.752</v>
      </c>
    </row>
    <row r="429" spans="1:6" ht="12.75">
      <c r="A429" s="239" t="s">
        <v>378</v>
      </c>
      <c r="B429" s="150" t="s">
        <v>362</v>
      </c>
      <c r="C429" s="230">
        <v>160</v>
      </c>
      <c r="D429" s="231" t="s">
        <v>10</v>
      </c>
      <c r="E429" s="232">
        <v>380</v>
      </c>
      <c r="F429" s="23">
        <f t="shared" si="16"/>
        <v>60800</v>
      </c>
    </row>
    <row r="430" spans="1:6" ht="12.75">
      <c r="A430" s="239" t="s">
        <v>379</v>
      </c>
      <c r="B430" s="128" t="s">
        <v>363</v>
      </c>
      <c r="C430" s="225">
        <v>160</v>
      </c>
      <c r="D430" s="226" t="s">
        <v>0</v>
      </c>
      <c r="E430" s="225">
        <v>350</v>
      </c>
      <c r="F430" s="23">
        <f t="shared" si="16"/>
        <v>56000</v>
      </c>
    </row>
    <row r="431" spans="1:6" ht="12.75">
      <c r="A431" s="133"/>
      <c r="B431" s="372"/>
      <c r="C431" s="126"/>
      <c r="D431" s="129"/>
      <c r="E431" s="184"/>
      <c r="F431" s="23">
        <f t="shared" si="16"/>
        <v>0</v>
      </c>
    </row>
    <row r="432" spans="1:6" ht="12.75">
      <c r="A432" s="133">
        <v>2</v>
      </c>
      <c r="B432" s="372" t="s">
        <v>366</v>
      </c>
      <c r="C432" s="126"/>
      <c r="D432" s="129"/>
      <c r="E432" s="184"/>
      <c r="F432" s="23">
        <f t="shared" si="16"/>
        <v>0</v>
      </c>
    </row>
    <row r="433" spans="1:6" ht="7.5" customHeight="1">
      <c r="A433" s="133"/>
      <c r="B433" s="372"/>
      <c r="C433" s="126"/>
      <c r="D433" s="129"/>
      <c r="E433" s="184"/>
      <c r="F433" s="23">
        <f t="shared" si="16"/>
        <v>0</v>
      </c>
    </row>
    <row r="434" spans="1:6" ht="12.75">
      <c r="A434" s="233">
        <v>2.1</v>
      </c>
      <c r="B434" s="89" t="s">
        <v>220</v>
      </c>
      <c r="C434" s="99">
        <v>15</v>
      </c>
      <c r="D434" s="91" t="s">
        <v>10</v>
      </c>
      <c r="E434" s="178">
        <v>1095.405</v>
      </c>
      <c r="F434" s="23">
        <f t="shared" si="16"/>
        <v>16431.075</v>
      </c>
    </row>
    <row r="435" spans="1:6" ht="12.75">
      <c r="A435" s="88"/>
      <c r="B435" s="118"/>
      <c r="C435" s="99"/>
      <c r="D435" s="91"/>
      <c r="E435" s="178"/>
      <c r="F435" s="23">
        <f t="shared" si="16"/>
        <v>0</v>
      </c>
    </row>
    <row r="436" spans="1:6" ht="12.75">
      <c r="A436" s="234">
        <v>2.2</v>
      </c>
      <c r="B436" s="85" t="s">
        <v>299</v>
      </c>
      <c r="C436" s="90"/>
      <c r="D436" s="91"/>
      <c r="E436" s="178"/>
      <c r="F436" s="23">
        <f t="shared" si="16"/>
        <v>0</v>
      </c>
    </row>
    <row r="437" spans="1:6" ht="12.75">
      <c r="A437" s="235" t="s">
        <v>380</v>
      </c>
      <c r="B437" s="89" t="s">
        <v>277</v>
      </c>
      <c r="C437" s="103">
        <v>6</v>
      </c>
      <c r="D437" s="101" t="s">
        <v>9</v>
      </c>
      <c r="E437" s="178">
        <v>74.85</v>
      </c>
      <c r="F437" s="23">
        <f t="shared" si="16"/>
        <v>449.09999999999997</v>
      </c>
    </row>
    <row r="438" spans="1:6" ht="12.75">
      <c r="A438" s="454" t="s">
        <v>381</v>
      </c>
      <c r="B438" s="455" t="s">
        <v>215</v>
      </c>
      <c r="C438" s="456">
        <f>0.7*6</f>
        <v>4.199999999999999</v>
      </c>
      <c r="D438" s="457" t="s">
        <v>129</v>
      </c>
      <c r="E438" s="448">
        <v>42.85</v>
      </c>
      <c r="F438" s="380">
        <f t="shared" si="16"/>
        <v>179.96999999999997</v>
      </c>
    </row>
    <row r="439" spans="1:6" ht="25.5">
      <c r="A439" s="450" t="s">
        <v>382</v>
      </c>
      <c r="B439" s="451" t="s">
        <v>216</v>
      </c>
      <c r="C439" s="452">
        <f>C438*0.05*1.35</f>
        <v>0.2835</v>
      </c>
      <c r="D439" s="453" t="s">
        <v>204</v>
      </c>
      <c r="E439" s="443">
        <v>210</v>
      </c>
      <c r="F439" s="414">
        <f t="shared" si="16"/>
        <v>59.535</v>
      </c>
    </row>
    <row r="440" spans="1:6" ht="12.75">
      <c r="A440" s="133"/>
      <c r="B440" s="144"/>
      <c r="C440" s="126"/>
      <c r="D440" s="129"/>
      <c r="E440" s="184"/>
      <c r="F440" s="23">
        <f t="shared" si="16"/>
        <v>0</v>
      </c>
    </row>
    <row r="441" spans="1:6" ht="12.75">
      <c r="A441" s="234">
        <v>2.3</v>
      </c>
      <c r="B441" s="124" t="s">
        <v>300</v>
      </c>
      <c r="C441" s="90"/>
      <c r="D441" s="91"/>
      <c r="E441" s="180"/>
      <c r="F441" s="23">
        <f t="shared" si="16"/>
        <v>0</v>
      </c>
    </row>
    <row r="442" spans="1:6" ht="12.75">
      <c r="A442" s="235" t="s">
        <v>383</v>
      </c>
      <c r="B442" s="89" t="s">
        <v>281</v>
      </c>
      <c r="C442" s="140">
        <v>3</v>
      </c>
      <c r="D442" s="141" t="s">
        <v>10</v>
      </c>
      <c r="E442" s="176">
        <v>81.84</v>
      </c>
      <c r="F442" s="23">
        <f t="shared" si="16"/>
        <v>245.52</v>
      </c>
    </row>
    <row r="443" spans="1:6" ht="12.75">
      <c r="A443" s="104"/>
      <c r="B443" s="89"/>
      <c r="C443" s="103"/>
      <c r="D443" s="101"/>
      <c r="E443" s="182"/>
      <c r="F443" s="23">
        <f t="shared" si="16"/>
        <v>0</v>
      </c>
    </row>
    <row r="444" spans="1:6" ht="12.75">
      <c r="A444" s="236">
        <v>2.4</v>
      </c>
      <c r="B444" s="124" t="s">
        <v>301</v>
      </c>
      <c r="C444" s="103"/>
      <c r="D444" s="101"/>
      <c r="E444" s="182"/>
      <c r="F444" s="23">
        <f t="shared" si="16"/>
        <v>0</v>
      </c>
    </row>
    <row r="445" spans="1:6" ht="12.75">
      <c r="A445" s="134" t="s">
        <v>384</v>
      </c>
      <c r="B445" s="1" t="s">
        <v>218</v>
      </c>
      <c r="C445" s="140">
        <v>2.13</v>
      </c>
      <c r="D445" s="141" t="s">
        <v>9</v>
      </c>
      <c r="E445" s="176">
        <v>1926.62</v>
      </c>
      <c r="F445" s="23">
        <f t="shared" si="16"/>
        <v>4103.700599999999</v>
      </c>
    </row>
    <row r="446" spans="1:6" ht="12.75">
      <c r="A446" s="134" t="s">
        <v>385</v>
      </c>
      <c r="B446" s="1" t="s">
        <v>271</v>
      </c>
      <c r="C446" s="140">
        <v>2</v>
      </c>
      <c r="D446" s="141" t="s">
        <v>10</v>
      </c>
      <c r="E446" s="176">
        <v>2310.44</v>
      </c>
      <c r="F446" s="23">
        <f t="shared" si="16"/>
        <v>4620.88</v>
      </c>
    </row>
    <row r="447" spans="1:6" ht="12.75">
      <c r="A447" s="104"/>
      <c r="B447" s="89"/>
      <c r="C447" s="103"/>
      <c r="D447" s="101"/>
      <c r="E447" s="182"/>
      <c r="F447" s="23">
        <f t="shared" si="16"/>
        <v>0</v>
      </c>
    </row>
    <row r="448" spans="1:17" ht="12.75">
      <c r="A448" s="236">
        <v>2.5</v>
      </c>
      <c r="B448" s="124" t="s">
        <v>306</v>
      </c>
      <c r="C448" s="103"/>
      <c r="D448" s="101"/>
      <c r="E448" s="182"/>
      <c r="F448" s="23">
        <f t="shared" si="16"/>
        <v>0</v>
      </c>
      <c r="J448" s="502"/>
      <c r="K448" s="502"/>
      <c r="L448" s="502"/>
      <c r="M448" s="502"/>
      <c r="N448" s="502"/>
      <c r="O448" s="502"/>
      <c r="P448" s="502"/>
      <c r="Q448" s="502"/>
    </row>
    <row r="449" spans="1:17" ht="12.75">
      <c r="A449" s="134" t="s">
        <v>386</v>
      </c>
      <c r="B449" s="1" t="s">
        <v>218</v>
      </c>
      <c r="C449" s="140">
        <f>0.61+0.91</f>
        <v>1.52</v>
      </c>
      <c r="D449" s="141" t="s">
        <v>9</v>
      </c>
      <c r="E449" s="176">
        <v>1926.62</v>
      </c>
      <c r="F449" s="23">
        <f t="shared" si="16"/>
        <v>2928.4624</v>
      </c>
      <c r="J449" s="502"/>
      <c r="K449" s="502"/>
      <c r="L449" s="502"/>
      <c r="M449" s="502"/>
      <c r="N449" s="502"/>
      <c r="O449" s="502"/>
      <c r="P449" s="502"/>
      <c r="Q449" s="502"/>
    </row>
    <row r="450" spans="1:17" ht="12.75">
      <c r="A450" s="134" t="s">
        <v>387</v>
      </c>
      <c r="B450" s="1" t="s">
        <v>271</v>
      </c>
      <c r="C450" s="140">
        <v>4</v>
      </c>
      <c r="D450" s="141" t="s">
        <v>10</v>
      </c>
      <c r="E450" s="176">
        <v>2310.44</v>
      </c>
      <c r="F450" s="23">
        <f t="shared" si="16"/>
        <v>9241.76</v>
      </c>
      <c r="J450" s="502"/>
      <c r="K450" s="502"/>
      <c r="L450" s="502"/>
      <c r="M450" s="502"/>
      <c r="N450" s="502"/>
      <c r="O450" s="502"/>
      <c r="P450" s="502"/>
      <c r="Q450" s="502"/>
    </row>
    <row r="451" spans="1:17" ht="12.75">
      <c r="A451" s="134" t="s">
        <v>388</v>
      </c>
      <c r="B451" s="1" t="s">
        <v>282</v>
      </c>
      <c r="C451" s="140">
        <f>0.61+0.61</f>
        <v>1.22</v>
      </c>
      <c r="D451" s="141" t="s">
        <v>9</v>
      </c>
      <c r="E451" s="182">
        <v>875.31</v>
      </c>
      <c r="F451" s="23">
        <f t="shared" si="16"/>
        <v>1067.8781999999999</v>
      </c>
      <c r="J451" s="502"/>
      <c r="K451" s="502"/>
      <c r="L451" s="502"/>
      <c r="M451" s="502"/>
      <c r="N451" s="502"/>
      <c r="O451" s="502"/>
      <c r="P451" s="502"/>
      <c r="Q451" s="502"/>
    </row>
    <row r="452" spans="1:17" ht="12.75">
      <c r="A452" s="134" t="s">
        <v>389</v>
      </c>
      <c r="B452" s="1" t="s">
        <v>283</v>
      </c>
      <c r="C452" s="140">
        <v>4</v>
      </c>
      <c r="D452" s="141" t="s">
        <v>10</v>
      </c>
      <c r="E452" s="182">
        <v>1492.7</v>
      </c>
      <c r="F452" s="23">
        <f t="shared" si="16"/>
        <v>5970.8</v>
      </c>
      <c r="J452" s="502"/>
      <c r="K452" s="502"/>
      <c r="L452" s="502"/>
      <c r="M452" s="502"/>
      <c r="N452" s="502"/>
      <c r="O452" s="502"/>
      <c r="P452" s="502"/>
      <c r="Q452" s="502"/>
    </row>
    <row r="453" spans="1:17" ht="11.25" customHeight="1">
      <c r="A453" s="104"/>
      <c r="B453" s="89"/>
      <c r="C453" s="103"/>
      <c r="D453" s="101"/>
      <c r="E453" s="182"/>
      <c r="F453" s="23">
        <f t="shared" si="16"/>
        <v>0</v>
      </c>
      <c r="J453" s="502"/>
      <c r="K453" s="502"/>
      <c r="L453" s="502"/>
      <c r="M453" s="502"/>
      <c r="N453" s="502"/>
      <c r="O453" s="502"/>
      <c r="P453" s="502"/>
      <c r="Q453" s="502"/>
    </row>
    <row r="454" spans="1:17" ht="25.5">
      <c r="A454" s="112">
        <v>2.6</v>
      </c>
      <c r="B454" s="12" t="s">
        <v>284</v>
      </c>
      <c r="C454" s="140"/>
      <c r="D454" s="141"/>
      <c r="E454" s="176"/>
      <c r="F454" s="23">
        <f t="shared" si="16"/>
        <v>0</v>
      </c>
      <c r="J454" s="502"/>
      <c r="K454" s="502"/>
      <c r="L454" s="502"/>
      <c r="M454" s="502"/>
      <c r="N454" s="502"/>
      <c r="O454" s="502"/>
      <c r="P454" s="502"/>
      <c r="Q454" s="502"/>
    </row>
    <row r="455" spans="1:17" ht="12.75">
      <c r="A455" s="238" t="s">
        <v>390</v>
      </c>
      <c r="B455" s="374" t="s">
        <v>285</v>
      </c>
      <c r="C455" s="140">
        <v>1</v>
      </c>
      <c r="D455" s="141" t="s">
        <v>10</v>
      </c>
      <c r="E455" s="182">
        <v>16970</v>
      </c>
      <c r="F455" s="23">
        <f t="shared" si="16"/>
        <v>16970</v>
      </c>
      <c r="J455" s="502"/>
      <c r="K455" s="502"/>
      <c r="L455" s="502"/>
      <c r="M455" s="502"/>
      <c r="N455" s="502"/>
      <c r="O455" s="502"/>
      <c r="P455" s="502"/>
      <c r="Q455" s="502"/>
    </row>
    <row r="456" spans="1:17" ht="12.75">
      <c r="A456" s="238" t="s">
        <v>391</v>
      </c>
      <c r="B456" s="1" t="s">
        <v>271</v>
      </c>
      <c r="C456" s="140">
        <v>1</v>
      </c>
      <c r="D456" s="141" t="s">
        <v>10</v>
      </c>
      <c r="E456" s="176">
        <v>2310.44</v>
      </c>
      <c r="F456" s="23">
        <f t="shared" si="16"/>
        <v>2310.44</v>
      </c>
      <c r="J456" s="502"/>
      <c r="K456" s="502"/>
      <c r="L456" s="502"/>
      <c r="M456" s="502"/>
      <c r="N456" s="502"/>
      <c r="O456" s="502"/>
      <c r="P456" s="502"/>
      <c r="Q456" s="502"/>
    </row>
    <row r="457" spans="1:17" ht="12.75">
      <c r="A457" s="238" t="s">
        <v>392</v>
      </c>
      <c r="B457" s="1" t="s">
        <v>283</v>
      </c>
      <c r="C457" s="140">
        <v>1</v>
      </c>
      <c r="D457" s="141" t="s">
        <v>10</v>
      </c>
      <c r="E457" s="176">
        <v>1492.7</v>
      </c>
      <c r="F457" s="23">
        <f t="shared" si="16"/>
        <v>1492.7</v>
      </c>
      <c r="J457" s="502"/>
      <c r="K457" s="502"/>
      <c r="L457" s="502"/>
      <c r="M457" s="502"/>
      <c r="N457" s="502"/>
      <c r="O457" s="502"/>
      <c r="P457" s="502"/>
      <c r="Q457" s="502"/>
    </row>
    <row r="458" spans="1:17" ht="12.75">
      <c r="A458" s="239"/>
      <c r="B458" s="373"/>
      <c r="C458" s="126"/>
      <c r="D458" s="129"/>
      <c r="E458" s="184"/>
      <c r="F458" s="23">
        <f t="shared" si="16"/>
        <v>0</v>
      </c>
      <c r="J458" s="502"/>
      <c r="K458" s="502"/>
      <c r="L458" s="502"/>
      <c r="M458" s="502"/>
      <c r="N458" s="502"/>
      <c r="O458" s="502"/>
      <c r="P458" s="502"/>
      <c r="Q458" s="502"/>
    </row>
    <row r="459" spans="1:17" ht="12.75">
      <c r="A459" s="240">
        <v>2.7</v>
      </c>
      <c r="B459" s="373" t="s">
        <v>296</v>
      </c>
      <c r="C459" s="126"/>
      <c r="D459" s="129"/>
      <c r="E459" s="184"/>
      <c r="F459" s="23">
        <f t="shared" si="16"/>
        <v>0</v>
      </c>
      <c r="J459" s="502"/>
      <c r="K459" s="502"/>
      <c r="L459" s="502"/>
      <c r="M459" s="502"/>
      <c r="N459" s="502"/>
      <c r="O459" s="502"/>
      <c r="P459" s="502"/>
      <c r="Q459" s="502"/>
    </row>
    <row r="460" spans="1:17" ht="12.75">
      <c r="A460" s="134" t="s">
        <v>393</v>
      </c>
      <c r="B460" s="1" t="s">
        <v>218</v>
      </c>
      <c r="C460" s="140">
        <f>1.22+5.79+0.91+6.71</f>
        <v>14.629999999999999</v>
      </c>
      <c r="D460" s="141" t="s">
        <v>9</v>
      </c>
      <c r="E460" s="176">
        <v>1926.62</v>
      </c>
      <c r="F460" s="23">
        <f t="shared" si="16"/>
        <v>28186.450599999996</v>
      </c>
      <c r="J460" s="502"/>
      <c r="K460" s="502"/>
      <c r="L460" s="502"/>
      <c r="M460" s="502"/>
      <c r="N460" s="502"/>
      <c r="O460" s="502"/>
      <c r="P460" s="503"/>
      <c r="Q460" s="503"/>
    </row>
    <row r="461" spans="1:17" ht="12.75">
      <c r="A461" s="134" t="s">
        <v>394</v>
      </c>
      <c r="B461" s="1" t="s">
        <v>271</v>
      </c>
      <c r="C461" s="140">
        <f>2+2+2</f>
        <v>6</v>
      </c>
      <c r="D461" s="141" t="s">
        <v>10</v>
      </c>
      <c r="E461" s="176">
        <v>2310.44</v>
      </c>
      <c r="F461" s="23">
        <f t="shared" si="16"/>
        <v>13862.64</v>
      </c>
      <c r="J461" s="502"/>
      <c r="K461" s="502"/>
      <c r="L461" s="502"/>
      <c r="M461" s="502"/>
      <c r="N461" s="502"/>
      <c r="O461" s="502"/>
      <c r="P461" s="503"/>
      <c r="Q461" s="503"/>
    </row>
    <row r="462" spans="1:17" ht="8.25" customHeight="1">
      <c r="A462" s="104"/>
      <c r="B462" s="89"/>
      <c r="C462" s="103" t="s">
        <v>208</v>
      </c>
      <c r="D462" s="101"/>
      <c r="E462" s="182"/>
      <c r="F462" s="23">
        <f t="shared" si="16"/>
        <v>0</v>
      </c>
      <c r="J462" s="162"/>
      <c r="K462" s="162"/>
      <c r="L462" s="162"/>
      <c r="M462" s="162"/>
      <c r="N462" s="162"/>
      <c r="O462" s="163"/>
      <c r="P462" s="162"/>
      <c r="Q462" s="163"/>
    </row>
    <row r="463" spans="1:17" ht="12.75">
      <c r="A463" s="237">
        <v>2.8</v>
      </c>
      <c r="B463" s="373" t="s">
        <v>289</v>
      </c>
      <c r="C463" s="126"/>
      <c r="D463" s="129"/>
      <c r="E463" s="184"/>
      <c r="F463" s="23">
        <f t="shared" si="16"/>
        <v>0</v>
      </c>
      <c r="J463" s="162"/>
      <c r="K463" s="162"/>
      <c r="L463" s="162"/>
      <c r="M463" s="162"/>
      <c r="N463" s="162"/>
      <c r="O463" s="163"/>
      <c r="P463" s="162"/>
      <c r="Q463" s="163"/>
    </row>
    <row r="464" spans="1:17" ht="12.75">
      <c r="A464" s="134" t="s">
        <v>395</v>
      </c>
      <c r="B464" s="1" t="s">
        <v>282</v>
      </c>
      <c r="C464" s="140">
        <v>2.13</v>
      </c>
      <c r="D464" s="141" t="s">
        <v>9</v>
      </c>
      <c r="E464" s="182">
        <v>875.31</v>
      </c>
      <c r="F464" s="23">
        <f t="shared" si="16"/>
        <v>1864.4102999999998</v>
      </c>
      <c r="J464" s="162"/>
      <c r="K464" s="162"/>
      <c r="L464" s="162"/>
      <c r="M464" s="162"/>
      <c r="N464" s="162"/>
      <c r="O464" s="163"/>
      <c r="P464" s="162"/>
      <c r="Q464" s="163"/>
    </row>
    <row r="465" spans="1:17" ht="12.75">
      <c r="A465" s="134" t="s">
        <v>396</v>
      </c>
      <c r="B465" s="1" t="s">
        <v>283</v>
      </c>
      <c r="C465" s="140">
        <v>2</v>
      </c>
      <c r="D465" s="141" t="s">
        <v>10</v>
      </c>
      <c r="E465" s="176">
        <v>1492.7</v>
      </c>
      <c r="F465" s="23">
        <f t="shared" si="16"/>
        <v>2985.4</v>
      </c>
      <c r="J465" s="162"/>
      <c r="K465" s="162"/>
      <c r="L465" s="162"/>
      <c r="M465" s="162"/>
      <c r="N465" s="162"/>
      <c r="O465" s="163"/>
      <c r="P465" s="162"/>
      <c r="Q465" s="163"/>
    </row>
    <row r="466" spans="1:17" ht="9.75" customHeight="1">
      <c r="A466" s="133"/>
      <c r="B466" s="144"/>
      <c r="C466" s="126"/>
      <c r="D466" s="129"/>
      <c r="E466" s="184"/>
      <c r="F466" s="23">
        <f t="shared" si="16"/>
        <v>0</v>
      </c>
      <c r="J466" s="162"/>
      <c r="K466" s="162"/>
      <c r="L466" s="162"/>
      <c r="M466" s="162"/>
      <c r="N466" s="162"/>
      <c r="O466" s="163"/>
      <c r="P466" s="162"/>
      <c r="Q466" s="163"/>
    </row>
    <row r="467" spans="1:17" ht="12.75">
      <c r="A467" s="237">
        <v>2.9</v>
      </c>
      <c r="B467" s="373" t="s">
        <v>290</v>
      </c>
      <c r="C467" s="126"/>
      <c r="D467" s="129"/>
      <c r="E467" s="184"/>
      <c r="F467" s="23">
        <f t="shared" si="16"/>
        <v>0</v>
      </c>
      <c r="J467" s="162"/>
      <c r="K467" s="162"/>
      <c r="L467" s="162"/>
      <c r="M467" s="162"/>
      <c r="N467" s="162"/>
      <c r="O467" s="163"/>
      <c r="P467" s="162"/>
      <c r="Q467" s="163"/>
    </row>
    <row r="468" spans="1:17" ht="12.75">
      <c r="A468" s="134" t="s">
        <v>397</v>
      </c>
      <c r="B468" s="1" t="s">
        <v>291</v>
      </c>
      <c r="C468" s="140">
        <v>0.91</v>
      </c>
      <c r="D468" s="141" t="s">
        <v>9</v>
      </c>
      <c r="E468" s="176">
        <v>540.63</v>
      </c>
      <c r="F468" s="23">
        <f t="shared" si="16"/>
        <v>491.9733</v>
      </c>
      <c r="J468" s="162"/>
      <c r="K468" s="162"/>
      <c r="L468" s="162"/>
      <c r="M468" s="162"/>
      <c r="N468" s="162"/>
      <c r="O468" s="163"/>
      <c r="P468" s="162"/>
      <c r="Q468" s="163"/>
    </row>
    <row r="469" spans="1:17" ht="12.75">
      <c r="A469" s="134" t="s">
        <v>398</v>
      </c>
      <c r="B469" s="1" t="s">
        <v>292</v>
      </c>
      <c r="C469" s="140">
        <v>2</v>
      </c>
      <c r="D469" s="141" t="s">
        <v>10</v>
      </c>
      <c r="E469" s="176">
        <v>1285.02</v>
      </c>
      <c r="F469" s="23">
        <f t="shared" si="16"/>
        <v>2570.04</v>
      </c>
      <c r="J469" s="162"/>
      <c r="K469" s="162"/>
      <c r="L469" s="162"/>
      <c r="M469" s="162"/>
      <c r="N469" s="162"/>
      <c r="O469" s="163"/>
      <c r="P469" s="162"/>
      <c r="Q469" s="163"/>
    </row>
    <row r="470" spans="1:17" ht="9" customHeight="1">
      <c r="A470" s="133"/>
      <c r="B470" s="144"/>
      <c r="C470" s="126"/>
      <c r="D470" s="129"/>
      <c r="E470" s="184"/>
      <c r="F470" s="23">
        <f t="shared" si="16"/>
        <v>0</v>
      </c>
      <c r="J470" s="162"/>
      <c r="K470" s="162"/>
      <c r="L470" s="162"/>
      <c r="M470" s="162"/>
      <c r="N470" s="162"/>
      <c r="O470" s="163"/>
      <c r="P470" s="162"/>
      <c r="Q470" s="163"/>
    </row>
    <row r="471" spans="1:17" ht="12.75">
      <c r="A471" s="241">
        <v>2.1</v>
      </c>
      <c r="B471" s="373" t="s">
        <v>293</v>
      </c>
      <c r="C471" s="126"/>
      <c r="D471" s="129"/>
      <c r="E471" s="184"/>
      <c r="F471" s="23">
        <f t="shared" si="16"/>
        <v>0</v>
      </c>
      <c r="J471" s="162"/>
      <c r="K471" s="162"/>
      <c r="L471" s="162"/>
      <c r="M471" s="162"/>
      <c r="N471" s="162"/>
      <c r="O471" s="163"/>
      <c r="P471" s="162"/>
      <c r="Q471" s="163"/>
    </row>
    <row r="472" spans="1:17" ht="12.75">
      <c r="A472" s="134" t="s">
        <v>399</v>
      </c>
      <c r="B472" s="1" t="s">
        <v>218</v>
      </c>
      <c r="C472" s="140">
        <f>4/3.28</f>
        <v>1.2195121951219512</v>
      </c>
      <c r="D472" s="141" t="s">
        <v>9</v>
      </c>
      <c r="E472" s="176">
        <v>1926.62</v>
      </c>
      <c r="F472" s="23">
        <f t="shared" si="16"/>
        <v>2349.5365853658536</v>
      </c>
      <c r="J472" s="162"/>
      <c r="K472" s="162"/>
      <c r="L472" s="162"/>
      <c r="M472" s="162"/>
      <c r="N472" s="162"/>
      <c r="O472" s="163"/>
      <c r="P472" s="162"/>
      <c r="Q472" s="163"/>
    </row>
    <row r="473" spans="1:17" ht="12.75">
      <c r="A473" s="134" t="s">
        <v>400</v>
      </c>
      <c r="B473" s="1" t="s">
        <v>271</v>
      </c>
      <c r="C473" s="140">
        <v>2</v>
      </c>
      <c r="D473" s="141" t="s">
        <v>10</v>
      </c>
      <c r="E473" s="176">
        <v>2310.44</v>
      </c>
      <c r="F473" s="23">
        <f t="shared" si="16"/>
        <v>4620.88</v>
      </c>
      <c r="J473" s="162"/>
      <c r="K473" s="162"/>
      <c r="L473" s="162"/>
      <c r="M473" s="162"/>
      <c r="N473" s="162"/>
      <c r="O473" s="163"/>
      <c r="P473" s="162"/>
      <c r="Q473" s="163"/>
    </row>
    <row r="474" spans="1:17" ht="12.75">
      <c r="A474" s="133"/>
      <c r="B474" s="144"/>
      <c r="C474" s="126"/>
      <c r="D474" s="129"/>
      <c r="E474" s="184"/>
      <c r="F474" s="23">
        <f t="shared" si="16"/>
        <v>0</v>
      </c>
      <c r="J474" s="162"/>
      <c r="K474" s="162"/>
      <c r="L474" s="162"/>
      <c r="M474" s="162"/>
      <c r="N474" s="162"/>
      <c r="O474" s="163"/>
      <c r="P474" s="162"/>
      <c r="Q474" s="163"/>
    </row>
    <row r="475" spans="1:17" ht="12.75">
      <c r="A475" s="241">
        <v>2.11</v>
      </c>
      <c r="B475" s="373" t="s">
        <v>404</v>
      </c>
      <c r="C475" s="126"/>
      <c r="D475" s="129"/>
      <c r="E475" s="184"/>
      <c r="F475" s="23">
        <f t="shared" si="16"/>
        <v>0</v>
      </c>
      <c r="J475" s="162"/>
      <c r="K475" s="162"/>
      <c r="L475" s="162"/>
      <c r="M475" s="162"/>
      <c r="N475" s="162"/>
      <c r="O475" s="163"/>
      <c r="P475" s="162"/>
      <c r="Q475" s="163"/>
    </row>
    <row r="476" spans="1:17" ht="12.75">
      <c r="A476" s="134" t="s">
        <v>401</v>
      </c>
      <c r="B476" s="1" t="s">
        <v>271</v>
      </c>
      <c r="C476" s="140">
        <v>2</v>
      </c>
      <c r="D476" s="141" t="s">
        <v>10</v>
      </c>
      <c r="E476" s="176">
        <v>2310.44</v>
      </c>
      <c r="F476" s="23">
        <f t="shared" si="16"/>
        <v>4620.88</v>
      </c>
      <c r="J476" s="162"/>
      <c r="K476" s="162"/>
      <c r="L476" s="162"/>
      <c r="M476" s="162"/>
      <c r="N476" s="162"/>
      <c r="O476" s="163"/>
      <c r="P476" s="162"/>
      <c r="Q476" s="163"/>
    </row>
    <row r="477" spans="1:17" ht="12.75">
      <c r="A477" s="134" t="s">
        <v>402</v>
      </c>
      <c r="B477" s="1" t="s">
        <v>292</v>
      </c>
      <c r="C477" s="140">
        <v>1</v>
      </c>
      <c r="D477" s="141" t="s">
        <v>10</v>
      </c>
      <c r="E477" s="176">
        <v>1285.02</v>
      </c>
      <c r="F477" s="23">
        <f t="shared" si="16"/>
        <v>1285.02</v>
      </c>
      <c r="J477" s="162"/>
      <c r="K477" s="162"/>
      <c r="L477" s="162"/>
      <c r="M477" s="162"/>
      <c r="N477" s="162"/>
      <c r="O477" s="163"/>
      <c r="P477" s="162"/>
      <c r="Q477" s="163"/>
    </row>
    <row r="478" spans="1:17" ht="12.75">
      <c r="A478" s="134" t="s">
        <v>403</v>
      </c>
      <c r="B478" s="1" t="s">
        <v>294</v>
      </c>
      <c r="C478" s="140">
        <v>1</v>
      </c>
      <c r="D478" s="141" t="s">
        <v>10</v>
      </c>
      <c r="E478" s="176">
        <v>81.84</v>
      </c>
      <c r="F478" s="23">
        <f t="shared" si="16"/>
        <v>81.84</v>
      </c>
      <c r="J478" s="162"/>
      <c r="K478" s="162"/>
      <c r="L478" s="162"/>
      <c r="M478" s="162"/>
      <c r="N478" s="162"/>
      <c r="O478" s="163"/>
      <c r="P478" s="162"/>
      <c r="Q478" s="163"/>
    </row>
    <row r="479" spans="1:17" ht="7.5" customHeight="1">
      <c r="A479" s="108"/>
      <c r="B479" s="1"/>
      <c r="C479" s="140"/>
      <c r="D479" s="141"/>
      <c r="E479" s="176"/>
      <c r="F479" s="23">
        <f t="shared" si="16"/>
        <v>0</v>
      </c>
      <c r="J479" s="162"/>
      <c r="K479" s="162"/>
      <c r="L479" s="162"/>
      <c r="M479" s="162"/>
      <c r="N479" s="162"/>
      <c r="O479" s="163"/>
      <c r="P479" s="162"/>
      <c r="Q479" s="163"/>
    </row>
    <row r="480" spans="1:17" ht="12.75">
      <c r="A480" s="241">
        <v>2.12</v>
      </c>
      <c r="B480" s="373" t="s">
        <v>295</v>
      </c>
      <c r="C480" s="126"/>
      <c r="D480" s="129"/>
      <c r="E480" s="184"/>
      <c r="F480" s="23">
        <f t="shared" si="16"/>
        <v>0</v>
      </c>
      <c r="J480" s="162"/>
      <c r="K480" s="162"/>
      <c r="L480" s="162"/>
      <c r="M480" s="162"/>
      <c r="N480" s="162"/>
      <c r="O480" s="163"/>
      <c r="P480" s="162"/>
      <c r="Q480" s="163"/>
    </row>
    <row r="481" spans="1:17" ht="12.75">
      <c r="A481" s="134" t="s">
        <v>405</v>
      </c>
      <c r="B481" s="1" t="s">
        <v>303</v>
      </c>
      <c r="C481" s="140">
        <v>2</v>
      </c>
      <c r="D481" s="141" t="s">
        <v>10</v>
      </c>
      <c r="E481" s="176">
        <v>519.2</v>
      </c>
      <c r="F481" s="23">
        <f t="shared" si="16"/>
        <v>1038.4</v>
      </c>
      <c r="J481" s="162"/>
      <c r="K481" s="162"/>
      <c r="L481" s="162"/>
      <c r="M481" s="162"/>
      <c r="N481" s="162"/>
      <c r="O481" s="163"/>
      <c r="P481" s="162"/>
      <c r="Q481" s="163"/>
    </row>
    <row r="482" spans="1:17" ht="12.75">
      <c r="A482" s="134"/>
      <c r="B482" s="1"/>
      <c r="C482" s="140"/>
      <c r="D482" s="141"/>
      <c r="E482" s="176"/>
      <c r="F482" s="23">
        <f aca="true" t="shared" si="17" ref="F482:F545">+E482*C482</f>
        <v>0</v>
      </c>
      <c r="J482" s="162"/>
      <c r="K482" s="162"/>
      <c r="L482" s="162"/>
      <c r="M482" s="162"/>
      <c r="N482" s="162"/>
      <c r="O482" s="163"/>
      <c r="P482" s="162"/>
      <c r="Q482" s="163"/>
    </row>
    <row r="483" spans="1:17" ht="12.75">
      <c r="A483" s="244">
        <v>2.13</v>
      </c>
      <c r="B483" s="373" t="s">
        <v>297</v>
      </c>
      <c r="C483" s="126"/>
      <c r="D483" s="129"/>
      <c r="E483" s="184"/>
      <c r="F483" s="23">
        <f t="shared" si="17"/>
        <v>0</v>
      </c>
      <c r="J483" s="162"/>
      <c r="K483" s="162"/>
      <c r="L483" s="162"/>
      <c r="M483" s="162"/>
      <c r="N483" s="162"/>
      <c r="O483" s="163"/>
      <c r="P483" s="162"/>
      <c r="Q483" s="163"/>
    </row>
    <row r="484" spans="1:17" ht="12.75">
      <c r="A484" s="134" t="s">
        <v>406</v>
      </c>
      <c r="B484" s="1" t="s">
        <v>218</v>
      </c>
      <c r="C484" s="140">
        <v>5.79</v>
      </c>
      <c r="D484" s="141" t="s">
        <v>9</v>
      </c>
      <c r="E484" s="176">
        <v>1926.62</v>
      </c>
      <c r="F484" s="23">
        <f t="shared" si="17"/>
        <v>11155.129799999999</v>
      </c>
      <c r="J484" s="162"/>
      <c r="K484" s="162"/>
      <c r="L484" s="162"/>
      <c r="M484" s="162"/>
      <c r="N484" s="162"/>
      <c r="O484" s="163"/>
      <c r="P484" s="162"/>
      <c r="Q484" s="163"/>
    </row>
    <row r="485" spans="1:17" ht="12.75">
      <c r="A485" s="134" t="s">
        <v>407</v>
      </c>
      <c r="B485" s="1" t="s">
        <v>271</v>
      </c>
      <c r="C485" s="140">
        <v>2</v>
      </c>
      <c r="D485" s="141" t="s">
        <v>10</v>
      </c>
      <c r="E485" s="176">
        <v>2310.44</v>
      </c>
      <c r="F485" s="23">
        <f t="shared" si="17"/>
        <v>4620.88</v>
      </c>
      <c r="J485" s="162"/>
      <c r="K485" s="162"/>
      <c r="L485" s="162"/>
      <c r="M485" s="162"/>
      <c r="N485" s="162"/>
      <c r="O485" s="163"/>
      <c r="P485" s="162"/>
      <c r="Q485" s="163"/>
    </row>
    <row r="486" spans="1:17" ht="12.75">
      <c r="A486" s="134"/>
      <c r="B486" s="1"/>
      <c r="C486" s="140"/>
      <c r="D486" s="141"/>
      <c r="E486" s="176"/>
      <c r="F486" s="23">
        <f t="shared" si="17"/>
        <v>0</v>
      </c>
      <c r="J486" s="162"/>
      <c r="K486" s="162"/>
      <c r="L486" s="162"/>
      <c r="M486" s="162"/>
      <c r="N486" s="162"/>
      <c r="O486" s="163"/>
      <c r="P486" s="162"/>
      <c r="Q486" s="163"/>
    </row>
    <row r="487" spans="1:17" ht="12.75">
      <c r="A487" s="243">
        <v>2.14</v>
      </c>
      <c r="B487" s="12" t="s">
        <v>331</v>
      </c>
      <c r="C487" s="140"/>
      <c r="D487" s="141"/>
      <c r="E487" s="176"/>
      <c r="F487" s="23">
        <f t="shared" si="17"/>
        <v>0</v>
      </c>
      <c r="J487" s="162"/>
      <c r="K487" s="162"/>
      <c r="L487" s="162"/>
      <c r="M487" s="162"/>
      <c r="N487" s="162"/>
      <c r="O487" s="163"/>
      <c r="P487" s="162"/>
      <c r="Q487" s="163"/>
    </row>
    <row r="488" spans="1:17" ht="12.75">
      <c r="A488" s="134" t="s">
        <v>408</v>
      </c>
      <c r="B488" s="1" t="s">
        <v>291</v>
      </c>
      <c r="C488" s="140">
        <v>91</v>
      </c>
      <c r="D488" s="141" t="s">
        <v>9</v>
      </c>
      <c r="E488" s="176">
        <v>540.63</v>
      </c>
      <c r="F488" s="23">
        <f t="shared" si="17"/>
        <v>49197.33</v>
      </c>
      <c r="J488" s="162"/>
      <c r="K488" s="162"/>
      <c r="L488" s="162"/>
      <c r="M488" s="162"/>
      <c r="N488" s="162"/>
      <c r="O488" s="163"/>
      <c r="P488" s="162"/>
      <c r="Q488" s="163"/>
    </row>
    <row r="489" spans="1:6" ht="12.75">
      <c r="A489" s="134" t="s">
        <v>409</v>
      </c>
      <c r="B489" s="1" t="s">
        <v>292</v>
      </c>
      <c r="C489" s="251">
        <v>2</v>
      </c>
      <c r="D489" s="141"/>
      <c r="E489" s="176">
        <v>1285.02</v>
      </c>
      <c r="F489" s="23">
        <f t="shared" si="17"/>
        <v>2570.04</v>
      </c>
    </row>
    <row r="490" spans="1:6" ht="12.75">
      <c r="A490" s="108"/>
      <c r="B490" s="1"/>
      <c r="C490" s="140"/>
      <c r="D490" s="141"/>
      <c r="E490" s="176"/>
      <c r="F490" s="23">
        <f t="shared" si="17"/>
        <v>0</v>
      </c>
    </row>
    <row r="491" spans="1:6" ht="12.75">
      <c r="A491" s="242">
        <v>2.15</v>
      </c>
      <c r="B491" s="12" t="s">
        <v>332</v>
      </c>
      <c r="C491" s="140"/>
      <c r="D491" s="141"/>
      <c r="E491" s="176"/>
      <c r="F491" s="23">
        <f t="shared" si="17"/>
        <v>0</v>
      </c>
    </row>
    <row r="492" spans="1:6" ht="12.75">
      <c r="A492" s="415" t="s">
        <v>410</v>
      </c>
      <c r="B492" s="301" t="s">
        <v>322</v>
      </c>
      <c r="C492" s="382">
        <v>1</v>
      </c>
      <c r="D492" s="383" t="s">
        <v>10</v>
      </c>
      <c r="E492" s="384">
        <v>3115.2</v>
      </c>
      <c r="F492" s="380">
        <f t="shared" si="17"/>
        <v>3115.2</v>
      </c>
    </row>
    <row r="493" spans="1:6" ht="12.75">
      <c r="A493" s="410" t="s">
        <v>411</v>
      </c>
      <c r="B493" s="393" t="s">
        <v>271</v>
      </c>
      <c r="C493" s="458">
        <v>2</v>
      </c>
      <c r="D493" s="459" t="s">
        <v>10</v>
      </c>
      <c r="E493" s="460">
        <v>2310.44</v>
      </c>
      <c r="F493" s="414">
        <f t="shared" si="17"/>
        <v>4620.88</v>
      </c>
    </row>
    <row r="494" spans="1:6" ht="12.75">
      <c r="A494" s="134"/>
      <c r="B494" s="1" t="s">
        <v>323</v>
      </c>
      <c r="C494" s="140">
        <v>1</v>
      </c>
      <c r="D494" s="141" t="s">
        <v>10</v>
      </c>
      <c r="E494" s="176">
        <v>81.84</v>
      </c>
      <c r="F494" s="23">
        <f t="shared" si="17"/>
        <v>81.84</v>
      </c>
    </row>
    <row r="495" spans="1:6" ht="12.75">
      <c r="A495" s="134"/>
      <c r="B495" s="1"/>
      <c r="C495" s="140"/>
      <c r="D495" s="141"/>
      <c r="E495" s="176"/>
      <c r="F495" s="23">
        <f t="shared" si="17"/>
        <v>0</v>
      </c>
    </row>
    <row r="496" spans="1:6" ht="25.5">
      <c r="A496" s="243">
        <v>2.16</v>
      </c>
      <c r="B496" s="12" t="s">
        <v>462</v>
      </c>
      <c r="C496" s="140"/>
      <c r="D496" s="141"/>
      <c r="E496" s="176"/>
      <c r="F496" s="23">
        <f t="shared" si="17"/>
        <v>0</v>
      </c>
    </row>
    <row r="497" spans="1:6" ht="12.75">
      <c r="A497" s="134" t="s">
        <v>412</v>
      </c>
      <c r="B497" s="1" t="s">
        <v>291</v>
      </c>
      <c r="C497" s="140">
        <v>1.22</v>
      </c>
      <c r="D497" s="141" t="s">
        <v>9</v>
      </c>
      <c r="E497" s="176">
        <v>540.63</v>
      </c>
      <c r="F497" s="23">
        <f t="shared" si="17"/>
        <v>659.5686</v>
      </c>
    </row>
    <row r="498" spans="1:6" ht="12.75">
      <c r="A498" s="134" t="s">
        <v>413</v>
      </c>
      <c r="B498" s="1" t="s">
        <v>292</v>
      </c>
      <c r="C498" s="140">
        <v>2</v>
      </c>
      <c r="D498" s="141" t="s">
        <v>10</v>
      </c>
      <c r="E498" s="176">
        <v>1285.02</v>
      </c>
      <c r="F498" s="23">
        <f t="shared" si="17"/>
        <v>2570.04</v>
      </c>
    </row>
    <row r="499" spans="1:6" ht="12.75">
      <c r="A499" s="108"/>
      <c r="B499" s="1"/>
      <c r="C499" s="140"/>
      <c r="D499" s="141"/>
      <c r="E499" s="176"/>
      <c r="F499" s="23">
        <f t="shared" si="17"/>
        <v>0</v>
      </c>
    </row>
    <row r="500" spans="1:6" ht="12.75">
      <c r="A500" s="242">
        <v>2.17</v>
      </c>
      <c r="B500" s="12" t="s">
        <v>324</v>
      </c>
      <c r="C500" s="140"/>
      <c r="D500" s="141"/>
      <c r="E500" s="176"/>
      <c r="F500" s="23">
        <f t="shared" si="17"/>
        <v>0</v>
      </c>
    </row>
    <row r="501" spans="1:6" ht="12.75">
      <c r="A501" s="134" t="s">
        <v>414</v>
      </c>
      <c r="B501" s="1" t="s">
        <v>291</v>
      </c>
      <c r="C501" s="140">
        <v>91</v>
      </c>
      <c r="D501" s="141" t="s">
        <v>9</v>
      </c>
      <c r="E501" s="176">
        <v>540.63</v>
      </c>
      <c r="F501" s="23">
        <f t="shared" si="17"/>
        <v>49197.33</v>
      </c>
    </row>
    <row r="502" spans="1:6" ht="12.75">
      <c r="A502" s="134" t="s">
        <v>415</v>
      </c>
      <c r="B502" s="1" t="s">
        <v>292</v>
      </c>
      <c r="C502" s="140">
        <v>2</v>
      </c>
      <c r="D502" s="141" t="s">
        <v>10</v>
      </c>
      <c r="E502" s="176">
        <v>1285.02</v>
      </c>
      <c r="F502" s="23">
        <f t="shared" si="17"/>
        <v>2570.04</v>
      </c>
    </row>
    <row r="503" spans="1:6" ht="12.75">
      <c r="A503" s="108"/>
      <c r="B503" s="1"/>
      <c r="C503" s="140"/>
      <c r="D503" s="141"/>
      <c r="E503" s="176"/>
      <c r="F503" s="23">
        <f t="shared" si="17"/>
        <v>0</v>
      </c>
    </row>
    <row r="504" spans="1:6" ht="25.5">
      <c r="A504" s="242">
        <v>2.18</v>
      </c>
      <c r="B504" s="12" t="s">
        <v>333</v>
      </c>
      <c r="C504" s="140"/>
      <c r="D504" s="141"/>
      <c r="E504" s="176"/>
      <c r="F504" s="23">
        <f t="shared" si="17"/>
        <v>0</v>
      </c>
    </row>
    <row r="505" spans="1:6" ht="12.75">
      <c r="A505" s="134" t="s">
        <v>416</v>
      </c>
      <c r="B505" s="1" t="s">
        <v>325</v>
      </c>
      <c r="C505" s="140">
        <v>2</v>
      </c>
      <c r="D505" s="141" t="s">
        <v>10</v>
      </c>
      <c r="E505" s="176">
        <v>1233.1</v>
      </c>
      <c r="F505" s="23">
        <f t="shared" si="17"/>
        <v>2466.2</v>
      </c>
    </row>
    <row r="506" spans="1:6" ht="12.75">
      <c r="A506" s="134" t="s">
        <v>417</v>
      </c>
      <c r="B506" s="1" t="s">
        <v>292</v>
      </c>
      <c r="C506" s="140">
        <v>4</v>
      </c>
      <c r="D506" s="141" t="s">
        <v>10</v>
      </c>
      <c r="E506" s="176">
        <v>1285.02</v>
      </c>
      <c r="F506" s="23">
        <f t="shared" si="17"/>
        <v>5140.08</v>
      </c>
    </row>
    <row r="507" spans="1:6" ht="12.75">
      <c r="A507" s="108"/>
      <c r="B507" s="1"/>
      <c r="C507" s="140"/>
      <c r="D507" s="141"/>
      <c r="E507" s="176"/>
      <c r="F507" s="23">
        <f t="shared" si="17"/>
        <v>0</v>
      </c>
    </row>
    <row r="508" spans="1:6" ht="12.75">
      <c r="A508" s="242">
        <v>2.19</v>
      </c>
      <c r="B508" s="12" t="s">
        <v>326</v>
      </c>
      <c r="C508" s="140"/>
      <c r="D508" s="141"/>
      <c r="E508" s="176"/>
      <c r="F508" s="23">
        <f t="shared" si="17"/>
        <v>0</v>
      </c>
    </row>
    <row r="509" spans="1:6" ht="12.75">
      <c r="A509" s="134" t="s">
        <v>418</v>
      </c>
      <c r="B509" s="1" t="s">
        <v>283</v>
      </c>
      <c r="C509" s="140">
        <v>1</v>
      </c>
      <c r="D509" s="141" t="s">
        <v>10</v>
      </c>
      <c r="E509" s="176">
        <v>1492.7</v>
      </c>
      <c r="F509" s="23">
        <f t="shared" si="17"/>
        <v>1492.7</v>
      </c>
    </row>
    <row r="510" spans="1:6" ht="12.75">
      <c r="A510" s="134" t="s">
        <v>419</v>
      </c>
      <c r="B510" s="1" t="s">
        <v>327</v>
      </c>
      <c r="C510" s="140">
        <v>1</v>
      </c>
      <c r="D510" s="141" t="s">
        <v>10</v>
      </c>
      <c r="E510" s="176">
        <v>135.5</v>
      </c>
      <c r="F510" s="23">
        <f t="shared" si="17"/>
        <v>135.5</v>
      </c>
    </row>
    <row r="511" spans="1:6" ht="12.75">
      <c r="A511" s="108"/>
      <c r="B511" s="1"/>
      <c r="C511" s="140"/>
      <c r="D511" s="141"/>
      <c r="E511" s="176"/>
      <c r="F511" s="23">
        <f t="shared" si="17"/>
        <v>0</v>
      </c>
    </row>
    <row r="512" spans="1:6" ht="12.75">
      <c r="A512" s="242">
        <v>2.15</v>
      </c>
      <c r="B512" s="252" t="s">
        <v>420</v>
      </c>
      <c r="C512" s="140"/>
      <c r="D512" s="141"/>
      <c r="E512" s="176"/>
      <c r="F512" s="23">
        <f t="shared" si="17"/>
        <v>0</v>
      </c>
    </row>
    <row r="513" spans="1:6" ht="12.75">
      <c r="A513" s="134" t="s">
        <v>410</v>
      </c>
      <c r="B513" s="1" t="s">
        <v>282</v>
      </c>
      <c r="C513" s="140">
        <v>4.87</v>
      </c>
      <c r="D513" s="141" t="s">
        <v>9</v>
      </c>
      <c r="E513" s="176">
        <v>875.31</v>
      </c>
      <c r="F513" s="23">
        <f t="shared" si="17"/>
        <v>4262.7597</v>
      </c>
    </row>
    <row r="514" spans="1:6" ht="12.75">
      <c r="A514" s="134" t="s">
        <v>411</v>
      </c>
      <c r="B514" s="1" t="s">
        <v>334</v>
      </c>
      <c r="C514" s="140">
        <v>4.26</v>
      </c>
      <c r="D514" s="141" t="s">
        <v>9</v>
      </c>
      <c r="E514" s="176">
        <v>2219.38</v>
      </c>
      <c r="F514" s="23">
        <f t="shared" si="17"/>
        <v>9454.5588</v>
      </c>
    </row>
    <row r="515" spans="1:6" ht="12.75">
      <c r="A515" s="134" t="s">
        <v>421</v>
      </c>
      <c r="B515" s="1" t="s">
        <v>283</v>
      </c>
      <c r="C515" s="140">
        <v>3</v>
      </c>
      <c r="D515" s="141" t="s">
        <v>10</v>
      </c>
      <c r="E515" s="176">
        <v>1492.7</v>
      </c>
      <c r="F515" s="23">
        <f t="shared" si="17"/>
        <v>4478.1</v>
      </c>
    </row>
    <row r="516" spans="1:6" ht="7.5" customHeight="1">
      <c r="A516" s="108"/>
      <c r="B516" s="1"/>
      <c r="C516" s="140"/>
      <c r="D516" s="141"/>
      <c r="E516" s="176"/>
      <c r="F516" s="23">
        <f t="shared" si="17"/>
        <v>0</v>
      </c>
    </row>
    <row r="517" spans="1:6" ht="12.75">
      <c r="A517" s="242">
        <v>2.16</v>
      </c>
      <c r="B517" s="252" t="s">
        <v>455</v>
      </c>
      <c r="C517" s="140"/>
      <c r="D517" s="141"/>
      <c r="E517" s="176"/>
      <c r="F517" s="23">
        <f t="shared" si="17"/>
        <v>0</v>
      </c>
    </row>
    <row r="518" spans="1:6" ht="12.75">
      <c r="A518" s="134" t="s">
        <v>412</v>
      </c>
      <c r="B518" s="1" t="s">
        <v>282</v>
      </c>
      <c r="C518" s="140">
        <v>4.87</v>
      </c>
      <c r="D518" s="141" t="s">
        <v>9</v>
      </c>
      <c r="E518" s="176">
        <v>875.31</v>
      </c>
      <c r="F518" s="23">
        <f t="shared" si="17"/>
        <v>4262.7597</v>
      </c>
    </row>
    <row r="519" spans="1:6" ht="12.75">
      <c r="A519" s="134" t="s">
        <v>413</v>
      </c>
      <c r="B519" s="1" t="s">
        <v>334</v>
      </c>
      <c r="C519" s="140">
        <v>4.26</v>
      </c>
      <c r="D519" s="141" t="s">
        <v>9</v>
      </c>
      <c r="E519" s="176">
        <v>2219.38</v>
      </c>
      <c r="F519" s="23">
        <f t="shared" si="17"/>
        <v>9454.5588</v>
      </c>
    </row>
    <row r="520" spans="1:6" ht="12.75">
      <c r="A520" s="134" t="s">
        <v>440</v>
      </c>
      <c r="B520" s="1" t="s">
        <v>283</v>
      </c>
      <c r="C520" s="140">
        <v>3</v>
      </c>
      <c r="D520" s="141" t="s">
        <v>10</v>
      </c>
      <c r="E520" s="176">
        <v>1492.7</v>
      </c>
      <c r="F520" s="23">
        <f t="shared" si="17"/>
        <v>4478.1</v>
      </c>
    </row>
    <row r="521" spans="1:6" ht="12.75">
      <c r="A521" s="108"/>
      <c r="B521" s="1"/>
      <c r="C521" s="140"/>
      <c r="D521" s="141"/>
      <c r="E521" s="176"/>
      <c r="F521" s="23">
        <f t="shared" si="17"/>
        <v>0</v>
      </c>
    </row>
    <row r="522" spans="1:6" ht="12.75">
      <c r="A522" s="242">
        <v>2.17</v>
      </c>
      <c r="B522" s="252" t="s">
        <v>456</v>
      </c>
      <c r="C522" s="140"/>
      <c r="D522" s="141"/>
      <c r="E522" s="176"/>
      <c r="F522" s="23">
        <f t="shared" si="17"/>
        <v>0</v>
      </c>
    </row>
    <row r="523" spans="1:6" ht="12.75">
      <c r="A523" s="134" t="s">
        <v>414</v>
      </c>
      <c r="B523" s="1" t="s">
        <v>282</v>
      </c>
      <c r="C523" s="140">
        <v>11.6</v>
      </c>
      <c r="D523" s="141" t="s">
        <v>9</v>
      </c>
      <c r="E523" s="176">
        <v>875.31</v>
      </c>
      <c r="F523" s="23">
        <f t="shared" si="17"/>
        <v>10153.596</v>
      </c>
    </row>
    <row r="524" spans="1:6" ht="12.75">
      <c r="A524" s="134" t="s">
        <v>415</v>
      </c>
      <c r="B524" s="1" t="s">
        <v>283</v>
      </c>
      <c r="C524" s="140">
        <v>2</v>
      </c>
      <c r="D524" s="141" t="s">
        <v>10</v>
      </c>
      <c r="E524" s="176">
        <v>1492.7</v>
      </c>
      <c r="F524" s="23">
        <f t="shared" si="17"/>
        <v>2985.4</v>
      </c>
    </row>
    <row r="525" spans="1:6" ht="12.75">
      <c r="A525" s="108"/>
      <c r="B525" s="1"/>
      <c r="C525" s="140"/>
      <c r="D525" s="141"/>
      <c r="E525" s="176"/>
      <c r="F525" s="23">
        <f t="shared" si="17"/>
        <v>0</v>
      </c>
    </row>
    <row r="526" spans="1:6" ht="12.75">
      <c r="A526" s="242">
        <v>2.18</v>
      </c>
      <c r="B526" s="252" t="s">
        <v>457</v>
      </c>
      <c r="C526" s="140"/>
      <c r="D526" s="141"/>
      <c r="E526" s="176"/>
      <c r="F526" s="23">
        <f t="shared" si="17"/>
        <v>0</v>
      </c>
    </row>
    <row r="527" spans="1:6" ht="12.75">
      <c r="A527" s="134" t="s">
        <v>416</v>
      </c>
      <c r="B527" s="1" t="s">
        <v>291</v>
      </c>
      <c r="C527" s="140">
        <v>1</v>
      </c>
      <c r="D527" s="141" t="s">
        <v>9</v>
      </c>
      <c r="E527" s="176">
        <v>540.63</v>
      </c>
      <c r="F527" s="23">
        <f t="shared" si="17"/>
        <v>540.63</v>
      </c>
    </row>
    <row r="528" spans="1:6" ht="12.75">
      <c r="A528" s="134" t="s">
        <v>417</v>
      </c>
      <c r="B528" s="1" t="s">
        <v>282</v>
      </c>
      <c r="C528" s="140">
        <v>11.6</v>
      </c>
      <c r="D528" s="141" t="s">
        <v>9</v>
      </c>
      <c r="E528" s="176">
        <v>875.31</v>
      </c>
      <c r="F528" s="23">
        <f t="shared" si="17"/>
        <v>10153.596</v>
      </c>
    </row>
    <row r="529" spans="1:6" ht="12.75">
      <c r="A529" s="134" t="s">
        <v>437</v>
      </c>
      <c r="B529" s="1" t="s">
        <v>283</v>
      </c>
      <c r="C529" s="140">
        <v>2</v>
      </c>
      <c r="D529" s="141" t="s">
        <v>10</v>
      </c>
      <c r="E529" s="176">
        <v>1492.7</v>
      </c>
      <c r="F529" s="23">
        <f t="shared" si="17"/>
        <v>2985.4</v>
      </c>
    </row>
    <row r="530" spans="1:6" ht="12.75">
      <c r="A530" s="134" t="s">
        <v>438</v>
      </c>
      <c r="B530" s="1" t="s">
        <v>292</v>
      </c>
      <c r="C530" s="140">
        <v>1</v>
      </c>
      <c r="D530" s="141" t="s">
        <v>10</v>
      </c>
      <c r="E530" s="176">
        <v>1285.02</v>
      </c>
      <c r="F530" s="23">
        <f t="shared" si="17"/>
        <v>1285.02</v>
      </c>
    </row>
    <row r="531" spans="1:6" ht="12.75">
      <c r="A531" s="134" t="s">
        <v>439</v>
      </c>
      <c r="B531" s="1" t="s">
        <v>328</v>
      </c>
      <c r="C531" s="140">
        <v>1</v>
      </c>
      <c r="D531" s="141" t="s">
        <v>10</v>
      </c>
      <c r="E531" s="176">
        <v>1168.2</v>
      </c>
      <c r="F531" s="23">
        <f t="shared" si="17"/>
        <v>1168.2</v>
      </c>
    </row>
    <row r="532" spans="1:6" ht="7.5" customHeight="1">
      <c r="A532" s="108"/>
      <c r="B532" s="1"/>
      <c r="C532" s="140"/>
      <c r="D532" s="141"/>
      <c r="E532" s="176"/>
      <c r="F532" s="23">
        <f t="shared" si="17"/>
        <v>0</v>
      </c>
    </row>
    <row r="533" spans="1:6" ht="12.75">
      <c r="A533" s="242">
        <v>2.19</v>
      </c>
      <c r="B533" s="12" t="s">
        <v>329</v>
      </c>
      <c r="C533" s="140"/>
      <c r="D533" s="141"/>
      <c r="E533" s="176"/>
      <c r="F533" s="23">
        <f t="shared" si="17"/>
        <v>0</v>
      </c>
    </row>
    <row r="534" spans="1:6" ht="12.75">
      <c r="A534" s="134" t="s">
        <v>422</v>
      </c>
      <c r="B534" s="1" t="s">
        <v>291</v>
      </c>
      <c r="C534" s="140">
        <v>11.6</v>
      </c>
      <c r="D534" s="141" t="s">
        <v>9</v>
      </c>
      <c r="E534" s="176">
        <v>540.63</v>
      </c>
      <c r="F534" s="23">
        <f t="shared" si="17"/>
        <v>6271.308</v>
      </c>
    </row>
    <row r="535" spans="1:6" ht="12.75">
      <c r="A535" s="134" t="s">
        <v>436</v>
      </c>
      <c r="B535" s="1" t="s">
        <v>292</v>
      </c>
      <c r="C535" s="140">
        <v>2</v>
      </c>
      <c r="D535" s="141" t="s">
        <v>10</v>
      </c>
      <c r="E535" s="176">
        <v>1285.02</v>
      </c>
      <c r="F535" s="23">
        <f t="shared" si="17"/>
        <v>2570.04</v>
      </c>
    </row>
    <row r="536" spans="1:6" ht="6.75" customHeight="1">
      <c r="A536" s="108"/>
      <c r="B536" s="1"/>
      <c r="C536" s="140"/>
      <c r="D536" s="141"/>
      <c r="E536" s="176"/>
      <c r="F536" s="23">
        <f t="shared" si="17"/>
        <v>0</v>
      </c>
    </row>
    <row r="537" spans="1:6" ht="25.5">
      <c r="A537" s="242">
        <v>2.2</v>
      </c>
      <c r="B537" s="12" t="s">
        <v>330</v>
      </c>
      <c r="C537" s="140"/>
      <c r="D537" s="141"/>
      <c r="E537" s="176"/>
      <c r="F537" s="23">
        <f t="shared" si="17"/>
        <v>0</v>
      </c>
    </row>
    <row r="538" spans="1:6" ht="12.75">
      <c r="A538" s="134" t="s">
        <v>423</v>
      </c>
      <c r="B538" s="1" t="s">
        <v>291</v>
      </c>
      <c r="C538" s="140">
        <v>4.26</v>
      </c>
      <c r="D538" s="141" t="s">
        <v>9</v>
      </c>
      <c r="E538" s="176">
        <v>540.63</v>
      </c>
      <c r="F538" s="23">
        <f t="shared" si="17"/>
        <v>2303.0838</v>
      </c>
    </row>
    <row r="539" spans="1:6" ht="12.75">
      <c r="A539" s="134" t="s">
        <v>435</v>
      </c>
      <c r="B539" s="1" t="s">
        <v>292</v>
      </c>
      <c r="C539" s="140">
        <v>3</v>
      </c>
      <c r="D539" s="141" t="s">
        <v>10</v>
      </c>
      <c r="E539" s="176">
        <v>1285.02</v>
      </c>
      <c r="F539" s="23">
        <f t="shared" si="17"/>
        <v>3855.06</v>
      </c>
    </row>
    <row r="540" spans="1:6" ht="6.75" customHeight="1">
      <c r="A540" s="108"/>
      <c r="B540" s="1"/>
      <c r="C540" s="140"/>
      <c r="D540" s="141"/>
      <c r="E540" s="176"/>
      <c r="F540" s="23">
        <f t="shared" si="17"/>
        <v>0</v>
      </c>
    </row>
    <row r="541" spans="1:6" ht="12.75">
      <c r="A541" s="242">
        <v>2.21</v>
      </c>
      <c r="B541" s="253" t="s">
        <v>304</v>
      </c>
      <c r="C541" s="126"/>
      <c r="D541" s="125"/>
      <c r="E541" s="127"/>
      <c r="F541" s="23">
        <f t="shared" si="17"/>
        <v>0</v>
      </c>
    </row>
    <row r="542" spans="1:6" ht="12.75">
      <c r="A542" s="134" t="s">
        <v>424</v>
      </c>
      <c r="B542" s="1" t="s">
        <v>282</v>
      </c>
      <c r="C542" s="140">
        <f>5.79*3+11.58</f>
        <v>28.950000000000003</v>
      </c>
      <c r="D542" s="141" t="s">
        <v>9</v>
      </c>
      <c r="E542" s="183">
        <v>875.31</v>
      </c>
      <c r="F542" s="23">
        <f t="shared" si="17"/>
        <v>25340.2245</v>
      </c>
    </row>
    <row r="543" spans="1:6" ht="12.75">
      <c r="A543" s="134" t="s">
        <v>433</v>
      </c>
      <c r="B543" s="1" t="s">
        <v>283</v>
      </c>
      <c r="C543" s="140">
        <f>3*3+2</f>
        <v>11</v>
      </c>
      <c r="D543" s="141" t="s">
        <v>10</v>
      </c>
      <c r="E543" s="176">
        <v>1492.7</v>
      </c>
      <c r="F543" s="23">
        <f t="shared" si="17"/>
        <v>16419.7</v>
      </c>
    </row>
    <row r="544" spans="1:6" ht="12.75">
      <c r="A544" s="415" t="s">
        <v>434</v>
      </c>
      <c r="B544" s="301" t="s">
        <v>298</v>
      </c>
      <c r="C544" s="382">
        <v>3</v>
      </c>
      <c r="D544" s="383" t="s">
        <v>10</v>
      </c>
      <c r="E544" s="384">
        <v>2310.44</v>
      </c>
      <c r="F544" s="380">
        <f t="shared" si="17"/>
        <v>6931.32</v>
      </c>
    </row>
    <row r="545" spans="1:6" ht="12.75">
      <c r="A545" s="431"/>
      <c r="B545" s="393"/>
      <c r="C545" s="458"/>
      <c r="D545" s="459"/>
      <c r="E545" s="460"/>
      <c r="F545" s="414">
        <f t="shared" si="17"/>
        <v>0</v>
      </c>
    </row>
    <row r="546" spans="1:6" ht="25.5">
      <c r="A546" s="242">
        <v>2.22</v>
      </c>
      <c r="B546" s="252" t="s">
        <v>288</v>
      </c>
      <c r="C546" s="254"/>
      <c r="D546" s="255"/>
      <c r="E546" s="256"/>
      <c r="F546" s="23">
        <f aca="true" t="shared" si="18" ref="F546:F556">+E546*C546</f>
        <v>0</v>
      </c>
    </row>
    <row r="547" spans="1:6" ht="12.75">
      <c r="A547" s="257" t="s">
        <v>425</v>
      </c>
      <c r="B547" s="258" t="s">
        <v>286</v>
      </c>
      <c r="C547" s="160">
        <f>4.88*2</f>
        <v>9.76</v>
      </c>
      <c r="D547" s="161" t="s">
        <v>9</v>
      </c>
      <c r="E547" s="160">
        <v>875.21</v>
      </c>
      <c r="F547" s="23">
        <f t="shared" si="18"/>
        <v>8542.0496</v>
      </c>
    </row>
    <row r="548" spans="1:6" ht="25.5">
      <c r="A548" s="257" t="s">
        <v>431</v>
      </c>
      <c r="B548" s="258" t="s">
        <v>287</v>
      </c>
      <c r="C548" s="160">
        <v>1</v>
      </c>
      <c r="D548" s="161" t="s">
        <v>10</v>
      </c>
      <c r="E548" s="160">
        <v>16480</v>
      </c>
      <c r="F548" s="23">
        <f t="shared" si="18"/>
        <v>16480</v>
      </c>
    </row>
    <row r="549" spans="1:6" ht="12.75">
      <c r="A549" s="257" t="s">
        <v>432</v>
      </c>
      <c r="B549" s="461" t="s">
        <v>302</v>
      </c>
      <c r="C549" s="160">
        <v>6</v>
      </c>
      <c r="D549" s="161" t="s">
        <v>10</v>
      </c>
      <c r="E549" s="160">
        <v>1492.7</v>
      </c>
      <c r="F549" s="23">
        <f t="shared" si="18"/>
        <v>8956.2</v>
      </c>
    </row>
    <row r="550" spans="1:6" ht="12.75">
      <c r="A550" s="108"/>
      <c r="B550" s="164"/>
      <c r="C550" s="140"/>
      <c r="D550" s="141"/>
      <c r="E550" s="176"/>
      <c r="F550" s="23">
        <f t="shared" si="18"/>
        <v>0</v>
      </c>
    </row>
    <row r="551" spans="1:6" ht="12.75">
      <c r="A551" s="130">
        <v>2.23</v>
      </c>
      <c r="B551" s="253" t="s">
        <v>335</v>
      </c>
      <c r="C551" s="160"/>
      <c r="D551" s="161"/>
      <c r="E551" s="160"/>
      <c r="F551" s="23">
        <f t="shared" si="18"/>
        <v>0</v>
      </c>
    </row>
    <row r="552" spans="1:6" ht="12.75">
      <c r="A552" s="132" t="s">
        <v>426</v>
      </c>
      <c r="B552" s="259" t="s">
        <v>336</v>
      </c>
      <c r="C552" s="160">
        <v>1</v>
      </c>
      <c r="D552" s="161" t="s">
        <v>140</v>
      </c>
      <c r="E552" s="160">
        <v>7369.2</v>
      </c>
      <c r="F552" s="23">
        <f t="shared" si="18"/>
        <v>7369.2</v>
      </c>
    </row>
    <row r="553" spans="1:6" ht="12.75">
      <c r="A553" s="132" t="s">
        <v>427</v>
      </c>
      <c r="B553" s="259" t="s">
        <v>337</v>
      </c>
      <c r="C553" s="160">
        <v>1</v>
      </c>
      <c r="D553" s="161" t="s">
        <v>140</v>
      </c>
      <c r="E553" s="160">
        <v>4665.38</v>
      </c>
      <c r="F553" s="23">
        <f t="shared" si="18"/>
        <v>4665.38</v>
      </c>
    </row>
    <row r="554" spans="1:6" ht="12.75">
      <c r="A554" s="132" t="s">
        <v>428</v>
      </c>
      <c r="B554" s="259" t="s">
        <v>443</v>
      </c>
      <c r="C554" s="160">
        <v>10</v>
      </c>
      <c r="D554" s="161" t="s">
        <v>140</v>
      </c>
      <c r="E554" s="160">
        <v>2392.17</v>
      </c>
      <c r="F554" s="23">
        <f t="shared" si="18"/>
        <v>23921.7</v>
      </c>
    </row>
    <row r="555" spans="1:6" ht="12.75">
      <c r="A555" s="132" t="s">
        <v>429</v>
      </c>
      <c r="B555" s="259" t="s">
        <v>441</v>
      </c>
      <c r="C555" s="160">
        <v>10</v>
      </c>
      <c r="D555" s="161" t="s">
        <v>140</v>
      </c>
      <c r="E555" s="160">
        <v>1024.87</v>
      </c>
      <c r="F555" s="23">
        <f t="shared" si="18"/>
        <v>10248.699999999999</v>
      </c>
    </row>
    <row r="556" spans="1:6" ht="12.75">
      <c r="A556" s="132" t="s">
        <v>430</v>
      </c>
      <c r="B556" s="259" t="s">
        <v>442</v>
      </c>
      <c r="C556" s="160">
        <v>10</v>
      </c>
      <c r="D556" s="161" t="s">
        <v>140</v>
      </c>
      <c r="E556" s="160">
        <f>3*797.39</f>
        <v>2392.17</v>
      </c>
      <c r="F556" s="23">
        <f t="shared" si="18"/>
        <v>23921.7</v>
      </c>
    </row>
    <row r="557" spans="1:6" ht="3" customHeight="1">
      <c r="A557" s="165"/>
      <c r="B557" s="158"/>
      <c r="C557" s="160"/>
      <c r="D557" s="161"/>
      <c r="E557" s="160"/>
      <c r="F557" s="159"/>
    </row>
    <row r="558" spans="1:6" ht="12.75">
      <c r="A558" s="337"/>
      <c r="B558" s="338" t="s">
        <v>464</v>
      </c>
      <c r="C558" s="339">
        <v>0</v>
      </c>
      <c r="D558" s="340"/>
      <c r="E558" s="341"/>
      <c r="F558" s="342">
        <f>SUM(F415:F557)</f>
        <v>1083350.3472853657</v>
      </c>
    </row>
    <row r="559" spans="1:6" ht="12.75">
      <c r="A559" s="40"/>
      <c r="B559" s="203"/>
      <c r="C559" s="204"/>
      <c r="D559" s="205"/>
      <c r="E559" s="206"/>
      <c r="F559" s="207"/>
    </row>
    <row r="560" spans="1:6" ht="12.75">
      <c r="A560" s="337"/>
      <c r="B560" s="338" t="s">
        <v>279</v>
      </c>
      <c r="C560" s="339">
        <v>0</v>
      </c>
      <c r="D560" s="340"/>
      <c r="E560" s="341"/>
      <c r="F560" s="342">
        <f>F558+F412+F377+F355+F338+F311+F256+F217</f>
        <v>6230969.076685366</v>
      </c>
    </row>
    <row r="561" spans="1:6" ht="12.75">
      <c r="A561" s="40"/>
      <c r="B561" s="203"/>
      <c r="C561" s="204"/>
      <c r="D561" s="205"/>
      <c r="E561" s="206"/>
      <c r="F561" s="207"/>
    </row>
    <row r="562" spans="1:6" ht="12.75">
      <c r="A562" s="337"/>
      <c r="B562" s="338" t="s">
        <v>213</v>
      </c>
      <c r="C562" s="339">
        <v>0</v>
      </c>
      <c r="D562" s="340"/>
      <c r="E562" s="343"/>
      <c r="F562" s="342">
        <f>F560+F197</f>
        <v>1640656.7708713645</v>
      </c>
    </row>
    <row r="563" spans="1:6" ht="12.75">
      <c r="A563" s="137"/>
      <c r="B563" s="203"/>
      <c r="C563" s="204"/>
      <c r="D563" s="205"/>
      <c r="E563" s="329"/>
      <c r="F563" s="207"/>
    </row>
    <row r="564" spans="1:6" ht="12.75">
      <c r="A564" s="344"/>
      <c r="B564" s="338" t="s">
        <v>214</v>
      </c>
      <c r="C564" s="339">
        <v>0</v>
      </c>
      <c r="D564" s="340"/>
      <c r="E564" s="343"/>
      <c r="F564" s="342">
        <f>F562+F101</f>
        <v>6230969.079685366</v>
      </c>
    </row>
    <row r="565" spans="1:6" ht="8.25" customHeight="1">
      <c r="A565" s="137"/>
      <c r="B565" s="203"/>
      <c r="C565" s="204"/>
      <c r="D565" s="205"/>
      <c r="E565" s="329"/>
      <c r="F565" s="207"/>
    </row>
    <row r="566" spans="1:6" ht="12.75">
      <c r="A566" s="137"/>
      <c r="B566" s="38" t="s">
        <v>102</v>
      </c>
      <c r="C566" s="38"/>
      <c r="D566" s="38"/>
      <c r="E566" s="38"/>
      <c r="F566" s="389"/>
    </row>
    <row r="567" spans="1:6" ht="12.75">
      <c r="A567" s="137"/>
      <c r="B567" s="41" t="s">
        <v>4</v>
      </c>
      <c r="C567" s="40">
        <v>0.1</v>
      </c>
      <c r="D567" s="42"/>
      <c r="E567" s="42"/>
      <c r="F567" s="247">
        <f aca="true" t="shared" si="19" ref="F567:F572">+ROUND($F$564*C567,2)</f>
        <v>623096.91</v>
      </c>
    </row>
    <row r="568" spans="1:6" ht="12.75">
      <c r="A568" s="137"/>
      <c r="B568" s="41" t="s">
        <v>91</v>
      </c>
      <c r="C568" s="40">
        <v>0.04</v>
      </c>
      <c r="D568" s="42"/>
      <c r="E568" s="42"/>
      <c r="F568" s="247">
        <f t="shared" si="19"/>
        <v>249238.76</v>
      </c>
    </row>
    <row r="569" spans="1:6" ht="12.75">
      <c r="A569" s="320"/>
      <c r="B569" s="41" t="s">
        <v>92</v>
      </c>
      <c r="C569" s="40">
        <v>0.04</v>
      </c>
      <c r="D569" s="42"/>
      <c r="E569" s="42"/>
      <c r="F569" s="247">
        <f t="shared" si="19"/>
        <v>249238.76</v>
      </c>
    </row>
    <row r="570" spans="1:6" ht="12.75">
      <c r="A570" s="47"/>
      <c r="B570" s="41" t="s">
        <v>106</v>
      </c>
      <c r="C570" s="40">
        <v>0.02</v>
      </c>
      <c r="D570" s="42"/>
      <c r="E570" s="42"/>
      <c r="F570" s="247">
        <f t="shared" si="19"/>
        <v>124619.38</v>
      </c>
    </row>
    <row r="571" spans="1:6" ht="12.75">
      <c r="A571" s="47"/>
      <c r="B571" s="41" t="s">
        <v>105</v>
      </c>
      <c r="C571" s="40">
        <v>0.05</v>
      </c>
      <c r="D571" s="42"/>
      <c r="E571" s="42"/>
      <c r="F571" s="247">
        <f t="shared" si="19"/>
        <v>311548.45</v>
      </c>
    </row>
    <row r="572" spans="1:6" ht="12.75">
      <c r="A572" s="47"/>
      <c r="B572" s="41" t="s">
        <v>14</v>
      </c>
      <c r="C572" s="40">
        <v>0.01</v>
      </c>
      <c r="D572" s="42"/>
      <c r="E572" s="42"/>
      <c r="F572" s="247">
        <f t="shared" si="19"/>
        <v>62309.69</v>
      </c>
    </row>
    <row r="573" spans="1:19" ht="12.75">
      <c r="A573" s="47"/>
      <c r="B573" s="41" t="s">
        <v>103</v>
      </c>
      <c r="C573" s="40">
        <v>0.18</v>
      </c>
      <c r="D573" s="42"/>
      <c r="E573" s="42"/>
      <c r="F573" s="247">
        <f>+ROUND($F$567*C573,2)</f>
        <v>112157.44</v>
      </c>
      <c r="L573" s="482"/>
      <c r="M573" s="483"/>
      <c r="N573" s="484"/>
      <c r="O573" s="483"/>
      <c r="P573" s="484"/>
      <c r="Q573" s="483"/>
      <c r="R573" s="484"/>
      <c r="S573" s="483"/>
    </row>
    <row r="574" spans="1:19" ht="12.75">
      <c r="A574" s="47"/>
      <c r="B574" s="41" t="s">
        <v>107</v>
      </c>
      <c r="C574" s="40">
        <v>0.02</v>
      </c>
      <c r="D574" s="42"/>
      <c r="E574" s="313">
        <v>4590312.3068</v>
      </c>
      <c r="F574" s="390">
        <v>91806.25</v>
      </c>
      <c r="L574" s="473"/>
      <c r="M574" s="474"/>
      <c r="N574" s="473"/>
      <c r="O574" s="474"/>
      <c r="P574" s="477"/>
      <c r="Q574" s="477"/>
      <c r="R574" s="477"/>
      <c r="S574" s="477"/>
    </row>
    <row r="575" spans="1:19" ht="12.75">
      <c r="A575" s="47"/>
      <c r="B575" s="41" t="s">
        <v>364</v>
      </c>
      <c r="C575" s="40">
        <v>0.02</v>
      </c>
      <c r="D575" s="42"/>
      <c r="E575" s="41"/>
      <c r="F575" s="390">
        <v>-91806.25</v>
      </c>
      <c r="L575" s="475"/>
      <c r="M575" s="476"/>
      <c r="N575" s="475"/>
      <c r="O575" s="476"/>
      <c r="P575" s="477"/>
      <c r="Q575" s="477"/>
      <c r="R575" s="477"/>
      <c r="S575" s="477"/>
    </row>
    <row r="576" spans="1:19" ht="12.75">
      <c r="A576" s="47"/>
      <c r="B576" s="41" t="s">
        <v>108</v>
      </c>
      <c r="C576" s="24">
        <v>1</v>
      </c>
      <c r="D576" s="52" t="s">
        <v>111</v>
      </c>
      <c r="E576" s="247">
        <v>20000</v>
      </c>
      <c r="F576" s="247">
        <f>+ROUND($E$576*C576,2)</f>
        <v>20000</v>
      </c>
      <c r="L576" s="473"/>
      <c r="M576" s="474"/>
      <c r="N576" s="473"/>
      <c r="O576" s="474"/>
      <c r="P576" s="477"/>
      <c r="Q576" s="477"/>
      <c r="R576" s="478"/>
      <c r="S576" s="479"/>
    </row>
    <row r="577" spans="1:19" ht="25.5">
      <c r="A577" s="321"/>
      <c r="B577" s="146" t="s">
        <v>109</v>
      </c>
      <c r="C577" s="147">
        <v>0.001</v>
      </c>
      <c r="D577" s="148"/>
      <c r="E577" s="248"/>
      <c r="F577" s="247">
        <f>+ROUND($F$564*C577,2)</f>
        <v>6230.97</v>
      </c>
      <c r="L577" s="475"/>
      <c r="M577" s="476"/>
      <c r="N577" s="475"/>
      <c r="O577" s="476"/>
      <c r="P577" s="477"/>
      <c r="Q577" s="477"/>
      <c r="R577" s="480"/>
      <c r="S577" s="481"/>
    </row>
    <row r="578" spans="1:19" ht="38.25">
      <c r="A578" s="32"/>
      <c r="B578" s="168" t="s">
        <v>308</v>
      </c>
      <c r="C578" s="169">
        <v>1</v>
      </c>
      <c r="D578" s="52" t="s">
        <v>111</v>
      </c>
      <c r="E578" s="185">
        <v>15000</v>
      </c>
      <c r="F578" s="245">
        <f aca="true" t="shared" si="20" ref="F578:F583">+E578*C578</f>
        <v>15000</v>
      </c>
      <c r="L578" s="153"/>
      <c r="M578" s="154"/>
      <c r="N578" s="154"/>
      <c r="O578" s="155"/>
      <c r="P578" s="153"/>
      <c r="Q578" s="156"/>
      <c r="R578" s="154"/>
      <c r="S578" s="157"/>
    </row>
    <row r="579" spans="1:6" ht="25.5">
      <c r="A579" s="300"/>
      <c r="B579" s="168" t="s">
        <v>309</v>
      </c>
      <c r="C579" s="169">
        <v>1</v>
      </c>
      <c r="D579" s="52" t="s">
        <v>111</v>
      </c>
      <c r="E579" s="185">
        <v>15000</v>
      </c>
      <c r="F579" s="245">
        <f t="shared" si="20"/>
        <v>15000</v>
      </c>
    </row>
    <row r="580" spans="1:6" ht="25.5">
      <c r="A580" s="300"/>
      <c r="B580" s="168" t="s">
        <v>310</v>
      </c>
      <c r="C580" s="169">
        <v>1</v>
      </c>
      <c r="D580" s="52" t="s">
        <v>111</v>
      </c>
      <c r="E580" s="185">
        <v>15000</v>
      </c>
      <c r="F580" s="245">
        <f t="shared" si="20"/>
        <v>15000</v>
      </c>
    </row>
    <row r="581" spans="1:6" ht="38.25">
      <c r="A581" s="300"/>
      <c r="B581" s="168" t="s">
        <v>311</v>
      </c>
      <c r="C581" s="169">
        <v>1</v>
      </c>
      <c r="D581" s="52" t="s">
        <v>111</v>
      </c>
      <c r="E581" s="185">
        <v>92432.75</v>
      </c>
      <c r="F581" s="246">
        <f t="shared" si="20"/>
        <v>92432.75</v>
      </c>
    </row>
    <row r="582" spans="1:6" ht="38.25">
      <c r="A582" s="300"/>
      <c r="B582" s="168" t="s">
        <v>312</v>
      </c>
      <c r="C582" s="169">
        <v>1</v>
      </c>
      <c r="D582" s="52" t="s">
        <v>111</v>
      </c>
      <c r="E582" s="185">
        <v>46500</v>
      </c>
      <c r="F582" s="246">
        <f t="shared" si="20"/>
        <v>46500</v>
      </c>
    </row>
    <row r="583" spans="1:6" ht="38.25">
      <c r="A583" s="300"/>
      <c r="B583" s="168" t="s">
        <v>313</v>
      </c>
      <c r="C583" s="169">
        <v>1</v>
      </c>
      <c r="D583" s="52" t="s">
        <v>111</v>
      </c>
      <c r="E583" s="185">
        <v>46500</v>
      </c>
      <c r="F583" s="246">
        <f t="shared" si="20"/>
        <v>46500</v>
      </c>
    </row>
    <row r="584" spans="1:6" ht="12.75">
      <c r="A584" s="322"/>
      <c r="B584" s="43" t="s">
        <v>1</v>
      </c>
      <c r="C584" s="44"/>
      <c r="D584" s="45"/>
      <c r="E584" s="44"/>
      <c r="F584" s="46">
        <f>SUM(F567:F583)</f>
        <v>1988873.1099999999</v>
      </c>
    </row>
    <row r="585" spans="1:6" ht="6.75" customHeight="1">
      <c r="A585" s="300"/>
      <c r="B585" s="47"/>
      <c r="C585" s="47"/>
      <c r="D585" s="47"/>
      <c r="E585" s="47"/>
      <c r="F585" s="48"/>
    </row>
    <row r="586" spans="1:6" ht="12.75">
      <c r="A586" s="323"/>
      <c r="B586" s="39" t="s">
        <v>110</v>
      </c>
      <c r="C586" s="324"/>
      <c r="D586" s="324"/>
      <c r="E586" s="324"/>
      <c r="F586" s="325">
        <f>F584+F564</f>
        <v>8219842.189685365</v>
      </c>
    </row>
    <row r="587" spans="1:6" ht="12.75" hidden="1">
      <c r="A587" s="326"/>
      <c r="B587" s="327"/>
      <c r="C587" s="47"/>
      <c r="D587" s="47"/>
      <c r="E587" s="47"/>
      <c r="F587" s="328"/>
    </row>
    <row r="588" spans="1:6" ht="15" customHeight="1">
      <c r="A588" s="465"/>
      <c r="B588" s="466" t="s">
        <v>6</v>
      </c>
      <c r="C588" s="467">
        <v>0.1</v>
      </c>
      <c r="D588" s="468"/>
      <c r="E588" s="468"/>
      <c r="F588" s="469"/>
    </row>
    <row r="589" spans="1:6" ht="12.75">
      <c r="A589" s="326"/>
      <c r="B589" s="462"/>
      <c r="C589" s="463"/>
      <c r="D589" s="463"/>
      <c r="E589" s="463"/>
      <c r="F589" s="464"/>
    </row>
    <row r="590" spans="1:6" ht="10.5" customHeight="1">
      <c r="A590" s="330"/>
      <c r="B590" s="331" t="s">
        <v>104</v>
      </c>
      <c r="C590" s="332"/>
      <c r="D590" s="332"/>
      <c r="E590" s="332"/>
      <c r="F590" s="333">
        <f>F588+F586</f>
        <v>8219842.189685365</v>
      </c>
    </row>
    <row r="591" spans="1:6" ht="13.5">
      <c r="A591" s="7"/>
      <c r="B591" s="30"/>
      <c r="C591" s="30"/>
      <c r="D591" s="30"/>
      <c r="E591" s="30"/>
      <c r="F591" s="31"/>
    </row>
    <row r="592" spans="1:6" ht="12.75">
      <c r="A592" s="260" t="s">
        <v>445</v>
      </c>
      <c r="B592" s="261"/>
      <c r="C592" s="262"/>
      <c r="D592" s="262"/>
      <c r="E592" s="262"/>
      <c r="F592" s="263"/>
    </row>
    <row r="593" spans="1:6" ht="12.75">
      <c r="A593" s="470" t="s">
        <v>453</v>
      </c>
      <c r="B593" s="470"/>
      <c r="C593" s="470"/>
      <c r="D593" s="470"/>
      <c r="E593" s="470"/>
      <c r="F593" s="470"/>
    </row>
    <row r="594" spans="1:6" ht="12.75">
      <c r="A594" s="264"/>
      <c r="B594" s="261"/>
      <c r="C594" s="262"/>
      <c r="D594" s="262"/>
      <c r="E594" s="262"/>
      <c r="F594" s="263"/>
    </row>
    <row r="595" spans="1:6" ht="4.5" customHeight="1">
      <c r="A595" s="264"/>
      <c r="B595" s="261"/>
      <c r="C595" s="262"/>
      <c r="D595" s="262"/>
      <c r="E595" s="262"/>
      <c r="F595" s="263"/>
    </row>
    <row r="596" spans="1:6" ht="12.75">
      <c r="A596" s="265" t="s">
        <v>446</v>
      </c>
      <c r="B596" s="266"/>
      <c r="C596" s="267" t="s">
        <v>447</v>
      </c>
      <c r="D596" s="267"/>
      <c r="E596" s="267"/>
      <c r="F596" s="267"/>
    </row>
    <row r="597" spans="1:6" ht="7.5" customHeight="1">
      <c r="A597" s="265"/>
      <c r="B597" s="266"/>
      <c r="C597" s="267"/>
      <c r="D597" s="267"/>
      <c r="E597" s="267"/>
      <c r="F597" s="267"/>
    </row>
    <row r="598" spans="1:6" ht="12.75">
      <c r="A598" s="265"/>
      <c r="B598" s="266"/>
      <c r="C598" s="267"/>
      <c r="D598" s="267"/>
      <c r="E598" s="267"/>
      <c r="F598" s="267"/>
    </row>
    <row r="599" spans="1:6" ht="12.75">
      <c r="A599" s="268" t="s">
        <v>448</v>
      </c>
      <c r="B599" s="266"/>
      <c r="C599" s="269" t="s">
        <v>449</v>
      </c>
      <c r="D599" s="269"/>
      <c r="E599" s="269"/>
      <c r="F599" s="269"/>
    </row>
    <row r="600" spans="1:6" ht="12.75">
      <c r="A600" s="471" t="s">
        <v>450</v>
      </c>
      <c r="B600" s="471"/>
      <c r="C600" s="270" t="s">
        <v>458</v>
      </c>
      <c r="D600" s="270"/>
      <c r="E600" s="270"/>
      <c r="F600" s="270"/>
    </row>
    <row r="601" spans="1:6" ht="12.75">
      <c r="A601" s="271"/>
      <c r="B601" s="270"/>
      <c r="C601" s="270"/>
      <c r="D601" s="272"/>
      <c r="E601" s="270"/>
      <c r="F601" s="270"/>
    </row>
    <row r="602" spans="1:6" ht="3" customHeight="1">
      <c r="A602" s="271"/>
      <c r="B602" s="270"/>
      <c r="C602" s="270"/>
      <c r="D602" s="272"/>
      <c r="E602" s="270"/>
      <c r="F602" s="270"/>
    </row>
    <row r="603" spans="1:6" ht="12.75">
      <c r="A603" s="275" t="s">
        <v>451</v>
      </c>
      <c r="B603" s="472" t="s">
        <v>452</v>
      </c>
      <c r="C603" s="472"/>
      <c r="D603" s="472"/>
      <c r="E603" s="274"/>
      <c r="F603" s="274"/>
    </row>
    <row r="604" spans="1:6" ht="12.75">
      <c r="A604" s="273"/>
      <c r="B604" s="276"/>
      <c r="C604" s="277"/>
      <c r="D604" s="274"/>
      <c r="E604" s="277"/>
      <c r="F604" s="277"/>
    </row>
    <row r="605" spans="1:6" ht="12.75">
      <c r="A605" s="273"/>
      <c r="B605" s="276"/>
      <c r="C605" s="277"/>
      <c r="D605" s="274"/>
      <c r="E605" s="277"/>
      <c r="F605" s="277"/>
    </row>
    <row r="606" spans="1:6" ht="12.75">
      <c r="A606" s="278"/>
      <c r="B606" s="279" t="s">
        <v>467</v>
      </c>
      <c r="C606" s="280"/>
      <c r="D606" s="280"/>
      <c r="E606" s="280"/>
      <c r="F606" s="280"/>
    </row>
    <row r="607" spans="1:6" ht="12.75">
      <c r="A607" s="270"/>
      <c r="B607" s="279" t="s">
        <v>466</v>
      </c>
      <c r="C607" s="280"/>
      <c r="D607" s="280"/>
      <c r="E607" s="280"/>
      <c r="F607" s="280"/>
    </row>
    <row r="608" spans="1:6" ht="12.75">
      <c r="A608" s="281"/>
      <c r="B608" s="281"/>
      <c r="C608" s="282"/>
      <c r="D608" s="282"/>
      <c r="E608" s="283"/>
      <c r="F608" s="283"/>
    </row>
    <row r="609" spans="1:6" ht="12.75">
      <c r="A609" s="284"/>
      <c r="B609" s="284"/>
      <c r="C609" s="284"/>
      <c r="D609" s="284"/>
      <c r="E609" s="284"/>
      <c r="F609" s="284"/>
    </row>
    <row r="610" ht="12.75">
      <c r="A610" s="7"/>
    </row>
    <row r="611" ht="12.75">
      <c r="A611" s="7"/>
    </row>
  </sheetData>
  <sheetProtection/>
  <mergeCells count="30">
    <mergeCell ref="A8:F8"/>
    <mergeCell ref="J448:K459"/>
    <mergeCell ref="L448:M459"/>
    <mergeCell ref="N448:O459"/>
    <mergeCell ref="P448:Q459"/>
    <mergeCell ref="J460:K461"/>
    <mergeCell ref="L460:M461"/>
    <mergeCell ref="N460:O461"/>
    <mergeCell ref="P460:Q461"/>
    <mergeCell ref="A1:F1"/>
    <mergeCell ref="A2:F2"/>
    <mergeCell ref="A3:F3"/>
    <mergeCell ref="A4:B4"/>
    <mergeCell ref="D4:E4"/>
    <mergeCell ref="A5:F5"/>
    <mergeCell ref="R576:S577"/>
    <mergeCell ref="L573:M573"/>
    <mergeCell ref="N573:O573"/>
    <mergeCell ref="P573:Q573"/>
    <mergeCell ref="R573:S573"/>
    <mergeCell ref="L574:M575"/>
    <mergeCell ref="N574:O575"/>
    <mergeCell ref="P574:Q575"/>
    <mergeCell ref="R574:S575"/>
    <mergeCell ref="A593:F593"/>
    <mergeCell ref="A600:B600"/>
    <mergeCell ref="B603:D603"/>
    <mergeCell ref="L576:M577"/>
    <mergeCell ref="N576:O577"/>
    <mergeCell ref="P576:Q577"/>
  </mergeCells>
  <dataValidations count="1">
    <dataValidation type="list" allowBlank="1" showInputMessage="1" showErrorMessage="1" sqref="B592">
      <formula1>$I$2234:$I$2239</formula1>
    </dataValidation>
  </dataValidations>
  <printOptions horizontalCentered="1"/>
  <pageMargins left="0.1968503937007874" right="0.15748031496062992" top="0.7268503937007874" bottom="0.6299212598425197" header="0" footer="0.3937007874015748"/>
  <pageSetup fitToHeight="0" fitToWidth="2" horizontalDpi="600" verticalDpi="600" orientation="portrait" paperSize="9" scale="83" r:id="rId2"/>
  <headerFooter alignWithMargins="0">
    <oddFooter>&amp;C&amp;P de &amp;[Páginas</oddFooter>
  </headerFooter>
  <rowBreaks count="13" manualBreakCount="13">
    <brk id="57" max="5" man="1"/>
    <brk id="101" max="5" man="1"/>
    <brk id="139" max="5" man="1"/>
    <brk id="183" max="5" man="1"/>
    <brk id="225" max="5" man="1"/>
    <brk id="263" max="5" man="1"/>
    <brk id="311" max="5" man="1"/>
    <brk id="351" max="5" man="1"/>
    <brk id="393" max="5" man="1"/>
    <brk id="438" max="5" man="1"/>
    <brk id="492" max="5" man="1"/>
    <brk id="544" max="5" man="1"/>
    <brk id="58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Fiordaliza Altagracia Guillén Sarante</cp:lastModifiedBy>
  <cp:lastPrinted>2022-08-10T13:34:17Z</cp:lastPrinted>
  <dcterms:created xsi:type="dcterms:W3CDTF">1999-08-09T07:38:44Z</dcterms:created>
  <dcterms:modified xsi:type="dcterms:W3CDTF">2022-08-24T13:52:58Z</dcterms:modified>
  <cp:category/>
  <cp:version/>
  <cp:contentType/>
  <cp:contentStatus/>
</cp:coreProperties>
</file>