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ivicion de Licitaciones\DOCUMENTOS Y CARPETAS AÑO 2021\LICITACIONES OBRAS\INAPA-CCC-LPN-2021-0044  ARROYO GURABO, SANTIAGO\PUBLICAR\"/>
    </mc:Choice>
  </mc:AlternateContent>
  <xr:revisionPtr revIDLastSave="0" documentId="8_{D2899518-2368-4C2D-A6AF-44E9890C5B5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LCANT. OPCION 1" sheetId="1" state="hidden" r:id="rId1"/>
    <sheet name="Estimado" sheetId="20" r:id="rId2"/>
    <sheet name="Análisis Por Hacer organizados" sheetId="8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\">'[1]M.O.'!#REF!</definedName>
    <definedName name="\a">#REF!</definedName>
    <definedName name="\b">#REF!</definedName>
    <definedName name="\c">#N/A</definedName>
    <definedName name="\d">#N/A</definedName>
    <definedName name="\f">#REF!</definedName>
    <definedName name="\i">#REF!</definedName>
    <definedName name="\m">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______ZC1">#REF!</definedName>
    <definedName name="___________ZE1">#REF!</definedName>
    <definedName name="___________ZE2">#REF!</definedName>
    <definedName name="___________ZE3">#REF!</definedName>
    <definedName name="___________ZE4">#REF!</definedName>
    <definedName name="___________ZE5">#REF!</definedName>
    <definedName name="___________ZE6">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MZ1155">[2]Mezcla!$F$37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hor280">[3]Analisis!$D$63</definedName>
    <definedName name="___pu5">[4]Sheet5!$E:$E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pu5">[5]Sheet5!$E:$E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xlnm._FilterDatabase" localSheetId="0" hidden="1">'ALCANT. OPCION 1'!$A$9:$F$542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rder2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l12">[6]analisis!$G$2477</definedName>
    <definedName name="_pl316">[6]analisis!$G$2513</definedName>
    <definedName name="_pl38">[6]analisis!$G$2486</definedName>
    <definedName name="_pu5">[7]Sheet5!$E:$E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VAR38">[8]Precio!$F$11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[9]PVC!#REF!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'[10]M.O.'!#REF!</definedName>
    <definedName name="aa_3">"$#REF!.$B$109"</definedName>
    <definedName name="AAG">[8]Precio!$F$20</definedName>
    <definedName name="AC">[2]insumo!$D$4</definedName>
    <definedName name="AC38G40">'[11]LISTADO INSUMOS DEL 2000'!$I$29</definedName>
    <definedName name="acero">#REF!</definedName>
    <definedName name="Acero_1_2_____Grado_40">[12]Insumos!$B$6:$D$6</definedName>
    <definedName name="Acero_1_4______Grado_40">[12]Insumos!$B$7:$D$7</definedName>
    <definedName name="Acero_2">#N/A</definedName>
    <definedName name="Acero_3">#N/A</definedName>
    <definedName name="Acero_3_4__1_____Grado_40">[12]Insumos!$B$8:$D$8</definedName>
    <definedName name="Acero_3_8______Grado_40">[12]Insumos!$B$9:$D$9</definedName>
    <definedName name="acero_6">#REF!</definedName>
    <definedName name="acero_8">#REF!</definedName>
    <definedName name="Acero_QQ">[13]INSU!$D$9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>#REF!</definedName>
    <definedName name="acero60_8">#REF!</definedName>
    <definedName name="ACUEDUCTO">[14]INS!#REF!</definedName>
    <definedName name="ACUEDUCTO_8">#REF!</definedName>
    <definedName name="ADA">'[15]CUB-10181-3(Rescision)'!#REF!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">[8]Precio!$F$21</definedName>
    <definedName name="Agregado_3">#N/A</definedName>
    <definedName name="Agua">#REF!</definedName>
    <definedName name="Agua_10">#REF!</definedName>
    <definedName name="Agua_11">#REF!</definedName>
    <definedName name="Agua_3">#N/A</definedName>
    <definedName name="Agua_6">#REF!</definedName>
    <definedName name="Agua_7">#REF!</definedName>
    <definedName name="Agua_8">#REF!</definedName>
    <definedName name="Agua_9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18">[8]Precio!$F$15</definedName>
    <definedName name="Alambre_3">#N/A</definedName>
    <definedName name="Alambre_No._18">[12]Insumos!$B$20:$D$20</definedName>
    <definedName name="Alambre_No.18_3">#N/A</definedName>
    <definedName name="Alambre_Varilla">[13]INSU!$D$17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'[10]M.O.'!$C$12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q._Madera_P_Rampa_____Incl._M_O">[12]Insumos!$B$127:$D$127</definedName>
    <definedName name="Alq._Madera_P_Viga_____Incl._M_O">[12]Insumos!$B$128:$D$128</definedName>
    <definedName name="Alq._Madera_P_Vigas_y_Columnas_Amarre____Incl._M_O">[12]Insumos!$B$129:$D$129</definedName>
    <definedName name="altura">[16]presupuesto!#REF!</definedName>
    <definedName name="ana">#REF!</definedName>
    <definedName name="ana_6">#REF!</definedName>
    <definedName name="analiis">'[17]M.O.'!#REF!</definedName>
    <definedName name="analisis">#REF!</definedName>
    <definedName name="ANALISSSSS">#REF!</definedName>
    <definedName name="ANALISSSSS_6">#REF!</definedName>
    <definedName name="Anclaje_de_Pilotes_3">#N/A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3">"$#REF!.$B$246"</definedName>
    <definedName name="ANGULAR_8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[16]presupuesto!#REF!</definedName>
    <definedName name="_xlnm.Extract">#REF!</definedName>
    <definedName name="_xlnm.Print_Area" localSheetId="0">'ALCANT. OPCION 1'!$A$1:$F$565</definedName>
    <definedName name="_xlnm.Print_Area" localSheetId="2">'Análisis Por Hacer organizados'!$A$1:$F$81</definedName>
    <definedName name="_xlnm.Print_Area" localSheetId="1">Estimado!$A$1:$F$884</definedName>
    <definedName name="_xlnm.Print_Area">#REF!</definedName>
    <definedName name="Arena_Gruesa_Lavada">[12]Insumos!$B$16:$D$16</definedName>
    <definedName name="ARENA_LAV_CLASIF">'[18]MATERIALES LISTADO'!$D$9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'[19]M.O.'!#REF!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Y">#REF!</definedName>
    <definedName name="AYCARP">[20]INS!#REF!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[21]ADDENDA!#REF!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RANDILLA_3">#N/A</definedName>
    <definedName name="barra12">[6]analisis!$G$2860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0.15M">[2]insumo!$D$9</definedName>
    <definedName name="BLOCK0.20M">[2]insumo!$D$10</definedName>
    <definedName name="bloque8">#REF!</definedName>
    <definedName name="bloque8_6">#REF!</definedName>
    <definedName name="bloque8_8">#REF!</definedName>
    <definedName name="Bloques_de_6">[12]Insumos!$B$22:$D$22</definedName>
    <definedName name="Bloques_de_8">[12]Insumos!$B$23:$D$23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[22]INSU!$B$42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rrar_Esc.">[23]Escalera!$J$9:$M$9,[23]Escalera!$J$10:$R$10,[23]Escalera!$AL$14:$AM$14,[23]Escalera!$AL$16:$AM$16,[23]Escalera!$I$16:$M$16,[23]Escalera!$B$19:$AE$32,[23]Escalera!$AN$19:$AQ$32</definedName>
    <definedName name="Borrar_Muros">[23]Muros!$W$15:$Z$15,[23]Muros!$AA$15:$AD$15,[23]Muros!$AF$13,[23]Muros!$K$20:$L$20,[23]Muros!$O$26:$P$26</definedName>
    <definedName name="Borrar_Precio">'[24]Cotz.'!$F$23:$F$800,'[24]Cotz.'!$K$280:$K$800</definedName>
    <definedName name="Borrar_V.C1">[25]qqVgas!$J$9:$M$9,[25]qqVgas!$J$10:$R$10,[25]qqVgas!$AJ$11:$AK$11,[25]qqVgas!$AR$11:$AS$11,[25]qqVgas!$AG$13:$AH$13,[25]qqVgas!$AP$13:$AQ$13,[25]qqVgas!$D$16:$AC$195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'[10]M.O.'!$C$9</definedName>
    <definedName name="BRIGADATOPOGRAFICA_6">#REF!</definedName>
    <definedName name="BVNBVNBV">'[26]M.O.'!#REF!</definedName>
    <definedName name="BVNBVNBV_6">#REF!</definedName>
    <definedName name="C._ADICIONAL">#N/A</definedName>
    <definedName name="C._ADICIONAL_6">NA()</definedName>
    <definedName name="caballeteasbecto">[27]precios!#REF!</definedName>
    <definedName name="caballeteasbecto_8">#REF!</definedName>
    <definedName name="caballeteasbeto">[27]precios!#REF!</definedName>
    <definedName name="caballeteasbeto_8">#REF!</definedName>
    <definedName name="Cable_de_Postensado_3">#N/A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nt_3">"$#REF!.$D$1:$D$65534"</definedName>
    <definedName name="CANT1_3">"$#REF!.$D$1:$D$65534"</definedName>
    <definedName name="cant5">[4]Sheet5!$C:$C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'[28]Cargas Sociales'!$G$23</definedName>
    <definedName name="CARACOL">'[17]M.O.'!#REF!</definedName>
    <definedName name="CARANTEPECHO">'[10]M.O.'!#REF!</definedName>
    <definedName name="CARANTEPECHO_6">#REF!</definedName>
    <definedName name="CARANTEPECHO_8">#REF!</definedName>
    <definedName name="CARCOL30">'[10]M.O.'!#REF!</definedName>
    <definedName name="CARCOL30_6">#REF!</definedName>
    <definedName name="CARCOL30_8">#REF!</definedName>
    <definedName name="CARCOL50">'[10]M.O.'!#REF!</definedName>
    <definedName name="CARCOL50_6">#REF!</definedName>
    <definedName name="CARCOL50_8">#REF!</definedName>
    <definedName name="CARCOL51">'[17]M.O.'!#REF!</definedName>
    <definedName name="CARCOLAMARRE">'[10]M.O.'!#REF!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'[10]M.O.'!#REF!</definedName>
    <definedName name="CARLOSAPLA_6">#REF!</definedName>
    <definedName name="CARLOSAPLA_8">#REF!</definedName>
    <definedName name="CARLOSAVARIASAGUAS">'[10]M.O.'!#REF!</definedName>
    <definedName name="CARLOSAVARIASAGUAS_6">#REF!</definedName>
    <definedName name="CARLOSAVARIASAGUAS_8">#REF!</definedName>
    <definedName name="CARMURO">'[10]M.O.'!#REF!</definedName>
    <definedName name="CARMURO_6">#REF!</definedName>
    <definedName name="CARMURO_8">#REF!</definedName>
    <definedName name="CARP1">[20]INS!#REF!</definedName>
    <definedName name="CARP1_6">#REF!</definedName>
    <definedName name="CARP1_8">#REF!</definedName>
    <definedName name="CARP2">[20]INS!#REF!</definedName>
    <definedName name="CARP2_6">#REF!</definedName>
    <definedName name="CARP2_8">#REF!</definedName>
    <definedName name="CARPDINTEL">'[10]M.O.'!#REF!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'[10]M.O.'!#REF!</definedName>
    <definedName name="CARPVIGA2040_6">#REF!</definedName>
    <definedName name="CARPVIGA2040_8">#REF!</definedName>
    <definedName name="CARPVIGA3050">'[10]M.O.'!#REF!</definedName>
    <definedName name="CARPVIGA3050_6">#REF!</definedName>
    <definedName name="CARPVIGA3050_8">#REF!</definedName>
    <definedName name="CARPVIGA3060">'[10]M.O.'!#REF!</definedName>
    <definedName name="CARPVIGA3060_6">#REF!</definedName>
    <definedName name="CARPVIGA3060_8">#REF!</definedName>
    <definedName name="CARPVIGA4080">'[10]M.O.'!#REF!</definedName>
    <definedName name="CARPVIGA4080_6">#REF!</definedName>
    <definedName name="CARPVIGA4080_8">#REF!</definedName>
    <definedName name="CARRAMPA">'[10]M.O.'!#REF!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'[17]M.O.'!#REF!</definedName>
    <definedName name="CASABE_8">#REF!</definedName>
    <definedName name="CASBESTO">'[10]M.O.'!#REF!</definedName>
    <definedName name="CASBESTO_6">#REF!</definedName>
    <definedName name="CASBESTO_8">#REF!</definedName>
    <definedName name="Casting_Bed_3">#N/A</definedName>
    <definedName name="CAT214BFT">[29]EQUIPOS!$I$15</definedName>
    <definedName name="Cat950B">[29]EQUIPOS!$I$14</definedName>
    <definedName name="CBLOCK10">[20]INS!#REF!</definedName>
    <definedName name="CBLOCK10_6">#REF!</definedName>
    <definedName name="CBLOCK10_8">#REF!</definedName>
    <definedName name="cell">'[30]LISTADO INSUMOS DEL 2000'!$I$29</definedName>
    <definedName name="cem">[8]Precio!$F$9</definedName>
    <definedName name="CEMENTO">#REF!</definedName>
    <definedName name="CEMENTO_10">#REF!</definedName>
    <definedName name="CEMENTO_11">#REF!</definedName>
    <definedName name="Cemento_3">#N/A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P">[2]insumo!$D$13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PAREDP">[2]insumo!$D$16</definedName>
    <definedName name="CERAMICAPAREDS">[2]insumo!$D$17</definedName>
    <definedName name="CERAMICAPISOP">[2]insumo!$D$14</definedName>
    <definedName name="CERAMICAPISOS">[2]insumo!$D$15</definedName>
    <definedName name="CHAZO">[22]INSU!$B$104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[13]INSU!$D$130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[13]INSU!$D$131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>#REF!</definedName>
    <definedName name="Clavos_3">#N/A</definedName>
    <definedName name="clavos_6">#REF!</definedName>
    <definedName name="clavos_8">#REF!</definedName>
    <definedName name="CLAVOSCORRIENTES">[2]insumo!$D$19</definedName>
    <definedName name="CLAVOZINC">[31]INS!$D$767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.Ceramica.Pisos">'[32]Costos Mano de Obra'!$O$46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rol_3">"$#REF!.$#REF!$#REF!:#REF!#REF!"</definedName>
    <definedName name="COPIA">[14]INS!#REF!</definedName>
    <definedName name="COPIA_8">#REF!</definedName>
    <definedName name="costocapataz">'[28]Analisis Unit. '!$G$3</definedName>
    <definedName name="costoobrero">'[28]Analisis Unit. '!$G$5</definedName>
    <definedName name="costotecesp">'[28]Analisis Unit. '!$G$4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[21]ADDENDA!#REF!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o_para_vaciado_de_Hormigón_3">#N/A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ado_y_Aditivo_3">#N/A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'[10]M.O.'!#REF!</definedName>
    <definedName name="CZINC_6">#REF!</definedName>
    <definedName name="CZINC_8">#REF!</definedName>
    <definedName name="D">#REF!</definedName>
    <definedName name="D_3">#N/A</definedName>
    <definedName name="D7H">[29]EQUIPOS!$I$9</definedName>
    <definedName name="D8K">[29]EQUIPOS!$I$8</definedName>
    <definedName name="deducciones_3">"$#REF!.$M$62"</definedName>
    <definedName name="derop">'[19]M.O.'!#REF!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[13]MO!$B$256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natelo">[33]INS!#REF!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mpalme_de_Pilotes_3">#N/A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[13]MO!$B$247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13">#REF!</definedName>
    <definedName name="ESCOBILLON_6">#REF!</definedName>
    <definedName name="ESCOBILLON_7">#REF!</definedName>
    <definedName name="ESCOBILLON_8">#REF!</definedName>
    <definedName name="ESCOBILLON_9">#REF!</definedName>
    <definedName name="Eslingas_3">#N/A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AVACION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[21]ADDENDA!#REF!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ac.optimi.obras.arte">'[34]ANALISIS A USAR'!$J$17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UNCION">[35]FUNCION!$C$16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[20]INS!$D$561</definedName>
    <definedName name="GASOLINA_6">#REF!</definedName>
    <definedName name="GASTOSGENERALES_3">"$#REF!.$#REF!$#REF!"</definedName>
    <definedName name="GASTOSGENERALESA_3">"$#REF!.$#REF!$#REF!"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lpintura">'[28]Analisis Unit. '!$F$49</definedName>
    <definedName name="GRADER12G">[29]EQUIPOS!$I$11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20">#REF!</definedName>
    <definedName name="GRUA_6">#REF!</definedName>
    <definedName name="GRUA_7">#REF!</definedName>
    <definedName name="GRUA_8">#REF!</definedName>
    <definedName name="GRUA_9">#REF!</definedName>
    <definedName name="Grúa_Manitowoc_2900_3">#N/A</definedName>
    <definedName name="GT">#REF!</definedName>
    <definedName name="H">'[10]M.O.'!#REF!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[2]insumo!$D$36</definedName>
    <definedName name="HORACIO_3">"$#REF!.$L$66:$W$66"</definedName>
    <definedName name="horm.1.3">'[28]Analisis Unit. '!$F$74</definedName>
    <definedName name="horm.1.3.5">'[28]Analisis Unit. '!$F$64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'[31]HORM. Y MORTEROS.'!$H$212</definedName>
    <definedName name="Hormigón_Industrial_210_Kg_cm2">[36]Insumos!$B$71:$D$71</definedName>
    <definedName name="Hormigón_Industrial_210_Kg_cm2_1">[36]Insumos!$B$71:$D$71</definedName>
    <definedName name="Hormigón_Industrial_210_Kg_cm2_2">[36]Insumos!$B$71:$D$71</definedName>
    <definedName name="Hormigón_Industrial_210_Kg_cm2_3">[36]Insumos!$B$71:$D$71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>'[17]M.O.'!#REF!</definedName>
    <definedName name="impresion_2">[37]Directos!#REF!</definedName>
    <definedName name="Imprimir_área_IM">#REF!</definedName>
    <definedName name="Imprimir_área_IM_6">#REF!</definedName>
    <definedName name="ingeniera">'[19]M.O.'!$C$10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'[38]AC. LOS LIMONES ACERO '!$D$2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>'[15]CUB-10181-3(Rescision)'!#REF!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'[17]M.O.'!#REF!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[22]INSU!$B$41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_y_vaciado_3">#N/A</definedName>
    <definedName name="Ligado_y_Vaciado_a_Mano">[12]Insumos!$B$136:$D$136</definedName>
    <definedName name="Ligadora_de_1_funda_3">#N/A</definedName>
    <definedName name="Ligadora_de_2_funda_3">#N/A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'[32]Costos Mano de Obra'!$O$52</definedName>
    <definedName name="M_O_Armadura_Columna">[12]Insumos!$B$78:$D$78</definedName>
    <definedName name="M_O_Armadura_Dintel_y_Viga">[12]Insumos!$B$79:$D$79</definedName>
    <definedName name="M_O_Cantos">[12]Insumos!$B$99:$D$99</definedName>
    <definedName name="M_O_Carpintero_2da._Categoría">[12]Insumos!$B$96:$D$96</definedName>
    <definedName name="M_O_Cerámica_Italiana_en_Pared">[12]Insumos!$B$102:$D$102</definedName>
    <definedName name="M_O_Colocación_Adoquines">[12]Insumos!$B$104:$D$104</definedName>
    <definedName name="M_O_Colocación_de_Bloques_de_4">[12]Insumos!$B$105:$D$105</definedName>
    <definedName name="M_O_Colocación_de_Bloques_de_6">[12]Insumos!$B$106:$D$106</definedName>
    <definedName name="M_O_Colocación_de_Bloques_de_8">[12]Insumos!$B$107:$D$107</definedName>
    <definedName name="M_O_Colocación_Listelos">[12]Insumos!$B$114:$D$114</definedName>
    <definedName name="M_O_Colocación_Piso_Cerámica_Criolla">[12]Insumos!$B$108:$D$108</definedName>
    <definedName name="M_O_Colocación_Piso_de_Granito_40_X_40">[12]Insumos!$B$111:$D$111</definedName>
    <definedName name="M_O_Colocación_Zócalos_de_Cerámica">[12]Insumos!$B$113:$D$113</definedName>
    <definedName name="M_O_Confección_de_Andamios">[12]Insumos!$B$115:$D$115</definedName>
    <definedName name="M_O_Construcción_Acera_Frotada_y_Violinada">[12]Insumos!$B$116:$D$116</definedName>
    <definedName name="M_O_Corte_y_Amarre_de_Varilla">[12]Insumos!$B$119:$D$119</definedName>
    <definedName name="M_O_Elaboración_Trampa_de_Grasa">[12]Insumos!$B$121:$D$121</definedName>
    <definedName name="M_O_Fino_de_Techo_Inclinado">[12]Insumos!$B$83:$D$83</definedName>
    <definedName name="M_O_Fino_de_Techo_Plano">[12]Insumos!$B$84:$D$84</definedName>
    <definedName name="M_O_Llenado_de_huecos">[12]Insumos!$B$86:$D$86</definedName>
    <definedName name="M_O_Maestro">[12]Insumos!$B$87:$D$87</definedName>
    <definedName name="M_O_Pañete_Maestreado_Exterior">[12]Insumos!$B$91:$D$91</definedName>
    <definedName name="M_O_Pañete_Maestreado_Interior">[12]Insumos!$B$92:$D$92</definedName>
    <definedName name="M_O_Preparación_del_Terreno">[12]Insumos!$B$94:$D$94</definedName>
    <definedName name="M_O_Quintal_Trabajado">[12]Insumos!$B$77:$D$77</definedName>
    <definedName name="M_O_Regado__Compactación__Mojado__Trasl.Mat.__A_M">[12]Insumos!$B$132:$D$132</definedName>
    <definedName name="M_O_Subida_de_Materiales">[12]Insumos!$B$95:$D$95</definedName>
    <definedName name="M_O_Técnico_Calificado">[12]Insumos!$B$149:$D$149</definedName>
    <definedName name="M_O_Zabaletas">[12]Insumos!$B$98:$D$98</definedName>
    <definedName name="m2ceramica">'[28]Analisis Unit. '!$F$47</definedName>
    <definedName name="m3arena">'[28]Analisis Unit. '!$F$41</definedName>
    <definedName name="m3arepanete">'[28]Analisis Unit. '!$F$44</definedName>
    <definedName name="m3grava">'[28]Analisis Unit. '!$F$42</definedName>
    <definedName name="MA">'[10]M.O.'!$C$10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3">#N/A</definedName>
    <definedName name="Madera_P2">[13]INSU!$D$132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[20]INS!#REF!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no_de_Obra_Acero_3">#N/A</definedName>
    <definedName name="Mano_de_Obra_Madera_3">#N/A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13">[2]Mezcla!$F$10</definedName>
    <definedName name="MEZCLA14">[2]Mezcla!$F$17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[13]MO!$B$612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[20]INS!#REF!</definedName>
    <definedName name="MOPISOCERAMICA_6">#REF!</definedName>
    <definedName name="MOPISOCERAMICA_8">#REF!</definedName>
    <definedName name="morpanete">'[28]Analisis Unit. '!$F$85</definedName>
    <definedName name="mortero.1.4.pañete">'[32]Ana. Horm mexc mort'!$D$85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>[39]Insumos!#REF!</definedName>
    <definedName name="NADA_6">#REF!</definedName>
    <definedName name="NADA_8">#REF!</definedName>
    <definedName name="NAMA">#REF!</definedName>
    <definedName name="NINGUNA">[39]Insumos!#REF!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UEVA">#REF!</definedName>
    <definedName name="num_linhas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dorpala">[29]OBRAMANO!$F$72</definedName>
    <definedName name="operadorretro">[29]OBRAMANO!$F$77</definedName>
    <definedName name="operadorrodillo">[29]OBRAMANO!$F$75</definedName>
    <definedName name="operadortractor">[29]OBRAMANO!$F$76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[31]SALARIOS!$C$10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[40]peso!#REF!</definedName>
    <definedName name="P.U.Amercoat_385ASA_2">#N/A</definedName>
    <definedName name="P.U.Amercoat_385ASA_3">#N/A</definedName>
    <definedName name="P.U.Dimecote9">[41]Insumos!$E$13</definedName>
    <definedName name="P.U.Dimecote9_2">#N/A</definedName>
    <definedName name="P.U.Dimecote9_3">#N/A</definedName>
    <definedName name="P.U.Thinner1000">[41]Insumos!$E$12</definedName>
    <definedName name="P.U.Thinner1000_2">#N/A</definedName>
    <definedName name="P.U.Thinner1000_3">#N/A</definedName>
    <definedName name="P.U.Urethane_Acrilico">[41]Insumos!$E$17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>#REF!</definedName>
    <definedName name="Peon_1">[13]MO!$B$11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[22]MO!$B$11</definedName>
    <definedName name="PEONCARP">[20]INS!#REF!</definedName>
    <definedName name="PEONCARP_6">#REF!</definedName>
    <definedName name="PEONCARP_8">#REF!</definedName>
    <definedName name="Peones_3">#N/A</definedName>
    <definedName name="PERFIL_CUADRADO_34">[22]INSU!$B$91</definedName>
    <definedName name="Pernos">#REF!</definedName>
    <definedName name="Pernos_3">"$#REF!.$B$68"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[31]INS!$D$770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Epóxica_Popular_3">#N/A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[22]INSU!$B$103</definedName>
    <definedName name="Plancha_de_Plywood_4_x8_x3_4_3">#N/A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_Eléctrica_para_tesado_3">#N/A</definedName>
    <definedName name="PLASTICO">[22]INSU!$B$90</definedName>
    <definedName name="PLIGADORA2">[20]INS!$D$563</definedName>
    <definedName name="PLIGADORA2_6">#REF!</definedName>
    <definedName name="PLOMERO">[20]INS!#REF!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[20]INS!#REF!</definedName>
    <definedName name="PLOMEROAYUDANTE_6">#REF!</definedName>
    <definedName name="PLOMEROAYUDANTE_8">#REF!</definedName>
    <definedName name="PLOMEROOFICIAL">[20]INS!#REF!</definedName>
    <definedName name="PLOMEROOFICIAL_6">#REF!</definedName>
    <definedName name="PLOMEROOFICIAL_8">#REF!</definedName>
    <definedName name="PLYWOOD_34_2CARAS">[13]INSU!$D$133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[27]precios!#REF!</definedName>
    <definedName name="pmadera2162_8">#REF!</definedName>
    <definedName name="po">[42]PRESUPUESTO!$O$9:$O$236</definedName>
    <definedName name="porcentaje_3">"$#REF!.$J$12"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[43]Precios!$A$4:$F$1576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UZAPATAMURORAMPA">'[12]Análisis de Precios'!$F$201</definedName>
    <definedName name="PWINCHE2000K">[20]INS!$D$568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[20]INS!#REF!</definedName>
    <definedName name="QQQ">'[10]M.O.'!#REF!</definedName>
    <definedName name="QQQQ">#REF!</definedName>
    <definedName name="QQQQQ">#REF!</definedName>
    <definedName name="qw">[42]PRESUPUESTO!$M$10:$AH$731</definedName>
    <definedName name="qwe">[44]INSU!$D$133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AL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[45]COF!$G$733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istros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'[17]M.O.'!$C$12</definedName>
    <definedName name="SSSSSSS">#REF!</definedName>
    <definedName name="SSSSSSSSSS">#REF!</definedName>
    <definedName name="SUB">[46]presupuesto!#REF!</definedName>
    <definedName name="SUB_3">#N/A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'ALCANT. OPCION 1'!$1:$9</definedName>
    <definedName name="_xlnm.Print_Titles" localSheetId="1">Estimado!$1:$9</definedName>
    <definedName name="_xlnm.Print_Titles">#N/A</definedName>
    <definedName name="TNC">#REF!</definedName>
    <definedName name="Tolas">#REF!</definedName>
    <definedName name="Tolas_3">"$#REF!.$B$13"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IA_3">#N/A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3">"$#REF!.$B$#REF!"</definedName>
    <definedName name="Tornillos_5_x3_8_3">#N/A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talgeneral_3">"$#REF!.$M$56"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tamiento_Moldes_para_Barandilla_3">#N/A</definedName>
    <definedName name="TRATARMADERA">'[47]Ins 2'!$E$51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8x12">[6]analisis!$G$2313</definedName>
    <definedName name="tub8x516">[6]analisis!$G$2322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so.vibrador">'[32]Costos Mano de Obra'!$O$42</definedName>
    <definedName name="VACC">[8]Precio!$F$31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llas_3">#N/A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3">"$#REF!.$B$109"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14X22">[6]analisis!$G$1637</definedName>
    <definedName name="W16X26">[6]analisis!$G$1814</definedName>
    <definedName name="W18X40">[6]analisis!$G$1872</definedName>
    <definedName name="W27X84">[6]analisis!$G$1977</definedName>
    <definedName name="w6x9">[6]analisis!$G$1453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[20]INS!$D$561</definedName>
    <definedName name="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YYY">#REF!</definedName>
    <definedName name="zapata">'[4]caseta de planta'!$C:$C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91029" fullPrecision="0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0" i="20" l="1"/>
  <c r="C155" i="20"/>
  <c r="C123" i="20"/>
  <c r="C122" i="20"/>
  <c r="C121" i="20"/>
  <c r="C118" i="20"/>
  <c r="A106" i="20"/>
  <c r="F579" i="20" l="1"/>
  <c r="F701" i="20" l="1"/>
  <c r="F689" i="20"/>
  <c r="F879" i="20" l="1"/>
  <c r="F878" i="20"/>
  <c r="F877" i="20"/>
  <c r="F859" i="20"/>
  <c r="F849" i="20"/>
  <c r="F848" i="20"/>
  <c r="F847" i="20"/>
  <c r="F846" i="20"/>
  <c r="F845" i="20"/>
  <c r="F844" i="20"/>
  <c r="F841" i="20"/>
  <c r="F840" i="20"/>
  <c r="A840" i="20"/>
  <c r="A841" i="20" s="1"/>
  <c r="F839" i="20"/>
  <c r="F838" i="20"/>
  <c r="F837" i="20"/>
  <c r="F836" i="20"/>
  <c r="F835" i="20"/>
  <c r="F834" i="20"/>
  <c r="F833" i="20"/>
  <c r="F832" i="20"/>
  <c r="F831" i="20"/>
  <c r="F830" i="20"/>
  <c r="F827" i="20"/>
  <c r="F826" i="20"/>
  <c r="F825" i="20"/>
  <c r="F824" i="20"/>
  <c r="F823" i="20"/>
  <c r="F822" i="20"/>
  <c r="F819" i="20"/>
  <c r="F818" i="20"/>
  <c r="F817" i="20"/>
  <c r="F816" i="20"/>
  <c r="F815" i="20"/>
  <c r="F814" i="20"/>
  <c r="A813" i="20"/>
  <c r="A821" i="20" s="1"/>
  <c r="F811" i="20"/>
  <c r="F810" i="20"/>
  <c r="F809" i="20"/>
  <c r="F808" i="20"/>
  <c r="F807" i="20"/>
  <c r="F806" i="20"/>
  <c r="F805" i="20"/>
  <c r="A805" i="20"/>
  <c r="A806" i="20" s="1"/>
  <c r="A807" i="20" s="1"/>
  <c r="A808" i="20" s="1"/>
  <c r="A809" i="20" s="1"/>
  <c r="A810" i="20" s="1"/>
  <c r="A811" i="20" s="1"/>
  <c r="F799" i="20"/>
  <c r="F798" i="20"/>
  <c r="F797" i="20"/>
  <c r="F796" i="20"/>
  <c r="F793" i="20"/>
  <c r="F792" i="20"/>
  <c r="F791" i="20"/>
  <c r="F790" i="20"/>
  <c r="F787" i="20"/>
  <c r="F786" i="20"/>
  <c r="F785" i="20"/>
  <c r="F784" i="20"/>
  <c r="F783" i="20"/>
  <c r="F782" i="20"/>
  <c r="F779" i="20"/>
  <c r="F778" i="20"/>
  <c r="A777" i="20"/>
  <c r="A781" i="20" s="1"/>
  <c r="F775" i="20"/>
  <c r="F774" i="20"/>
  <c r="F773" i="20"/>
  <c r="F772" i="20"/>
  <c r="F771" i="20"/>
  <c r="F770" i="20"/>
  <c r="F769" i="20"/>
  <c r="F768" i="20"/>
  <c r="F767" i="20"/>
  <c r="F766" i="20"/>
  <c r="A766" i="20"/>
  <c r="A767" i="20" s="1"/>
  <c r="A768" i="20" s="1"/>
  <c r="A769" i="20" s="1"/>
  <c r="A770" i="20" s="1"/>
  <c r="A771" i="20" s="1"/>
  <c r="A772" i="20" s="1"/>
  <c r="A773" i="20" s="1"/>
  <c r="A774" i="20" s="1"/>
  <c r="F761" i="20"/>
  <c r="F760" i="20"/>
  <c r="A756" i="20"/>
  <c r="A757" i="20" s="1"/>
  <c r="A758" i="20" s="1"/>
  <c r="A759" i="20" s="1"/>
  <c r="A760" i="20" s="1"/>
  <c r="A761" i="20" s="1"/>
  <c r="A762" i="20" s="1"/>
  <c r="A763" i="20" s="1"/>
  <c r="F753" i="20"/>
  <c r="F752" i="20"/>
  <c r="A752" i="20"/>
  <c r="A753" i="20" s="1"/>
  <c r="F749" i="20"/>
  <c r="F748" i="20"/>
  <c r="F747" i="20"/>
  <c r="F746" i="20"/>
  <c r="F745" i="20"/>
  <c r="F744" i="20"/>
  <c r="A744" i="20"/>
  <c r="A745" i="20" s="1"/>
  <c r="A746" i="20" s="1"/>
  <c r="A747" i="20" s="1"/>
  <c r="A748" i="20" s="1"/>
  <c r="A749" i="20" s="1"/>
  <c r="F741" i="20"/>
  <c r="F740" i="20"/>
  <c r="F739" i="20"/>
  <c r="A739" i="20"/>
  <c r="A740" i="20" s="1"/>
  <c r="A741" i="20" s="1"/>
  <c r="F738" i="20"/>
  <c r="F736" i="20"/>
  <c r="A736" i="20"/>
  <c r="F730" i="20"/>
  <c r="F728" i="20"/>
  <c r="F725" i="20"/>
  <c r="F724" i="20"/>
  <c r="F723" i="20"/>
  <c r="A722" i="20"/>
  <c r="A727" i="20" s="1"/>
  <c r="F720" i="20"/>
  <c r="F719" i="20"/>
  <c r="F718" i="20"/>
  <c r="F717" i="20"/>
  <c r="F716" i="20"/>
  <c r="F715" i="20"/>
  <c r="F714" i="20"/>
  <c r="A714" i="20"/>
  <c r="A715" i="20" s="1"/>
  <c r="A716" i="20" s="1"/>
  <c r="A717" i="20" s="1"/>
  <c r="A718" i="20" s="1"/>
  <c r="A719" i="20" s="1"/>
  <c r="A720" i="20" s="1"/>
  <c r="F713" i="20"/>
  <c r="F712" i="20"/>
  <c r="F711" i="20"/>
  <c r="F710" i="20"/>
  <c r="F709" i="20"/>
  <c r="F708" i="20"/>
  <c r="F707" i="20"/>
  <c r="F706" i="20"/>
  <c r="F705" i="20"/>
  <c r="A705" i="20"/>
  <c r="A706" i="20" s="1"/>
  <c r="A707" i="20" s="1"/>
  <c r="A708" i="20" s="1"/>
  <c r="A709" i="20" s="1"/>
  <c r="A710" i="20" s="1"/>
  <c r="A711" i="20" s="1"/>
  <c r="A712" i="20" s="1"/>
  <c r="F704" i="20"/>
  <c r="F700" i="20"/>
  <c r="F699" i="20"/>
  <c r="F698" i="20"/>
  <c r="F697" i="20"/>
  <c r="F696" i="20"/>
  <c r="F695" i="20"/>
  <c r="F686" i="20"/>
  <c r="F685" i="20"/>
  <c r="F684" i="20"/>
  <c r="F681" i="20"/>
  <c r="F680" i="20"/>
  <c r="F679" i="20"/>
  <c r="F678" i="20"/>
  <c r="F677" i="20"/>
  <c r="F676" i="20"/>
  <c r="F675" i="20"/>
  <c r="F672" i="20"/>
  <c r="F671" i="20"/>
  <c r="F670" i="20"/>
  <c r="F667" i="20"/>
  <c r="F662" i="20"/>
  <c r="F661" i="20"/>
  <c r="F660" i="20"/>
  <c r="F659" i="20"/>
  <c r="F658" i="20"/>
  <c r="A658" i="20"/>
  <c r="A659" i="20" s="1"/>
  <c r="A660" i="20" s="1"/>
  <c r="A661" i="20" s="1"/>
  <c r="A662" i="20" s="1"/>
  <c r="F655" i="20"/>
  <c r="F654" i="20"/>
  <c r="F653" i="20"/>
  <c r="F652" i="20"/>
  <c r="A652" i="20"/>
  <c r="A653" i="20" s="1"/>
  <c r="F649" i="20"/>
  <c r="F648" i="20"/>
  <c r="F647" i="20"/>
  <c r="A647" i="20"/>
  <c r="A648" i="20" s="1"/>
  <c r="A649" i="20" s="1"/>
  <c r="F644" i="20"/>
  <c r="F643" i="20"/>
  <c r="F642" i="20"/>
  <c r="F641" i="20"/>
  <c r="A641" i="20"/>
  <c r="A642" i="20" s="1"/>
  <c r="A643" i="20" s="1"/>
  <c r="A644" i="20" s="1"/>
  <c r="F638" i="20"/>
  <c r="F637" i="20"/>
  <c r="F636" i="20"/>
  <c r="F635" i="20"/>
  <c r="F634" i="20"/>
  <c r="F633" i="20"/>
  <c r="A633" i="20"/>
  <c r="A634" i="20" s="1"/>
  <c r="A635" i="20" s="1"/>
  <c r="A636" i="20" s="1"/>
  <c r="A637" i="20" s="1"/>
  <c r="A638" i="20" s="1"/>
  <c r="F630" i="20"/>
  <c r="F629" i="20"/>
  <c r="F628" i="20"/>
  <c r="F627" i="20"/>
  <c r="F626" i="20"/>
  <c r="F625" i="20"/>
  <c r="F624" i="20"/>
  <c r="F623" i="20"/>
  <c r="F622" i="20"/>
  <c r="F621" i="20"/>
  <c r="F620" i="20"/>
  <c r="F619" i="20"/>
  <c r="F618" i="20"/>
  <c r="F617" i="20"/>
  <c r="F616" i="20"/>
  <c r="F615" i="20"/>
  <c r="F614" i="20"/>
  <c r="A614" i="20"/>
  <c r="A615" i="20" s="1"/>
  <c r="A616" i="20" s="1"/>
  <c r="A617" i="20" s="1"/>
  <c r="A618" i="20" s="1"/>
  <c r="A619" i="20" s="1"/>
  <c r="A620" i="20" s="1"/>
  <c r="A621" i="20" s="1"/>
  <c r="A622" i="20" s="1"/>
  <c r="F613" i="20"/>
  <c r="F611" i="20"/>
  <c r="F610" i="20"/>
  <c r="F609" i="20"/>
  <c r="F608" i="20"/>
  <c r="F607" i="20"/>
  <c r="F606" i="20"/>
  <c r="F605" i="20"/>
  <c r="F604" i="20"/>
  <c r="F603" i="20"/>
  <c r="F602" i="20"/>
  <c r="A602" i="20"/>
  <c r="A603" i="20" s="1"/>
  <c r="A604" i="20" s="1"/>
  <c r="A605" i="20" s="1"/>
  <c r="A606" i="20" s="1"/>
  <c r="A607" i="20" s="1"/>
  <c r="A608" i="20" s="1"/>
  <c r="A609" i="20" s="1"/>
  <c r="A610" i="20" s="1"/>
  <c r="A592" i="20"/>
  <c r="A593" i="20" s="1"/>
  <c r="F589" i="20"/>
  <c r="F588" i="20"/>
  <c r="F587" i="20"/>
  <c r="F586" i="20"/>
  <c r="F585" i="20"/>
  <c r="F584" i="20"/>
  <c r="A584" i="20"/>
  <c r="A585" i="20" s="1"/>
  <c r="A586" i="20" s="1"/>
  <c r="A587" i="20" s="1"/>
  <c r="A588" i="20" s="1"/>
  <c r="A589" i="20" s="1"/>
  <c r="F581" i="20"/>
  <c r="F580" i="20"/>
  <c r="A579" i="20"/>
  <c r="A580" i="20" s="1"/>
  <c r="A581" i="20" s="1"/>
  <c r="F576" i="20"/>
  <c r="A576" i="20"/>
  <c r="F570" i="20"/>
  <c r="F568" i="20"/>
  <c r="F567" i="20"/>
  <c r="F566" i="20"/>
  <c r="F565" i="20"/>
  <c r="F562" i="20"/>
  <c r="F561" i="20"/>
  <c r="F560" i="20"/>
  <c r="F559" i="20"/>
  <c r="F558" i="20"/>
  <c r="F557" i="20"/>
  <c r="F556" i="20"/>
  <c r="F555" i="20"/>
  <c r="F554" i="20"/>
  <c r="F553" i="20"/>
  <c r="F552" i="20"/>
  <c r="F551" i="20"/>
  <c r="F550" i="20"/>
  <c r="F547" i="20"/>
  <c r="F546" i="20"/>
  <c r="F543" i="20"/>
  <c r="F542" i="20"/>
  <c r="F541" i="20"/>
  <c r="F538" i="20"/>
  <c r="F536" i="20"/>
  <c r="F534" i="20"/>
  <c r="F533" i="20"/>
  <c r="F532" i="20"/>
  <c r="F531" i="20"/>
  <c r="F530" i="20"/>
  <c r="F521" i="20"/>
  <c r="F520" i="20"/>
  <c r="F517" i="20"/>
  <c r="F516" i="20"/>
  <c r="F515" i="20"/>
  <c r="F514" i="20"/>
  <c r="F513" i="20"/>
  <c r="F512" i="20"/>
  <c r="F511" i="20"/>
  <c r="F508" i="20"/>
  <c r="F506" i="20"/>
  <c r="A506" i="20"/>
  <c r="F500" i="20"/>
  <c r="F499" i="20"/>
  <c r="F498" i="20"/>
  <c r="F497" i="20"/>
  <c r="F496" i="20"/>
  <c r="F495" i="20"/>
  <c r="F494" i="20"/>
  <c r="F491" i="20"/>
  <c r="F490" i="20"/>
  <c r="F489" i="20"/>
  <c r="F488" i="20"/>
  <c r="F485" i="20"/>
  <c r="F484" i="20"/>
  <c r="F483" i="20"/>
  <c r="F482" i="20"/>
  <c r="F479" i="20"/>
  <c r="F478" i="20"/>
  <c r="F477" i="20"/>
  <c r="F473" i="20"/>
  <c r="F472" i="20"/>
  <c r="F471" i="20"/>
  <c r="F470" i="20"/>
  <c r="A470" i="20"/>
  <c r="A471" i="20" s="1"/>
  <c r="A472" i="20" s="1"/>
  <c r="A473" i="20" s="1"/>
  <c r="F469" i="20"/>
  <c r="F468" i="20"/>
  <c r="F467" i="20"/>
  <c r="F466" i="20"/>
  <c r="F465" i="20"/>
  <c r="F464" i="20"/>
  <c r="F463" i="20"/>
  <c r="F462" i="20"/>
  <c r="F461" i="20"/>
  <c r="F460" i="20"/>
  <c r="F457" i="20"/>
  <c r="F456" i="20"/>
  <c r="F455" i="20"/>
  <c r="F454" i="20"/>
  <c r="F453" i="20"/>
  <c r="F452" i="20"/>
  <c r="F451" i="20"/>
  <c r="F450" i="20"/>
  <c r="F449" i="20"/>
  <c r="F448" i="20"/>
  <c r="F447" i="20"/>
  <c r="F446" i="20"/>
  <c r="F445" i="20"/>
  <c r="F444" i="20"/>
  <c r="A444" i="20"/>
  <c r="A445" i="20" s="1"/>
  <c r="A446" i="20" s="1"/>
  <c r="A447" i="20" s="1"/>
  <c r="A448" i="20" s="1"/>
  <c r="A449" i="20" s="1"/>
  <c r="A450" i="20" s="1"/>
  <c r="A451" i="20" s="1"/>
  <c r="A452" i="20" s="1"/>
  <c r="A453" i="20" s="1"/>
  <c r="A454" i="20" s="1"/>
  <c r="A455" i="20" s="1"/>
  <c r="A456" i="20" s="1"/>
  <c r="A457" i="20" s="1"/>
  <c r="F443" i="20"/>
  <c r="F442" i="20"/>
  <c r="F441" i="20"/>
  <c r="F440" i="20"/>
  <c r="F439" i="20"/>
  <c r="F438" i="20"/>
  <c r="F437" i="20"/>
  <c r="F436" i="20"/>
  <c r="F435" i="20"/>
  <c r="F434" i="20"/>
  <c r="F431" i="20"/>
  <c r="F430" i="20"/>
  <c r="F427" i="20"/>
  <c r="F426" i="20"/>
  <c r="F425" i="20"/>
  <c r="F424" i="20"/>
  <c r="F423" i="20"/>
  <c r="F422" i="20"/>
  <c r="F421" i="20"/>
  <c r="F418" i="20"/>
  <c r="F417" i="20"/>
  <c r="F416" i="20"/>
  <c r="F415" i="20"/>
  <c r="F414" i="20"/>
  <c r="F413" i="20"/>
  <c r="F412" i="20"/>
  <c r="F409" i="20"/>
  <c r="F408" i="20"/>
  <c r="F404" i="20"/>
  <c r="F403" i="20"/>
  <c r="F402" i="20"/>
  <c r="F399" i="20"/>
  <c r="F395" i="20"/>
  <c r="F389" i="20"/>
  <c r="F388" i="20"/>
  <c r="F387" i="20"/>
  <c r="A387" i="20"/>
  <c r="A388" i="20" s="1"/>
  <c r="A389" i="20" s="1"/>
  <c r="F386" i="20"/>
  <c r="F385" i="20"/>
  <c r="F384" i="20"/>
  <c r="F383" i="20"/>
  <c r="F382" i="20"/>
  <c r="F381" i="20"/>
  <c r="F380" i="20"/>
  <c r="F379" i="20"/>
  <c r="F378" i="20"/>
  <c r="F377" i="20"/>
  <c r="F374" i="20"/>
  <c r="F373" i="20"/>
  <c r="F372" i="20"/>
  <c r="F371" i="20"/>
  <c r="A370" i="20"/>
  <c r="A376" i="20" s="1"/>
  <c r="F368" i="20"/>
  <c r="F367" i="20"/>
  <c r="F366" i="20"/>
  <c r="F365" i="20"/>
  <c r="F364" i="20"/>
  <c r="A364" i="20"/>
  <c r="A365" i="20" s="1"/>
  <c r="A366" i="20" s="1"/>
  <c r="A367" i="20" s="1"/>
  <c r="A368" i="20" s="1"/>
  <c r="F357" i="20"/>
  <c r="F356" i="20"/>
  <c r="F352" i="20"/>
  <c r="F351" i="20"/>
  <c r="F350" i="20"/>
  <c r="F349" i="20"/>
  <c r="F348" i="20"/>
  <c r="F345" i="20"/>
  <c r="F344" i="20"/>
  <c r="F343" i="20"/>
  <c r="F341" i="20"/>
  <c r="F340" i="20"/>
  <c r="F334" i="20"/>
  <c r="F333" i="20"/>
  <c r="F332" i="20"/>
  <c r="F331" i="20"/>
  <c r="F328" i="20"/>
  <c r="F327" i="20"/>
  <c r="F326" i="20"/>
  <c r="A325" i="20"/>
  <c r="A330" i="20" s="1"/>
  <c r="A336" i="20" s="1"/>
  <c r="F323" i="20"/>
  <c r="A323" i="20"/>
  <c r="F315" i="20"/>
  <c r="F314" i="20"/>
  <c r="F311" i="20"/>
  <c r="F310" i="20"/>
  <c r="A309" i="20"/>
  <c r="A310" i="20" s="1"/>
  <c r="A311" i="20" s="1"/>
  <c r="F305" i="20"/>
  <c r="F304" i="20"/>
  <c r="F303" i="20"/>
  <c r="A303" i="20"/>
  <c r="A304" i="20" s="1"/>
  <c r="A305" i="20" s="1"/>
  <c r="A306" i="20" s="1"/>
  <c r="A307" i="20" s="1"/>
  <c r="F296" i="20"/>
  <c r="F295" i="20"/>
  <c r="F294" i="20"/>
  <c r="F291" i="20"/>
  <c r="F290" i="20"/>
  <c r="F289" i="20"/>
  <c r="A288" i="20"/>
  <c r="A289" i="20" s="1"/>
  <c r="A290" i="20" s="1"/>
  <c r="A291" i="20" s="1"/>
  <c r="F286" i="20"/>
  <c r="A286" i="20"/>
  <c r="F280" i="20"/>
  <c r="F279" i="20"/>
  <c r="F278" i="20"/>
  <c r="F275" i="20"/>
  <c r="F274" i="20"/>
  <c r="F271" i="20"/>
  <c r="F262" i="20"/>
  <c r="F259" i="20"/>
  <c r="F256" i="20"/>
  <c r="F255" i="20"/>
  <c r="F254" i="20"/>
  <c r="F253" i="20"/>
  <c r="A252" i="20"/>
  <c r="A253" i="20" s="1"/>
  <c r="A254" i="20" s="1"/>
  <c r="A255" i="20" s="1"/>
  <c r="A256" i="20" s="1"/>
  <c r="F250" i="20"/>
  <c r="A250" i="20"/>
  <c r="F240" i="20"/>
  <c r="F239" i="20"/>
  <c r="A234" i="20"/>
  <c r="A238" i="20" s="1"/>
  <c r="A239" i="20" s="1"/>
  <c r="A240" i="20" s="1"/>
  <c r="A228" i="20"/>
  <c r="A229" i="20" s="1"/>
  <c r="A230" i="20" s="1"/>
  <c r="A231" i="20" s="1"/>
  <c r="A232" i="20" s="1"/>
  <c r="F221" i="20"/>
  <c r="F220" i="20"/>
  <c r="F219" i="20"/>
  <c r="F216" i="20"/>
  <c r="F215" i="20"/>
  <c r="F214" i="20"/>
  <c r="A213" i="20"/>
  <c r="A214" i="20" s="1"/>
  <c r="A215" i="20" s="1"/>
  <c r="A216" i="20" s="1"/>
  <c r="F211" i="20"/>
  <c r="A211" i="20"/>
  <c r="F205" i="20"/>
  <c r="F204" i="20"/>
  <c r="F203" i="20"/>
  <c r="F202" i="20"/>
  <c r="F198" i="20"/>
  <c r="F197" i="20"/>
  <c r="F196" i="20"/>
  <c r="F193" i="20"/>
  <c r="F184" i="20"/>
  <c r="F181" i="20"/>
  <c r="F180" i="20"/>
  <c r="F179" i="20"/>
  <c r="F176" i="20"/>
  <c r="F175" i="20"/>
  <c r="F174" i="20"/>
  <c r="F173" i="20"/>
  <c r="A172" i="20"/>
  <c r="A178" i="20" s="1"/>
  <c r="F170" i="20"/>
  <c r="A170" i="20"/>
  <c r="F162" i="20"/>
  <c r="F160" i="20"/>
  <c r="F158" i="20"/>
  <c r="F156" i="20"/>
  <c r="F155" i="20"/>
  <c r="F154" i="20"/>
  <c r="F153" i="20"/>
  <c r="F152" i="20"/>
  <c r="F151" i="20"/>
  <c r="F150" i="20"/>
  <c r="F149" i="20"/>
  <c r="F148" i="20"/>
  <c r="F147" i="20"/>
  <c r="F146" i="20"/>
  <c r="F145" i="20"/>
  <c r="F144" i="20"/>
  <c r="F143" i="20"/>
  <c r="F142" i="20"/>
  <c r="F141" i="20"/>
  <c r="F140" i="20"/>
  <c r="F139" i="20"/>
  <c r="F138" i="20"/>
  <c r="F137" i="20"/>
  <c r="F136" i="20"/>
  <c r="F135" i="20"/>
  <c r="F134" i="20"/>
  <c r="F133" i="20"/>
  <c r="F132" i="20"/>
  <c r="F131" i="20"/>
  <c r="A131" i="20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F130" i="20"/>
  <c r="F129" i="20"/>
  <c r="F128" i="20"/>
  <c r="F127" i="20"/>
  <c r="F126" i="20"/>
  <c r="F125" i="20"/>
  <c r="F124" i="20"/>
  <c r="F123" i="20"/>
  <c r="F122" i="20"/>
  <c r="F121" i="20"/>
  <c r="F118" i="20"/>
  <c r="F115" i="20"/>
  <c r="F114" i="20"/>
  <c r="F113" i="20"/>
  <c r="F112" i="20"/>
  <c r="F111" i="20"/>
  <c r="F110" i="20"/>
  <c r="F109" i="20"/>
  <c r="F108" i="20"/>
  <c r="F107" i="20"/>
  <c r="F104" i="20"/>
  <c r="A104" i="20"/>
  <c r="L96" i="20"/>
  <c r="F96" i="20"/>
  <c r="F95" i="20"/>
  <c r="L94" i="20"/>
  <c r="F94" i="20"/>
  <c r="L93" i="20"/>
  <c r="F93" i="20"/>
  <c r="L92" i="20"/>
  <c r="F92" i="20"/>
  <c r="L91" i="20"/>
  <c r="F91" i="20"/>
  <c r="L90" i="20"/>
  <c r="F90" i="20"/>
  <c r="L89" i="20"/>
  <c r="F89" i="20"/>
  <c r="L88" i="20"/>
  <c r="F88" i="20"/>
  <c r="L87" i="20"/>
  <c r="F87" i="20"/>
  <c r="L86" i="20"/>
  <c r="F86" i="20"/>
  <c r="L85" i="20"/>
  <c r="F85" i="20"/>
  <c r="L84" i="20"/>
  <c r="F84" i="20"/>
  <c r="L83" i="20"/>
  <c r="F83" i="20"/>
  <c r="F82" i="20"/>
  <c r="L81" i="20"/>
  <c r="F81" i="20"/>
  <c r="F80" i="20"/>
  <c r="F79" i="20"/>
  <c r="F78" i="20"/>
  <c r="F77" i="20"/>
  <c r="F76" i="20"/>
  <c r="F75" i="20"/>
  <c r="F74" i="20"/>
  <c r="F73" i="20"/>
  <c r="F72" i="20"/>
  <c r="F71" i="20"/>
  <c r="F70" i="20"/>
  <c r="F69" i="20"/>
  <c r="F68" i="20"/>
  <c r="F67" i="20"/>
  <c r="F66" i="20"/>
  <c r="F59" i="20"/>
  <c r="F58" i="20"/>
  <c r="F57" i="20"/>
  <c r="F56" i="20"/>
  <c r="C55" i="20"/>
  <c r="F55" i="20" s="1"/>
  <c r="C54" i="20"/>
  <c r="F54" i="20" s="1"/>
  <c r="F53" i="20"/>
  <c r="F52" i="20"/>
  <c r="F51" i="20"/>
  <c r="F50" i="20"/>
  <c r="F49" i="20"/>
  <c r="F48" i="20"/>
  <c r="F47" i="20"/>
  <c r="F45" i="20"/>
  <c r="C40" i="20"/>
  <c r="C42" i="20" s="1"/>
  <c r="F42" i="20" s="1"/>
  <c r="F38" i="20"/>
  <c r="C36" i="20"/>
  <c r="F36" i="20" s="1"/>
  <c r="C35" i="20"/>
  <c r="F35" i="20" s="1"/>
  <c r="C33" i="20"/>
  <c r="C34" i="20" s="1"/>
  <c r="F34" i="20" s="1"/>
  <c r="F31" i="20"/>
  <c r="F30" i="20"/>
  <c r="C27" i="20"/>
  <c r="F27" i="20" s="1"/>
  <c r="C26" i="20"/>
  <c r="F26" i="20" s="1"/>
  <c r="C25" i="20"/>
  <c r="F25" i="20" s="1"/>
  <c r="C22" i="20"/>
  <c r="F22" i="20" s="1"/>
  <c r="F21" i="20"/>
  <c r="F20" i="20"/>
  <c r="F19" i="20"/>
  <c r="F18" i="20"/>
  <c r="F17" i="20"/>
  <c r="F16" i="20"/>
  <c r="F13" i="20"/>
  <c r="F163" i="20" l="1"/>
  <c r="F40" i="20"/>
  <c r="A326" i="20"/>
  <c r="A327" i="20" s="1"/>
  <c r="A328" i="20" s="1"/>
  <c r="A371" i="20"/>
  <c r="A372" i="20" s="1"/>
  <c r="A373" i="20" s="1"/>
  <c r="A374" i="20" s="1"/>
  <c r="A173" i="20"/>
  <c r="A174" i="20" s="1"/>
  <c r="A175" i="20" s="1"/>
  <c r="A176" i="20" s="1"/>
  <c r="A235" i="20"/>
  <c r="A236" i="20" s="1"/>
  <c r="C32" i="20"/>
  <c r="F32" i="20" s="1"/>
  <c r="A313" i="20"/>
  <c r="A314" i="20" s="1"/>
  <c r="A315" i="20" s="1"/>
  <c r="A778" i="20"/>
  <c r="A779" i="20" s="1"/>
  <c r="F97" i="20"/>
  <c r="A723" i="20"/>
  <c r="A724" i="20" s="1"/>
  <c r="A725" i="20" s="1"/>
  <c r="F851" i="20"/>
  <c r="A183" i="20"/>
  <c r="A179" i="20"/>
  <c r="A180" i="20" s="1"/>
  <c r="A181" i="20" s="1"/>
  <c r="A391" i="20"/>
  <c r="A377" i="20"/>
  <c r="A378" i="20" s="1"/>
  <c r="A379" i="20" s="1"/>
  <c r="A380" i="20" s="1"/>
  <c r="A381" i="20" s="1"/>
  <c r="A382" i="20" s="1"/>
  <c r="A383" i="20" s="1"/>
  <c r="A384" i="20" s="1"/>
  <c r="A385" i="20" s="1"/>
  <c r="A789" i="20"/>
  <c r="A782" i="20"/>
  <c r="A783" i="20" s="1"/>
  <c r="A784" i="20" s="1"/>
  <c r="A785" i="20" s="1"/>
  <c r="A786" i="20" s="1"/>
  <c r="A787" i="20" s="1"/>
  <c r="A337" i="20"/>
  <c r="A338" i="20" s="1"/>
  <c r="A339" i="20" s="1"/>
  <c r="A340" i="20" s="1"/>
  <c r="A341" i="20" s="1"/>
  <c r="A342" i="20" s="1"/>
  <c r="A343" i="20" s="1"/>
  <c r="A344" i="20" s="1"/>
  <c r="A345" i="20" s="1"/>
  <c r="A347" i="20"/>
  <c r="A829" i="20"/>
  <c r="A822" i="20"/>
  <c r="A823" i="20" s="1"/>
  <c r="A824" i="20" s="1"/>
  <c r="A825" i="20" s="1"/>
  <c r="A826" i="20" s="1"/>
  <c r="A827" i="20" s="1"/>
  <c r="A655" i="20"/>
  <c r="A654" i="20"/>
  <c r="A730" i="20"/>
  <c r="A728" i="20"/>
  <c r="F60" i="20"/>
  <c r="A258" i="20"/>
  <c r="A331" i="20"/>
  <c r="A332" i="20" s="1"/>
  <c r="A333" i="20" s="1"/>
  <c r="A334" i="20" s="1"/>
  <c r="F33" i="20"/>
  <c r="A218" i="20"/>
  <c r="A293" i="20"/>
  <c r="A814" i="20"/>
  <c r="A815" i="20" s="1"/>
  <c r="A816" i="20" s="1"/>
  <c r="A817" i="20" s="1"/>
  <c r="A818" i="20" s="1"/>
  <c r="A819" i="20" s="1"/>
  <c r="F43" i="20" l="1"/>
  <c r="A830" i="20"/>
  <c r="A831" i="20" s="1"/>
  <c r="A832" i="20" s="1"/>
  <c r="A833" i="20" s="1"/>
  <c r="A834" i="20" s="1"/>
  <c r="A835" i="20" s="1"/>
  <c r="A836" i="20" s="1"/>
  <c r="A837" i="20" s="1"/>
  <c r="A838" i="20" s="1"/>
  <c r="A843" i="20"/>
  <c r="A844" i="20" s="1"/>
  <c r="A845" i="20" s="1"/>
  <c r="A846" i="20" s="1"/>
  <c r="A847" i="20" s="1"/>
  <c r="A848" i="20" s="1"/>
  <c r="A849" i="20" s="1"/>
  <c r="A107" i="20"/>
  <c r="A108" i="20" s="1"/>
  <c r="A109" i="20" s="1"/>
  <c r="A110" i="20" s="1"/>
  <c r="A111" i="20" s="1"/>
  <c r="A112" i="20" s="1"/>
  <c r="A113" i="20" s="1"/>
  <c r="A114" i="20" s="1"/>
  <c r="A115" i="20" s="1"/>
  <c r="A117" i="20"/>
  <c r="A120" i="20" s="1"/>
  <c r="A348" i="20"/>
  <c r="A349" i="20" s="1"/>
  <c r="A350" i="20" s="1"/>
  <c r="A351" i="20" s="1"/>
  <c r="A352" i="20" s="1"/>
  <c r="A353" i="20" s="1"/>
  <c r="A355" i="20"/>
  <c r="A356" i="20" s="1"/>
  <c r="A357" i="20" s="1"/>
  <c r="A795" i="20"/>
  <c r="A796" i="20" s="1"/>
  <c r="A797" i="20" s="1"/>
  <c r="A798" i="20" s="1"/>
  <c r="A799" i="20" s="1"/>
  <c r="A790" i="20"/>
  <c r="A791" i="20" s="1"/>
  <c r="A792" i="20" s="1"/>
  <c r="A793" i="20" s="1"/>
  <c r="A223" i="20"/>
  <c r="A224" i="20" s="1"/>
  <c r="A225" i="20" s="1"/>
  <c r="A219" i="20"/>
  <c r="A220" i="20" s="1"/>
  <c r="A221" i="20" s="1"/>
  <c r="A261" i="20"/>
  <c r="A259" i="20"/>
  <c r="A392" i="20"/>
  <c r="A393" i="20" s="1"/>
  <c r="A394" i="20" s="1"/>
  <c r="A395" i="20" s="1"/>
  <c r="A397" i="20"/>
  <c r="A294" i="20"/>
  <c r="A295" i="20" s="1"/>
  <c r="A296" i="20" s="1"/>
  <c r="A298" i="20"/>
  <c r="A299" i="20" s="1"/>
  <c r="A300" i="20" s="1"/>
  <c r="A184" i="20"/>
  <c r="A186" i="20"/>
  <c r="A407" i="20" l="1"/>
  <c r="A398" i="20"/>
  <c r="A399" i="20" s="1"/>
  <c r="A400" i="20" s="1"/>
  <c r="A401" i="20" s="1"/>
  <c r="A402" i="20" s="1"/>
  <c r="A403" i="20" s="1"/>
  <c r="A404" i="20" s="1"/>
  <c r="A405" i="20" s="1"/>
  <c r="A192" i="20"/>
  <c r="A187" i="20"/>
  <c r="A188" i="20" s="1"/>
  <c r="A189" i="20" s="1"/>
  <c r="A190" i="20" s="1"/>
  <c r="A264" i="20"/>
  <c r="A262" i="20"/>
  <c r="A265" i="20" l="1"/>
  <c r="A266" i="20" s="1"/>
  <c r="A267" i="20" s="1"/>
  <c r="A268" i="20" s="1"/>
  <c r="A270" i="20"/>
  <c r="A193" i="20"/>
  <c r="A195" i="20"/>
  <c r="A408" i="20"/>
  <c r="A409" i="20" s="1"/>
  <c r="A411" i="20"/>
  <c r="A420" i="20" l="1"/>
  <c r="A412" i="20"/>
  <c r="A413" i="20" s="1"/>
  <c r="A414" i="20" s="1"/>
  <c r="A415" i="20" s="1"/>
  <c r="A416" i="20" s="1"/>
  <c r="A417" i="20" s="1"/>
  <c r="A418" i="20" s="1"/>
  <c r="A200" i="20"/>
  <c r="A201" i="20" s="1"/>
  <c r="A202" i="20" s="1"/>
  <c r="A196" i="20"/>
  <c r="A197" i="20" s="1"/>
  <c r="A198" i="20" s="1"/>
  <c r="A118" i="20"/>
  <c r="A273" i="20"/>
  <c r="A271" i="20"/>
  <c r="A429" i="20" l="1"/>
  <c r="A421" i="20"/>
  <c r="A422" i="20" s="1"/>
  <c r="A423" i="20" s="1"/>
  <c r="A424" i="20" s="1"/>
  <c r="A425" i="20" s="1"/>
  <c r="A426" i="20" s="1"/>
  <c r="A427" i="20" s="1"/>
  <c r="A205" i="20"/>
  <c r="A203" i="20"/>
  <c r="A204" i="20" s="1"/>
  <c r="A277" i="20"/>
  <c r="A278" i="20" s="1"/>
  <c r="A279" i="20" s="1"/>
  <c r="A280" i="20" s="1"/>
  <c r="A274" i="20"/>
  <c r="A275" i="20" s="1"/>
  <c r="A121" i="20" l="1"/>
  <c r="A122" i="20" s="1"/>
  <c r="A123" i="20" s="1"/>
  <c r="A124" i="20" s="1"/>
  <c r="A125" i="20" s="1"/>
  <c r="A126" i="20" s="1"/>
  <c r="A127" i="20" s="1"/>
  <c r="A128" i="20" s="1"/>
  <c r="A129" i="20" s="1"/>
  <c r="A158" i="20"/>
  <c r="A160" i="20" s="1"/>
  <c r="A162" i="20" s="1"/>
  <c r="A430" i="20"/>
  <c r="A431" i="20" s="1"/>
  <c r="A433" i="20"/>
  <c r="A459" i="20" l="1"/>
  <c r="A434" i="20"/>
  <c r="A435" i="20" s="1"/>
  <c r="A436" i="20" s="1"/>
  <c r="A437" i="20" s="1"/>
  <c r="A438" i="20" s="1"/>
  <c r="A439" i="20" s="1"/>
  <c r="A440" i="20" s="1"/>
  <c r="A441" i="20" s="1"/>
  <c r="A442" i="20" s="1"/>
  <c r="A475" i="20" l="1"/>
  <c r="A460" i="20"/>
  <c r="A461" i="20" s="1"/>
  <c r="A462" i="20" s="1"/>
  <c r="A463" i="20" s="1"/>
  <c r="A464" i="20" s="1"/>
  <c r="A465" i="20" s="1"/>
  <c r="A466" i="20" s="1"/>
  <c r="A467" i="20" s="1"/>
  <c r="A468" i="20" s="1"/>
  <c r="A476" i="20" l="1"/>
  <c r="A477" i="20" s="1"/>
  <c r="A478" i="20" s="1"/>
  <c r="A479" i="20" s="1"/>
  <c r="A481" i="20"/>
  <c r="A487" i="20" l="1"/>
  <c r="A482" i="20"/>
  <c r="A483" i="20" s="1"/>
  <c r="A484" i="20" s="1"/>
  <c r="A485" i="20" s="1"/>
  <c r="A488" i="20" l="1"/>
  <c r="A489" i="20" s="1"/>
  <c r="A490" i="20" s="1"/>
  <c r="A491" i="20" s="1"/>
  <c r="A493" i="20"/>
  <c r="A494" i="20" s="1"/>
  <c r="A495" i="20" s="1"/>
  <c r="A496" i="20" s="1"/>
  <c r="A497" i="20" s="1"/>
  <c r="A498" i="20" s="1"/>
  <c r="A499" i="20" s="1"/>
  <c r="A500" i="20" s="1"/>
  <c r="F400" i="20" l="1"/>
  <c r="F476" i="20" l="1"/>
  <c r="F694" i="20"/>
  <c r="F763" i="20"/>
  <c r="F527" i="20"/>
  <c r="F229" i="20"/>
  <c r="F398" i="20" l="1"/>
  <c r="F599" i="20"/>
  <c r="F337" i="20"/>
  <c r="F266" i="20"/>
  <c r="F188" i="20"/>
  <c r="F230" i="20"/>
  <c r="F228" i="20"/>
  <c r="F525" i="20"/>
  <c r="F757" i="20"/>
  <c r="F690" i="20"/>
  <c r="F597" i="20"/>
  <c r="F235" i="20" l="1"/>
  <c r="F265" i="20" l="1"/>
  <c r="F187" i="20"/>
  <c r="F526" i="20"/>
  <c r="F691" i="20"/>
  <c r="F758" i="20"/>
  <c r="F598" i="20"/>
  <c r="F756" i="20"/>
  <c r="F596" i="20"/>
  <c r="F524" i="20"/>
  <c r="F401" i="20"/>
  <c r="F306" i="20"/>
  <c r="F267" i="20"/>
  <c r="F231" i="20"/>
  <c r="F189" i="20"/>
  <c r="F339" i="20" l="1"/>
  <c r="F236" i="20"/>
  <c r="F201" i="20"/>
  <c r="F405" i="20"/>
  <c r="F342" i="20"/>
  <c r="F307" i="20"/>
  <c r="F268" i="20"/>
  <c r="F281" i="20" s="1"/>
  <c r="F232" i="20"/>
  <c r="F692" i="20"/>
  <c r="F190" i="20"/>
  <c r="F759" i="20"/>
  <c r="F528" i="20"/>
  <c r="F593" i="20"/>
  <c r="F393" i="20"/>
  <c r="F300" i="20"/>
  <c r="F225" i="20"/>
  <c r="F392" i="20"/>
  <c r="F358" i="20" l="1"/>
  <c r="F206" i="20"/>
  <c r="F592" i="20"/>
  <c r="F663" i="20" s="1"/>
  <c r="F299" i="20"/>
  <c r="F316" i="20" s="1"/>
  <c r="F318" i="20" s="1"/>
  <c r="F224" i="20"/>
  <c r="F241" i="20" s="1"/>
  <c r="F243" i="20" l="1"/>
  <c r="B66" i="8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53" i="8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F523" i="1" l="1"/>
  <c r="F521" i="1"/>
  <c r="C519" i="1"/>
  <c r="F519" i="1" s="1"/>
  <c r="E518" i="1"/>
  <c r="F518" i="1" s="1"/>
  <c r="F517" i="1"/>
  <c r="F516" i="1"/>
  <c r="F515" i="1"/>
  <c r="F514" i="1"/>
  <c r="F513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0" i="1"/>
  <c r="F471" i="1" s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6" i="1"/>
  <c r="F433" i="1"/>
  <c r="C431" i="1"/>
  <c r="F431" i="1" s="1"/>
  <c r="F429" i="1"/>
  <c r="F428" i="1"/>
  <c r="F427" i="1"/>
  <c r="F426" i="1"/>
  <c r="F425" i="1"/>
  <c r="F423" i="1"/>
  <c r="F422" i="1"/>
  <c r="F421" i="1"/>
  <c r="F420" i="1"/>
  <c r="F419" i="1"/>
  <c r="F418" i="1"/>
  <c r="G417" i="1"/>
  <c r="F417" i="1"/>
  <c r="G416" i="1"/>
  <c r="F416" i="1"/>
  <c r="G415" i="1"/>
  <c r="F415" i="1"/>
  <c r="F414" i="1"/>
  <c r="F413" i="1"/>
  <c r="F412" i="1"/>
  <c r="F411" i="1"/>
  <c r="F410" i="1"/>
  <c r="F409" i="1"/>
  <c r="F407" i="1"/>
  <c r="F406" i="1"/>
  <c r="F405" i="1"/>
  <c r="C403" i="1"/>
  <c r="C404" i="1" s="1"/>
  <c r="F404" i="1" s="1"/>
  <c r="C402" i="1"/>
  <c r="F402" i="1" s="1"/>
  <c r="F400" i="1"/>
  <c r="F399" i="1"/>
  <c r="F394" i="1"/>
  <c r="F391" i="1"/>
  <c r="F390" i="1"/>
  <c r="F389" i="1"/>
  <c r="F388" i="1"/>
  <c r="F387" i="1"/>
  <c r="F386" i="1"/>
  <c r="F385" i="1"/>
  <c r="F384" i="1"/>
  <c r="G383" i="1"/>
  <c r="F383" i="1"/>
  <c r="G382" i="1"/>
  <c r="F382" i="1"/>
  <c r="F381" i="1"/>
  <c r="F380" i="1"/>
  <c r="F379" i="1"/>
  <c r="F378" i="1"/>
  <c r="F377" i="1"/>
  <c r="H376" i="1"/>
  <c r="G376" i="1"/>
  <c r="F376" i="1"/>
  <c r="H374" i="1"/>
  <c r="G374" i="1"/>
  <c r="F374" i="1"/>
  <c r="F373" i="1"/>
  <c r="F372" i="1"/>
  <c r="F367" i="1"/>
  <c r="C366" i="1"/>
  <c r="C369" i="1" s="1"/>
  <c r="F369" i="1" s="1"/>
  <c r="F361" i="1"/>
  <c r="F359" i="1"/>
  <c r="F358" i="1"/>
  <c r="F357" i="1"/>
  <c r="F356" i="1"/>
  <c r="F355" i="1"/>
  <c r="F354" i="1"/>
  <c r="F353" i="1"/>
  <c r="G352" i="1"/>
  <c r="F352" i="1"/>
  <c r="F351" i="1"/>
  <c r="F350" i="1"/>
  <c r="F349" i="1"/>
  <c r="F348" i="1"/>
  <c r="F347" i="1"/>
  <c r="G346" i="1"/>
  <c r="F346" i="1"/>
  <c r="G344" i="1"/>
  <c r="F344" i="1"/>
  <c r="F343" i="1"/>
  <c r="F342" i="1"/>
  <c r="C340" i="1"/>
  <c r="C345" i="1" s="1"/>
  <c r="C339" i="1"/>
  <c r="F339" i="1" s="1"/>
  <c r="F336" i="1"/>
  <c r="G331" i="1"/>
  <c r="F331" i="1"/>
  <c r="G329" i="1"/>
  <c r="F329" i="1"/>
  <c r="G327" i="1"/>
  <c r="F327" i="1"/>
  <c r="G326" i="1"/>
  <c r="G325" i="1"/>
  <c r="G324" i="1"/>
  <c r="F324" i="1"/>
  <c r="G323" i="1"/>
  <c r="F323" i="1"/>
  <c r="G322" i="1"/>
  <c r="F322" i="1"/>
  <c r="G321" i="1"/>
  <c r="G320" i="1"/>
  <c r="G319" i="1"/>
  <c r="F319" i="1"/>
  <c r="G318" i="1"/>
  <c r="G317" i="1"/>
  <c r="I316" i="1"/>
  <c r="H316" i="1"/>
  <c r="G316" i="1"/>
  <c r="F316" i="1"/>
  <c r="G315" i="1"/>
  <c r="F313" i="1"/>
  <c r="G312" i="1"/>
  <c r="G311" i="1" s="1"/>
  <c r="F312" i="1"/>
  <c r="F311" i="1"/>
  <c r="F310" i="1"/>
  <c r="F309" i="1"/>
  <c r="H308" i="1"/>
  <c r="F308" i="1"/>
  <c r="F305" i="1"/>
  <c r="F300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1" i="1"/>
  <c r="F280" i="1"/>
  <c r="F279" i="1"/>
  <c r="C277" i="1"/>
  <c r="C278" i="1" s="1"/>
  <c r="F278" i="1" s="1"/>
  <c r="C276" i="1"/>
  <c r="F276" i="1" s="1"/>
  <c r="F273" i="1"/>
  <c r="F268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1" i="1"/>
  <c r="F250" i="1"/>
  <c r="F249" i="1"/>
  <c r="C247" i="1"/>
  <c r="C252" i="1" s="1"/>
  <c r="C246" i="1"/>
  <c r="F246" i="1" s="1"/>
  <c r="F243" i="1"/>
  <c r="F238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7" i="1"/>
  <c r="F216" i="1"/>
  <c r="F215" i="1"/>
  <c r="C213" i="1"/>
  <c r="C218" i="1" s="1"/>
  <c r="F218" i="1" s="1"/>
  <c r="C212" i="1"/>
  <c r="F212" i="1" s="1"/>
  <c r="F209" i="1"/>
  <c r="F204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7" i="1"/>
  <c r="F186" i="1"/>
  <c r="F185" i="1"/>
  <c r="C183" i="1"/>
  <c r="F183" i="1" s="1"/>
  <c r="C182" i="1"/>
  <c r="F182" i="1" s="1"/>
  <c r="F179" i="1"/>
  <c r="F174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4" i="1"/>
  <c r="F153" i="1"/>
  <c r="F152" i="1"/>
  <c r="C150" i="1"/>
  <c r="F150" i="1" s="1"/>
  <c r="C149" i="1"/>
  <c r="F149" i="1" s="1"/>
  <c r="F146" i="1"/>
  <c r="F141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C121" i="1"/>
  <c r="F121" i="1" s="1"/>
  <c r="F120" i="1"/>
  <c r="F119" i="1"/>
  <c r="F117" i="1"/>
  <c r="F116" i="1"/>
  <c r="C115" i="1"/>
  <c r="F115" i="1" s="1"/>
  <c r="F112" i="1"/>
  <c r="F107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C90" i="1"/>
  <c r="F90" i="1" s="1"/>
  <c r="C89" i="1"/>
  <c r="G89" i="1" s="1"/>
  <c r="G88" i="1"/>
  <c r="F88" i="1"/>
  <c r="F87" i="1"/>
  <c r="F85" i="1"/>
  <c r="F84" i="1"/>
  <c r="F83" i="1"/>
  <c r="F80" i="1"/>
  <c r="F74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G57" i="1"/>
  <c r="F57" i="1"/>
  <c r="C56" i="1"/>
  <c r="G56" i="1" s="1"/>
  <c r="G55" i="1"/>
  <c r="G59" i="1" s="1"/>
  <c r="F55" i="1"/>
  <c r="F54" i="1"/>
  <c r="F52" i="1"/>
  <c r="F51" i="1"/>
  <c r="F50" i="1"/>
  <c r="F48" i="1"/>
  <c r="C47" i="1"/>
  <c r="F47" i="1" s="1"/>
  <c r="F42" i="1"/>
  <c r="F40" i="1"/>
  <c r="F39" i="1"/>
  <c r="F38" i="1"/>
  <c r="F37" i="1"/>
  <c r="F36" i="1"/>
  <c r="F35" i="1"/>
  <c r="F34" i="1"/>
  <c r="F33" i="1"/>
  <c r="F32" i="1"/>
  <c r="F31" i="1"/>
  <c r="G30" i="1"/>
  <c r="F30" i="1"/>
  <c r="G29" i="1"/>
  <c r="G23" i="1" s="1"/>
  <c r="F29" i="1"/>
  <c r="F28" i="1"/>
  <c r="F27" i="1"/>
  <c r="F26" i="1"/>
  <c r="F25" i="1"/>
  <c r="F24" i="1"/>
  <c r="F23" i="1"/>
  <c r="F21" i="1"/>
  <c r="F20" i="1"/>
  <c r="F19" i="1"/>
  <c r="F18" i="1"/>
  <c r="C17" i="1"/>
  <c r="F17" i="1" s="1"/>
  <c r="F16" i="1"/>
  <c r="F13" i="1"/>
  <c r="G409" i="1" l="1"/>
  <c r="G21" i="1"/>
  <c r="H378" i="1"/>
  <c r="G399" i="1"/>
  <c r="F332" i="1"/>
  <c r="G348" i="1"/>
  <c r="G349" i="1" s="1"/>
  <c r="F56" i="1"/>
  <c r="I376" i="1"/>
  <c r="G92" i="1"/>
  <c r="G91" i="1" s="1"/>
  <c r="F89" i="1"/>
  <c r="F108" i="1" s="1"/>
  <c r="F213" i="1"/>
  <c r="F247" i="1"/>
  <c r="G378" i="1"/>
  <c r="C22" i="1"/>
  <c r="F22" i="1" s="1"/>
  <c r="G93" i="1"/>
  <c r="F142" i="1"/>
  <c r="G121" i="1"/>
  <c r="C341" i="1"/>
  <c r="F341" i="1" s="1"/>
  <c r="F75" i="1"/>
  <c r="C155" i="1"/>
  <c r="G155" i="1" s="1"/>
  <c r="C188" i="1"/>
  <c r="G188" i="1" s="1"/>
  <c r="C214" i="1"/>
  <c r="F214" i="1" s="1"/>
  <c r="C248" i="1"/>
  <c r="F248" i="1" s="1"/>
  <c r="F340" i="1"/>
  <c r="F366" i="1"/>
  <c r="C370" i="1"/>
  <c r="C375" i="1" s="1"/>
  <c r="G375" i="1" s="1"/>
  <c r="G407" i="1"/>
  <c r="F466" i="1"/>
  <c r="G25" i="1"/>
  <c r="G24" i="1" s="1"/>
  <c r="F345" i="1"/>
  <c r="G345" i="1"/>
  <c r="F43" i="1"/>
  <c r="F252" i="1"/>
  <c r="G252" i="1"/>
  <c r="F375" i="1"/>
  <c r="G411" i="1"/>
  <c r="G410" i="1" s="1"/>
  <c r="F524" i="1"/>
  <c r="G60" i="1"/>
  <c r="G58" i="1"/>
  <c r="F277" i="1"/>
  <c r="I374" i="1"/>
  <c r="F403" i="1"/>
  <c r="G26" i="1"/>
  <c r="C151" i="1"/>
  <c r="F151" i="1" s="1"/>
  <c r="C184" i="1"/>
  <c r="F184" i="1" s="1"/>
  <c r="G218" i="1"/>
  <c r="C282" i="1"/>
  <c r="C392" i="1"/>
  <c r="F392" i="1" s="1"/>
  <c r="C408" i="1"/>
  <c r="C371" i="1"/>
  <c r="F371" i="1" s="1"/>
  <c r="F155" i="1" l="1"/>
  <c r="I378" i="1"/>
  <c r="I377" i="1" s="1"/>
  <c r="H348" i="1"/>
  <c r="F362" i="1"/>
  <c r="F239" i="1"/>
  <c r="F188" i="1"/>
  <c r="F205" i="1" s="1"/>
  <c r="G517" i="1"/>
  <c r="G518" i="1" s="1"/>
  <c r="F175" i="1"/>
  <c r="F370" i="1"/>
  <c r="F395" i="1" s="1"/>
  <c r="G22" i="1"/>
  <c r="F269" i="1"/>
  <c r="G408" i="1"/>
  <c r="F408" i="1"/>
  <c r="F434" i="1" s="1"/>
  <c r="G282" i="1"/>
  <c r="F282" i="1"/>
  <c r="F301" i="1" s="1"/>
  <c r="G412" i="1"/>
  <c r="I379" i="1"/>
  <c r="F526" i="1" l="1"/>
  <c r="F527" i="1" s="1"/>
  <c r="F532" i="1" l="1"/>
  <c r="F535" i="1"/>
  <c r="F534" i="1"/>
  <c r="F537" i="1"/>
  <c r="F533" i="1"/>
  <c r="F529" i="1"/>
  <c r="F531" i="1"/>
  <c r="F538" i="1"/>
  <c r="F530" i="1"/>
  <c r="F536" i="1" l="1"/>
  <c r="F540" i="1" s="1"/>
  <c r="F542" i="1" s="1"/>
  <c r="F693" i="20" l="1"/>
  <c r="F731" i="20" s="1"/>
  <c r="F529" i="20"/>
  <c r="F571" i="20" s="1"/>
  <c r="F762" i="20"/>
  <c r="F800" i="20" s="1"/>
  <c r="F394" i="20"/>
  <c r="F501" i="20" s="1"/>
  <c r="F853" i="20" l="1"/>
  <c r="F861" i="20" s="1"/>
  <c r="F866" i="20" s="1"/>
  <c r="F874" i="20" s="1"/>
  <c r="F868" i="20" l="1"/>
  <c r="F871" i="20"/>
  <c r="F865" i="20"/>
  <c r="F875" i="20"/>
  <c r="F876" i="20"/>
  <c r="F862" i="20"/>
  <c r="F873" i="20"/>
  <c r="F872" i="20"/>
  <c r="F869" i="20"/>
  <c r="F870" i="20"/>
  <c r="F867" i="20"/>
  <c r="F880" i="20" l="1"/>
  <c r="F882" i="20" s="1"/>
  <c r="F884" i="20" s="1"/>
</calcChain>
</file>

<file path=xl/sharedStrings.xml><?xml version="1.0" encoding="utf-8"?>
<sst xmlns="http://schemas.openxmlformats.org/spreadsheetml/2006/main" count="2246" uniqueCount="908">
  <si>
    <t>INSTITUTO NACIONAL DE AGUAS POTABLES Y ALCANTARILLADOS</t>
  </si>
  <si>
    <t>***INAPA***</t>
  </si>
  <si>
    <t>DIRECCION DE INGENIERIA</t>
  </si>
  <si>
    <t>DEPARTAMENTO DE COSTOS Y PRESUPUESTOS</t>
  </si>
  <si>
    <t>Obra: CONSTRUCCION DEL ALCANTARILLADO SANITARIO SAN JUAN DE LA MAGUANA (OPCION 1)</t>
  </si>
  <si>
    <t>Ubicación : PROVINCIA SAN JUAN DE LA MAGUANA</t>
  </si>
  <si>
    <t>ZONA: II</t>
  </si>
  <si>
    <t>Partida</t>
  </si>
  <si>
    <t xml:space="preserve">Descripcion </t>
  </si>
  <si>
    <t>Cantidad</t>
  </si>
  <si>
    <t>Ud</t>
  </si>
  <si>
    <t>P.U. RD$</t>
  </si>
  <si>
    <t>MONTO RD$</t>
  </si>
  <si>
    <t>A</t>
  </si>
  <si>
    <t>REPLANTEO Y CONTROL TOPOGRAFICO</t>
  </si>
  <si>
    <t>M</t>
  </si>
  <si>
    <t>CORTE Y EXTRACCION DE ASFALTO</t>
  </si>
  <si>
    <t>CORTE DE ASFALTO E=2" (AMBOS LADOS)</t>
  </si>
  <si>
    <t>ML</t>
  </si>
  <si>
    <t>EXTRACCION DE ASFALTO C/EQUIPO</t>
  </si>
  <si>
    <t>M2</t>
  </si>
  <si>
    <t>BOTE DE MATERIAL C/CAMION</t>
  </si>
  <si>
    <t>M3</t>
  </si>
  <si>
    <t>MOVIMIENTO DE TIERRA:</t>
  </si>
  <si>
    <t>EXCAVACION MATERIAL COMPACTO C/EQUIPO (INC.EXTRACCION DE TUBERIA)</t>
  </si>
  <si>
    <t>REGULARIZACION DE ZANJA</t>
  </si>
  <si>
    <t>ASIENTO DE ARENA</t>
  </si>
  <si>
    <t>SUMINISTRO MATERIAL DE MINA</t>
  </si>
  <si>
    <t>COLOCACION Y COMPACTADO DE MATERIAL C/COMPACTADOR MECANICO EN CAPAS DE 0.20M</t>
  </si>
  <si>
    <t>BOTE DE MATERIAL CON CAMION (DIST.=5.0KM)</t>
  </si>
  <si>
    <t>SUMINISTRO DE TUBERIA:</t>
  </si>
  <si>
    <t>DE Ø12" PVC SRD-32.5 C/JUNTA GOMA + 4% DE PERDIDA</t>
  </si>
  <si>
    <t>DE Ø8" PVC SRD-32.5 C/JUNTA GOMA + 3% DE PERDIDA</t>
  </si>
  <si>
    <t>COLOCACION TUBERIA:</t>
  </si>
  <si>
    <t>DE Ø12" PVC SRD-32.5 C/J. G. + 4%  PERDIDA POR CAMP.</t>
  </si>
  <si>
    <t>DE Ø8" PVC SRD-32.5 C/J. G. + 3% PERDIDA POR CAMP.</t>
  </si>
  <si>
    <t>REGISTROS</t>
  </si>
  <si>
    <t>DESMOLICION  Y BOTE DE REGISTRO EXISTENTE</t>
  </si>
  <si>
    <t>UD</t>
  </si>
  <si>
    <t xml:space="preserve">CONSTRUCCION  REGISTRO DE 1.00 A 1.50 MT. </t>
  </si>
  <si>
    <t/>
  </si>
  <si>
    <t>SENALIZACION, MANEJO DE TRANSITO Y SEGURIDAD EN LA VIA</t>
  </si>
  <si>
    <t>LIMPIEZA FINAL</t>
  </si>
  <si>
    <t>U</t>
  </si>
  <si>
    <t>SUB-TOTAL A</t>
  </si>
  <si>
    <t>B</t>
  </si>
  <si>
    <t>PROYECTO PERPETUO SOCORRO (KM 3)</t>
  </si>
  <si>
    <t>EXCAVACION MATERIAL C/EQUIPO (INC.EXTRACCION DE TUBERIA)</t>
  </si>
  <si>
    <t>DE Ø8" PVC SRD-32.5 C/J. G. + 3%  PERDIDA POR CAMP.</t>
  </si>
  <si>
    <t xml:space="preserve">REGISTRO </t>
  </si>
  <si>
    <t>DESMOLICION  REGISTRO EXISTENTE</t>
  </si>
  <si>
    <t xml:space="preserve">CONSTRUCCION DE REGISTRO DE 1.50 A 2.00 MT. </t>
  </si>
  <si>
    <t>SUB-TOTAL B</t>
  </si>
  <si>
    <t>C</t>
  </si>
  <si>
    <t xml:space="preserve"> CENTRO DE LA CIUDAD ( C/ WENCESLAO RAMIREZ ENTRE LAS AV.DR. CABRAL Y SAN JUAN BAUTISTA).</t>
  </si>
  <si>
    <t>SUMINISTRO  MATERIAL DE MINA (INC. ACARREO)</t>
  </si>
  <si>
    <t>REGISTRO</t>
  </si>
  <si>
    <t xml:space="preserve">CONSTRUCCION DE REGISTRO DE 1.00  a 1.50 MT. </t>
  </si>
  <si>
    <t>SUB-TOTAL C</t>
  </si>
  <si>
    <t>D</t>
  </si>
  <si>
    <t xml:space="preserve">TRAMO CALLE DUVERGE </t>
  </si>
  <si>
    <t xml:space="preserve">EXCAVACIÓN CON RETROEXCAVADORA( INC. EXTRACCION DE TUBERIA) </t>
  </si>
  <si>
    <t>SUMINISTRO DE:</t>
  </si>
  <si>
    <t>TUBERÍA Ø8", PVC SDR-32.5 CON JUNTA DE GOMA MAS 3% ESPIGA Y CAMPANA</t>
  </si>
  <si>
    <t>COLOCACIÓN DE:</t>
  </si>
  <si>
    <t>TUBERÍA Ø8", PVC-SDR32.5 CON JUNTA DE GOMA MAS 3% PERDIDA POR CAMPANA</t>
  </si>
  <si>
    <t>CONSTRUCCION DE REGISTRO DE 2.50 A 3.00 PREFABRICADO</t>
  </si>
  <si>
    <t xml:space="preserve">REGISTRO DE LADRILLO </t>
  </si>
  <si>
    <t>LIMPIEZA DE REGISTRO EXISTENTE</t>
  </si>
  <si>
    <t>EMPALME DE TUBERÍA Ø8" A REGISTRO</t>
  </si>
  <si>
    <t>SUB-TOTAL  FASE D</t>
  </si>
  <si>
    <t>E</t>
  </si>
  <si>
    <t>CALLE  ENRRIQUILLO ( Ø12"PVC SDR-32.5, L=597.00 ML)</t>
  </si>
  <si>
    <t>TUBERÍA Ø12", PVC-SDR32.5 CON JUNTA DE GOMA MAS 4% ESPIGA Y CAMPANA</t>
  </si>
  <si>
    <t>TUBERÍA Ø12", PVC-SDR32.5 CON JUNTA DE GOMA MAS 4% PERDIDA POR CAMPANA</t>
  </si>
  <si>
    <t>CONSTRUCCION DE REGISTRO DE 3.00 A 3.50 PREFABRICADOS</t>
  </si>
  <si>
    <t>SUB-TOTAL  FASE E</t>
  </si>
  <si>
    <t>F</t>
  </si>
  <si>
    <t>TRAMO DE CALLE  PROYECTO 6   (ENTRE LAS CALLES DUVERGE Y ENRIQUILO)</t>
  </si>
  <si>
    <t>SUMINISTRO DE TUBERÍA Ø8", PVC-SDR 32.5 CON JUNTA DE GOMA MAS 3% ESPIGA Y CAMPANA</t>
  </si>
  <si>
    <t>COLOCACIÓN DE TUBERÍA Ø8", PVC-SDR32.5 CON JUNTA DE GOMA MAS 3% PERDIDA POR CAMPANA</t>
  </si>
  <si>
    <t>CONSTRUCCION DE REGISTRO DE 3.00 A 3.50</t>
  </si>
  <si>
    <t>SUB-TOTAL  FASE F</t>
  </si>
  <si>
    <t>G</t>
  </si>
  <si>
    <t>TRAMO DE CALLE  PROYECTO 2   (ENTRE LAS CALLES DUBERGE Y ENRIQUILO)</t>
  </si>
  <si>
    <t>TUBERÍA Ø8", PVC-SDR32.5 CON JUNTA DE GOMA MAS 3% ESPIGA Y CAMPANA</t>
  </si>
  <si>
    <t>CONSTRUCCION DE REGISTRO DE 2.50 A 3.00 M</t>
  </si>
  <si>
    <t>SUB-TOTAL  FASE G</t>
  </si>
  <si>
    <t>H</t>
  </si>
  <si>
    <t>TRAMO DE CALLE 30 DE MAYO</t>
  </si>
  <si>
    <t>DE TUBERÍA Ø12", PVC-SDR 32.5 CON JUNTA DE GOMA MAS 4% ESPIGA Y CAMPANA</t>
  </si>
  <si>
    <t>TUBERÍA Ø12", PVC-SDR 32.5 CON JUNTA DE GOMA MAS 4% PERDIDA POR CAMPANA</t>
  </si>
  <si>
    <t>SUB-TOTAL  FASE H</t>
  </si>
  <si>
    <t>I</t>
  </si>
  <si>
    <t>CALLE 12 DE JULIO (DESDE LA CALLE DUARTE HASTA  LA CALLE MONSEÑOR DE MARIÑO)</t>
  </si>
  <si>
    <t>TUBERÍA Ø12", PVC-SDR 32.5 CON JUNTA DE GOMA MAS 4% ESPIGA Y CAMPANA</t>
  </si>
  <si>
    <t>SUB-TOTAL  FASE  I</t>
  </si>
  <si>
    <t>J</t>
  </si>
  <si>
    <t>RED COLECTORA  URB. VILLA ALEJANDRA,  PARTE A.</t>
  </si>
  <si>
    <t>BOTE DE MATERIAL CON CAMION (D=5KM)</t>
  </si>
  <si>
    <r>
      <t xml:space="preserve">DE </t>
    </r>
    <r>
      <rPr>
        <sz val="10"/>
        <color indexed="8"/>
        <rFont val="Calibri"/>
        <family val="2"/>
      </rPr>
      <t>Ø</t>
    </r>
    <r>
      <rPr>
        <sz val="10"/>
        <color indexed="8"/>
        <rFont val="Arial"/>
        <family val="2"/>
      </rPr>
      <t xml:space="preserve">8" PVC SDR-32.5 + 3% DE PERDIDA POR CAMPANA </t>
    </r>
  </si>
  <si>
    <t>COLOCACION DE TUBERIA:</t>
  </si>
  <si>
    <t>REGISTROS PREFABRICADOS:</t>
  </si>
  <si>
    <t>DE 1 A 1.50 MTS (INC. TAPA GRP O POLIETILENO)</t>
  </si>
  <si>
    <t>DE 1.51 A 2.00 MTS (INC. TAPA GRP O POLIETILENO)</t>
  </si>
  <si>
    <t>DE 2.50 A 3.00 MTS (INC. TAPA GRP O POLIETILENO)</t>
  </si>
  <si>
    <t>CAIDAS EN PVC</t>
  </si>
  <si>
    <t>DE 1.00 A 2.00 MTS PVC</t>
  </si>
  <si>
    <t>SEÑALIZACION Y MANEJO DEL TRANSITO Y SEGURIDAD VIAL</t>
  </si>
  <si>
    <t>SUB-TOTAL  FASE  J</t>
  </si>
  <si>
    <t>K</t>
  </si>
  <si>
    <t>SECTOR SANTOME</t>
  </si>
  <si>
    <t>EXCAVACION MATERIAL COMPACTO C/EQUIPO</t>
  </si>
  <si>
    <t>SUB-TOTAL K</t>
  </si>
  <si>
    <t>L</t>
  </si>
  <si>
    <t>SECTOR CORBANO NORTE</t>
  </si>
  <si>
    <t>SUB-TOTAL L</t>
  </si>
  <si>
    <t>SECTOR CORBANO SUR</t>
  </si>
  <si>
    <t>DE Ø16" PVC SRD-32.5 C/JUNTA GOMA + 5% DE PERDIDA</t>
  </si>
  <si>
    <t xml:space="preserve">CONSTRUCCION  REGISTRO </t>
  </si>
  <si>
    <t xml:space="preserve">DE 1.00 A 1.50 MT. </t>
  </si>
  <si>
    <t xml:space="preserve">DE 1.50 A 2.00 MT. </t>
  </si>
  <si>
    <t xml:space="preserve">DE 2.00 A 2.50 MT. </t>
  </si>
  <si>
    <t xml:space="preserve">DE 2.50 A 3.00 MT. </t>
  </si>
  <si>
    <t xml:space="preserve">DE 3.00 A 3.50 MT. </t>
  </si>
  <si>
    <t>SUB-TOTAL M</t>
  </si>
  <si>
    <t>N</t>
  </si>
  <si>
    <t>ACOMETIDAS DOMICILIARIAS</t>
  </si>
  <si>
    <t>ACOMETIDA 8 X 6 PVC SDR-32.5 (80 U)</t>
  </si>
  <si>
    <t>SUMINISTRO TUB.6" PVC SDR-32.5 C/J.G.</t>
  </si>
  <si>
    <t>COLOCACIÓN TUB. 6" PVC SDR-32.5 C/J.G.</t>
  </si>
  <si>
    <t>SUMINISTRO YEE 8" X 6" PVC C/J.G.</t>
  </si>
  <si>
    <t>SUMINISTRO CODO 6" X 45º PVC</t>
  </si>
  <si>
    <t>SUMINISTRO TAPÓN (H) 6" PVC</t>
  </si>
  <si>
    <t>CEMENTO SOLVENTE</t>
  </si>
  <si>
    <t>PA</t>
  </si>
  <si>
    <t>EXCAVACION  MATERIAL COMPACTO A MANO</t>
  </si>
  <si>
    <t>RELLENO COMPACTADO CON COMPACTADOR MECANICO EN CAPAS DE 0.30</t>
  </si>
  <si>
    <t>BOTE CON CAMION D=5 KM (INCL. TRANSPORTE INTERNO DENTRO DEL RECINTO)</t>
  </si>
  <si>
    <t>MANO DE OBRA PROMEDIO</t>
  </si>
  <si>
    <t>P.A</t>
  </si>
  <si>
    <t xml:space="preserve"> ACOMETIDA AGUAS RESIDUALES (1029U)</t>
  </si>
  <si>
    <t>SUMINISTRO Ø4" PVC SDR-32.5</t>
  </si>
  <si>
    <t>COLOCACION Ø4" PVC SDR-32.5</t>
  </si>
  <si>
    <t>SUMINISTRO YEE Ø8" X Ø4" PVC PRESION</t>
  </si>
  <si>
    <t>SUMINISTRO YEE Ø4" X Ø4" PVC PRESION</t>
  </si>
  <si>
    <t>SUMINISTRO CODO Ø4" X 45 PVC</t>
  </si>
  <si>
    <t>SUMINISTRO TAPON (H)  Ø4" PVC</t>
  </si>
  <si>
    <t xml:space="preserve">EXCAVACION MATERIAL COMPACTO C/EQUIPO </t>
  </si>
  <si>
    <t>RELLENO COMPACTADO A MANO</t>
  </si>
  <si>
    <t>MANO DE OBRA PLOMERO</t>
  </si>
  <si>
    <t>SUB-TOTAL N</t>
  </si>
  <si>
    <t>Ñ</t>
  </si>
  <si>
    <t xml:space="preserve">CONSTRUCCION PLANTA DEPURADORA </t>
  </si>
  <si>
    <t>CONSTRUCCION PLANTA DEPURADORA 15LPS</t>
  </si>
  <si>
    <t>SUB-TOTAL Ñ</t>
  </si>
  <si>
    <t>Z</t>
  </si>
  <si>
    <t>VARIOS</t>
  </si>
  <si>
    <t>REPARACION DE SERVICIOS EXISTENTES</t>
  </si>
  <si>
    <t>DEMOLICION Y REPOSICION DE CONTENES Y ACERAS</t>
  </si>
  <si>
    <t>1.1.1</t>
  </si>
  <si>
    <t xml:space="preserve">DEMOLICION: </t>
  </si>
  <si>
    <t>1.1.1.1</t>
  </si>
  <si>
    <t>DE CONTENES Y ACERAS</t>
  </si>
  <si>
    <t>1.1.1.2</t>
  </si>
  <si>
    <t>BOTE DE ESCOMBROS C/CAMION</t>
  </si>
  <si>
    <t>1.1.2</t>
  </si>
  <si>
    <t>REPOSICION DE:</t>
  </si>
  <si>
    <t>1.1.2.1</t>
  </si>
  <si>
    <t>ACERA PERIMETRAL 0.80 M</t>
  </si>
  <si>
    <t>1.1.2.2</t>
  </si>
  <si>
    <t>CONTENES</t>
  </si>
  <si>
    <t>REPARACION DE AVERIAS EN TUBERIAS EXIST.</t>
  </si>
  <si>
    <t>1.2.1</t>
  </si>
  <si>
    <t>SUMINISTRO TUBERIAS</t>
  </si>
  <si>
    <t>1.2.1.1</t>
  </si>
  <si>
    <t xml:space="preserve">DE Ø1/2" PVC  (SCH-40)  </t>
  </si>
  <si>
    <t>1.2.1.2</t>
  </si>
  <si>
    <t>DE Ø3/4" PVC  (SCH-40)</t>
  </si>
  <si>
    <t>1.2.1.3</t>
  </si>
  <si>
    <t xml:space="preserve">DE Ø1" PVC  (SCH-40) </t>
  </si>
  <si>
    <t>1.2.1.4</t>
  </si>
  <si>
    <t xml:space="preserve">DE Ø2" PVC  (SCH-40) </t>
  </si>
  <si>
    <t>1.2.1.5</t>
  </si>
  <si>
    <t>DE Ø3" PVC SDR-26 C/ JG</t>
  </si>
  <si>
    <t>DE Ø4" PVC SDR-26 C/ JG</t>
  </si>
  <si>
    <t>1.2.2</t>
  </si>
  <si>
    <t>1.2.2.1</t>
  </si>
  <si>
    <t>COUPLING  Ø1/2" PVC</t>
  </si>
  <si>
    <t>1.2.2.2</t>
  </si>
  <si>
    <t>COUPLING 3/4" PVC</t>
  </si>
  <si>
    <t>1.2.2.3</t>
  </si>
  <si>
    <t>COUPLING 1" PVC</t>
  </si>
  <si>
    <t>1.2.2.4</t>
  </si>
  <si>
    <t>COUPLING Ø2" PVC</t>
  </si>
  <si>
    <t>1.2.2.5</t>
  </si>
  <si>
    <t>JUNTA MECANICA TIPO DRESSER 3" 150 PSI</t>
  </si>
  <si>
    <t>JUNTA MECANICA TIPO DRESSER 4" 150 PSI</t>
  </si>
  <si>
    <t>1.2.3</t>
  </si>
  <si>
    <t xml:space="preserve">MANO DE OBRA </t>
  </si>
  <si>
    <t>1.2.3.1</t>
  </si>
  <si>
    <t>MAESTRO PLOMERO (1H)</t>
  </si>
  <si>
    <t>HR</t>
  </si>
  <si>
    <t>1.2.3.2</t>
  </si>
  <si>
    <t>PEON (2H)</t>
  </si>
  <si>
    <t>BOMBA DE ACHIQUE</t>
  </si>
  <si>
    <t>BOMBA DE ACHIQUE Ø3" (5,5 HP)</t>
  </si>
  <si>
    <t>BOMBA DE ACHIQUE DE 4" (HP 9 )</t>
  </si>
  <si>
    <t>BOMBA DE ACHIQUE DE 6" (HP 18 )</t>
  </si>
  <si>
    <t>REPOSICION DE ASFALTO</t>
  </si>
  <si>
    <t>PREPARACION DE BASE</t>
  </si>
  <si>
    <t>3.1.1</t>
  </si>
  <si>
    <t>EXTRACCION Y RECOLOCACION DE MATERIAL DE BASE</t>
  </si>
  <si>
    <t>M3E</t>
  </si>
  <si>
    <t>ASFALTADO</t>
  </si>
  <si>
    <t>3.2.1</t>
  </si>
  <si>
    <t>RIEGO DE ADHERENCIA</t>
  </si>
  <si>
    <t>3.2.2</t>
  </si>
  <si>
    <t>SUMINISTRO Y COLOCACION DE ASFALTO</t>
  </si>
  <si>
    <t>M3C</t>
  </si>
  <si>
    <t>3.3.3</t>
  </si>
  <si>
    <t xml:space="preserve">TRANSPORTE DE ASFALTO </t>
  </si>
  <si>
    <t>M3EXKM</t>
  </si>
  <si>
    <t>CAMPAMENTO (INC. OFICINAS, FACILIDADES Y BANOS)</t>
  </si>
  <si>
    <t>MES</t>
  </si>
  <si>
    <t>VALLA ANUNCIANDO OBRA 16' X 10' IMPRESION FULL COLOR CONTENIENDO LOGO DE INAPA, NOMBRE DE PROYECTO Y CONTRATISTA. ESTRUCTURA EN TUBOS GALVANIZADOS 1 1/2"X 1 1/2" Y SOPORTES EN TUBO CUAD. 4" X 4"</t>
  </si>
  <si>
    <t>SUB-TOTAL FASE Z</t>
  </si>
  <si>
    <t>SUB-TOTAL GENERAL</t>
  </si>
  <si>
    <t>GASTOS INDIRECTOS</t>
  </si>
  <si>
    <t>HONORARIOS PROFESIONALES</t>
  </si>
  <si>
    <t>TRANSPORTE</t>
  </si>
  <si>
    <t>SEGUROS,POLIZA Y FINANZA</t>
  </si>
  <si>
    <t>GASTOS  ADMINISTRATIVOS</t>
  </si>
  <si>
    <t>SUPERVISION DE LA OBRA</t>
  </si>
  <si>
    <t>ESTUDIOS Y DISENOS</t>
  </si>
  <si>
    <t>LEY 3-86</t>
  </si>
  <si>
    <t>ITBIS 07-2007</t>
  </si>
  <si>
    <t>IMPREVISTOS</t>
  </si>
  <si>
    <t xml:space="preserve">MANTENIMIENTO Y OPERACION SISTEMA </t>
  </si>
  <si>
    <t>COMPRA DE TERRENO P/PLANTA</t>
  </si>
  <si>
    <t>TOTAL GASTOS INDIRECTOS</t>
  </si>
  <si>
    <t xml:space="preserve">TOTAL A CONTRATAR EN RD$ </t>
  </si>
  <si>
    <t xml:space="preserve">                PREPARADO POR:</t>
  </si>
  <si>
    <t>REVISADO POR:</t>
  </si>
  <si>
    <t>ING. MARIA ISABEL MORALES</t>
  </si>
  <si>
    <t>ING. RAMONA MONTAS</t>
  </si>
  <si>
    <t xml:space="preserve">   ING. DEPTO. COSTOS Y PRESUPUESTOS</t>
  </si>
  <si>
    <t xml:space="preserve"> </t>
  </si>
  <si>
    <t xml:space="preserve">             SOMETIDO  POR:                                        :</t>
  </si>
  <si>
    <t>VISTO BUENO :</t>
  </si>
  <si>
    <t xml:space="preserve">        </t>
  </si>
  <si>
    <t xml:space="preserve">  </t>
  </si>
  <si>
    <t xml:space="preserve">        ING. CLAUDIA DE LEON</t>
  </si>
  <si>
    <t>ING. LEONARDO PEREZ</t>
  </si>
  <si>
    <t xml:space="preserve">   ENC. DEPTO. COSTOS Y PRESUPUESTOS</t>
  </si>
  <si>
    <t>DIRECTOR DE INGENIERIA</t>
  </si>
  <si>
    <t>REUBICACIÓN COLECTORA LAS MATAS DE FARFÁN</t>
  </si>
  <si>
    <t>MUNICIPIO LAS MATAS DE FARFÁN</t>
  </si>
  <si>
    <t>DE Ø24" PVC SRD-32.5 C/JUNTA GOMA + 4% DE PERDIDA</t>
  </si>
  <si>
    <t>REGISTROS Y BADENES</t>
  </si>
  <si>
    <t>DEMOLICION  Y BOTE DE REGISTRO EXISTENTE</t>
  </si>
  <si>
    <t>DEMOLICION  Y BOTE DE BADÉN EXISTENTE</t>
  </si>
  <si>
    <t>SUMINISTRO DE TUBERIA DE Ø4" PVC SDR-32.5 C/J.G.</t>
  </si>
  <si>
    <t xml:space="preserve">COLOCACION DE TUBERIA Ø4" PVC SDR-32.5 C/J.G. </t>
  </si>
  <si>
    <t>SUMINISTRO  YEE 8" x 4"  PVC C/J/G</t>
  </si>
  <si>
    <t xml:space="preserve">SUMINISTRO CODO 4" x 45º  PVC </t>
  </si>
  <si>
    <t>SUMINISTRO TAPON 4" PVC</t>
  </si>
  <si>
    <t>EXCAVACION MATERIAL COMPACTO CON EQUIPO</t>
  </si>
  <si>
    <t>RELLENO COMPACTADO EN CAPAS DE 0.30</t>
  </si>
  <si>
    <t>BOTE DE MATERIAL C/CAMION D=5 KM</t>
  </si>
  <si>
    <t xml:space="preserve"> MANO DE OBRA </t>
  </si>
  <si>
    <t>PRUEBAS DE TUBERÍAS</t>
  </si>
  <si>
    <t>CAIDAS</t>
  </si>
  <si>
    <t xml:space="preserve"> ACOMETIDAS DOMICILIARIAS 8" x 4"PVC SDR- 32.5 (70 U)</t>
  </si>
  <si>
    <t xml:space="preserve"> ACOMETIDAS DOMICILIARIAS 4" DIRECTO A REGISTRO 6M (20U)</t>
  </si>
  <si>
    <t>DE 1.00M A 2.00M</t>
  </si>
  <si>
    <t>DE 2.00 M A 3.00 M</t>
  </si>
  <si>
    <t>DE 3.00 M A 4.00 M</t>
  </si>
  <si>
    <t xml:space="preserve">REGISTRO PREFABRICADO H. A. DE 1.00 M A 1.50 M. </t>
  </si>
  <si>
    <t xml:space="preserve">REGISTRO PREFABRICADO H. A. DE 1.50 M A 2.00 M. </t>
  </si>
  <si>
    <t xml:space="preserve">REGISTRO PREFABRICADO H. A. DE 2.00 M A 2.50 M. </t>
  </si>
  <si>
    <t xml:space="preserve">REGISTRO PREFABRICADO H. A. DE 2.50 M A 3.00 M. </t>
  </si>
  <si>
    <t xml:space="preserve">REGISTRO PREFABRICADO H. A. DE 3.50 M A 4.00M. </t>
  </si>
  <si>
    <t xml:space="preserve">REGISTRO PREFABRICADO H. A. DE 4.50 M A 5.00 M. </t>
  </si>
  <si>
    <t xml:space="preserve">REGISTRO PREFABRICADO H. A. DE 5.50 M A 6.00 M. </t>
  </si>
  <si>
    <t xml:space="preserve">REGISTRO PREFABRICADO H. A. DE 6.00 M A 6.50 M. </t>
  </si>
  <si>
    <t>BADENES</t>
  </si>
  <si>
    <t>PREPARACIÓN DE SUPERFICIE</t>
  </si>
  <si>
    <r>
      <t>CONSTRUCCIÓN DE BADÉN (L=10M A=2.5M E=0.15) F´C= 280KG/CM</t>
    </r>
    <r>
      <rPr>
        <vertAlign val="superscript"/>
        <sz val="10"/>
        <rFont val="Arial"/>
        <family val="2"/>
      </rPr>
      <t xml:space="preserve">2 </t>
    </r>
    <r>
      <rPr>
        <sz val="10"/>
        <rFont val="Cambria"/>
        <family val="1"/>
      </rPr>
      <t>Y ACERO FY= 4200 210KG/CM</t>
    </r>
    <r>
      <rPr>
        <vertAlign val="superscript"/>
        <sz val="10"/>
        <rFont val="Cambria"/>
        <family val="1"/>
      </rPr>
      <t>2</t>
    </r>
    <r>
      <rPr>
        <sz val="10"/>
        <rFont val="Cambria"/>
        <family val="1"/>
      </rPr>
      <t xml:space="preserve">  Ø 3/8" @0.25M</t>
    </r>
  </si>
  <si>
    <t>Unidad</t>
  </si>
  <si>
    <t>Descripción</t>
  </si>
  <si>
    <t>Listado de Análisis de Costos del Presupuesto</t>
  </si>
  <si>
    <t>No hecho</t>
  </si>
  <si>
    <t>Cantidades</t>
  </si>
  <si>
    <t>Análisis de Costo</t>
  </si>
  <si>
    <t>Hecho</t>
  </si>
  <si>
    <t>MOVIMIENTO DE TIERRA</t>
  </si>
  <si>
    <t>CANTIDAD</t>
  </si>
  <si>
    <t>M³</t>
  </si>
  <si>
    <t>MUROS DE BLOQUES</t>
  </si>
  <si>
    <t>M²</t>
  </si>
  <si>
    <t>TERMINACIÓN  DE SUPERFICIE</t>
  </si>
  <si>
    <t>INSTALACIONES SANITARIA</t>
  </si>
  <si>
    <t>INSTALACIONES ELÉCTRICAS</t>
  </si>
  <si>
    <t>P²</t>
  </si>
  <si>
    <t>INSTALACIONES SANITARIAS</t>
  </si>
  <si>
    <t xml:space="preserve">P.A </t>
  </si>
  <si>
    <t>Replanteo</t>
  </si>
  <si>
    <t>Bote de material in situ</t>
  </si>
  <si>
    <t>Bloques de 6" S.N.P.</t>
  </si>
  <si>
    <t>Bloques calado</t>
  </si>
  <si>
    <t>Pañete en techo</t>
  </si>
  <si>
    <t>Pañete interior</t>
  </si>
  <si>
    <t>Pañete exterior y vuelos</t>
  </si>
  <si>
    <t xml:space="preserve">Cantos y mocheta </t>
  </si>
  <si>
    <t>Antepecho</t>
  </si>
  <si>
    <t>Fino de techo</t>
  </si>
  <si>
    <t>Pintura base blanca</t>
  </si>
  <si>
    <t xml:space="preserve">Acrílica azul turquesa en vigas y columnas </t>
  </si>
  <si>
    <t xml:space="preserve">Cerámica criolla en piso, incluye bañera </t>
  </si>
  <si>
    <t>Acera perimetral 0.80 m</t>
  </si>
  <si>
    <t>Inodoro completo</t>
  </si>
  <si>
    <t xml:space="preserve">Lavamanos blanco para empotrar incluye mezcladora </t>
  </si>
  <si>
    <t>Desagüe de piso</t>
  </si>
  <si>
    <t>Desagüe de techo</t>
  </si>
  <si>
    <t xml:space="preserve">Cámara de inspección, según detalle </t>
  </si>
  <si>
    <t xml:space="preserve">Cámara de séptica, según detalle  </t>
  </si>
  <si>
    <t xml:space="preserve">Tuberías y piezas para conexión de agua potable, ventilación y drenaje sanitario </t>
  </si>
  <si>
    <t>Salidas cenitales</t>
  </si>
  <si>
    <t>Salida interruptor sencillo</t>
  </si>
  <si>
    <t xml:space="preserve">Limpieza final, incluye personal y bote </t>
  </si>
  <si>
    <t>Honorarios Profesionales</t>
  </si>
  <si>
    <t>Gastos Administrativos</t>
  </si>
  <si>
    <t>Ley 6-86</t>
  </si>
  <si>
    <t>Imprevistos</t>
  </si>
  <si>
    <t>Seguros, Pólizas y Fianzas</t>
  </si>
  <si>
    <t>Supervisión de la Obra</t>
  </si>
  <si>
    <t>Gastos de Transporte</t>
  </si>
  <si>
    <t>Zapata de muros 0.78 qq/m³</t>
  </si>
  <si>
    <t>Bloques de 6" B.N.P.</t>
  </si>
  <si>
    <t xml:space="preserve">Urinales </t>
  </si>
  <si>
    <t xml:space="preserve">Suministro e instalación tinaco 700 gls, inc. piezas, accesorios </t>
  </si>
  <si>
    <t>Mano de obra plomería en general</t>
  </si>
  <si>
    <t>Cerámica criolla en baño (incluye paredes del en area de inodoro y lavamano h= 1.50 m.)</t>
  </si>
  <si>
    <t>Tope en granito natural brasil, todo costo</t>
  </si>
  <si>
    <t>Suministro y colocacion de falso techo en plafon, pvc todo costos</t>
  </si>
  <si>
    <t>Juego de accesorios de baño cristal y cromado</t>
  </si>
  <si>
    <t>Mampara de cristal templado para bañera 1.00m x 2.33m x 8mm</t>
  </si>
  <si>
    <t>Barra de seguridad acero inoxidable ducha/indoro 40cms</t>
  </si>
  <si>
    <t xml:space="preserve">Juego accesorios dispensador de papel </t>
  </si>
  <si>
    <t>Juego accesorios dispensador de jabon</t>
  </si>
  <si>
    <t>Obra : CONSTRUCCIÓN SISTEMA DE SANEAMIENTO ARROYO GURABO Y SU ENTORNO, MUNICIPIO SANTIAGO  
           (CONSTRUCCIÓN VÍAS DE CIRCULACIÓN, ILUMINACIÓN Y PAISAJISMO)</t>
  </si>
  <si>
    <t xml:space="preserve">Ubicacion: PROVINCIA SANTIAGO </t>
  </si>
  <si>
    <t>Zona : V</t>
  </si>
  <si>
    <t>Nº</t>
  </si>
  <si>
    <t>DESCRIPCIÓN</t>
  </si>
  <si>
    <t>P.U. (RD$)</t>
  </si>
  <si>
    <t>VALOR (RD$)</t>
  </si>
  <si>
    <t>CONSTRUCCIÓN DE VÍAS (3,8 KM)</t>
  </si>
  <si>
    <t>REPLANTEO Y CONTROL TOPOGRÁFICO</t>
  </si>
  <si>
    <t>Visitas</t>
  </si>
  <si>
    <t>2</t>
  </si>
  <si>
    <t>2.1</t>
  </si>
  <si>
    <t>Corte material no clasificado c/equipo</t>
  </si>
  <si>
    <t>M³N</t>
  </si>
  <si>
    <t>2.2</t>
  </si>
  <si>
    <t>Bote de  material c/camion dist.5km (incluye esparcimiento en botadero)</t>
  </si>
  <si>
    <t>M³E</t>
  </si>
  <si>
    <t>2.3</t>
  </si>
  <si>
    <t>Suministro de material sub- base e=30 cm dist. aprox 20.00 km</t>
  </si>
  <si>
    <t>2.4</t>
  </si>
  <si>
    <t>Suministro de material base e=20 cm dist. aprox 20.00 km</t>
  </si>
  <si>
    <t>2.5</t>
  </si>
  <si>
    <t>Imprimación simple</t>
  </si>
  <si>
    <t>2.6</t>
  </si>
  <si>
    <t>Suministro y colocación de asfalto e=3" ( incl. Riego de Adherencia)</t>
  </si>
  <si>
    <t>2.7</t>
  </si>
  <si>
    <r>
      <t>Transporte de asfalto, distancia aproximada de 20</t>
    </r>
    <r>
      <rPr>
        <b/>
        <sz val="10"/>
        <color indexed="10"/>
        <rFont val="Arial"/>
        <family val="2"/>
      </rPr>
      <t>.</t>
    </r>
    <r>
      <rPr>
        <sz val="10"/>
        <rFont val="Arial"/>
        <family val="2"/>
      </rPr>
      <t>00 km</t>
    </r>
  </si>
  <si>
    <t>M³/KM</t>
  </si>
  <si>
    <t>3</t>
  </si>
  <si>
    <t>ACERAS Y CONTENES</t>
  </si>
  <si>
    <t>3.1</t>
  </si>
  <si>
    <t>Construcción de aceras</t>
  </si>
  <si>
    <t>3.2</t>
  </si>
  <si>
    <t>Construcción de contenes</t>
  </si>
  <si>
    <t>3.3</t>
  </si>
  <si>
    <t>Barandas de protección</t>
  </si>
  <si>
    <t>4</t>
  </si>
  <si>
    <t>CICLOVÍA</t>
  </si>
  <si>
    <t>4.1</t>
  </si>
  <si>
    <t>4.2</t>
  </si>
  <si>
    <t>4.3</t>
  </si>
  <si>
    <t>4.4</t>
  </si>
  <si>
    <t>Suministro y colocación de asfalto e=2" ( incl. Riego de Adherencia)</t>
  </si>
  <si>
    <t>4.5</t>
  </si>
  <si>
    <t>4.6</t>
  </si>
  <si>
    <t>Construcción de acera</t>
  </si>
  <si>
    <t>4.7</t>
  </si>
  <si>
    <t>Control y Manejo de Tránsito ( incluye uso de letreros, uso de de conos refractarios y hombres con banderolas)</t>
  </si>
  <si>
    <t>Senalización, Manejo de Tránsito y Seguridad en la Vía</t>
  </si>
  <si>
    <t>Limpieza continua y final</t>
  </si>
  <si>
    <t>ILUMINACION VÍAS Y AREA DE RECREACIÓN (3,680 M, AMBOS LADOS)</t>
  </si>
  <si>
    <t>ILUMINACIÓN EXTERNA</t>
  </si>
  <si>
    <t>Postes de aluminio, 35´ 500 dam (para trafo)</t>
  </si>
  <si>
    <t xml:space="preserve">Postes de aluminio, 30´ 300 dam </t>
  </si>
  <si>
    <t>Alambre AAAC No. 1/0</t>
  </si>
  <si>
    <t>Pies</t>
  </si>
  <si>
    <t>Estructura MT-105</t>
  </si>
  <si>
    <t>Estructura F1-BT</t>
  </si>
  <si>
    <t>Estructura F2-BT</t>
  </si>
  <si>
    <t>Estructura TR- 105 (con transformador de distribución tipo poste sumergido en aceite, potencia 15 kva, voltaje 7.2-120/240 v., Ø1)</t>
  </si>
  <si>
    <t xml:space="preserve">Estructura AP-101 (con lámparas Led tipo Cobra de 200 W, 240 V. </t>
  </si>
  <si>
    <t>Alimentador eléctrico para iluminación con alambre triplex no. 2</t>
  </si>
  <si>
    <t>Hoyos para postes</t>
  </si>
  <si>
    <t>Instalación de postes</t>
  </si>
  <si>
    <t>Base de hormigon simple con pernos para instalación de postes</t>
  </si>
  <si>
    <t>Mano de obra (20%) (desde partida 1.3 hasta partida 1.7)</t>
  </si>
  <si>
    <t>SUB-TOTAL GENERAL B</t>
  </si>
  <si>
    <t xml:space="preserve">ENCACHE CAÑADAS EXISTENTES  Y COLOCACIÓN DE ALCANTARILLAS PARA INTERCEPTAR CANAL PRINCIPAL: CANTIDAD DE CAÑADAS A INTERCEPTAR 5, LONGITUD DE ENCACHE 50 M EN CADA UNA, SECCIÓN TRAPEZOIDAL PROMEDIO B=3M B=6 H=1.5M. COLOCACIÓN DE TUBERÍA Ø60” H.A PARA ALCANTARILLAS LONGITUD 200 M </t>
  </si>
  <si>
    <t>ENCACHE</t>
  </si>
  <si>
    <t>PRELIMINARES</t>
  </si>
  <si>
    <t>Replanteo y Control topográfico</t>
  </si>
  <si>
    <t>MOVIMIENTO DE TIERRA.</t>
  </si>
  <si>
    <t>Excavacion de material no clasificado con equipo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</si>
  <si>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N</t>
    </r>
  </si>
  <si>
    <t>Conformación de talud</t>
  </si>
  <si>
    <t>M³C</t>
  </si>
  <si>
    <t xml:space="preserve">Suministro material de mina </t>
  </si>
  <si>
    <t>Relleno compactado con caliche y equipo mecánico</t>
  </si>
  <si>
    <t xml:space="preserve">Bote de material con camión D= 5 km (incluye carguío y esparcimiento en botadero) </t>
  </si>
  <si>
    <t>REVESTIMIENTO  EN TALUD:</t>
  </si>
  <si>
    <t>Encaches  laterales y fondo 20 cm</t>
  </si>
  <si>
    <t>II</t>
  </si>
  <si>
    <t xml:space="preserve">TUBERÍA Ø36” H.A PARA ALCANTARILLAS LONGITUD 200M </t>
  </si>
  <si>
    <t>1.1</t>
  </si>
  <si>
    <t>Replanteo y control topográfico</t>
  </si>
  <si>
    <t>Excavación material no clasificado c/equipo</t>
  </si>
  <si>
    <t>Excavación material roca  c/equipo (incluye extracción)</t>
  </si>
  <si>
    <t>Regularización de fondo zanja</t>
  </si>
  <si>
    <r>
      <t>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</t>
    </r>
  </si>
  <si>
    <t>Relleno compactado con compactador mecánico en capas de 0.20m</t>
  </si>
  <si>
    <t>Bote de  material c/camión dist.5km (incluye esparcimiento en botadero)</t>
  </si>
  <si>
    <t>SUMINISTRO DE TUBERÍA</t>
  </si>
  <si>
    <t>De 60" H.A. Clase II</t>
  </si>
  <si>
    <t>COLOCACIÓN DE TUBERÍA</t>
  </si>
  <si>
    <t>CABEZAL DE DESCARGA</t>
  </si>
  <si>
    <t>CONSTRUCCIÓN DE ÁREAS RECREATIVAS, DEPORTIVAS Y PAISAJISMO</t>
  </si>
  <si>
    <t>D.1</t>
  </si>
  <si>
    <t>ÁREAS DE JUEGOS INFANTILES, PARQUES DE EJERCICIOS Y PAISAJISMO</t>
  </si>
  <si>
    <t>Excavación de material no clasificado c/equipo</t>
  </si>
  <si>
    <t>Relleno de material compactado c/compactador mecánico</t>
  </si>
  <si>
    <t>ÁREAS DE JUEGOS INFANTILES (SEGÚN DISEÑO) (2 UD)</t>
  </si>
  <si>
    <t>Suministro y colocación de arena, e=0.15m</t>
  </si>
  <si>
    <t>Piso de hormigón estampado en accesos internos, e=0.15m</t>
  </si>
  <si>
    <t>Rueda giratoria</t>
  </si>
  <si>
    <t>Balancín</t>
  </si>
  <si>
    <t>Tobogán</t>
  </si>
  <si>
    <t>Columpio triple</t>
  </si>
  <si>
    <t>Barra escaladora o Juego de Pasamanos</t>
  </si>
  <si>
    <t>Módulo de juegos múltiples</t>
  </si>
  <si>
    <t>Tobogán con centro de juegos con deslizador</t>
  </si>
  <si>
    <t>ÁREA DE SENDEROS</t>
  </si>
  <si>
    <t>Camino de hormigón para peatones, Ancho=1.20m</t>
  </si>
  <si>
    <t>EMBELLECIMIENTO Y JARDINERÍA GENERAL (INCLUYE SUMINISTRO, SEMBRADO Y MANTENIMIENTO POR 2 MESES)</t>
  </si>
  <si>
    <t>Grama</t>
  </si>
  <si>
    <t>Grava</t>
  </si>
  <si>
    <t>Árbol Mara</t>
  </si>
  <si>
    <t>Árbol Caoba</t>
  </si>
  <si>
    <t>Árbol Almácigo</t>
  </si>
  <si>
    <t>Árbol Avellano</t>
  </si>
  <si>
    <t>Árbol Caimito cimarrón</t>
  </si>
  <si>
    <t>Árbol Roble criollo</t>
  </si>
  <si>
    <t>Árbol Roblillo</t>
  </si>
  <si>
    <t>Árbol Samán</t>
  </si>
  <si>
    <t>Árbol Frijolito</t>
  </si>
  <si>
    <t>Árbol Penda</t>
  </si>
  <si>
    <t>Árbol Grigrí</t>
  </si>
  <si>
    <t>Árbol Guayacán</t>
  </si>
  <si>
    <t>Árbol Ceiba</t>
  </si>
  <si>
    <t>Árbol Caracolí</t>
  </si>
  <si>
    <t>Árbol Campeche</t>
  </si>
  <si>
    <t>Árbol Copey</t>
  </si>
  <si>
    <t>Árbol Juan Primero</t>
  </si>
  <si>
    <t>Árbol Caya amarilla</t>
  </si>
  <si>
    <t>Árbol Higuero</t>
  </si>
  <si>
    <t>Palma Real</t>
  </si>
  <si>
    <t>Palma Cana</t>
  </si>
  <si>
    <t>Palma Guano</t>
  </si>
  <si>
    <t>Guáyiga</t>
  </si>
  <si>
    <t>Arrayán</t>
  </si>
  <si>
    <t>Busunuco</t>
  </si>
  <si>
    <t>Alelí</t>
  </si>
  <si>
    <t>Saúco amarillo</t>
  </si>
  <si>
    <t>Doña Sanica</t>
  </si>
  <si>
    <t>Oreja de Elefante</t>
  </si>
  <si>
    <t>Costilla de Adán</t>
  </si>
  <si>
    <t>Uva de playa</t>
  </si>
  <si>
    <t>Tierra negra con abono</t>
  </si>
  <si>
    <t>Requilete en áreas verdes</t>
  </si>
  <si>
    <t>Tuberías y piezas de agua potable para regado de áreas verdes</t>
  </si>
  <si>
    <t>P.A.</t>
  </si>
  <si>
    <t>Suministro y colocación de banco de hormigón (Según diseño)</t>
  </si>
  <si>
    <t>Suministro y colocación de zafacones triples de reciclaje</t>
  </si>
  <si>
    <t>Limpieza final y continua</t>
  </si>
  <si>
    <t>SUB-TOTAL FASE  D.1</t>
  </si>
  <si>
    <t>D.2</t>
  </si>
  <si>
    <t>CANCHA MIXTA DE 32.00 M X 19.00 M</t>
  </si>
  <si>
    <t xml:space="preserve">Replanteo </t>
  </si>
  <si>
    <t>Suministro de material de mina</t>
  </si>
  <si>
    <t>Bote de material sobrante c/camión (Incluye esparcimiento en botadero)</t>
  </si>
  <si>
    <t>HORMIGÓN ARMADO F'c 210 KG/CM² EN:</t>
  </si>
  <si>
    <t>Zapata de muros bordillo (0.45m x 0.20m)</t>
  </si>
  <si>
    <t>Zapata columnas soporte (0.80m x 1.70m x 0.50m)</t>
  </si>
  <si>
    <t>Columnas soporte</t>
  </si>
  <si>
    <t>BLOQUES DE HORMIGÓN EN:</t>
  </si>
  <si>
    <t>Bordillo de 0.15 m (B.N.P.)</t>
  </si>
  <si>
    <t>TERMINACIÓN DE SUPERFICIE</t>
  </si>
  <si>
    <t>Pañete en exterior</t>
  </si>
  <si>
    <t>Pañete liso en columnas</t>
  </si>
  <si>
    <t>Fraguache</t>
  </si>
  <si>
    <t>Cantos en general</t>
  </si>
  <si>
    <t>TERMINACIÓN DE PISOS</t>
  </si>
  <si>
    <t>De H.A. con malla electrosoldada 1/4" (H=0.10 m)</t>
  </si>
  <si>
    <t>MISCELANEOS (SUMINISTRO E INSTALACIÓN)</t>
  </si>
  <si>
    <t>Tablero de fibra de vidrio para basketball (incluye aro y malla)</t>
  </si>
  <si>
    <t>Poste volleyball y cajuelas (Tubo 2 1/2" x 10' y Tubo de 3" x 2")</t>
  </si>
  <si>
    <t xml:space="preserve">Malla de volleyball </t>
  </si>
  <si>
    <t>PINTURA</t>
  </si>
  <si>
    <t xml:space="preserve">Pintura acrílica en columnas </t>
  </si>
  <si>
    <t>Pintura a base de aceite especial antideslizante para piso de canchas, color rojo positivo</t>
  </si>
  <si>
    <t>Pintura a base de aceite especial antideslizante para piso de canchas, color verde</t>
  </si>
  <si>
    <t>Pintura a base de aceite especial antideslizante para piso de canchas, color azul</t>
  </si>
  <si>
    <t>Señalización en cancha con líneas 5 cm, color blanco</t>
  </si>
  <si>
    <t>SUB-TOTAL I</t>
  </si>
  <si>
    <t>GRADERÍA EN CANCHA MIXTA</t>
  </si>
  <si>
    <t>Zapata de muro de 6" (0.45m x 0.25m)</t>
  </si>
  <si>
    <t>Viga V1</t>
  </si>
  <si>
    <t>Losa de asiento e=0.13 m</t>
  </si>
  <si>
    <t>MURO DE BLOQUES</t>
  </si>
  <si>
    <t>Bloque de muro de 6" B.N.P.</t>
  </si>
  <si>
    <t>Bloque de muro de 6" S.N.P.</t>
  </si>
  <si>
    <t xml:space="preserve">Pañete en muros </t>
  </si>
  <si>
    <t xml:space="preserve">Pañete en  vigas </t>
  </si>
  <si>
    <t xml:space="preserve">Pañete  pulido en asientos </t>
  </si>
  <si>
    <t>Cantos</t>
  </si>
  <si>
    <t>Pintura de base en muros</t>
  </si>
  <si>
    <t>Pintura acrílica en muros</t>
  </si>
  <si>
    <t>MISCELANEOS</t>
  </si>
  <si>
    <t>Barandas de H.G. sobre muros de bloques</t>
  </si>
  <si>
    <t>Escalones de cemento</t>
  </si>
  <si>
    <t>SUB-TOTAL II</t>
  </si>
  <si>
    <t>SUB-TOTAL FASE  D.2</t>
  </si>
  <si>
    <t>D.3</t>
  </si>
  <si>
    <t>CANCHA VOLEYBALL DE 32.00 M X 19.00 M</t>
  </si>
  <si>
    <t>HORMIGÓN ARMADO F'C 210 KG/CM² EN:</t>
  </si>
  <si>
    <t>GRADERÍA EN CANCHA VOLEYBALL</t>
  </si>
  <si>
    <t>SUB-TOTAL FASE  D.3</t>
  </si>
  <si>
    <t>D.4</t>
  </si>
  <si>
    <t>Excavación de material compacto a mano</t>
  </si>
  <si>
    <t>Zapata de columna (1.00m x 1.00m x 0.30m) - 1.86qq/m³</t>
  </si>
  <si>
    <t>Columna D=0.40m - 2.11 qq/m³</t>
  </si>
  <si>
    <t>Viga Canal VT - 2.50 qq/m³</t>
  </si>
  <si>
    <t>Losa de fondo e=0.15m - 0.82 qq/m³</t>
  </si>
  <si>
    <t xml:space="preserve">Pañete general </t>
  </si>
  <si>
    <t>Pintura en general</t>
  </si>
  <si>
    <t>Capitel decorativo sobre columna de D= 40 cms a base de mezcla cemento-arena 1:3, con un alambron de 1/4″ como refuerzo por temperatura, acabado pulido, incluye: material, mano de obra y herramienten columnas</t>
  </si>
  <si>
    <t xml:space="preserve">Basamento decorativo sobre columna de D= 40 cms a base de mezcla cemento-arena 1:3, con un alambron de 1/4″ como refuerzo por temperatura, acabado pulido, incluye: </t>
  </si>
  <si>
    <t>Gotero</t>
  </si>
  <si>
    <t>Desagüe de techo de Ø3"  (Dseño según detalle de diseño.)</t>
  </si>
  <si>
    <t>Pintura Impermeabilizante en canaleta (3 Manos)</t>
  </si>
  <si>
    <t>SUMINISTRO E INTALACION DE TECHO EN ESTRUCTURA METÁLICA</t>
  </si>
  <si>
    <t>Channell 6" x 2" x 15.10' (vigas)</t>
  </si>
  <si>
    <t>Channell 4" x 2" x 30' (correas)</t>
  </si>
  <si>
    <t xml:space="preserve">HSS 6"x 6" x 3/16'  x 0.70' para unión </t>
  </si>
  <si>
    <t>Cubierta de aluzicn calibre 26 liso (Dseño según detalle de diseño)</t>
  </si>
  <si>
    <t>Cubierta en Tejas Plastica (Dseño según detalle de diseño)</t>
  </si>
  <si>
    <t xml:space="preserve">Cubrefalta techo </t>
  </si>
  <si>
    <t xml:space="preserve">MISCELANEOS </t>
  </si>
  <si>
    <t>Acera perimetral de 1.00  M</t>
  </si>
  <si>
    <t xml:space="preserve">Limpieza final y continual </t>
  </si>
  <si>
    <t>SUB-TOTAL FASE  D.4</t>
  </si>
  <si>
    <t>D.5</t>
  </si>
  <si>
    <t>ESTACIÓN DE POLICIA (14.10 M X 7.50 M)</t>
  </si>
  <si>
    <t>Remoción de capa vegetal 330m²  e=0.20m</t>
  </si>
  <si>
    <t>Charrancha y replateo</t>
  </si>
  <si>
    <t xml:space="preserve">Caseta de Materiales 12' x 32' </t>
  </si>
  <si>
    <t>Fumigación</t>
  </si>
  <si>
    <t>Excavación en material no clasificado a mano</t>
  </si>
  <si>
    <t>Relleno de reposición</t>
  </si>
  <si>
    <t>Zapata para muros - 0.97 qq/m³</t>
  </si>
  <si>
    <t>Zapata para muros - 1.02 qq/m³</t>
  </si>
  <si>
    <t>Zapata para columnas - 1.83 qq/m³</t>
  </si>
  <si>
    <t>Columnas de Amarre 0.15m x 0.20m (10ud) - 4.13 qq/m³</t>
  </si>
  <si>
    <t>Columnas circulares d=0.25m - 4.07 qq/m³</t>
  </si>
  <si>
    <t>Vigas de Amarre 0.15m x 0.20m x 43.00 a nivel de piso - 4.87 qq/m³</t>
  </si>
  <si>
    <t>Vigas de Amarre 0.15m x 0.20m a nivel de techo - 4.87 qq/m³</t>
  </si>
  <si>
    <t>Viga en de carga 0.20m x 0.30m - 4.17 qq/m³</t>
  </si>
  <si>
    <t>Refuerzo plano 0.20m x 0.30m L=6.50m</t>
  </si>
  <si>
    <t>Dinteles (0.15m x 0.50m) - 2.98 qq/m³</t>
  </si>
  <si>
    <t>Losa de Techo e=0.12m -1.21 qq/m³</t>
  </si>
  <si>
    <t>Viga de carga en arco (0.20m x 0.30m) - 4.69 qq/m³</t>
  </si>
  <si>
    <t>Losa en arco convencional e=0.10m -1.34 qq/m³</t>
  </si>
  <si>
    <t>De 6'' Ø3/8" a 0.40 m B.N.P.</t>
  </si>
  <si>
    <t>De 6'' Ø3/8" a 0.80 m S.N.P.</t>
  </si>
  <si>
    <t>De 4'' Ø3/8" a 0.80 m S.N.P.</t>
  </si>
  <si>
    <t>Antepecho en muros de bloques 6" h=1.00m</t>
  </si>
  <si>
    <t>Pañete en muros Interiores</t>
  </si>
  <si>
    <t>Pañete en muros Exteriores</t>
  </si>
  <si>
    <t>Pañete en interior losa de techo</t>
  </si>
  <si>
    <t>Fraguache sobre superficies.</t>
  </si>
  <si>
    <t>Repello</t>
  </si>
  <si>
    <t>Estrias y/o alto relieve en antepecho frontal</t>
  </si>
  <si>
    <t>Mochetas</t>
  </si>
  <si>
    <t>Cantos en general.</t>
  </si>
  <si>
    <t>VENTANAS (SUMINISTRO E INSTALACIÓN)</t>
  </si>
  <si>
    <t>Ventanas corredizas en aluminio y vidrio color plata</t>
  </si>
  <si>
    <t>Ventanas salomonica en aluminio y vidrio martillado</t>
  </si>
  <si>
    <t>PUERTAS</t>
  </si>
  <si>
    <t>Puerta comercial en cristal y aluminio (0.90m x 2.10m)</t>
  </si>
  <si>
    <t>Puerta Polimetal (1.00m x 2.10m)</t>
  </si>
  <si>
    <t>Puerta Polimetal (0.90m x 2.10m)</t>
  </si>
  <si>
    <t>Puerta Polimetal (0.80m x 2.10m)</t>
  </si>
  <si>
    <t>Puerta Polimetal ( 0.70m X 2.10m)</t>
  </si>
  <si>
    <t>Puerta everdoor (0.60m x 2.10m)</t>
  </si>
  <si>
    <t>Puertas en compartimiento de inodoros</t>
  </si>
  <si>
    <t>Piso en cerámica porcelanato chino</t>
  </si>
  <si>
    <t>Piso de cerámica económica en baños</t>
  </si>
  <si>
    <t>Zócalos de piso</t>
  </si>
  <si>
    <t>Quicios en puertas</t>
  </si>
  <si>
    <t>Acera violinada en perimetro edificio</t>
  </si>
  <si>
    <t>Torta de H.A. e=0.10m con acero de Ø1/4"</t>
  </si>
  <si>
    <t>Piso de H.A. e=0.10m  en parqueo con acero de Ø1/4"</t>
  </si>
  <si>
    <t>REVESTIMIENTO DE PARED</t>
  </si>
  <si>
    <t>Cerámica en pared de baños</t>
  </si>
  <si>
    <t>Cerámica en cocina</t>
  </si>
  <si>
    <t>Inodoro blanco</t>
  </si>
  <si>
    <t>Lavamanos blanco</t>
  </si>
  <si>
    <t>Fregadero de acero inoxidable (sencillo)</t>
  </si>
  <si>
    <t>Ducha</t>
  </si>
  <si>
    <t>Accesorios para Baños</t>
  </si>
  <si>
    <t>Desagüe de piso en 2" PVC</t>
  </si>
  <si>
    <t>Ventilacion de 3" PVC</t>
  </si>
  <si>
    <t>Salidas de Desagüe tuberia PVC 2"</t>
  </si>
  <si>
    <t>Desagüe de techo Ø 4" PVC</t>
  </si>
  <si>
    <t>Trampa de Grasa (1.00m x 1.00m x 1.00m)</t>
  </si>
  <si>
    <t xml:space="preserve">Registro Sanitario (0.60m x 0.60m x 0.70m)  </t>
  </si>
  <si>
    <t>Cisterna para 4000 gl (3.6m x 3.00m x 2.00m)</t>
  </si>
  <si>
    <t>Cámara Septica (1.70m x 3.40m x 1.60m)</t>
  </si>
  <si>
    <t>Llave de chorro</t>
  </si>
  <si>
    <t>Tinaco de 500 gls</t>
  </si>
  <si>
    <t>Pozo tubular para agua potable</t>
  </si>
  <si>
    <t>Filtrante en 8"</t>
  </si>
  <si>
    <t>Bomba Myers para cisterna de 2HP</t>
  </si>
  <si>
    <t>Tanque hidroneumatico de 120 gls</t>
  </si>
  <si>
    <t>Suministro e instalación Plafond en PVC en baños</t>
  </si>
  <si>
    <t>Sistema sanitario para cárceles (prevision fondos)</t>
  </si>
  <si>
    <t>Suministro de tuberías y piezas en PVC para aguas residuales</t>
  </si>
  <si>
    <t>Suministro de tuberías y piezas en PVC para agua potable</t>
  </si>
  <si>
    <t>Mano de obra plomero</t>
  </si>
  <si>
    <t>Salidas de luces cenitales</t>
  </si>
  <si>
    <t>Salidas interruptores simples</t>
  </si>
  <si>
    <t>Salidas interruptores dobles</t>
  </si>
  <si>
    <t>Salidas para Tomacorriente 120V</t>
  </si>
  <si>
    <t>Salidas para Tomacorriente 220V</t>
  </si>
  <si>
    <t>Caja de Breakers (8 circuitos)</t>
  </si>
  <si>
    <t>Registros eléctricos</t>
  </si>
  <si>
    <t>Acometida desde transformador hasta medidor</t>
  </si>
  <si>
    <t>Salidas para telefonos.</t>
  </si>
  <si>
    <t>Salidas para red de data y PC</t>
  </si>
  <si>
    <t>Salidas para abanicos de pared</t>
  </si>
  <si>
    <t>Abanicos KDK de pared (suministro y colocación)</t>
  </si>
  <si>
    <t xml:space="preserve">Tuberías y piezas materiales eléctricos                             </t>
  </si>
  <si>
    <t>Mano de obra electricista</t>
  </si>
  <si>
    <t>TERMINACIÓN DE TECHO</t>
  </si>
  <si>
    <t>Fino en techo</t>
  </si>
  <si>
    <t>Zabaleta en techo</t>
  </si>
  <si>
    <t>Impermeabilizante en techo</t>
  </si>
  <si>
    <t>Gotero ranurado</t>
  </si>
  <si>
    <t>TERMINACIÓN DE COCINA</t>
  </si>
  <si>
    <t>Gabinte de piso en pino tratado y plywood</t>
  </si>
  <si>
    <t>Gabinte de pared en pino tratado y plywood</t>
  </si>
  <si>
    <t>Muros de apoyo para tope de granito</t>
  </si>
  <si>
    <t>Tope de marmolite en cocina</t>
  </si>
  <si>
    <t>PINTURA EN GENERAL</t>
  </si>
  <si>
    <t>Acrílica en muros interiores</t>
  </si>
  <si>
    <t>Acrilica en muros exteriores.</t>
  </si>
  <si>
    <t>Acrílica blanca económica en techo</t>
  </si>
  <si>
    <t>Pintura mantenimiento en hierro de cárceles</t>
  </si>
  <si>
    <t>Jardinería</t>
  </si>
  <si>
    <t>Asta para banderas</t>
  </si>
  <si>
    <t>Salida para GLP</t>
  </si>
  <si>
    <t>Escudos</t>
  </si>
  <si>
    <t>Perfiles en fachada  frontal</t>
  </si>
  <si>
    <t>Carpintería metálica en cárceles (rejas de hierro)</t>
  </si>
  <si>
    <t>Limpieza final</t>
  </si>
  <si>
    <t>SUB-TOTAL FASE  D.5</t>
  </si>
  <si>
    <t>D.6</t>
  </si>
  <si>
    <t>Replanteo y charrancha</t>
  </si>
  <si>
    <r>
      <rPr>
        <b/>
        <sz val="10"/>
        <color indexed="8"/>
        <rFont val="Arial"/>
        <family val="2"/>
      </rPr>
      <t>MOVIMIENTO DE TIERRA A MANO</t>
    </r>
    <r>
      <rPr>
        <sz val="10"/>
        <color indexed="8"/>
        <rFont val="Arial"/>
        <family val="2"/>
      </rPr>
      <t xml:space="preserve"> (Incluye excavación de zapatas, reposición de material compactado y bote de material sobrante)</t>
    </r>
  </si>
  <si>
    <t>Zapata de Muro (Incluye Zapata C1)- 0.85 qq/m³</t>
  </si>
  <si>
    <t>Viga de amarre B.N.P. (0.15m x 0.20m) - 3.71 qq/m³</t>
  </si>
  <si>
    <t>Viga de amarre a Nivel de Techo (0.15m x 0.20m) - 3.37 qq/m³</t>
  </si>
  <si>
    <t>Dintel D1 (0.15m x 0.30m)- 2.99 qq/m³</t>
  </si>
  <si>
    <t>Viga Dintel D2 - 2.32 qq/m³</t>
  </si>
  <si>
    <t>Columna (0.30m x0.15m) - 3.03 qq/m³</t>
  </si>
  <si>
    <t>Losa de techo  0.12m - 1.34 qq/m³</t>
  </si>
  <si>
    <t xml:space="preserve">De 6" B.N.P </t>
  </si>
  <si>
    <t>De 6" S.N.P</t>
  </si>
  <si>
    <t xml:space="preserve">Pañete interior </t>
  </si>
  <si>
    <t>Pañete exterior</t>
  </si>
  <si>
    <t xml:space="preserve">Fino de techo </t>
  </si>
  <si>
    <t>Gotero de ranurado</t>
  </si>
  <si>
    <t>Impermeabilizante en techo (tipo sellador)</t>
  </si>
  <si>
    <t>Cerámica  baño</t>
  </si>
  <si>
    <t>Pintura general acrílica (incluye base blanca)</t>
  </si>
  <si>
    <t>Pisos de hormigón con malla electosoldada D2.30x D2.30 (pulido)</t>
  </si>
  <si>
    <t>Acera perimetral de 0.80mt</t>
  </si>
  <si>
    <t>PORTAJE (SUMINISTRO Y COLOCACIÓN)</t>
  </si>
  <si>
    <t xml:space="preserve">Premarco   en puerta y ventanas </t>
  </si>
  <si>
    <t xml:space="preserve">Puerta polimetal inc herraje instalacion y llavin tipo  (2.10x1.00)mt </t>
  </si>
  <si>
    <t>Verja de protección (2.10x1.0)mt</t>
  </si>
  <si>
    <t>VENTANA DE ALUMINIO (INCLUYE COLOCACIÓN)</t>
  </si>
  <si>
    <t>Ventanas  de aluminio  en celosías color blanco, fabricación superior</t>
  </si>
  <si>
    <t>Verja de protección en ventanas</t>
  </si>
  <si>
    <t>INSTALACIÓN SANITARIA</t>
  </si>
  <si>
    <t>Lavamanos sencillos</t>
  </si>
  <si>
    <t>Inodoro</t>
  </si>
  <si>
    <t>Desagüe de piso 3"</t>
  </si>
  <si>
    <t>Columna de ventilación de 3"</t>
  </si>
  <si>
    <t xml:space="preserve">Cámara de inspección </t>
  </si>
  <si>
    <t>Séptico (1.90x1.10) m</t>
  </si>
  <si>
    <t>Tinaco 150gls</t>
  </si>
  <si>
    <t>Pozo Filtrante</t>
  </si>
  <si>
    <t>Barra de cortina baño</t>
  </si>
  <si>
    <t>Tubería 4" PVC  (Drenaje Sanitario) (inc. Movimiento de tierra y colocacion)</t>
  </si>
  <si>
    <t>Mano de obra instalación</t>
  </si>
  <si>
    <t>Entrada general (incluye panel de Braeker de 4/8 circuitos)</t>
  </si>
  <si>
    <t>Salida luces cenitales</t>
  </si>
  <si>
    <t>Salida tomacorrientes Doble 120 V</t>
  </si>
  <si>
    <t>Logo y Letrero de INAPA</t>
  </si>
  <si>
    <t>SUB-TOTAL FASE  D.6</t>
  </si>
  <si>
    <t>D.7</t>
  </si>
  <si>
    <t>CENTRO COMUNAL</t>
  </si>
  <si>
    <t>Excavación material no clasificado a mano</t>
  </si>
  <si>
    <t xml:space="preserve">Relleno de reposición compactado </t>
  </si>
  <si>
    <t>HORMIGÓN ARMADO F'c=280 KG/CM² EN:</t>
  </si>
  <si>
    <t>Zapata de columna Z1 (1.20m x 1.20m) - 2.18 qq/m³</t>
  </si>
  <si>
    <t>Zapata de muros de block de 6" - 0.71 qq/m³</t>
  </si>
  <si>
    <t>Pedestal (0.45m x 0.45m) - 6.94 qq/m³</t>
  </si>
  <si>
    <t>Columna de amarre - 2.97 qq/m³</t>
  </si>
  <si>
    <t>Viga de amarre (0.15m x 0.20m) - 3.66 qq/m³</t>
  </si>
  <si>
    <t>Dintel (0.15m x 0.20m) - 5.47 qq/m³</t>
  </si>
  <si>
    <t>De 6” B.N.P.</t>
  </si>
  <si>
    <t>De 6" S.N.P.</t>
  </si>
  <si>
    <t xml:space="preserve">Fraguache interior elementos de hormigón </t>
  </si>
  <si>
    <t xml:space="preserve">Pañete interior pulido </t>
  </si>
  <si>
    <t xml:space="preserve">Pañete exterior </t>
  </si>
  <si>
    <t xml:space="preserve">Pañete en viga y columna </t>
  </si>
  <si>
    <t>ESTRUCTURA METÁLICA</t>
  </si>
  <si>
    <t>Columna metálica W8x31</t>
  </si>
  <si>
    <t>Lb</t>
  </si>
  <si>
    <t>Viga metálica W10x26</t>
  </si>
  <si>
    <t>Cubierta con plancha de Aluzinc Cal. 26 + Correas en perfiles C8 x 1/16 en H.G. + tillas tensoras en barras HN 1/2"</t>
  </si>
  <si>
    <t>Placa base de 4 3/4" x 9 3/4" x 3/8"</t>
  </si>
  <si>
    <t>Placa base de 3 1/2" x 5 5/8" x 1/2"</t>
  </si>
  <si>
    <t>Placa base de 6" x 9 1/2" x 3/8"</t>
  </si>
  <si>
    <t>Placa base de 5 1/2" x 5 1/2" x 3/4"</t>
  </si>
  <si>
    <t>Pernos de Ø5/8" A325</t>
  </si>
  <si>
    <t>Pernos de Ø3/4" x 10" Hit-HY200+HIT-Z Acero Inoxidable (Incluye resina epóxica para anclajes)</t>
  </si>
  <si>
    <t>Tornillos de Ø1/2" A307</t>
  </si>
  <si>
    <t>Lavamanos</t>
  </si>
  <si>
    <t>Desagüe de piso 2" parrilla acero inoxidable</t>
  </si>
  <si>
    <t xml:space="preserve">Fregadero acero inoxidable doble </t>
  </si>
  <si>
    <t>Trampa de grasa (1.00m x 1.00m x 1.00m)</t>
  </si>
  <si>
    <t>Cámara séptica (1.00m x 2.40m x 1.00m)</t>
  </si>
  <si>
    <t>Registro de inspección (0.60m x 0.60m x 0.75m)</t>
  </si>
  <si>
    <t>Tubería de descarga de Ø4"</t>
  </si>
  <si>
    <t>Tubería de descarga de Ø3"</t>
  </si>
  <si>
    <t>Tubería de descarga de Ø2"</t>
  </si>
  <si>
    <t>Tubería  Ø2" PVC presión (SCH-40)</t>
  </si>
  <si>
    <t>Tubería  Ø1" PVC presión (SCH-40)</t>
  </si>
  <si>
    <t>Tubería  Ø3/4" PVC presión (SCH-40)</t>
  </si>
  <si>
    <t>Tubería  Ø1/2" PVC presión (SCH-40)</t>
  </si>
  <si>
    <t xml:space="preserve">Llave de paso Ø2" </t>
  </si>
  <si>
    <t xml:space="preserve">Llave de paso Ø1/2" </t>
  </si>
  <si>
    <t>Llave de chorro de Ø1/2"</t>
  </si>
  <si>
    <t>Salida interruptor triple</t>
  </si>
  <si>
    <t>Tomacorriente doble 120V</t>
  </si>
  <si>
    <t>Tomacorriente doble 120v sobre meseta</t>
  </si>
  <si>
    <t>Panel distribución 12 espacios con Breaker</t>
  </si>
  <si>
    <t>PISOS Y REVESTIMIENTO</t>
  </si>
  <si>
    <t>Piso de granito (0.30m x 0.30m) fondo gris</t>
  </si>
  <si>
    <t xml:space="preserve">Zócalos de granito (0.07m x 0.30m) fondo gris </t>
  </si>
  <si>
    <t xml:space="preserve">M </t>
  </si>
  <si>
    <t>Cerámica económica cocina</t>
  </si>
  <si>
    <t>Cerámica económica en baños</t>
  </si>
  <si>
    <t xml:space="preserve">Pintura base </t>
  </si>
  <si>
    <t>Pintura acrílica interior</t>
  </si>
  <si>
    <t>Pintura acrílica exterior</t>
  </si>
  <si>
    <t>PUERTA Y VENTANAS</t>
  </si>
  <si>
    <t>Puerta polimetálica blanca 1.20 x 2.10</t>
  </si>
  <si>
    <t>Puerta polimetálica blanca 1.00 x 2.10</t>
  </si>
  <si>
    <t>Puerta polimetálica blanca 0.90 x 2.11</t>
  </si>
  <si>
    <t>Ventana salomónica aluminio</t>
  </si>
  <si>
    <t>MISCELÁNEOS</t>
  </si>
  <si>
    <t>Suministro y colocación de particiones de baños en placa fenólicas con perfilería de anclaje en acero inoxidable.</t>
  </si>
  <si>
    <t>Suministro y colocación de barandas metálica fabricada con perfiles redondo negro de 1 1/2" (incluye pintura anticorrosiva e industrial)</t>
  </si>
  <si>
    <t>Acera de entrada y pasillo de cemento para acero a baños</t>
  </si>
  <si>
    <t>Escalones de cemento pulido con canto reforzado</t>
  </si>
  <si>
    <t>Tope en granito natural para cocina</t>
  </si>
  <si>
    <t>SUB-TOTAL FASE D.7</t>
  </si>
  <si>
    <t>D.8</t>
  </si>
  <si>
    <t>Relleno compactado c/compactador mecánico</t>
  </si>
  <si>
    <t>HORMIGÓN ARMADO F'c= 210 KG/CM² EN:</t>
  </si>
  <si>
    <t>Viga a nivel de piso (0.15m x 0.20m) - 3.70 qq/m³</t>
  </si>
  <si>
    <t>Viga dintel D1 (0.15m x 0.68m) - 2.70 qq/m³</t>
  </si>
  <si>
    <t>Columna CA (0.15m x 0.30m) - 4.88 qq/m³</t>
  </si>
  <si>
    <t>Columna C1 (0.15m x 0.40m) - 5.02 qq/m³</t>
  </si>
  <si>
    <t>Losa de techo e=0.12m - 1.22 qq/m³</t>
  </si>
  <si>
    <t>Losa de piso e=0.10m con malla electro soldada D2.3xD2.3x20x20, (Inc. Rampa de acceso)</t>
  </si>
  <si>
    <t xml:space="preserve">Escalones huella y contra huella redondeada 0.30m  </t>
  </si>
  <si>
    <t xml:space="preserve">Zócalo </t>
  </si>
  <si>
    <t xml:space="preserve">Puerta polimetal (1.00m x 2.10m) (Incluye llavín) </t>
  </si>
  <si>
    <t>Puerta pino tratado (0.55m x 1.50m) (Incluye llavín)</t>
  </si>
  <si>
    <t>Puerta pino tratado (0.85m x 1.50m) (Incluye llavín)</t>
  </si>
  <si>
    <t>VENTANA (SUMINISTRO Y COLOCACIÓN)</t>
  </si>
  <si>
    <t>Ventana de celosías con palanca</t>
  </si>
  <si>
    <t>SUB-TOTAL FASE D.8</t>
  </si>
  <si>
    <t>D.9</t>
  </si>
  <si>
    <t>OFICINA ADMINISTRATIVA</t>
  </si>
  <si>
    <t>HORMIGÓN ARMADO F'C=210 KG/CM² EN:</t>
  </si>
  <si>
    <t>Zapata de muros (0.45m x 0.30m) - 0.67 qq/m³</t>
  </si>
  <si>
    <t>Viga de amarre B.N.P. (0.20m x 0.20m) - 6.60 qq/m³</t>
  </si>
  <si>
    <t>Columna CA (0.15m x 0.30m) - 4.50 qq/m³</t>
  </si>
  <si>
    <t>Dintel Di (0.15m x 0.30m) - 4.31 qq/m³</t>
  </si>
  <si>
    <t>Losa de piso e=0.10m con malla electrosoldada D2.3x2.3x20x20 (Incluye rampa)</t>
  </si>
  <si>
    <t>Losa de techo e=0.12m - 1.80 qq/m³</t>
  </si>
  <si>
    <t>Pintura base</t>
  </si>
  <si>
    <t>Pintura acrílica</t>
  </si>
  <si>
    <t>Tubería y piezas de agua potable</t>
  </si>
  <si>
    <t>Tubería y piezas de agua residuales</t>
  </si>
  <si>
    <t>Mano de obra de plomero</t>
  </si>
  <si>
    <t>PISOS</t>
  </si>
  <si>
    <t>Puerta polimetálica (1.00m x 2.10m) (Incluye llavín)</t>
  </si>
  <si>
    <t>Puerta polimetálica (0.85m x 2.10m) (Incluye llavín)</t>
  </si>
  <si>
    <t>Puerta polimetálica (0.75m x 2.10m) (Incluye llavín)</t>
  </si>
  <si>
    <t>Ventana corrediza de cristal y aluminio (1.20m x 1.00m)</t>
  </si>
  <si>
    <t>Ventana corrediza de cristal y aluminio (1.00m x 1.00m)</t>
  </si>
  <si>
    <t>Ventana corrediza de cristal y aluminio (0.60m x 0.50m)</t>
  </si>
  <si>
    <t>MOBILIARIO</t>
  </si>
  <si>
    <t>Escritorio tope melanina con estructura plateada (28" x 48")</t>
  </si>
  <si>
    <t>Silla operativa en tela con brazos</t>
  </si>
  <si>
    <t>Silla de visita en tela negro con brazos</t>
  </si>
  <si>
    <t>Archivo metálico tipo módulo color aluminio de tres gavetas con ruedas</t>
  </si>
  <si>
    <t>Suministro y colocación de barandas en acero inoxidable en entrada</t>
  </si>
  <si>
    <t>Letrero de Oficina Administrativa en acrílico (0.85m x 0.45m) (Suministro y colocación)</t>
  </si>
  <si>
    <t>SUB-TOTAL FASE D.9</t>
  </si>
  <si>
    <t>D.10</t>
  </si>
  <si>
    <t>ELECTRIFICACIÓN GENERAL</t>
  </si>
  <si>
    <t>ILUMINACIÓN DE CANCHAS DE BASKETBALL Y VOLEYBALL</t>
  </si>
  <si>
    <t>Reflector LED de 150 Watts, 100-240 Volts, 60 HZ,  52,000 LM, IP 65</t>
  </si>
  <si>
    <t>Poste H.A.V 30', 300 DAM</t>
  </si>
  <si>
    <t>Conductor eléctrico de goma No. 6/3 para alimentación de reflectores</t>
  </si>
  <si>
    <t>Salidas Panel de Breakers 2/4 Circuitos para el encendido de reflectores a instalar en poste</t>
  </si>
  <si>
    <t>Tubería PVC de Ø3/4" x 19'</t>
  </si>
  <si>
    <t>Mano de obra eléctrica</t>
  </si>
  <si>
    <t>ELECTRIFICACIÓN DE GAZEBOS</t>
  </si>
  <si>
    <t>Reflector LED tipo campana de 80 Watts, 100-240 Volts, 60 HZ</t>
  </si>
  <si>
    <t>Salidas eléctricas para tomacorrientes dobles 120V</t>
  </si>
  <si>
    <t>Salidas eléctricas para reflector LED en tubería EMT</t>
  </si>
  <si>
    <t>Conductor eléctrico de goma No. 8/3 para alimentación de reflectores</t>
  </si>
  <si>
    <t>ELECTRIFICACIÓN DE BAÑOS PÚBLICOS</t>
  </si>
  <si>
    <t>Salidas para tomacorrientes dobles 120V</t>
  </si>
  <si>
    <t>Conductor eléctrico THW No.10</t>
  </si>
  <si>
    <t>Salidas Panel de Breakers 4/8 circuitos</t>
  </si>
  <si>
    <t>ELECTRIFICACIÓN OFICINA ADMINISTRATIVA</t>
  </si>
  <si>
    <t>Salida interruptor doble</t>
  </si>
  <si>
    <t>Salidas Panel de Breakers 6/12 circuitos</t>
  </si>
  <si>
    <t>Registro metálico N-1R, 6" X 6" X 4"</t>
  </si>
  <si>
    <t>Registro metálico N-1R, 12" X 12" X 6"</t>
  </si>
  <si>
    <t>Conductor eléctrico THW No.8</t>
  </si>
  <si>
    <t xml:space="preserve">Reflector LED de 150 Watts, 100-240 Volts, 60 HZ,  52,000 LM, IP 65 </t>
  </si>
  <si>
    <t xml:space="preserve">Conductor eléctrico de goma No. 6/3 </t>
  </si>
  <si>
    <t>ELECTRIFICACIÓN ÁREA DE JUEGOS INFANTILES</t>
  </si>
  <si>
    <t>SUB-TOTAL FASE  D.12</t>
  </si>
  <si>
    <t>SUB-TOTAL FASE  D</t>
  </si>
  <si>
    <t>Valla anunciando obra 16' x 8' impresión Full Color conteniendo logo de INAPA, nombre de proyecto y contratista. estructura en tubos galvanizados 1.1/2" x 1.1/2" y soportes en tubo cuadrado 4" x 4".</t>
  </si>
  <si>
    <t>Campamento (Incluye oficinas, almacenes, talleres y unidades baños móviles). Sujeto a aprobación de la Supervisión</t>
  </si>
  <si>
    <t>Meses</t>
  </si>
  <si>
    <t>SUB-TOTAL FASE  E</t>
  </si>
  <si>
    <t xml:space="preserve"> GASTOS INDIRECTOS</t>
  </si>
  <si>
    <t>Estudios (Sociales, Ambientales, Geotécnicos, Topográficos y de Calidad, entre otros)</t>
  </si>
  <si>
    <t>Medida de Compensación Ambiental</t>
  </si>
  <si>
    <t>CODIA</t>
  </si>
  <si>
    <t>ITBIS de Honorarios Profesionales (Ley 07-2007)</t>
  </si>
  <si>
    <t>Mantenimiento y Operación Sistemas INAPA</t>
  </si>
  <si>
    <t>Completivo transporte de postes</t>
  </si>
  <si>
    <t>Interconexión con EDENORTE</t>
  </si>
  <si>
    <t>Tramitación de planos electrico</t>
  </si>
  <si>
    <t>SUB-TOTAL GASTOS INDIRECTOS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</si>
  <si>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</si>
  <si>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TOTAL GENERAL RD$</t>
  </si>
  <si>
    <t>TOTAL A CONTRATAR RD$</t>
  </si>
  <si>
    <t>GAZEBO (4 UD)</t>
  </si>
  <si>
    <t>CANCHA MIXTA Y GRADERÍAS (2 UD)</t>
  </si>
  <si>
    <t>CANCHA DE VOLEYBALL Y GRADERÍAS (2 UD)</t>
  </si>
  <si>
    <t>CASETA DE SEGURIDAD (2 UD)</t>
  </si>
  <si>
    <t>BAÑOS PÚBLICOS (4 UD)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</si>
</sst>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5" formatCode="&quot;$&quot;#,##0_);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.00\ &quot;€&quot;;\-#,##0.00\ &quot;€&quot;"/>
    <numFmt numFmtId="166" formatCode="#,##0.00\ &quot;€&quot;;[Red]\-#,##0.00\ &quot;€&quot;"/>
    <numFmt numFmtId="167" formatCode="_-* #,##0\ &quot;€&quot;_-;\-* #,##0\ &quot;€&quot;_-;_-* &quot;-&quot;\ &quot;€&quot;_-;_-@_-"/>
    <numFmt numFmtId="168" formatCode="_-* #,##0.00\ &quot;€&quot;_-;\-* #,##0.00\ &quot;€&quot;_-;_-* &quot;-&quot;??\ &quot;€&quot;_-;_-@_-"/>
    <numFmt numFmtId="169" formatCode="_-* #,##0.00_-;\-* #,##0.00_-;_-* &quot;-&quot;??_-;_-@_-"/>
    <numFmt numFmtId="170" formatCode="_-* #,##0\ _€_-;\-* #,##0\ _€_-;_-* &quot;-&quot;\ _€_-;_-@_-"/>
    <numFmt numFmtId="171" formatCode="_-* #,##0.00\ _€_-;\-* #,##0.00\ _€_-;_-* &quot;-&quot;??\ _€_-;_-@_-"/>
    <numFmt numFmtId="172" formatCode="#,##0.00;[Red]#,##0.00"/>
    <numFmt numFmtId="173" formatCode="#,##0.0;\-#,##0.0"/>
    <numFmt numFmtId="174" formatCode="_(* #,##0.0_);_(* \(#,##0.0\);_(* &quot;-&quot;??_);_(@_)"/>
    <numFmt numFmtId="175" formatCode="0.0"/>
    <numFmt numFmtId="176" formatCode="#,##0.00_ ;\-#,##0.00\ "/>
    <numFmt numFmtId="177" formatCode="General_)"/>
    <numFmt numFmtId="178" formatCode="0.000"/>
    <numFmt numFmtId="179" formatCode="[$€]#,##0.00;[Red]\-[$€]#,##0.00"/>
    <numFmt numFmtId="180" formatCode="_([$€]* #,##0.00_);_([$€]* \(#,##0.00\);_([$€]* &quot;-&quot;??_);_(@_)"/>
    <numFmt numFmtId="181" formatCode="_-[$€-2]* #,##0.00_-;\-[$€-2]* #,##0.00_-;_-[$€-2]* &quot;-&quot;??_-"/>
    <numFmt numFmtId="182" formatCode="#."/>
    <numFmt numFmtId="183" formatCode="#.0"/>
    <numFmt numFmtId="184" formatCode="_-* #,##0.00\ &quot;Pts&quot;_-;\-* #,##0.00\ &quot;Pts&quot;_-;_-* &quot;-&quot;??\ &quot;Pts&quot;_-;_-@_-"/>
    <numFmt numFmtId="185" formatCode="&quot;$&quot;#,##0.00;[Red]\-&quot;$&quot;#,##0.00"/>
    <numFmt numFmtId="186" formatCode="_-* #,##0.00\ _P_t_s_-;\-* #,##0.00\ _P_t_s_-;_-* &quot;-&quot;??\ _P_t_s_-;_-@_-"/>
    <numFmt numFmtId="187" formatCode="_(* #,##0.00_);_(* \(#,##0.00\);_(* \-??_);_(@_)"/>
    <numFmt numFmtId="188" formatCode="_-* #,##0.00\ [$€]_-;\-* #,##0.00\ [$€]_-;_-* &quot;-&quot;??\ [$€]_-;_-@_-"/>
    <numFmt numFmtId="189" formatCode="#,##0.0000_);\(#,##0.0000\)"/>
    <numFmt numFmtId="190" formatCode="&quot;Sí&quot;;&quot;Sí&quot;;&quot;No&quot;"/>
    <numFmt numFmtId="191" formatCode="_-&quot;$&quot;* #,##0.00_-;\-&quot;$&quot;* #,##0.00_-;_-&quot;$&quot;* &quot;-&quot;??_-;_-@_-"/>
    <numFmt numFmtId="192" formatCode="0.00_)"/>
    <numFmt numFmtId="193" formatCode="&quot;Activado&quot;;&quot;Activado&quot;;&quot;Desactivado&quot;"/>
    <numFmt numFmtId="194" formatCode="0.00000"/>
    <numFmt numFmtId="195" formatCode="0.0000"/>
    <numFmt numFmtId="196" formatCode="#,##0.0000"/>
    <numFmt numFmtId="197" formatCode="[$$-409]#,##0.00"/>
    <numFmt numFmtId="198" formatCode="0_)"/>
    <numFmt numFmtId="199" formatCode="#,##0.00\ _€"/>
    <numFmt numFmtId="200" formatCode="#,##0.00\ &quot;/m3&quot;"/>
    <numFmt numFmtId="201" formatCode="_-* #,##0.00\ _$_-;_-* #,##0.00\ _$\-;_-* &quot;-&quot;??\ _$_-;_-@_-"/>
    <numFmt numFmtId="202" formatCode="&quot;$&quot;#,##0;\-&quot;$&quot;#,##0"/>
    <numFmt numFmtId="203" formatCode="_([$€-2]* #,##0.00_);_([$€-2]* \(#,##0.00\);_([$€-2]* &quot;-&quot;??_)"/>
    <numFmt numFmtId="204" formatCode="&quot; &quot;#,##0.00&quot; &quot;;&quot; (&quot;#,##0.00&quot;)&quot;;&quot; -&quot;#&quot; &quot;;&quot; &quot;@&quot; &quot;"/>
    <numFmt numFmtId="205" formatCode="[$-409]General"/>
    <numFmt numFmtId="206" formatCode="_-* #,##0.0000_-;\-* #,##0.0000_-;_-* &quot;-&quot;??_-;_-@_-"/>
    <numFmt numFmtId="207" formatCode="#,##0.00\ &quot;M³S&quot;"/>
    <numFmt numFmtId="208" formatCode="#,##0.00\ &quot;KM&quot;"/>
    <numFmt numFmtId="209" formatCode="_-&quot;RD$&quot;* #,##0.00_-;\-&quot;RD$&quot;* #,##0.00_-;_-&quot;RD$&quot;* &quot;-&quot;??_-;_-@_-"/>
    <numFmt numFmtId="210" formatCode="_(* #,##0\ &quot;pta&quot;_);_(* \(#,##0\ &quot;pta&quot;\);_(* &quot;-&quot;??\ &quot;pta&quot;_);_(@_)"/>
    <numFmt numFmtId="211" formatCode="#,##0.000_);\(#,##0.000\)"/>
    <numFmt numFmtId="212" formatCode="_(* #,##0.000_);_(* \(#,##0.000\);_(* &quot;-&quot;??_);_(@_)"/>
    <numFmt numFmtId="213" formatCode="#,##0.0\ _€;\-#,##0.0\ _€"/>
    <numFmt numFmtId="214" formatCode="#,##0.00\ _€;\-#,##0.00\ _€"/>
    <numFmt numFmtId="215" formatCode="#,##0\ _€;\-#,##0\ _€"/>
    <numFmt numFmtId="216" formatCode="#,##0.0_);\(#,##0.0\)"/>
    <numFmt numFmtId="217" formatCode="#,##0.0"/>
    <numFmt numFmtId="218" formatCode="0.0_)"/>
    <numFmt numFmtId="219" formatCode="_-* #,##0\ _€_-;\-* #,##0\ _€_-;_-* &quot;-&quot;??\ _€_-;_-@_-"/>
    <numFmt numFmtId="220" formatCode="_-* #,##0.0\ _€_-;\-* #,##0.0\ _€_-;_-* &quot;-&quot;??\ _€_-;_-@_-"/>
  </numFmts>
  <fonts count="7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name val="Courier"/>
      <family val="3"/>
    </font>
    <font>
      <sz val="10"/>
      <color rgb="FFFF0000"/>
      <name val="Arial"/>
      <family val="2"/>
    </font>
    <font>
      <sz val="10"/>
      <color indexed="8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indexed="63"/>
      <name val="Arial"/>
      <family val="2"/>
    </font>
    <font>
      <sz val="10"/>
      <name val="Tahoma"/>
      <family val="2"/>
    </font>
    <font>
      <b/>
      <sz val="10"/>
      <color indexed="6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19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3"/>
      <name val="Calibri"/>
      <family val="2"/>
    </font>
    <font>
      <sz val="11"/>
      <color indexed="19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name val="Courier"/>
      <family val="3"/>
    </font>
    <font>
      <b/>
      <i/>
      <sz val="16"/>
      <name val="Helv"/>
    </font>
    <font>
      <sz val="10"/>
      <name val="Tms Rmn"/>
    </font>
    <font>
      <sz val="12"/>
      <name val="Courier New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vertAlign val="superscript"/>
      <sz val="10"/>
      <name val="Arial"/>
      <family val="2"/>
    </font>
    <font>
      <sz val="10"/>
      <name val="Cambria"/>
      <family val="1"/>
    </font>
    <font>
      <vertAlign val="superscript"/>
      <sz val="10"/>
      <name val="Cambria"/>
      <family val="1"/>
    </font>
    <font>
      <b/>
      <sz val="12"/>
      <name val="Arial"/>
      <family val="2"/>
    </font>
    <font>
      <b/>
      <sz val="12"/>
      <color theme="1"/>
      <name val="Arial"/>
      <family val="2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b/>
      <sz val="10"/>
      <color indexed="8"/>
      <name val="Verdana"/>
      <family val="2"/>
    </font>
    <font>
      <sz val="10"/>
      <color theme="1"/>
      <name val="Arial1"/>
    </font>
    <font>
      <u/>
      <sz val="10"/>
      <color indexed="36"/>
      <name val="Arial"/>
      <family val="2"/>
    </font>
    <font>
      <sz val="10"/>
      <color indexed="36"/>
      <name val="MS Sans Serif"/>
      <family val="2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64"/>
      <name val="Arial"/>
      <family val="2"/>
    </font>
    <font>
      <sz val="10"/>
      <color indexed="8"/>
      <name val="Times New Roman"/>
      <family val="1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30"/>
        <bgColor indexed="30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3"/>
        <bgColor indexed="53"/>
      </patternFill>
    </fill>
    <fill>
      <patternFill patternType="solid">
        <fgColor indexed="57"/>
      </patternFill>
    </fill>
    <fill>
      <patternFill patternType="solid">
        <fgColor indexed="51"/>
        <bgColor indexed="51"/>
      </patternFill>
    </fill>
    <fill>
      <patternFill patternType="solid">
        <fgColor indexed="45"/>
        <bgColor indexed="45"/>
      </patternFill>
    </fill>
    <fill>
      <patternFill patternType="solid">
        <fgColor indexed="54"/>
        <bgColor indexed="54"/>
      </patternFill>
    </fill>
    <fill>
      <patternFill patternType="solid">
        <f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29"/>
        <bgColor indexed="29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  <bgColor indexed="31"/>
      </patternFill>
    </fill>
    <fill>
      <patternFill patternType="lightUp">
        <fgColor indexed="9"/>
        <bgColor indexed="2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29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30"/>
      </top>
      <bottom style="double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123">
    <xf numFmtId="0" fontId="0" fillId="0" borderId="0"/>
    <xf numFmtId="43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39" fontId="13" fillId="0" borderId="0"/>
    <xf numFmtId="17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8" fillId="0" borderId="0"/>
    <xf numFmtId="169" fontId="18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3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8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14" borderId="0" applyNumberFormat="0" applyBorder="0" applyAlignment="0" applyProtection="0"/>
    <xf numFmtId="0" fontId="22" fillId="13" borderId="0" applyNumberFormat="0" applyBorder="0" applyAlignment="0" applyProtection="0"/>
    <xf numFmtId="0" fontId="22" fillId="7" borderId="0" applyNumberFormat="0" applyBorder="0" applyAlignment="0" applyProtection="0"/>
    <xf numFmtId="0" fontId="22" fillId="14" borderId="0" applyNumberFormat="0" applyBorder="0" applyAlignment="0" applyProtection="0"/>
    <xf numFmtId="0" fontId="22" fillId="9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2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1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4" borderId="0" applyNumberFormat="0" applyBorder="0" applyAlignment="0" applyProtection="0"/>
    <xf numFmtId="0" fontId="23" fillId="9" borderId="0" applyNumberFormat="0" applyBorder="0" applyAlignment="0" applyProtection="0"/>
    <xf numFmtId="0" fontId="23" fillId="19" borderId="0" applyNumberFormat="0" applyBorder="0" applyAlignment="0" applyProtection="0"/>
    <xf numFmtId="0" fontId="23" fillId="15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8" borderId="0" applyNumberFormat="0" applyBorder="0" applyAlignment="0" applyProtection="0"/>
    <xf numFmtId="0" fontId="23" fillId="21" borderId="0" applyNumberFormat="0" applyBorder="0" applyAlignment="0" applyProtection="0"/>
    <xf numFmtId="0" fontId="23" fillId="14" borderId="0" applyNumberFormat="0" applyBorder="0" applyAlignment="0" applyProtection="0"/>
    <xf numFmtId="0" fontId="23" fillId="22" borderId="0" applyNumberFormat="0" applyBorder="0" applyAlignment="0" applyProtection="0"/>
    <xf numFmtId="0" fontId="23" fillId="9" borderId="0" applyNumberFormat="0" applyBorder="0" applyAlignment="0" applyProtection="0"/>
    <xf numFmtId="0" fontId="23" fillId="18" borderId="0" applyNumberFormat="0" applyBorder="0" applyAlignment="0" applyProtection="0"/>
    <xf numFmtId="0" fontId="23" fillId="9" borderId="0" applyNumberFormat="0" applyBorder="0" applyAlignment="0" applyProtection="0"/>
    <xf numFmtId="0" fontId="23" fillId="15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2" fillId="24" borderId="0" applyNumberFormat="0" applyBorder="0" applyAlignment="0" applyProtection="0"/>
    <xf numFmtId="0" fontId="22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33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30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38" borderId="0" applyNumberFormat="0" applyBorder="0" applyAlignment="0" applyProtection="0"/>
    <xf numFmtId="0" fontId="23" fillId="19" borderId="0" applyNumberFormat="0" applyBorder="0" applyAlignment="0" applyProtection="0"/>
    <xf numFmtId="0" fontId="22" fillId="24" borderId="0" applyNumberFormat="0" applyBorder="0" applyAlignment="0" applyProtection="0"/>
    <xf numFmtId="0" fontId="22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4" fillId="8" borderId="0" applyNumberFormat="0" applyBorder="0" applyAlignment="0" applyProtection="0"/>
    <xf numFmtId="0" fontId="25" fillId="39" borderId="0" applyNumberFormat="0" applyBorder="0" applyAlignment="0" applyProtection="0"/>
    <xf numFmtId="0" fontId="24" fillId="12" borderId="0" applyNumberFormat="0" applyBorder="0" applyAlignment="0" applyProtection="0"/>
    <xf numFmtId="0" fontId="26" fillId="10" borderId="0" applyNumberFormat="0" applyBorder="0" applyAlignment="0" applyProtection="0"/>
    <xf numFmtId="0" fontId="27" fillId="42" borderId="10" applyNumberFormat="0" applyAlignment="0" applyProtection="0"/>
    <xf numFmtId="0" fontId="28" fillId="43" borderId="10" applyNumberFormat="0" applyAlignment="0" applyProtection="0"/>
    <xf numFmtId="0" fontId="29" fillId="44" borderId="10" applyNumberFormat="0" applyAlignment="0" applyProtection="0"/>
    <xf numFmtId="0" fontId="27" fillId="42" borderId="10" applyNumberFormat="0" applyAlignment="0" applyProtection="0"/>
    <xf numFmtId="0" fontId="30" fillId="45" borderId="11" applyNumberFormat="0" applyAlignment="0" applyProtection="0"/>
    <xf numFmtId="0" fontId="31" fillId="0" borderId="12" applyNumberFormat="0" applyFill="0" applyAlignment="0" applyProtection="0"/>
    <xf numFmtId="0" fontId="30" fillId="45" borderId="11" applyNumberFormat="0" applyAlignment="0" applyProtection="0"/>
    <xf numFmtId="0" fontId="30" fillId="31" borderId="11" applyNumberFormat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4" fillId="0" borderId="0" applyNumberFormat="0" applyFill="0" applyBorder="0" applyAlignment="0" applyProtection="0"/>
    <xf numFmtId="0" fontId="23" fillId="23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9" borderId="0" applyNumberFormat="0" applyBorder="0" applyAlignment="0" applyProtection="0"/>
    <xf numFmtId="0" fontId="35" fillId="13" borderId="10" applyNumberFormat="0" applyAlignment="0" applyProtection="0"/>
    <xf numFmtId="179" fontId="36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82" fontId="38" fillId="0" borderId="0">
      <protection locked="0"/>
    </xf>
    <xf numFmtId="182" fontId="39" fillId="0" borderId="0">
      <protection locked="0"/>
    </xf>
    <xf numFmtId="182" fontId="39" fillId="0" borderId="0">
      <protection locked="0"/>
    </xf>
    <xf numFmtId="182" fontId="39" fillId="0" borderId="0">
      <protection locked="0"/>
    </xf>
    <xf numFmtId="182" fontId="39" fillId="0" borderId="0">
      <protection locked="0"/>
    </xf>
    <xf numFmtId="182" fontId="39" fillId="0" borderId="0">
      <protection locked="0"/>
    </xf>
    <xf numFmtId="182" fontId="39" fillId="0" borderId="0">
      <protection locked="0"/>
    </xf>
    <xf numFmtId="0" fontId="26" fillId="10" borderId="0" applyNumberFormat="0" applyBorder="0" applyAlignment="0" applyProtection="0"/>
    <xf numFmtId="0" fontId="26" fillId="49" borderId="0" applyNumberFormat="0" applyBorder="0" applyAlignment="0" applyProtection="0"/>
    <xf numFmtId="0" fontId="26" fillId="14" borderId="0" applyNumberFormat="0" applyBorder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5" applyNumberFormat="0" applyFill="0" applyAlignment="0" applyProtection="0"/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3" fillId="0" borderId="18" applyNumberFormat="0" applyFill="0" applyAlignment="0" applyProtection="0"/>
    <xf numFmtId="0" fontId="34" fillId="0" borderId="19" applyNumberFormat="0" applyFill="0" applyAlignment="0" applyProtection="0"/>
    <xf numFmtId="0" fontId="44" fillId="0" borderId="20" applyNumberFormat="0" applyFill="0" applyAlignment="0" applyProtection="0"/>
    <xf numFmtId="0" fontId="3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4" fillId="8" borderId="0" applyNumberFormat="0" applyBorder="0" applyAlignment="0" applyProtection="0"/>
    <xf numFmtId="0" fontId="35" fillId="13" borderId="10" applyNumberFormat="0" applyAlignment="0" applyProtection="0"/>
    <xf numFmtId="0" fontId="45" fillId="40" borderId="10" applyNumberFormat="0" applyAlignment="0" applyProtection="0"/>
    <xf numFmtId="0" fontId="35" fillId="16" borderId="10" applyNumberFormat="0" applyAlignment="0" applyProtection="0"/>
    <xf numFmtId="0" fontId="31" fillId="0" borderId="12" applyNumberFormat="0" applyFill="0" applyAlignment="0" applyProtection="0"/>
    <xf numFmtId="0" fontId="46" fillId="0" borderId="21" applyNumberFormat="0" applyFill="0" applyAlignment="0" applyProtection="0"/>
    <xf numFmtId="0" fontId="47" fillId="0" borderId="22" applyNumberFormat="0" applyFill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83" fontId="10" fillId="0" borderId="0" applyFill="0" applyBorder="0" applyAlignment="0" applyProtection="0"/>
    <xf numFmtId="169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84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7" fontId="10" fillId="0" borderId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8" fontId="10" fillId="0" borderId="0" applyFill="0" applyBorder="0" applyAlignment="0" applyProtection="0"/>
    <xf numFmtId="188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90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91" fontId="48" fillId="0" borderId="0" applyFont="0" applyFill="0" applyBorder="0" applyAlignment="0" applyProtection="0"/>
    <xf numFmtId="0" fontId="46" fillId="40" borderId="0" applyNumberFormat="0" applyBorder="0" applyAlignment="0" applyProtection="0"/>
    <xf numFmtId="0" fontId="49" fillId="0" borderId="0"/>
    <xf numFmtId="192" fontId="5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0" fillId="0" borderId="0"/>
    <xf numFmtId="39" fontId="51" fillId="0" borderId="0"/>
    <xf numFmtId="193" fontId="5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177" fontId="49" fillId="0" borderId="0"/>
    <xf numFmtId="0" fontId="22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11" borderId="23" applyNumberFormat="0" applyFont="0" applyAlignment="0" applyProtection="0"/>
    <xf numFmtId="0" fontId="10" fillId="11" borderId="23" applyNumberFormat="0" applyFont="0" applyAlignment="0" applyProtection="0"/>
    <xf numFmtId="0" fontId="10" fillId="39" borderId="23" applyNumberFormat="0" applyFont="0" applyAlignment="0" applyProtection="0"/>
    <xf numFmtId="0" fontId="53" fillId="42" borderId="24" applyNumberFormat="0" applyAlignment="0" applyProtection="0"/>
    <xf numFmtId="0" fontId="53" fillId="43" borderId="24" applyNumberFormat="0" applyAlignment="0" applyProtection="0"/>
    <xf numFmtId="0" fontId="53" fillId="44" borderId="24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ill="0" applyBorder="0" applyAlignment="0" applyProtection="0"/>
    <xf numFmtId="9" fontId="2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3" fillId="42" borderId="24" applyNumberFormat="0" applyAlignment="0" applyProtection="0"/>
    <xf numFmtId="0" fontId="5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0" fillId="0" borderId="13" applyNumberFormat="0" applyFill="0" applyAlignment="0" applyProtection="0"/>
    <xf numFmtId="0" fontId="42" fillId="0" borderId="16" applyNumberFormat="0" applyFill="0" applyAlignment="0" applyProtection="0"/>
    <xf numFmtId="0" fontId="34" fillId="0" borderId="19" applyNumberFormat="0" applyFill="0" applyAlignment="0" applyProtection="0"/>
    <xf numFmtId="0" fontId="55" fillId="0" borderId="0" applyNumberFormat="0" applyFill="0" applyBorder="0" applyAlignment="0" applyProtection="0"/>
    <xf numFmtId="0" fontId="33" fillId="0" borderId="25" applyNumberFormat="0" applyFill="0" applyAlignment="0" applyProtection="0"/>
    <xf numFmtId="0" fontId="47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10" fillId="0" borderId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6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2" borderId="0" applyNumberFormat="0" applyBorder="0" applyAlignment="0" applyProtection="0"/>
    <xf numFmtId="0" fontId="22" fillId="14" borderId="0" applyNumberFormat="0" applyBorder="0" applyAlignment="0" applyProtection="0"/>
    <xf numFmtId="0" fontId="22" fillId="13" borderId="0" applyNumberFormat="0" applyBorder="0" applyAlignment="0" applyProtection="0"/>
    <xf numFmtId="0" fontId="22" fillId="11" borderId="0" applyNumberFormat="0" applyBorder="0" applyAlignment="0" applyProtection="0"/>
    <xf numFmtId="0" fontId="22" fillId="13" borderId="0" applyNumberFormat="0" applyBorder="0" applyAlignment="0" applyProtection="0"/>
    <xf numFmtId="197" fontId="22" fillId="7" borderId="0" applyNumberFormat="0" applyBorder="0" applyAlignment="0" applyProtection="0"/>
    <xf numFmtId="197" fontId="22" fillId="7" borderId="0" applyNumberFormat="0" applyBorder="0" applyAlignment="0" applyProtection="0"/>
    <xf numFmtId="197" fontId="22" fillId="7" borderId="0" applyNumberFormat="0" applyBorder="0" applyAlignment="0" applyProtection="0"/>
    <xf numFmtId="197" fontId="22" fillId="7" borderId="0" applyNumberFormat="0" applyBorder="0" applyAlignment="0" applyProtection="0"/>
    <xf numFmtId="197" fontId="22" fillId="9" borderId="0" applyNumberFormat="0" applyBorder="0" applyAlignment="0" applyProtection="0"/>
    <xf numFmtId="197" fontId="22" fillId="9" borderId="0" applyNumberFormat="0" applyBorder="0" applyAlignment="0" applyProtection="0"/>
    <xf numFmtId="197" fontId="22" fillId="9" borderId="0" applyNumberFormat="0" applyBorder="0" applyAlignment="0" applyProtection="0"/>
    <xf numFmtId="197" fontId="22" fillId="9" borderId="0" applyNumberFormat="0" applyBorder="0" applyAlignment="0" applyProtection="0"/>
    <xf numFmtId="197" fontId="22" fillId="11" borderId="0" applyNumberFormat="0" applyBorder="0" applyAlignment="0" applyProtection="0"/>
    <xf numFmtId="197" fontId="22" fillId="11" borderId="0" applyNumberFormat="0" applyBorder="0" applyAlignment="0" applyProtection="0"/>
    <xf numFmtId="197" fontId="22" fillId="11" borderId="0" applyNumberFormat="0" applyBorder="0" applyAlignment="0" applyProtection="0"/>
    <xf numFmtId="197" fontId="22" fillId="11" borderId="0" applyNumberFormat="0" applyBorder="0" applyAlignment="0" applyProtection="0"/>
    <xf numFmtId="197" fontId="22" fillId="13" borderId="0" applyNumberFormat="0" applyBorder="0" applyAlignment="0" applyProtection="0"/>
    <xf numFmtId="197" fontId="22" fillId="13" borderId="0" applyNumberFormat="0" applyBorder="0" applyAlignment="0" applyProtection="0"/>
    <xf numFmtId="197" fontId="22" fillId="13" borderId="0" applyNumberFormat="0" applyBorder="0" applyAlignment="0" applyProtection="0"/>
    <xf numFmtId="197" fontId="22" fillId="13" borderId="0" applyNumberFormat="0" applyBorder="0" applyAlignment="0" applyProtection="0"/>
    <xf numFmtId="197" fontId="22" fillId="14" borderId="0" applyNumberFormat="0" applyBorder="0" applyAlignment="0" applyProtection="0"/>
    <xf numFmtId="197" fontId="22" fillId="14" borderId="0" applyNumberFormat="0" applyBorder="0" applyAlignment="0" applyProtection="0"/>
    <xf numFmtId="197" fontId="22" fillId="14" borderId="0" applyNumberFormat="0" applyBorder="0" applyAlignment="0" applyProtection="0"/>
    <xf numFmtId="197" fontId="22" fillId="14" borderId="0" applyNumberFormat="0" applyBorder="0" applyAlignment="0" applyProtection="0"/>
    <xf numFmtId="197" fontId="22" fillId="11" borderId="0" applyNumberFormat="0" applyBorder="0" applyAlignment="0" applyProtection="0"/>
    <xf numFmtId="197" fontId="22" fillId="11" borderId="0" applyNumberFormat="0" applyBorder="0" applyAlignment="0" applyProtection="0"/>
    <xf numFmtId="197" fontId="22" fillId="11" borderId="0" applyNumberFormat="0" applyBorder="0" applyAlignment="0" applyProtection="0"/>
    <xf numFmtId="197" fontId="22" fillId="11" borderId="0" applyNumberFormat="0" applyBorder="0" applyAlignment="0" applyProtection="0"/>
    <xf numFmtId="0" fontId="22" fillId="7" borderId="0" applyNumberFormat="0" applyBorder="0" applyAlignment="0" applyProtection="0"/>
    <xf numFmtId="0" fontId="22" fillId="14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8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4" borderId="0" applyNumberFormat="0" applyBorder="0" applyAlignment="0" applyProtection="0"/>
    <xf numFmtId="0" fontId="22" fillId="7" borderId="0" applyNumberFormat="0" applyBorder="0" applyAlignment="0" applyProtection="0"/>
    <xf numFmtId="0" fontId="22" fillId="17" borderId="0" applyNumberFormat="0" applyBorder="0" applyAlignment="0" applyProtection="0"/>
    <xf numFmtId="0" fontId="22" fillId="11" borderId="0" applyNumberFormat="0" applyBorder="0" applyAlignment="0" applyProtection="0"/>
    <xf numFmtId="0" fontId="22" fillId="17" borderId="0" applyNumberFormat="0" applyBorder="0" applyAlignment="0" applyProtection="0"/>
    <xf numFmtId="197" fontId="22" fillId="14" borderId="0" applyNumberFormat="0" applyBorder="0" applyAlignment="0" applyProtection="0"/>
    <xf numFmtId="197" fontId="22" fillId="14" borderId="0" applyNumberFormat="0" applyBorder="0" applyAlignment="0" applyProtection="0"/>
    <xf numFmtId="197" fontId="22" fillId="14" borderId="0" applyNumberFormat="0" applyBorder="0" applyAlignment="0" applyProtection="0"/>
    <xf numFmtId="197" fontId="22" fillId="14" borderId="0" applyNumberFormat="0" applyBorder="0" applyAlignment="0" applyProtection="0"/>
    <xf numFmtId="197" fontId="22" fillId="9" borderId="0" applyNumberFormat="0" applyBorder="0" applyAlignment="0" applyProtection="0"/>
    <xf numFmtId="197" fontId="22" fillId="9" borderId="0" applyNumberFormat="0" applyBorder="0" applyAlignment="0" applyProtection="0"/>
    <xf numFmtId="197" fontId="22" fillId="9" borderId="0" applyNumberFormat="0" applyBorder="0" applyAlignment="0" applyProtection="0"/>
    <xf numFmtId="197" fontId="22" fillId="9" borderId="0" applyNumberFormat="0" applyBorder="0" applyAlignment="0" applyProtection="0"/>
    <xf numFmtId="197" fontId="22" fillId="16" borderId="0" applyNumberFormat="0" applyBorder="0" applyAlignment="0" applyProtection="0"/>
    <xf numFmtId="197" fontId="22" fillId="16" borderId="0" applyNumberFormat="0" applyBorder="0" applyAlignment="0" applyProtection="0"/>
    <xf numFmtId="197" fontId="22" fillId="16" borderId="0" applyNumberFormat="0" applyBorder="0" applyAlignment="0" applyProtection="0"/>
    <xf numFmtId="197" fontId="22" fillId="16" borderId="0" applyNumberFormat="0" applyBorder="0" applyAlignment="0" applyProtection="0"/>
    <xf numFmtId="197" fontId="22" fillId="8" borderId="0" applyNumberFormat="0" applyBorder="0" applyAlignment="0" applyProtection="0"/>
    <xf numFmtId="197" fontId="22" fillId="8" borderId="0" applyNumberFormat="0" applyBorder="0" applyAlignment="0" applyProtection="0"/>
    <xf numFmtId="197" fontId="22" fillId="8" borderId="0" applyNumberFormat="0" applyBorder="0" applyAlignment="0" applyProtection="0"/>
    <xf numFmtId="197" fontId="22" fillId="8" borderId="0" applyNumberFormat="0" applyBorder="0" applyAlignment="0" applyProtection="0"/>
    <xf numFmtId="197" fontId="22" fillId="14" borderId="0" applyNumberFormat="0" applyBorder="0" applyAlignment="0" applyProtection="0"/>
    <xf numFmtId="197" fontId="22" fillId="14" borderId="0" applyNumberFormat="0" applyBorder="0" applyAlignment="0" applyProtection="0"/>
    <xf numFmtId="197" fontId="22" fillId="14" borderId="0" applyNumberFormat="0" applyBorder="0" applyAlignment="0" applyProtection="0"/>
    <xf numFmtId="197" fontId="22" fillId="14" borderId="0" applyNumberFormat="0" applyBorder="0" applyAlignment="0" applyProtection="0"/>
    <xf numFmtId="197" fontId="22" fillId="11" borderId="0" applyNumberFormat="0" applyBorder="0" applyAlignment="0" applyProtection="0"/>
    <xf numFmtId="197" fontId="22" fillId="11" borderId="0" applyNumberFormat="0" applyBorder="0" applyAlignment="0" applyProtection="0"/>
    <xf numFmtId="197" fontId="22" fillId="11" borderId="0" applyNumberFormat="0" applyBorder="0" applyAlignment="0" applyProtection="0"/>
    <xf numFmtId="197" fontId="22" fillId="11" borderId="0" applyNumberFormat="0" applyBorder="0" applyAlignment="0" applyProtection="0"/>
    <xf numFmtId="0" fontId="23" fillId="18" borderId="0" applyNumberFormat="0" applyBorder="0" applyAlignment="0" applyProtection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23" fillId="9" borderId="0" applyNumberFormat="0" applyBorder="0" applyAlignment="0" applyProtection="0"/>
    <xf numFmtId="0" fontId="23" fillId="19" borderId="0" applyNumberFormat="0" applyBorder="0" applyAlignment="0" applyProtection="0"/>
    <xf numFmtId="0" fontId="23" fillId="9" borderId="0" applyNumberFormat="0" applyBorder="0" applyAlignment="0" applyProtection="0"/>
    <xf numFmtId="0" fontId="23" fillId="15" borderId="0" applyNumberFormat="0" applyBorder="0" applyAlignment="0" applyProtection="0"/>
    <xf numFmtId="0" fontId="23" fillId="17" borderId="0" applyNumberFormat="0" applyBorder="0" applyAlignment="0" applyProtection="0"/>
    <xf numFmtId="0" fontId="23" fillId="15" borderId="0" applyNumberFormat="0" applyBorder="0" applyAlignment="0" applyProtection="0"/>
    <xf numFmtId="0" fontId="23" fillId="20" borderId="0" applyNumberFormat="0" applyBorder="0" applyAlignment="0" applyProtection="0"/>
    <xf numFmtId="0" fontId="23" fillId="8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4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9" borderId="0" applyNumberFormat="0" applyBorder="0" applyAlignment="0" applyProtection="0"/>
    <xf numFmtId="0" fontId="23" fillId="22" borderId="0" applyNumberFormat="0" applyBorder="0" applyAlignment="0" applyProtection="0"/>
    <xf numFmtId="197" fontId="23" fillId="14" borderId="0" applyNumberFormat="0" applyBorder="0" applyAlignment="0" applyProtection="0"/>
    <xf numFmtId="197" fontId="23" fillId="14" borderId="0" applyNumberFormat="0" applyBorder="0" applyAlignment="0" applyProtection="0"/>
    <xf numFmtId="197" fontId="23" fillId="14" borderId="0" applyNumberFormat="0" applyBorder="0" applyAlignment="0" applyProtection="0"/>
    <xf numFmtId="197" fontId="23" fillId="14" borderId="0" applyNumberFormat="0" applyBorder="0" applyAlignment="0" applyProtection="0"/>
    <xf numFmtId="197" fontId="23" fillId="19" borderId="0" applyNumberFormat="0" applyBorder="0" applyAlignment="0" applyProtection="0"/>
    <xf numFmtId="197" fontId="23" fillId="19" borderId="0" applyNumberFormat="0" applyBorder="0" applyAlignment="0" applyProtection="0"/>
    <xf numFmtId="197" fontId="23" fillId="19" borderId="0" applyNumberFormat="0" applyBorder="0" applyAlignment="0" applyProtection="0"/>
    <xf numFmtId="197" fontId="23" fillId="19" borderId="0" applyNumberFormat="0" applyBorder="0" applyAlignment="0" applyProtection="0"/>
    <xf numFmtId="197" fontId="23" fillId="17" borderId="0" applyNumberFormat="0" applyBorder="0" applyAlignment="0" applyProtection="0"/>
    <xf numFmtId="197" fontId="23" fillId="17" borderId="0" applyNumberFormat="0" applyBorder="0" applyAlignment="0" applyProtection="0"/>
    <xf numFmtId="197" fontId="23" fillId="17" borderId="0" applyNumberFormat="0" applyBorder="0" applyAlignment="0" applyProtection="0"/>
    <xf numFmtId="197" fontId="23" fillId="17" borderId="0" applyNumberFormat="0" applyBorder="0" applyAlignment="0" applyProtection="0"/>
    <xf numFmtId="197" fontId="23" fillId="8" borderId="0" applyNumberFormat="0" applyBorder="0" applyAlignment="0" applyProtection="0"/>
    <xf numFmtId="197" fontId="23" fillId="8" borderId="0" applyNumberFormat="0" applyBorder="0" applyAlignment="0" applyProtection="0"/>
    <xf numFmtId="197" fontId="23" fillId="8" borderId="0" applyNumberFormat="0" applyBorder="0" applyAlignment="0" applyProtection="0"/>
    <xf numFmtId="197" fontId="23" fillId="8" borderId="0" applyNumberFormat="0" applyBorder="0" applyAlignment="0" applyProtection="0"/>
    <xf numFmtId="197" fontId="23" fillId="14" borderId="0" applyNumberFormat="0" applyBorder="0" applyAlignment="0" applyProtection="0"/>
    <xf numFmtId="197" fontId="23" fillId="14" borderId="0" applyNumberFormat="0" applyBorder="0" applyAlignment="0" applyProtection="0"/>
    <xf numFmtId="197" fontId="23" fillId="14" borderId="0" applyNumberFormat="0" applyBorder="0" applyAlignment="0" applyProtection="0"/>
    <xf numFmtId="197" fontId="23" fillId="14" borderId="0" applyNumberFormat="0" applyBorder="0" applyAlignment="0" applyProtection="0"/>
    <xf numFmtId="197" fontId="23" fillId="9" borderId="0" applyNumberFormat="0" applyBorder="0" applyAlignment="0" applyProtection="0"/>
    <xf numFmtId="197" fontId="23" fillId="9" borderId="0" applyNumberFormat="0" applyBorder="0" applyAlignment="0" applyProtection="0"/>
    <xf numFmtId="197" fontId="23" fillId="9" borderId="0" applyNumberFormat="0" applyBorder="0" applyAlignment="0" applyProtection="0"/>
    <xf numFmtId="197" fontId="23" fillId="9" borderId="0" applyNumberFormat="0" applyBorder="0" applyAlignment="0" applyProtection="0"/>
    <xf numFmtId="0" fontId="22" fillId="52" borderId="0" applyNumberFormat="0" applyBorder="0" applyAlignment="0" applyProtection="0"/>
    <xf numFmtId="0" fontId="61" fillId="24" borderId="0" applyNumberFormat="0" applyBorder="0" applyAlignment="0" applyProtection="0"/>
    <xf numFmtId="0" fontId="22" fillId="52" borderId="0" applyNumberFormat="0" applyBorder="0" applyAlignment="0" applyProtection="0"/>
    <xf numFmtId="0" fontId="61" fillId="25" borderId="0" applyNumberFormat="0" applyBorder="0" applyAlignment="0" applyProtection="0"/>
    <xf numFmtId="0" fontId="23" fillId="25" borderId="0" applyNumberFormat="0" applyBorder="0" applyAlignment="0" applyProtection="0"/>
    <xf numFmtId="0" fontId="62" fillId="26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2" fillId="39" borderId="0" applyNumberFormat="0" applyBorder="0" applyAlignment="0" applyProtection="0"/>
    <xf numFmtId="0" fontId="61" fillId="24" borderId="0" applyNumberFormat="0" applyBorder="0" applyAlignment="0" applyProtection="0"/>
    <xf numFmtId="0" fontId="61" fillId="30" borderId="0" applyNumberFormat="0" applyBorder="0" applyAlignment="0" applyProtection="0"/>
    <xf numFmtId="0" fontId="62" fillId="31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2" fillId="39" borderId="0" applyNumberFormat="0" applyBorder="0" applyAlignment="0" applyProtection="0"/>
    <xf numFmtId="0" fontId="61" fillId="24" borderId="0" applyNumberFormat="0" applyBorder="0" applyAlignment="0" applyProtection="0"/>
    <xf numFmtId="0" fontId="22" fillId="49" borderId="0" applyNumberFormat="0" applyBorder="0" applyAlignment="0" applyProtection="0"/>
    <xf numFmtId="0" fontId="61" fillId="24" borderId="0" applyNumberFormat="0" applyBorder="0" applyAlignment="0" applyProtection="0"/>
    <xf numFmtId="0" fontId="62" fillId="30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2" fillId="52" borderId="0" applyNumberFormat="0" applyBorder="0" applyAlignment="0" applyProtection="0"/>
    <xf numFmtId="0" fontId="61" fillId="24" borderId="0" applyNumberFormat="0" applyBorder="0" applyAlignment="0" applyProtection="0"/>
    <xf numFmtId="0" fontId="61" fillId="30" borderId="0" applyNumberFormat="0" applyBorder="0" applyAlignment="0" applyProtection="0"/>
    <xf numFmtId="0" fontId="23" fillId="30" borderId="0" applyNumberFormat="0" applyBorder="0" applyAlignment="0" applyProtection="0"/>
    <xf numFmtId="0" fontId="62" fillId="35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2" fillId="26" borderId="0" applyNumberFormat="0" applyBorder="0" applyAlignment="0" applyProtection="0"/>
    <xf numFmtId="0" fontId="61" fillId="24" borderId="0" applyNumberFormat="0" applyBorder="0" applyAlignment="0" applyProtection="0"/>
    <xf numFmtId="0" fontId="22" fillId="52" borderId="0" applyNumberFormat="0" applyBorder="0" applyAlignment="0" applyProtection="0"/>
    <xf numFmtId="0" fontId="61" fillId="26" borderId="0" applyNumberFormat="0" applyBorder="0" applyAlignment="0" applyProtection="0"/>
    <xf numFmtId="0" fontId="23" fillId="25" borderId="0" applyNumberFormat="0" applyBorder="0" applyAlignment="0" applyProtection="0"/>
    <xf numFmtId="0" fontId="62" fillId="26" borderId="0" applyNumberFormat="0" applyBorder="0" applyAlignment="0" applyProtection="0"/>
    <xf numFmtId="0" fontId="23" fillId="21" borderId="0" applyNumberFormat="0" applyBorder="0" applyAlignment="0" applyProtection="0"/>
    <xf numFmtId="0" fontId="22" fillId="39" borderId="0" applyNumberFormat="0" applyBorder="0" applyAlignment="0" applyProtection="0"/>
    <xf numFmtId="0" fontId="61" fillId="24" borderId="0" applyNumberFormat="0" applyBorder="0" applyAlignment="0" applyProtection="0"/>
    <xf numFmtId="0" fontId="22" fillId="24" borderId="0" applyNumberFormat="0" applyBorder="0" applyAlignment="0" applyProtection="0"/>
    <xf numFmtId="0" fontId="61" fillId="39" borderId="0" applyNumberFormat="0" applyBorder="0" applyAlignment="0" applyProtection="0"/>
    <xf numFmtId="0" fontId="23" fillId="24" borderId="0" applyNumberFormat="0" applyBorder="0" applyAlignment="0" applyProtection="0"/>
    <xf numFmtId="0" fontId="62" fillId="40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4" fillId="8" borderId="0" applyNumberFormat="0" applyBorder="0" applyAlignment="0" applyProtection="0"/>
    <xf numFmtId="0" fontId="24" fillId="12" borderId="0" applyNumberFormat="0" applyBorder="0" applyAlignment="0" applyProtection="0"/>
    <xf numFmtId="0" fontId="24" fillId="8" borderId="0" applyNumberFormat="0" applyBorder="0" applyAlignment="0" applyProtection="0"/>
    <xf numFmtId="197" fontId="26" fillId="14" borderId="0" applyNumberFormat="0" applyBorder="0" applyAlignment="0" applyProtection="0"/>
    <xf numFmtId="197" fontId="26" fillId="14" borderId="0" applyNumberFormat="0" applyBorder="0" applyAlignment="0" applyProtection="0"/>
    <xf numFmtId="197" fontId="26" fillId="14" borderId="0" applyNumberFormat="0" applyBorder="0" applyAlignment="0" applyProtection="0"/>
    <xf numFmtId="197" fontId="26" fillId="14" borderId="0" applyNumberFormat="0" applyBorder="0" applyAlignment="0" applyProtection="0"/>
    <xf numFmtId="0" fontId="27" fillId="42" borderId="10" applyNumberFormat="0" applyAlignment="0" applyProtection="0"/>
    <xf numFmtId="0" fontId="29" fillId="44" borderId="10" applyNumberFormat="0" applyAlignment="0" applyProtection="0"/>
    <xf numFmtId="0" fontId="27" fillId="42" borderId="10" applyNumberFormat="0" applyAlignment="0" applyProtection="0"/>
    <xf numFmtId="197" fontId="29" fillId="44" borderId="10" applyNumberFormat="0" applyAlignment="0" applyProtection="0"/>
    <xf numFmtId="197" fontId="29" fillId="44" borderId="10" applyNumberFormat="0" applyAlignment="0" applyProtection="0"/>
    <xf numFmtId="197" fontId="29" fillId="44" borderId="10" applyNumberFormat="0" applyAlignment="0" applyProtection="0"/>
    <xf numFmtId="197" fontId="29" fillId="44" borderId="10" applyNumberFormat="0" applyAlignment="0" applyProtection="0"/>
    <xf numFmtId="197" fontId="30" fillId="45" borderId="11" applyNumberFormat="0" applyAlignment="0" applyProtection="0"/>
    <xf numFmtId="197" fontId="30" fillId="45" borderId="11" applyNumberFormat="0" applyAlignment="0" applyProtection="0"/>
    <xf numFmtId="197" fontId="30" fillId="45" borderId="11" applyNumberFormat="0" applyAlignment="0" applyProtection="0"/>
    <xf numFmtId="197" fontId="30" fillId="45" borderId="11" applyNumberFormat="0" applyAlignment="0" applyProtection="0"/>
    <xf numFmtId="197" fontId="47" fillId="0" borderId="22" applyNumberFormat="0" applyFill="0" applyAlignment="0" applyProtection="0"/>
    <xf numFmtId="197" fontId="47" fillId="0" borderId="22" applyNumberFormat="0" applyFill="0" applyAlignment="0" applyProtection="0"/>
    <xf numFmtId="197" fontId="47" fillId="0" borderId="22" applyNumberFormat="0" applyFill="0" applyAlignment="0" applyProtection="0"/>
    <xf numFmtId="197" fontId="47" fillId="0" borderId="22" applyNumberFormat="0" applyFill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9" fontId="10" fillId="0" borderId="0" applyFont="0" applyFill="0" applyBorder="0" applyAlignment="0" applyProtection="0"/>
    <xf numFmtId="20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201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195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02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44" fontId="10" fillId="0" borderId="0" applyFont="0" applyFill="0" applyAlignment="0" applyProtection="0"/>
    <xf numFmtId="19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10" fillId="0" borderId="0" applyFont="0" applyFill="0" applyAlignment="0" applyProtection="0"/>
    <xf numFmtId="5" fontId="10" fillId="0" borderId="0" applyFont="0" applyFill="0" applyBorder="0" applyAlignment="0" applyProtection="0"/>
    <xf numFmtId="44" fontId="10" fillId="0" borderId="0" applyFont="0" applyFill="0" applyAlignment="0" applyProtection="0"/>
    <xf numFmtId="5" fontId="10" fillId="0" borderId="0" applyFont="0" applyFill="0" applyBorder="0" applyAlignment="0" applyProtection="0"/>
    <xf numFmtId="194" fontId="10" fillId="0" borderId="0" applyFont="0" applyFill="0" applyBorder="0" applyAlignment="0" applyProtection="0"/>
    <xf numFmtId="194" fontId="10" fillId="0" borderId="0" applyFont="0" applyFill="0" applyBorder="0" applyAlignment="0" applyProtection="0"/>
    <xf numFmtId="19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99" fontId="10" fillId="0" borderId="0" applyFont="0" applyFill="0" applyBorder="0" applyAlignment="0" applyProtection="0"/>
    <xf numFmtId="192" fontId="36" fillId="0" borderId="0" applyFont="0" applyFill="0" applyBorder="0" applyAlignment="0" applyProtection="0"/>
    <xf numFmtId="164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8" fontId="36" fillId="0" borderId="0" applyFont="0" applyFill="0" applyBorder="0" applyAlignment="0" applyProtection="0"/>
    <xf numFmtId="0" fontId="63" fillId="46" borderId="0" applyNumberFormat="0" applyBorder="0" applyAlignment="0" applyProtection="0"/>
    <xf numFmtId="0" fontId="33" fillId="53" borderId="0" applyNumberFormat="0" applyBorder="0" applyAlignment="0" applyProtection="0"/>
    <xf numFmtId="0" fontId="63" fillId="47" borderId="0" applyNumberFormat="0" applyBorder="0" applyAlignment="0" applyProtection="0"/>
    <xf numFmtId="0" fontId="63" fillId="48" borderId="0" applyNumberFormat="0" applyBorder="0" applyAlignment="0" applyProtection="0"/>
    <xf numFmtId="197" fontId="44" fillId="0" borderId="0" applyNumberFormat="0" applyFill="0" applyBorder="0" applyAlignment="0" applyProtection="0"/>
    <xf numFmtId="197" fontId="44" fillId="0" borderId="0" applyNumberFormat="0" applyFill="0" applyBorder="0" applyAlignment="0" applyProtection="0"/>
    <xf numFmtId="197" fontId="44" fillId="0" borderId="0" applyNumberFormat="0" applyFill="0" applyBorder="0" applyAlignment="0" applyProtection="0"/>
    <xf numFmtId="197" fontId="44" fillId="0" borderId="0" applyNumberFormat="0" applyFill="0" applyBorder="0" applyAlignment="0" applyProtection="0"/>
    <xf numFmtId="0" fontId="33" fillId="46" borderId="0" applyNumberFormat="0" applyBorder="0" applyAlignment="0" applyProtection="0"/>
    <xf numFmtId="0" fontId="33" fillId="53" borderId="0" applyNumberFormat="0" applyBorder="0" applyAlignment="0" applyProtection="0"/>
    <xf numFmtId="0" fontId="33" fillId="48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3" fillId="25" borderId="0" applyNumberFormat="0" applyBorder="0" applyAlignment="0" applyProtection="0"/>
    <xf numFmtId="197" fontId="23" fillId="28" borderId="0" applyNumberFormat="0" applyBorder="0" applyAlignment="0" applyProtection="0"/>
    <xf numFmtId="197" fontId="23" fillId="28" borderId="0" applyNumberFormat="0" applyBorder="0" applyAlignment="0" applyProtection="0"/>
    <xf numFmtId="197" fontId="23" fillId="28" borderId="0" applyNumberFormat="0" applyBorder="0" applyAlignment="0" applyProtection="0"/>
    <xf numFmtId="197" fontId="23" fillId="28" borderId="0" applyNumberFormat="0" applyBorder="0" applyAlignment="0" applyProtection="0"/>
    <xf numFmtId="0" fontId="22" fillId="39" borderId="0" applyNumberFormat="0" applyBorder="0" applyAlignment="0" applyProtection="0"/>
    <xf numFmtId="0" fontId="22" fillId="30" borderId="0" applyNumberFormat="0" applyBorder="0" applyAlignment="0" applyProtection="0"/>
    <xf numFmtId="0" fontId="23" fillId="31" borderId="0" applyNumberFormat="0" applyBorder="0" applyAlignment="0" applyProtection="0"/>
    <xf numFmtId="197" fontId="23" fillId="19" borderId="0" applyNumberFormat="0" applyBorder="0" applyAlignment="0" applyProtection="0"/>
    <xf numFmtId="197" fontId="23" fillId="19" borderId="0" applyNumberFormat="0" applyBorder="0" applyAlignment="0" applyProtection="0"/>
    <xf numFmtId="197" fontId="23" fillId="19" borderId="0" applyNumberFormat="0" applyBorder="0" applyAlignment="0" applyProtection="0"/>
    <xf numFmtId="197" fontId="23" fillId="19" borderId="0" applyNumberFormat="0" applyBorder="0" applyAlignment="0" applyProtection="0"/>
    <xf numFmtId="0" fontId="22" fillId="39" borderId="0" applyNumberFormat="0" applyBorder="0" applyAlignment="0" applyProtection="0"/>
    <xf numFmtId="0" fontId="22" fillId="49" borderId="0" applyNumberFormat="0" applyBorder="0" applyAlignment="0" applyProtection="0"/>
    <xf numFmtId="0" fontId="23" fillId="30" borderId="0" applyNumberFormat="0" applyBorder="0" applyAlignment="0" applyProtection="0"/>
    <xf numFmtId="197" fontId="23" fillId="17" borderId="0" applyNumberFormat="0" applyBorder="0" applyAlignment="0" applyProtection="0"/>
    <xf numFmtId="197" fontId="23" fillId="17" borderId="0" applyNumberFormat="0" applyBorder="0" applyAlignment="0" applyProtection="0"/>
    <xf numFmtId="197" fontId="23" fillId="17" borderId="0" applyNumberFormat="0" applyBorder="0" applyAlignment="0" applyProtection="0"/>
    <xf numFmtId="197" fontId="23" fillId="17" borderId="0" applyNumberFormat="0" applyBorder="0" applyAlignment="0" applyProtection="0"/>
    <xf numFmtId="0" fontId="22" fillId="52" borderId="0" applyNumberFormat="0" applyBorder="0" applyAlignment="0" applyProtection="0"/>
    <xf numFmtId="0" fontId="22" fillId="30" borderId="0" applyNumberFormat="0" applyBorder="0" applyAlignment="0" applyProtection="0"/>
    <xf numFmtId="0" fontId="23" fillId="30" borderId="0" applyNumberFormat="0" applyBorder="0" applyAlignment="0" applyProtection="0"/>
    <xf numFmtId="197" fontId="23" fillId="37" borderId="0" applyNumberFormat="0" applyBorder="0" applyAlignment="0" applyProtection="0"/>
    <xf numFmtId="197" fontId="23" fillId="37" borderId="0" applyNumberFormat="0" applyBorder="0" applyAlignment="0" applyProtection="0"/>
    <xf numFmtId="197" fontId="23" fillId="37" borderId="0" applyNumberFormat="0" applyBorder="0" applyAlignment="0" applyProtection="0"/>
    <xf numFmtId="197" fontId="23" fillId="37" borderId="0" applyNumberFormat="0" applyBorder="0" applyAlignment="0" applyProtection="0"/>
    <xf numFmtId="0" fontId="22" fillId="26" borderId="0" applyNumberFormat="0" applyBorder="0" applyAlignment="0" applyProtection="0"/>
    <xf numFmtId="0" fontId="22" fillId="52" borderId="0" applyNumberFormat="0" applyBorder="0" applyAlignment="0" applyProtection="0"/>
    <xf numFmtId="0" fontId="23" fillId="25" borderId="0" applyNumberFormat="0" applyBorder="0" applyAlignment="0" applyProtection="0"/>
    <xf numFmtId="197" fontId="23" fillId="21" borderId="0" applyNumberFormat="0" applyBorder="0" applyAlignment="0" applyProtection="0"/>
    <xf numFmtId="197" fontId="23" fillId="21" borderId="0" applyNumberFormat="0" applyBorder="0" applyAlignment="0" applyProtection="0"/>
    <xf numFmtId="197" fontId="23" fillId="21" borderId="0" applyNumberFormat="0" applyBorder="0" applyAlignment="0" applyProtection="0"/>
    <xf numFmtId="197" fontId="23" fillId="21" borderId="0" applyNumberFormat="0" applyBorder="0" applyAlignment="0" applyProtection="0"/>
    <xf numFmtId="0" fontId="22" fillId="39" borderId="0" applyNumberFormat="0" applyBorder="0" applyAlignment="0" applyProtection="0"/>
    <xf numFmtId="0" fontId="22" fillId="24" borderId="0" applyNumberFormat="0" applyBorder="0" applyAlignment="0" applyProtection="0"/>
    <xf numFmtId="0" fontId="23" fillId="24" borderId="0" applyNumberFormat="0" applyBorder="0" applyAlignment="0" applyProtection="0"/>
    <xf numFmtId="197" fontId="23" fillId="29" borderId="0" applyNumberFormat="0" applyBorder="0" applyAlignment="0" applyProtection="0"/>
    <xf numFmtId="197" fontId="23" fillId="29" borderId="0" applyNumberFormat="0" applyBorder="0" applyAlignment="0" applyProtection="0"/>
    <xf numFmtId="197" fontId="23" fillId="29" borderId="0" applyNumberFormat="0" applyBorder="0" applyAlignment="0" applyProtection="0"/>
    <xf numFmtId="197" fontId="23" fillId="29" borderId="0" applyNumberFormat="0" applyBorder="0" applyAlignment="0" applyProtection="0"/>
    <xf numFmtId="197" fontId="35" fillId="16" borderId="10" applyNumberFormat="0" applyAlignment="0" applyProtection="0"/>
    <xf numFmtId="197" fontId="35" fillId="16" borderId="10" applyNumberFormat="0" applyAlignment="0" applyProtection="0"/>
    <xf numFmtId="197" fontId="35" fillId="16" borderId="10" applyNumberFormat="0" applyAlignment="0" applyProtection="0"/>
    <xf numFmtId="197" fontId="35" fillId="16" borderId="10" applyNumberFormat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203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203" fontId="48" fillId="0" borderId="0" applyFont="0" applyFill="0" applyBorder="0" applyAlignment="0" applyProtection="0"/>
    <xf numFmtId="164" fontId="10" fillId="0" borderId="0" applyFont="0" applyFill="0" applyBorder="0" applyAlignment="0" applyProtection="0"/>
    <xf numFmtId="179" fontId="36" fillId="0" borderId="0" applyFont="0" applyFill="0" applyBorder="0" applyAlignment="0" applyProtection="0"/>
    <xf numFmtId="204" fontId="64" fillId="0" borderId="0"/>
    <xf numFmtId="205" fontId="64" fillId="0" borderId="0"/>
    <xf numFmtId="0" fontId="37" fillId="0" borderId="0" applyNumberFormat="0" applyFill="0" applyBorder="0" applyAlignment="0" applyProtection="0"/>
    <xf numFmtId="182" fontId="38" fillId="0" borderId="0">
      <protection locked="0"/>
    </xf>
    <xf numFmtId="182" fontId="38" fillId="0" borderId="0">
      <protection locked="0"/>
    </xf>
    <xf numFmtId="182" fontId="39" fillId="0" borderId="0">
      <protection locked="0"/>
    </xf>
    <xf numFmtId="182" fontId="39" fillId="0" borderId="0">
      <protection locked="0"/>
    </xf>
    <xf numFmtId="182" fontId="39" fillId="0" borderId="0">
      <protection locked="0"/>
    </xf>
    <xf numFmtId="182" fontId="39" fillId="0" borderId="0">
      <protection locked="0"/>
    </xf>
    <xf numFmtId="182" fontId="39" fillId="0" borderId="0">
      <protection locked="0"/>
    </xf>
    <xf numFmtId="182" fontId="39" fillId="0" borderId="0">
      <protection locked="0"/>
    </xf>
    <xf numFmtId="182" fontId="39" fillId="0" borderId="0">
      <protection locked="0"/>
    </xf>
    <xf numFmtId="182" fontId="39" fillId="0" borderId="0">
      <protection locked="0"/>
    </xf>
    <xf numFmtId="182" fontId="39" fillId="0" borderId="0">
      <protection locked="0"/>
    </xf>
    <xf numFmtId="182" fontId="39" fillId="0" borderId="0">
      <protection locked="0"/>
    </xf>
    <xf numFmtId="182" fontId="39" fillId="0" borderId="0">
      <protection locked="0"/>
    </xf>
    <xf numFmtId="182" fontId="39" fillId="0" borderId="0"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40" fillId="0" borderId="13" applyNumberFormat="0" applyFill="0" applyAlignment="0" applyProtection="0"/>
    <xf numFmtId="0" fontId="41" fillId="0" borderId="15" applyNumberFormat="0" applyFill="0" applyAlignment="0" applyProtection="0"/>
    <xf numFmtId="0" fontId="40" fillId="0" borderId="13" applyNumberFormat="0" applyFill="0" applyAlignment="0" applyProtection="0"/>
    <xf numFmtId="0" fontId="42" fillId="0" borderId="16" applyNumberFormat="0" applyFill="0" applyAlignment="0" applyProtection="0"/>
    <xf numFmtId="0" fontId="43" fillId="0" borderId="18" applyNumberFormat="0" applyFill="0" applyAlignment="0" applyProtection="0"/>
    <xf numFmtId="0" fontId="42" fillId="0" borderId="16" applyNumberFormat="0" applyFill="0" applyAlignment="0" applyProtection="0"/>
    <xf numFmtId="0" fontId="34" fillId="0" borderId="19" applyNumberFormat="0" applyFill="0" applyAlignment="0" applyProtection="0"/>
    <xf numFmtId="0" fontId="44" fillId="0" borderId="20" applyNumberFormat="0" applyFill="0" applyAlignment="0" applyProtection="0"/>
    <xf numFmtId="0" fontId="34" fillId="0" borderId="19" applyNumberFormat="0" applyFill="0" applyAlignment="0" applyProtection="0"/>
    <xf numFmtId="0" fontId="4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97" fontId="66" fillId="0" borderId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197" fontId="24" fillId="12" borderId="0" applyNumberFormat="0" applyBorder="0" applyAlignment="0" applyProtection="0"/>
    <xf numFmtId="197" fontId="24" fillId="12" borderId="0" applyNumberFormat="0" applyBorder="0" applyAlignment="0" applyProtection="0"/>
    <xf numFmtId="197" fontId="24" fillId="12" borderId="0" applyNumberFormat="0" applyBorder="0" applyAlignment="0" applyProtection="0"/>
    <xf numFmtId="197" fontId="24" fillId="12" borderId="0" applyNumberFormat="0" applyBorder="0" applyAlignment="0" applyProtection="0"/>
    <xf numFmtId="0" fontId="35" fillId="13" borderId="10" applyNumberFormat="0" applyAlignment="0" applyProtection="0"/>
    <xf numFmtId="0" fontId="35" fillId="13" borderId="10" applyNumberFormat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41" fontId="32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9" fillId="0" borderId="0" applyFont="0" applyFill="0" applyBorder="0" applyAlignment="0" applyProtection="0"/>
    <xf numFmtId="20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206" fontId="10" fillId="0" borderId="0" applyFont="0" applyFill="0" applyBorder="0" applyAlignment="0" applyProtection="0"/>
    <xf numFmtId="43" fontId="7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43" fontId="72" fillId="0" borderId="0" applyFont="0" applyFill="0" applyBorder="0" applyAlignment="0" applyProtection="0"/>
    <xf numFmtId="20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6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207" fontId="36" fillId="0" borderId="0" applyFont="0" applyFill="0" applyBorder="0" applyAlignment="0" applyProtection="0"/>
    <xf numFmtId="44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208" fontId="36" fillId="0" borderId="0" applyFont="0" applyFill="0" applyBorder="0" applyAlignment="0" applyProtection="0"/>
    <xf numFmtId="206" fontId="10" fillId="0" borderId="0" applyFont="0" applyFill="0" applyBorder="0" applyAlignment="0" applyProtection="0"/>
    <xf numFmtId="208" fontId="36" fillId="0" borderId="0" applyFont="0" applyFill="0" applyBorder="0" applyAlignment="0" applyProtection="0"/>
    <xf numFmtId="206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206" fontId="10" fillId="0" borderId="0" applyFont="0" applyFill="0" applyBorder="0" applyAlignment="0" applyProtection="0"/>
    <xf numFmtId="0" fontId="10" fillId="0" borderId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164" fontId="69" fillId="0" borderId="0" applyFont="0" applyFill="0" applyBorder="0" applyAlignment="0" applyProtection="0"/>
    <xf numFmtId="20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44" fontId="22" fillId="0" borderId="0" applyFont="0" applyFill="0" applyBorder="0" applyAlignment="0" applyProtection="0"/>
    <xf numFmtId="210" fontId="10" fillId="0" borderId="0" applyFont="0" applyFill="0" applyBorder="0" applyAlignment="0" applyProtection="0"/>
    <xf numFmtId="0" fontId="73" fillId="16" borderId="0" applyNumberFormat="0" applyBorder="0" applyAlignment="0" applyProtection="0"/>
    <xf numFmtId="197" fontId="46" fillId="16" borderId="0" applyNumberFormat="0" applyBorder="0" applyAlignment="0" applyProtection="0"/>
    <xf numFmtId="197" fontId="46" fillId="16" borderId="0" applyNumberFormat="0" applyBorder="0" applyAlignment="0" applyProtection="0"/>
    <xf numFmtId="197" fontId="46" fillId="16" borderId="0" applyNumberFormat="0" applyBorder="0" applyAlignment="0" applyProtection="0"/>
    <xf numFmtId="197" fontId="46" fillId="16" borderId="0" applyNumberFormat="0" applyBorder="0" applyAlignment="0" applyProtection="0"/>
    <xf numFmtId="0" fontId="49" fillId="0" borderId="0"/>
    <xf numFmtId="0" fontId="10" fillId="0" borderId="0"/>
    <xf numFmtId="0" fontId="10" fillId="0" borderId="0"/>
    <xf numFmtId="211" fontId="48" fillId="0" borderId="0"/>
    <xf numFmtId="0" fontId="36" fillId="0" borderId="0"/>
    <xf numFmtId="0" fontId="10" fillId="0" borderId="0"/>
    <xf numFmtId="197" fontId="22" fillId="0" borderId="0"/>
    <xf numFmtId="39" fontId="51" fillId="0" borderId="0"/>
    <xf numFmtId="0" fontId="10" fillId="0" borderId="0"/>
    <xf numFmtId="211" fontId="48" fillId="0" borderId="0"/>
    <xf numFmtId="197" fontId="22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97" fontId="22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197" fontId="22" fillId="0" borderId="0"/>
    <xf numFmtId="197" fontId="22" fillId="0" borderId="0"/>
    <xf numFmtId="197" fontId="22" fillId="0" borderId="0"/>
    <xf numFmtId="0" fontId="36" fillId="0" borderId="0"/>
    <xf numFmtId="0" fontId="68" fillId="0" borderId="0"/>
    <xf numFmtId="197" fontId="22" fillId="0" borderId="0"/>
    <xf numFmtId="197" fontId="22" fillId="0" borderId="0"/>
    <xf numFmtId="0" fontId="68" fillId="0" borderId="0"/>
    <xf numFmtId="197" fontId="22" fillId="0" borderId="0"/>
    <xf numFmtId="197" fontId="22" fillId="0" borderId="0"/>
    <xf numFmtId="197" fontId="22" fillId="0" borderId="0"/>
    <xf numFmtId="197" fontId="7" fillId="0" borderId="0"/>
    <xf numFmtId="0" fontId="68" fillId="0" borderId="0"/>
    <xf numFmtId="197" fontId="7" fillId="0" borderId="0"/>
    <xf numFmtId="0" fontId="10" fillId="0" borderId="0"/>
    <xf numFmtId="0" fontId="71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69" fillId="0" borderId="0"/>
    <xf numFmtId="0" fontId="71" fillId="0" borderId="0"/>
    <xf numFmtId="0" fontId="69" fillId="0" borderId="0"/>
    <xf numFmtId="0" fontId="48" fillId="0" borderId="0"/>
    <xf numFmtId="0" fontId="7" fillId="0" borderId="0"/>
    <xf numFmtId="0" fontId="10" fillId="0" borderId="0"/>
    <xf numFmtId="0" fontId="7" fillId="0" borderId="0"/>
    <xf numFmtId="0" fontId="70" fillId="0" borderId="0"/>
    <xf numFmtId="0" fontId="7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97" fontId="7" fillId="0" borderId="0"/>
    <xf numFmtId="0" fontId="7" fillId="0" borderId="0"/>
    <xf numFmtId="0" fontId="68" fillId="0" borderId="0"/>
    <xf numFmtId="197" fontId="7" fillId="0" borderId="0"/>
    <xf numFmtId="197" fontId="10" fillId="0" borderId="0"/>
    <xf numFmtId="0" fontId="68" fillId="0" borderId="0"/>
    <xf numFmtId="197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9" fillId="0" borderId="0"/>
    <xf numFmtId="0" fontId="10" fillId="0" borderId="0"/>
    <xf numFmtId="192" fontId="48" fillId="0" borderId="0"/>
    <xf numFmtId="0" fontId="69" fillId="0" borderId="0"/>
    <xf numFmtId="0" fontId="36" fillId="0" borderId="0"/>
    <xf numFmtId="0" fontId="18" fillId="0" borderId="0"/>
    <xf numFmtId="0" fontId="69" fillId="0" borderId="0"/>
    <xf numFmtId="211" fontId="48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22" fillId="0" borderId="0"/>
    <xf numFmtId="0" fontId="7" fillId="0" borderId="0"/>
    <xf numFmtId="0" fontId="4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211" fontId="48" fillId="0" borderId="0"/>
    <xf numFmtId="0" fontId="10" fillId="0" borderId="0"/>
    <xf numFmtId="0" fontId="69" fillId="0" borderId="0"/>
    <xf numFmtId="0" fontId="71" fillId="0" borderId="0"/>
    <xf numFmtId="0" fontId="10" fillId="0" borderId="0"/>
    <xf numFmtId="0" fontId="10" fillId="0" borderId="0"/>
    <xf numFmtId="197" fontId="36" fillId="0" borderId="0"/>
    <xf numFmtId="197" fontId="36" fillId="0" borderId="0"/>
    <xf numFmtId="197" fontId="36" fillId="0" borderId="0"/>
    <xf numFmtId="197" fontId="36" fillId="0" borderId="0"/>
    <xf numFmtId="197" fontId="36" fillId="0" borderId="0"/>
    <xf numFmtId="197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197" fontId="36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22" fillId="0" borderId="0"/>
    <xf numFmtId="197" fontId="36" fillId="0" borderId="0"/>
    <xf numFmtId="0" fontId="72" fillId="0" borderId="0"/>
    <xf numFmtId="197" fontId="36" fillId="0" borderId="0"/>
    <xf numFmtId="197" fontId="36" fillId="0" borderId="0"/>
    <xf numFmtId="197" fontId="36" fillId="0" borderId="0"/>
    <xf numFmtId="197" fontId="36" fillId="0" borderId="0"/>
    <xf numFmtId="197" fontId="36" fillId="0" borderId="0"/>
    <xf numFmtId="197" fontId="36" fillId="0" borderId="0"/>
    <xf numFmtId="197" fontId="36" fillId="0" borderId="0"/>
    <xf numFmtId="197" fontId="36" fillId="0" borderId="0"/>
    <xf numFmtId="197" fontId="36" fillId="0" borderId="0"/>
    <xf numFmtId="197" fontId="36" fillId="0" borderId="0"/>
    <xf numFmtId="197" fontId="36" fillId="0" borderId="0"/>
    <xf numFmtId="0" fontId="10" fillId="0" borderId="0"/>
    <xf numFmtId="0" fontId="10" fillId="0" borderId="0"/>
    <xf numFmtId="197" fontId="36" fillId="0" borderId="0"/>
    <xf numFmtId="197" fontId="36" fillId="0" borderId="0"/>
    <xf numFmtId="197" fontId="36" fillId="0" borderId="0"/>
    <xf numFmtId="197" fontId="36" fillId="0" borderId="0"/>
    <xf numFmtId="197" fontId="36" fillId="0" borderId="0"/>
    <xf numFmtId="206" fontId="48" fillId="0" borderId="0"/>
    <xf numFmtId="0" fontId="10" fillId="0" borderId="0"/>
    <xf numFmtId="0" fontId="7" fillId="0" borderId="0"/>
    <xf numFmtId="197" fontId="36" fillId="0" borderId="0"/>
    <xf numFmtId="0" fontId="22" fillId="0" borderId="0"/>
    <xf numFmtId="197" fontId="36" fillId="0" borderId="0"/>
    <xf numFmtId="197" fontId="36" fillId="0" borderId="0"/>
    <xf numFmtId="0" fontId="7" fillId="0" borderId="0"/>
    <xf numFmtId="197" fontId="36" fillId="0" borderId="0"/>
    <xf numFmtId="197" fontId="36" fillId="0" borderId="0"/>
    <xf numFmtId="197" fontId="36" fillId="0" borderId="0"/>
    <xf numFmtId="197" fontId="36" fillId="0" borderId="0"/>
    <xf numFmtId="197" fontId="36" fillId="0" borderId="0"/>
    <xf numFmtId="197" fontId="36" fillId="0" borderId="0"/>
    <xf numFmtId="0" fontId="13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212" fontId="22" fillId="0" borderId="0"/>
    <xf numFmtId="0" fontId="72" fillId="0" borderId="0"/>
    <xf numFmtId="0" fontId="10" fillId="0" borderId="0"/>
    <xf numFmtId="197" fontId="22" fillId="0" borderId="0"/>
    <xf numFmtId="0" fontId="7" fillId="0" borderId="0"/>
    <xf numFmtId="197" fontId="10" fillId="0" borderId="0"/>
    <xf numFmtId="0" fontId="10" fillId="11" borderId="23" applyNumberFormat="0" applyFont="0" applyAlignment="0" applyProtection="0"/>
    <xf numFmtId="197" fontId="36" fillId="11" borderId="23" applyNumberFormat="0" applyFont="0" applyAlignment="0" applyProtection="0"/>
    <xf numFmtId="197" fontId="36" fillId="11" borderId="23" applyNumberFormat="0" applyFont="0" applyAlignment="0" applyProtection="0"/>
    <xf numFmtId="197" fontId="36" fillId="11" borderId="23" applyNumberFormat="0" applyFont="0" applyAlignment="0" applyProtection="0"/>
    <xf numFmtId="197" fontId="36" fillId="11" borderId="23" applyNumberFormat="0" applyFont="0" applyAlignment="0" applyProtection="0"/>
    <xf numFmtId="0" fontId="10" fillId="11" borderId="23" applyNumberFormat="0" applyFont="0" applyAlignment="0" applyProtection="0"/>
    <xf numFmtId="0" fontId="10" fillId="11" borderId="23" applyNumberFormat="0" applyFont="0" applyAlignment="0" applyProtection="0"/>
    <xf numFmtId="0" fontId="36" fillId="11" borderId="23" applyNumberFormat="0" applyFont="0" applyAlignment="0" applyProtection="0"/>
    <xf numFmtId="0" fontId="10" fillId="11" borderId="23" applyNumberFormat="0" applyFont="0" applyAlignment="0" applyProtection="0"/>
    <xf numFmtId="0" fontId="53" fillId="42" borderId="24" applyNumberFormat="0" applyAlignment="0" applyProtection="0"/>
    <xf numFmtId="0" fontId="53" fillId="44" borderId="24" applyNumberFormat="0" applyAlignment="0" applyProtection="0"/>
    <xf numFmtId="0" fontId="53" fillId="42" borderId="24" applyNumberFormat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0" fillId="0" borderId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2" fillId="0" borderId="0" applyFont="0" applyFill="0" applyBorder="0" applyAlignment="0" applyProtection="0"/>
    <xf numFmtId="197" fontId="53" fillId="44" borderId="24" applyNumberFormat="0" applyAlignment="0" applyProtection="0"/>
    <xf numFmtId="197" fontId="53" fillId="44" borderId="24" applyNumberFormat="0" applyAlignment="0" applyProtection="0"/>
    <xf numFmtId="197" fontId="53" fillId="44" borderId="24" applyNumberFormat="0" applyAlignment="0" applyProtection="0"/>
    <xf numFmtId="197" fontId="53" fillId="44" borderId="24" applyNumberFormat="0" applyAlignment="0" applyProtection="0"/>
    <xf numFmtId="197" fontId="47" fillId="0" borderId="0" applyNumberFormat="0" applyFill="0" applyBorder="0" applyAlignment="0" applyProtection="0"/>
    <xf numFmtId="197" fontId="47" fillId="0" borderId="0" applyNumberFormat="0" applyFill="0" applyBorder="0" applyAlignment="0" applyProtection="0"/>
    <xf numFmtId="197" fontId="47" fillId="0" borderId="0" applyNumberFormat="0" applyFill="0" applyBorder="0" applyAlignment="0" applyProtection="0"/>
    <xf numFmtId="197" fontId="47" fillId="0" borderId="0" applyNumberFormat="0" applyFill="0" applyBorder="0" applyAlignment="0" applyProtection="0"/>
    <xf numFmtId="197" fontId="37" fillId="0" borderId="0" applyNumberFormat="0" applyFill="0" applyBorder="0" applyAlignment="0" applyProtection="0"/>
    <xf numFmtId="197" fontId="37" fillId="0" borderId="0" applyNumberFormat="0" applyFill="0" applyBorder="0" applyAlignment="0" applyProtection="0"/>
    <xf numFmtId="197" fontId="37" fillId="0" borderId="0" applyNumberFormat="0" applyFill="0" applyBorder="0" applyAlignment="0" applyProtection="0"/>
    <xf numFmtId="197" fontId="37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97" fontId="41" fillId="0" borderId="15" applyNumberFormat="0" applyFill="0" applyAlignment="0" applyProtection="0"/>
    <xf numFmtId="197" fontId="41" fillId="0" borderId="15" applyNumberFormat="0" applyFill="0" applyAlignment="0" applyProtection="0"/>
    <xf numFmtId="197" fontId="41" fillId="0" borderId="15" applyNumberFormat="0" applyFill="0" applyAlignment="0" applyProtection="0"/>
    <xf numFmtId="197" fontId="41" fillId="0" borderId="15" applyNumberFormat="0" applyFill="0" applyAlignment="0" applyProtection="0"/>
    <xf numFmtId="197" fontId="43" fillId="0" borderId="18" applyNumberFormat="0" applyFill="0" applyAlignment="0" applyProtection="0"/>
    <xf numFmtId="197" fontId="43" fillId="0" borderId="18" applyNumberFormat="0" applyFill="0" applyAlignment="0" applyProtection="0"/>
    <xf numFmtId="197" fontId="43" fillId="0" borderId="18" applyNumberFormat="0" applyFill="0" applyAlignment="0" applyProtection="0"/>
    <xf numFmtId="197" fontId="43" fillId="0" borderId="18" applyNumberFormat="0" applyFill="0" applyAlignment="0" applyProtection="0"/>
    <xf numFmtId="197" fontId="44" fillId="0" borderId="20" applyNumberFormat="0" applyFill="0" applyAlignment="0" applyProtection="0"/>
    <xf numFmtId="197" fontId="44" fillId="0" borderId="20" applyNumberFormat="0" applyFill="0" applyAlignment="0" applyProtection="0"/>
    <xf numFmtId="197" fontId="44" fillId="0" borderId="20" applyNumberFormat="0" applyFill="0" applyAlignment="0" applyProtection="0"/>
    <xf numFmtId="197" fontId="44" fillId="0" borderId="20" applyNumberFormat="0" applyFill="0" applyAlignment="0" applyProtection="0"/>
    <xf numFmtId="197" fontId="54" fillId="0" borderId="0" applyNumberFormat="0" applyFill="0" applyBorder="0" applyAlignment="0" applyProtection="0"/>
    <xf numFmtId="197" fontId="54" fillId="0" borderId="0" applyNumberFormat="0" applyFill="0" applyBorder="0" applyAlignment="0" applyProtection="0"/>
    <xf numFmtId="197" fontId="54" fillId="0" borderId="0" applyNumberFormat="0" applyFill="0" applyBorder="0" applyAlignment="0" applyProtection="0"/>
    <xf numFmtId="197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26" applyNumberFormat="0" applyFill="0" applyAlignment="0" applyProtection="0"/>
    <xf numFmtId="197" fontId="33" fillId="0" borderId="27" applyNumberFormat="0" applyFill="0" applyAlignment="0" applyProtection="0"/>
    <xf numFmtId="197" fontId="33" fillId="0" borderId="27" applyNumberFormat="0" applyFill="0" applyAlignment="0" applyProtection="0"/>
    <xf numFmtId="197" fontId="33" fillId="0" borderId="27" applyNumberFormat="0" applyFill="0" applyAlignment="0" applyProtection="0"/>
    <xf numFmtId="197" fontId="33" fillId="0" borderId="27" applyNumberFormat="0" applyFill="0" applyAlignment="0" applyProtection="0"/>
    <xf numFmtId="210" fontId="10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7" fillId="0" borderId="0"/>
    <xf numFmtId="0" fontId="6" fillId="0" borderId="0"/>
    <xf numFmtId="171" fontId="6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8" fontId="22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10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169" fontId="10" fillId="0" borderId="0" applyFont="0" applyFill="0" applyBorder="0" applyAlignment="0" applyProtection="0"/>
    <xf numFmtId="178" fontId="48" fillId="0" borderId="0"/>
    <xf numFmtId="39" fontId="13" fillId="0" borderId="0"/>
    <xf numFmtId="43" fontId="10" fillId="0" borderId="0" applyFont="0" applyFill="0" applyBorder="0" applyAlignment="0" applyProtection="0"/>
    <xf numFmtId="39" fontId="13" fillId="0" borderId="0"/>
    <xf numFmtId="0" fontId="1" fillId="0" borderId="0"/>
    <xf numFmtId="43" fontId="1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" fillId="0" borderId="0"/>
  </cellStyleXfs>
  <cellXfs count="1001">
    <xf numFmtId="0" fontId="0" fillId="0" borderId="0" xfId="0"/>
    <xf numFmtId="43" fontId="10" fillId="0" borderId="0" xfId="1" applyFont="1" applyFill="1" applyAlignment="1">
      <alignment vertical="top" wrapText="1"/>
    </xf>
    <xf numFmtId="0" fontId="10" fillId="0" borderId="0" xfId="0" applyFont="1" applyFill="1" applyAlignment="1">
      <alignment vertical="top" wrapText="1"/>
    </xf>
    <xf numFmtId="0" fontId="9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right" vertical="top" wrapText="1"/>
    </xf>
    <xf numFmtId="0" fontId="10" fillId="2" borderId="0" xfId="0" applyFont="1" applyFill="1" applyAlignment="1">
      <alignment vertical="top"/>
    </xf>
    <xf numFmtId="0" fontId="9" fillId="0" borderId="0" xfId="0" applyFont="1" applyFill="1" applyAlignment="1">
      <alignment vertical="top"/>
    </xf>
    <xf numFmtId="43" fontId="9" fillId="0" borderId="0" xfId="1" applyFont="1" applyFill="1" applyAlignment="1">
      <alignment vertical="top" wrapText="1"/>
    </xf>
    <xf numFmtId="0" fontId="9" fillId="0" borderId="0" xfId="0" applyFont="1" applyFill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10" fillId="2" borderId="0" xfId="0" applyFont="1" applyFill="1" applyAlignment="1">
      <alignment horizontal="right" vertical="top" wrapText="1"/>
    </xf>
    <xf numFmtId="0" fontId="9" fillId="3" borderId="1" xfId="0" applyFont="1" applyFill="1" applyBorder="1" applyAlignment="1">
      <alignment horizontal="center" vertical="center" wrapText="1"/>
    </xf>
    <xf numFmtId="43" fontId="10" fillId="3" borderId="0" xfId="1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right" vertical="top" wrapText="1"/>
    </xf>
    <xf numFmtId="0" fontId="9" fillId="2" borderId="2" xfId="0" applyFont="1" applyFill="1" applyBorder="1" applyAlignment="1">
      <alignment horizontal="left" vertical="top" wrapText="1"/>
    </xf>
    <xf numFmtId="172" fontId="9" fillId="2" borderId="2" xfId="0" applyNumberFormat="1" applyFont="1" applyFill="1" applyBorder="1" applyAlignment="1">
      <alignment horizontal="right" vertical="top" wrapText="1"/>
    </xf>
    <xf numFmtId="172" fontId="9" fillId="2" borderId="2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vertical="top" wrapText="1"/>
    </xf>
    <xf numFmtId="173" fontId="11" fillId="2" borderId="3" xfId="0" applyNumberFormat="1" applyFont="1" applyFill="1" applyBorder="1" applyAlignment="1" applyProtection="1">
      <alignment horizontal="center" vertical="center"/>
    </xf>
    <xf numFmtId="0" fontId="9" fillId="2" borderId="3" xfId="3" applyFont="1" applyFill="1" applyBorder="1" applyAlignment="1">
      <alignment horizontal="left" vertical="top" wrapText="1"/>
    </xf>
    <xf numFmtId="4" fontId="12" fillId="2" borderId="3" xfId="4" applyNumberFormat="1" applyFont="1" applyFill="1" applyBorder="1" applyAlignment="1">
      <alignment horizontal="right" vertical="center" wrapText="1"/>
    </xf>
    <xf numFmtId="4" fontId="12" fillId="2" borderId="3" xfId="4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top" wrapText="1"/>
    </xf>
    <xf numFmtId="173" fontId="11" fillId="2" borderId="3" xfId="0" applyNumberFormat="1" applyFont="1" applyFill="1" applyBorder="1" applyAlignment="1" applyProtection="1">
      <alignment horizontal="right" vertical="center"/>
    </xf>
    <xf numFmtId="37" fontId="12" fillId="2" borderId="3" xfId="0" applyNumberFormat="1" applyFont="1" applyFill="1" applyBorder="1" applyAlignment="1" applyProtection="1">
      <alignment horizontal="right" vertical="center"/>
    </xf>
    <xf numFmtId="0" fontId="10" fillId="2" borderId="3" xfId="3" applyFont="1" applyFill="1" applyBorder="1" applyAlignment="1">
      <alignment horizontal="left" vertical="top" wrapText="1"/>
    </xf>
    <xf numFmtId="4" fontId="10" fillId="2" borderId="3" xfId="0" applyNumberFormat="1" applyFont="1" applyFill="1" applyBorder="1" applyAlignment="1">
      <alignment vertical="top" wrapText="1"/>
    </xf>
    <xf numFmtId="4" fontId="12" fillId="0" borderId="3" xfId="4" applyNumberFormat="1" applyFont="1" applyFill="1" applyBorder="1" applyAlignment="1">
      <alignment horizontal="right" vertical="center" wrapText="1"/>
    </xf>
    <xf numFmtId="37" fontId="11" fillId="2" borderId="3" xfId="0" applyNumberFormat="1" applyFont="1" applyFill="1" applyBorder="1" applyAlignment="1" applyProtection="1">
      <alignment horizontal="right" vertical="center"/>
    </xf>
    <xf numFmtId="173" fontId="10" fillId="2" borderId="3" xfId="5" applyNumberFormat="1" applyFont="1" applyFill="1" applyBorder="1" applyAlignment="1" applyProtection="1">
      <alignment horizontal="right" vertical="top"/>
    </xf>
    <xf numFmtId="0" fontId="10" fillId="2" borderId="3" xfId="0" applyNumberFormat="1" applyFont="1" applyFill="1" applyBorder="1" applyAlignment="1">
      <alignment horizontal="left" vertical="justify" wrapText="1"/>
    </xf>
    <xf numFmtId="4" fontId="10" fillId="2" borderId="3" xfId="4" applyNumberFormat="1" applyFont="1" applyFill="1" applyBorder="1" applyAlignment="1" applyProtection="1">
      <alignment horizontal="right" wrapText="1"/>
    </xf>
    <xf numFmtId="4" fontId="10" fillId="2" borderId="3" xfId="0" applyNumberFormat="1" applyFont="1" applyFill="1" applyBorder="1" applyAlignment="1">
      <alignment horizontal="center"/>
    </xf>
    <xf numFmtId="4" fontId="10" fillId="0" borderId="3" xfId="4" applyNumberFormat="1" applyFont="1" applyFill="1" applyBorder="1" applyAlignment="1" applyProtection="1">
      <alignment horizontal="right" wrapText="1"/>
      <protection locked="0"/>
    </xf>
    <xf numFmtId="173" fontId="10" fillId="2" borderId="3" xfId="0" applyNumberFormat="1" applyFont="1" applyFill="1" applyBorder="1" applyAlignment="1">
      <alignment horizontal="right" vertical="justify" wrapText="1"/>
    </xf>
    <xf numFmtId="0" fontId="10" fillId="2" borderId="3" xfId="0" applyNumberFormat="1" applyFont="1" applyFill="1" applyBorder="1" applyAlignment="1">
      <alignment horizontal="left"/>
    </xf>
    <xf numFmtId="173" fontId="12" fillId="2" borderId="3" xfId="0" applyNumberFormat="1" applyFont="1" applyFill="1" applyBorder="1" applyAlignment="1" applyProtection="1">
      <alignment horizontal="right" vertical="center"/>
    </xf>
    <xf numFmtId="37" fontId="9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>
      <alignment horizontal="left"/>
    </xf>
    <xf numFmtId="43" fontId="9" fillId="2" borderId="0" xfId="1" applyFont="1" applyFill="1" applyAlignment="1">
      <alignment vertical="top" wrapText="1"/>
    </xf>
    <xf numFmtId="0" fontId="9" fillId="2" borderId="0" xfId="0" applyFont="1" applyFill="1" applyAlignment="1">
      <alignment vertical="top" wrapText="1"/>
    </xf>
    <xf numFmtId="4" fontId="10" fillId="2" borderId="3" xfId="4" applyNumberFormat="1" applyFont="1" applyFill="1" applyBorder="1" applyAlignment="1" applyProtection="1">
      <alignment horizontal="right" wrapText="1"/>
      <protection locked="0"/>
    </xf>
    <xf numFmtId="4" fontId="10" fillId="2" borderId="3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4" fontId="12" fillId="2" borderId="3" xfId="0" applyNumberFormat="1" applyFont="1" applyFill="1" applyBorder="1" applyAlignment="1">
      <alignment vertical="top"/>
    </xf>
    <xf numFmtId="4" fontId="12" fillId="2" borderId="3" xfId="0" applyNumberFormat="1" applyFont="1" applyFill="1" applyBorder="1" applyAlignment="1">
      <alignment horizontal="center" vertical="top"/>
    </xf>
    <xf numFmtId="172" fontId="10" fillId="2" borderId="3" xfId="0" applyNumberFormat="1" applyFont="1" applyFill="1" applyBorder="1" applyAlignment="1">
      <alignment vertical="top"/>
    </xf>
    <xf numFmtId="172" fontId="12" fillId="2" borderId="3" xfId="0" applyNumberFormat="1" applyFont="1" applyFill="1" applyBorder="1" applyAlignment="1">
      <alignment horizontal="right" vertical="top"/>
    </xf>
    <xf numFmtId="171" fontId="10" fillId="0" borderId="0" xfId="6" applyFont="1" applyFill="1" applyBorder="1" applyAlignment="1">
      <alignment vertical="top" wrapText="1"/>
    </xf>
    <xf numFmtId="0" fontId="10" fillId="2" borderId="0" xfId="0" applyFont="1" applyFill="1"/>
    <xf numFmtId="0" fontId="10" fillId="2" borderId="3" xfId="0" applyNumberFormat="1" applyFont="1" applyFill="1" applyBorder="1" applyAlignment="1">
      <alignment horizontal="left" vertical="justify"/>
    </xf>
    <xf numFmtId="37" fontId="9" fillId="2" borderId="3" xfId="5" applyNumberFormat="1" applyFont="1" applyFill="1" applyBorder="1" applyAlignment="1" applyProtection="1">
      <alignment horizontal="right" vertical="top"/>
    </xf>
    <xf numFmtId="173" fontId="12" fillId="2" borderId="3" xfId="0" applyNumberFormat="1" applyFont="1" applyFill="1" applyBorder="1" applyAlignment="1" applyProtection="1">
      <alignment horizontal="right" vertical="top"/>
    </xf>
    <xf numFmtId="4" fontId="12" fillId="2" borderId="3" xfId="4" applyNumberFormat="1" applyFont="1" applyFill="1" applyBorder="1" applyAlignment="1">
      <alignment horizontal="right" vertical="top" wrapText="1"/>
    </xf>
    <xf numFmtId="4" fontId="12" fillId="2" borderId="3" xfId="4" applyNumberFormat="1" applyFont="1" applyFill="1" applyBorder="1" applyAlignment="1">
      <alignment horizontal="center" vertical="top"/>
    </xf>
    <xf numFmtId="4" fontId="12" fillId="2" borderId="3" xfId="4" applyNumberFormat="1" applyFont="1" applyFill="1" applyBorder="1" applyAlignment="1">
      <alignment horizontal="right" wrapText="1"/>
    </xf>
    <xf numFmtId="4" fontId="12" fillId="2" borderId="3" xfId="4" applyNumberFormat="1" applyFont="1" applyFill="1" applyBorder="1" applyAlignment="1">
      <alignment horizontal="center"/>
    </xf>
    <xf numFmtId="4" fontId="10" fillId="2" borderId="3" xfId="4" applyNumberFormat="1" applyFont="1" applyFill="1" applyBorder="1" applyAlignment="1">
      <alignment horizontal="right" wrapText="1"/>
    </xf>
    <xf numFmtId="0" fontId="9" fillId="2" borderId="3" xfId="0" applyNumberFormat="1" applyFont="1" applyFill="1" applyBorder="1" applyAlignment="1">
      <alignment horizontal="left" wrapText="1"/>
    </xf>
    <xf numFmtId="0" fontId="10" fillId="2" borderId="3" xfId="0" applyNumberFormat="1" applyFont="1" applyFill="1" applyBorder="1" applyAlignment="1">
      <alignment wrapText="1"/>
    </xf>
    <xf numFmtId="4" fontId="10" fillId="2" borderId="3" xfId="0" applyNumberFormat="1" applyFont="1" applyFill="1" applyBorder="1" applyAlignment="1">
      <alignment horizontal="right" vertical="top" wrapText="1"/>
    </xf>
    <xf numFmtId="37" fontId="10" fillId="2" borderId="3" xfId="0" applyNumberFormat="1" applyFont="1" applyFill="1" applyBorder="1" applyAlignment="1">
      <alignment horizontal="right" wrapText="1"/>
    </xf>
    <xf numFmtId="4" fontId="10" fillId="2" borderId="3" xfId="0" applyNumberFormat="1" applyFont="1" applyFill="1" applyBorder="1" applyAlignment="1">
      <alignment horizontal="center" wrapText="1"/>
    </xf>
    <xf numFmtId="0" fontId="10" fillId="0" borderId="3" xfId="0" applyNumberFormat="1" applyFont="1" applyFill="1" applyBorder="1" applyAlignment="1">
      <alignment horizontal="right" vertical="top"/>
    </xf>
    <xf numFmtId="0" fontId="10" fillId="2" borderId="3" xfId="0" applyFont="1" applyFill="1" applyBorder="1" applyAlignment="1">
      <alignment horizontal="left" vertical="top" wrapText="1"/>
    </xf>
    <xf numFmtId="4" fontId="12" fillId="2" borderId="3" xfId="0" applyNumberFormat="1" applyFont="1" applyFill="1" applyBorder="1" applyAlignment="1">
      <alignment horizontal="right"/>
    </xf>
    <xf numFmtId="4" fontId="12" fillId="2" borderId="3" xfId="0" applyNumberFormat="1" applyFont="1" applyFill="1" applyBorder="1" applyAlignment="1">
      <alignment horizontal="center"/>
    </xf>
    <xf numFmtId="4" fontId="10" fillId="2" borderId="3" xfId="7" applyNumberFormat="1" applyFont="1" applyFill="1" applyBorder="1" applyAlignment="1" applyProtection="1"/>
    <xf numFmtId="39" fontId="10" fillId="0" borderId="3" xfId="0" applyNumberFormat="1" applyFont="1" applyFill="1" applyBorder="1" applyAlignment="1" applyProtection="1">
      <protection locked="0"/>
    </xf>
    <xf numFmtId="4" fontId="10" fillId="2" borderId="4" xfId="0" applyNumberFormat="1" applyFont="1" applyFill="1" applyBorder="1" applyAlignment="1" applyProtection="1">
      <alignment vertical="top"/>
    </xf>
    <xf numFmtId="0" fontId="0" fillId="2" borderId="0" xfId="0" applyFill="1" applyBorder="1"/>
    <xf numFmtId="43" fontId="14" fillId="2" borderId="0" xfId="8" applyFont="1" applyFill="1" applyBorder="1"/>
    <xf numFmtId="0" fontId="10" fillId="2" borderId="0" xfId="0" applyFont="1" applyFill="1" applyBorder="1"/>
    <xf numFmtId="4" fontId="10" fillId="2" borderId="0" xfId="0" applyNumberFormat="1" applyFont="1" applyFill="1" applyBorder="1" applyAlignment="1" applyProtection="1">
      <alignment vertical="top"/>
    </xf>
    <xf numFmtId="173" fontId="12" fillId="3" borderId="3" xfId="0" applyNumberFormat="1" applyFont="1" applyFill="1" applyBorder="1" applyAlignment="1" applyProtection="1">
      <alignment horizontal="right" vertical="center"/>
    </xf>
    <xf numFmtId="0" fontId="9" fillId="3" borderId="3" xfId="3" applyFont="1" applyFill="1" applyBorder="1" applyAlignment="1">
      <alignment horizontal="center" vertical="top" wrapText="1"/>
    </xf>
    <xf numFmtId="4" fontId="12" fillId="3" borderId="3" xfId="4" applyNumberFormat="1" applyFont="1" applyFill="1" applyBorder="1" applyAlignment="1">
      <alignment horizontal="right" vertical="center" wrapText="1"/>
    </xf>
    <xf numFmtId="4" fontId="12" fillId="3" borderId="3" xfId="4" applyNumberFormat="1" applyFont="1" applyFill="1" applyBorder="1" applyAlignment="1">
      <alignment horizontal="center" vertical="center"/>
    </xf>
    <xf numFmtId="4" fontId="10" fillId="3" borderId="3" xfId="4" applyNumberFormat="1" applyFont="1" applyFill="1" applyBorder="1" applyAlignment="1">
      <alignment horizontal="right" vertical="center" wrapText="1"/>
    </xf>
    <xf numFmtId="4" fontId="9" fillId="3" borderId="3" xfId="4" applyNumberFormat="1" applyFont="1" applyFill="1" applyBorder="1" applyAlignment="1">
      <alignment horizontal="right" vertical="center" wrapText="1"/>
    </xf>
    <xf numFmtId="43" fontId="9" fillId="3" borderId="0" xfId="1" applyFont="1" applyFill="1" applyAlignment="1">
      <alignment vertical="top" wrapText="1"/>
    </xf>
    <xf numFmtId="0" fontId="9" fillId="3" borderId="0" xfId="0" applyFont="1" applyFill="1" applyAlignment="1">
      <alignment vertical="top" wrapText="1"/>
    </xf>
    <xf numFmtId="39" fontId="10" fillId="2" borderId="3" xfId="0" applyNumberFormat="1" applyFont="1" applyFill="1" applyBorder="1" applyAlignment="1">
      <alignment horizontal="right" vertical="top" wrapText="1"/>
    </xf>
    <xf numFmtId="4" fontId="10" fillId="0" borderId="3" xfId="0" applyNumberFormat="1" applyFont="1" applyFill="1" applyBorder="1" applyAlignment="1">
      <alignment horizontal="center"/>
    </xf>
    <xf numFmtId="173" fontId="10" fillId="2" borderId="5" xfId="5" applyNumberFormat="1" applyFont="1" applyFill="1" applyBorder="1" applyAlignment="1" applyProtection="1">
      <alignment horizontal="right" vertical="top"/>
    </xf>
    <xf numFmtId="0" fontId="10" fillId="2" borderId="5" xfId="0" applyNumberFormat="1" applyFont="1" applyFill="1" applyBorder="1" applyAlignment="1">
      <alignment horizontal="left" vertical="justify" wrapText="1"/>
    </xf>
    <xf numFmtId="4" fontId="10" fillId="2" borderId="5" xfId="4" applyNumberFormat="1" applyFont="1" applyFill="1" applyBorder="1" applyAlignment="1" applyProtection="1">
      <alignment horizontal="right" wrapText="1"/>
    </xf>
    <xf numFmtId="4" fontId="10" fillId="2" borderId="5" xfId="0" applyNumberFormat="1" applyFont="1" applyFill="1" applyBorder="1" applyAlignment="1">
      <alignment horizontal="center"/>
    </xf>
    <xf numFmtId="4" fontId="10" fillId="2" borderId="5" xfId="4" applyNumberFormat="1" applyFont="1" applyFill="1" applyBorder="1" applyAlignment="1" applyProtection="1">
      <alignment horizontal="right" wrapText="1"/>
      <protection locked="0"/>
    </xf>
    <xf numFmtId="4" fontId="10" fillId="2" borderId="5" xfId="0" applyNumberFormat="1" applyFont="1" applyFill="1" applyBorder="1" applyAlignment="1">
      <alignment wrapText="1"/>
    </xf>
    <xf numFmtId="43" fontId="9" fillId="0" borderId="6" xfId="1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173" fontId="9" fillId="2" borderId="3" xfId="5" applyNumberFormat="1" applyFont="1" applyFill="1" applyBorder="1" applyAlignment="1" applyProtection="1">
      <alignment horizontal="right" vertical="top"/>
    </xf>
    <xf numFmtId="4" fontId="10" fillId="2" borderId="3" xfId="4" applyNumberFormat="1" applyFont="1" applyFill="1" applyBorder="1" applyAlignment="1">
      <alignment horizontal="right" vertical="top" wrapText="1"/>
    </xf>
    <xf numFmtId="4" fontId="10" fillId="2" borderId="3" xfId="4" applyNumberFormat="1" applyFont="1" applyFill="1" applyBorder="1" applyAlignment="1" applyProtection="1">
      <alignment horizontal="right" vertical="top" wrapText="1"/>
    </xf>
    <xf numFmtId="4" fontId="10" fillId="2" borderId="3" xfId="0" applyNumberFormat="1" applyFont="1" applyFill="1" applyBorder="1" applyAlignment="1">
      <alignment horizontal="center" vertical="top" wrapText="1"/>
    </xf>
    <xf numFmtId="173" fontId="10" fillId="2" borderId="3" xfId="0" applyNumberFormat="1" applyFont="1" applyFill="1" applyBorder="1" applyAlignment="1">
      <alignment horizontal="right" vertical="top"/>
    </xf>
    <xf numFmtId="0" fontId="9" fillId="2" borderId="3" xfId="0" applyFont="1" applyFill="1" applyBorder="1" applyAlignment="1">
      <alignment horizontal="right" vertical="top" wrapText="1"/>
    </xf>
    <xf numFmtId="173" fontId="9" fillId="2" borderId="3" xfId="0" applyNumberFormat="1" applyFont="1" applyFill="1" applyBorder="1" applyAlignment="1">
      <alignment horizontal="center" vertical="top"/>
    </xf>
    <xf numFmtId="37" fontId="10" fillId="2" borderId="3" xfId="0" applyNumberFormat="1" applyFont="1" applyFill="1" applyBorder="1" applyAlignment="1">
      <alignment horizontal="right"/>
    </xf>
    <xf numFmtId="4" fontId="10" fillId="2" borderId="3" xfId="0" applyNumberFormat="1" applyFont="1" applyFill="1" applyBorder="1" applyAlignment="1">
      <alignment horizontal="center" vertical="top"/>
    </xf>
    <xf numFmtId="4" fontId="10" fillId="2" borderId="3" xfId="4" applyNumberFormat="1" applyFont="1" applyFill="1" applyBorder="1" applyAlignment="1" applyProtection="1">
      <alignment horizontal="right" vertical="top" wrapText="1"/>
      <protection locked="0"/>
    </xf>
    <xf numFmtId="173" fontId="10" fillId="2" borderId="3" xfId="0" applyNumberFormat="1" applyFont="1" applyFill="1" applyBorder="1" applyAlignment="1">
      <alignment horizontal="right"/>
    </xf>
    <xf numFmtId="4" fontId="10" fillId="2" borderId="3" xfId="4" applyNumberFormat="1" applyFont="1" applyFill="1" applyBorder="1" applyAlignment="1">
      <alignment horizontal="right" vertical="center" wrapText="1"/>
    </xf>
    <xf numFmtId="173" fontId="10" fillId="2" borderId="5" xfId="0" applyNumberFormat="1" applyFont="1" applyFill="1" applyBorder="1" applyAlignment="1">
      <alignment horizontal="right"/>
    </xf>
    <xf numFmtId="4" fontId="10" fillId="2" borderId="5" xfId="4" applyNumberFormat="1" applyFont="1" applyFill="1" applyBorder="1" applyAlignment="1" applyProtection="1">
      <alignment horizontal="right" vertical="top" wrapText="1"/>
    </xf>
    <xf numFmtId="4" fontId="10" fillId="2" borderId="5" xfId="0" applyNumberFormat="1" applyFont="1" applyFill="1" applyBorder="1" applyAlignment="1">
      <alignment horizontal="center" vertical="top" wrapText="1"/>
    </xf>
    <xf numFmtId="4" fontId="10" fillId="2" borderId="5" xfId="0" applyNumberFormat="1" applyFont="1" applyFill="1" applyBorder="1" applyAlignment="1">
      <alignment horizontal="right" vertical="top" wrapText="1"/>
    </xf>
    <xf numFmtId="4" fontId="10" fillId="2" borderId="5" xfId="0" applyNumberFormat="1" applyFont="1" applyFill="1" applyBorder="1" applyAlignment="1">
      <alignment vertical="top" wrapText="1"/>
    </xf>
    <xf numFmtId="174" fontId="12" fillId="3" borderId="3" xfId="9" applyNumberFormat="1" applyFont="1" applyFill="1" applyBorder="1" applyAlignment="1" applyProtection="1">
      <alignment horizontal="right" vertical="center"/>
    </xf>
    <xf numFmtId="0" fontId="9" fillId="3" borderId="3" xfId="0" applyFont="1" applyFill="1" applyBorder="1" applyAlignment="1">
      <alignment horizontal="center" vertical="top" wrapText="1"/>
    </xf>
    <xf numFmtId="174" fontId="12" fillId="2" borderId="3" xfId="9" applyNumberFormat="1" applyFont="1" applyFill="1" applyBorder="1" applyAlignment="1" applyProtection="1">
      <alignment horizontal="right" vertical="center"/>
    </xf>
    <xf numFmtId="0" fontId="9" fillId="2" borderId="3" xfId="3" applyFont="1" applyFill="1" applyBorder="1" applyAlignment="1">
      <alignment horizontal="center" vertical="top" wrapText="1"/>
    </xf>
    <xf numFmtId="173" fontId="9" fillId="2" borderId="3" xfId="0" applyNumberFormat="1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4" fontId="9" fillId="2" borderId="3" xfId="0" applyNumberFormat="1" applyFont="1" applyFill="1" applyBorder="1" applyAlignment="1">
      <alignment horizontal="right" wrapText="1"/>
    </xf>
    <xf numFmtId="4" fontId="9" fillId="2" borderId="3" xfId="0" applyNumberFormat="1" applyFont="1" applyFill="1" applyBorder="1" applyAlignment="1">
      <alignment horizontal="center"/>
    </xf>
    <xf numFmtId="43" fontId="10" fillId="0" borderId="0" xfId="1" applyFont="1"/>
    <xf numFmtId="0" fontId="10" fillId="0" borderId="0" xfId="0" applyFont="1"/>
    <xf numFmtId="37" fontId="10" fillId="2" borderId="3" xfId="0" applyNumberFormat="1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>
      <alignment vertical="center"/>
    </xf>
    <xf numFmtId="4" fontId="10" fillId="2" borderId="3" xfId="0" applyNumberFormat="1" applyFont="1" applyFill="1" applyBorder="1" applyAlignment="1">
      <alignment horizontal="right" vertical="center" wrapText="1"/>
    </xf>
    <xf numFmtId="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right" wrapText="1"/>
    </xf>
    <xf numFmtId="4" fontId="12" fillId="0" borderId="3" xfId="4" applyNumberFormat="1" applyFont="1" applyFill="1" applyBorder="1" applyAlignment="1">
      <alignment horizontal="right" wrapText="1"/>
    </xf>
    <xf numFmtId="37" fontId="9" fillId="2" borderId="3" xfId="0" applyNumberFormat="1" applyFont="1" applyFill="1" applyBorder="1" applyAlignment="1" applyProtection="1">
      <alignment horizontal="right" vertical="center"/>
    </xf>
    <xf numFmtId="0" fontId="9" fillId="2" borderId="3" xfId="0" applyFont="1" applyFill="1" applyBorder="1" applyAlignment="1">
      <alignment horizontal="justify" vertical="center" wrapText="1"/>
    </xf>
    <xf numFmtId="4" fontId="10" fillId="0" borderId="3" xfId="0" applyNumberFormat="1" applyFont="1" applyFill="1" applyBorder="1" applyAlignment="1">
      <alignment horizontal="right" wrapText="1"/>
    </xf>
    <xf numFmtId="173" fontId="10" fillId="2" borderId="3" xfId="0" applyNumberFormat="1" applyFont="1" applyFill="1" applyBorder="1" applyAlignment="1" applyProtection="1">
      <alignment horizontal="right" vertical="top"/>
    </xf>
    <xf numFmtId="0" fontId="10" fillId="2" borderId="3" xfId="0" applyFont="1" applyFill="1" applyBorder="1" applyAlignment="1">
      <alignment vertical="center" wrapText="1"/>
    </xf>
    <xf numFmtId="173" fontId="10" fillId="2" borderId="3" xfId="0" applyNumberFormat="1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>
      <alignment horizontal="justify" vertical="center" wrapText="1"/>
    </xf>
    <xf numFmtId="37" fontId="9" fillId="2" borderId="3" xfId="0" applyNumberFormat="1" applyFont="1" applyFill="1" applyBorder="1" applyAlignment="1" applyProtection="1">
      <alignment horizontal="right" vertical="top"/>
    </xf>
    <xf numFmtId="37" fontId="10" fillId="2" borderId="3" xfId="0" applyNumberFormat="1" applyFont="1" applyFill="1" applyBorder="1" applyAlignment="1" applyProtection="1">
      <alignment horizontal="right" vertical="top"/>
    </xf>
    <xf numFmtId="37" fontId="10" fillId="2" borderId="3" xfId="0" applyNumberFormat="1" applyFont="1" applyFill="1" applyBorder="1" applyAlignment="1" applyProtection="1">
      <alignment horizontal="right" vertical="center"/>
    </xf>
    <xf numFmtId="4" fontId="9" fillId="2" borderId="3" xfId="0" applyNumberFormat="1" applyFont="1" applyFill="1" applyBorder="1" applyAlignment="1">
      <alignment horizontal="right" vertical="center" wrapText="1"/>
    </xf>
    <xf numFmtId="173" fontId="10" fillId="2" borderId="3" xfId="0" applyNumberFormat="1" applyFont="1" applyFill="1" applyBorder="1" applyAlignment="1" applyProtection="1">
      <alignment horizontal="right" vertical="center"/>
    </xf>
    <xf numFmtId="0" fontId="9" fillId="2" borderId="3" xfId="0" applyFont="1" applyFill="1" applyBorder="1" applyAlignment="1">
      <alignment horizontal="center"/>
    </xf>
    <xf numFmtId="173" fontId="9" fillId="2" borderId="3" xfId="0" applyNumberFormat="1" applyFont="1" applyFill="1" applyBorder="1" applyAlignment="1" applyProtection="1">
      <alignment horizontal="center" vertical="top"/>
    </xf>
    <xf numFmtId="4" fontId="10" fillId="0" borderId="5" xfId="4" applyNumberFormat="1" applyFont="1" applyFill="1" applyBorder="1" applyAlignment="1" applyProtection="1">
      <alignment horizontal="right" wrapText="1"/>
      <protection locked="0"/>
    </xf>
    <xf numFmtId="0" fontId="9" fillId="3" borderId="3" xfId="0" applyFont="1" applyFill="1" applyBorder="1" applyAlignment="1">
      <alignment horizontal="right" vertical="top"/>
    </xf>
    <xf numFmtId="4" fontId="10" fillId="3" borderId="3" xfId="10" applyNumberFormat="1" applyFont="1" applyFill="1" applyBorder="1" applyAlignment="1">
      <alignment horizontal="right" wrapText="1"/>
    </xf>
    <xf numFmtId="4" fontId="10" fillId="3" borderId="3" xfId="10" applyNumberFormat="1" applyFont="1" applyFill="1" applyBorder="1" applyAlignment="1">
      <alignment horizontal="center"/>
    </xf>
    <xf numFmtId="4" fontId="10" fillId="3" borderId="3" xfId="10" applyNumberFormat="1" applyFont="1" applyFill="1" applyBorder="1" applyAlignment="1">
      <alignment horizontal="right" vertical="top" wrapText="1"/>
    </xf>
    <xf numFmtId="43" fontId="10" fillId="3" borderId="0" xfId="1" applyFont="1" applyFill="1"/>
    <xf numFmtId="0" fontId="10" fillId="3" borderId="0" xfId="0" applyFont="1" applyFill="1"/>
    <xf numFmtId="0" fontId="9" fillId="2" borderId="3" xfId="0" applyFont="1" applyFill="1" applyBorder="1" applyAlignment="1">
      <alignment horizontal="right" vertical="top"/>
    </xf>
    <xf numFmtId="0" fontId="9" fillId="2" borderId="3" xfId="0" applyFont="1" applyFill="1" applyBorder="1" applyAlignment="1">
      <alignment horizontal="center" vertical="top" wrapText="1"/>
    </xf>
    <xf numFmtId="4" fontId="10" fillId="2" borderId="3" xfId="10" applyNumberFormat="1" applyFont="1" applyFill="1" applyBorder="1" applyAlignment="1">
      <alignment horizontal="right" wrapText="1"/>
    </xf>
    <xf numFmtId="4" fontId="10" fillId="2" borderId="3" xfId="10" applyNumberFormat="1" applyFont="1" applyFill="1" applyBorder="1" applyAlignment="1">
      <alignment horizontal="center"/>
    </xf>
    <xf numFmtId="4" fontId="10" fillId="2" borderId="3" xfId="10" applyNumberFormat="1" applyFont="1" applyFill="1" applyBorder="1" applyAlignment="1">
      <alignment horizontal="right" vertical="top" wrapText="1"/>
    </xf>
    <xf numFmtId="4" fontId="10" fillId="0" borderId="3" xfId="0" applyNumberFormat="1" applyFont="1" applyFill="1" applyBorder="1" applyAlignment="1">
      <alignment horizontal="right" vertical="center" wrapText="1"/>
    </xf>
    <xf numFmtId="173" fontId="10" fillId="2" borderId="5" xfId="0" applyNumberFormat="1" applyFont="1" applyFill="1" applyBorder="1" applyAlignment="1" applyProtection="1">
      <alignment horizontal="right" vertical="top"/>
    </xf>
    <xf numFmtId="0" fontId="10" fillId="2" borderId="5" xfId="0" applyFont="1" applyFill="1" applyBorder="1" applyAlignment="1">
      <alignment horizontal="justify" vertical="center" wrapText="1"/>
    </xf>
    <xf numFmtId="4" fontId="10" fillId="2" borderId="5" xfId="0" applyNumberFormat="1" applyFont="1" applyFill="1" applyBorder="1" applyAlignment="1">
      <alignment horizontal="right" wrapText="1"/>
    </xf>
    <xf numFmtId="43" fontId="10" fillId="0" borderId="6" xfId="1" applyFont="1" applyBorder="1"/>
    <xf numFmtId="0" fontId="10" fillId="0" borderId="6" xfId="0" applyFont="1" applyBorder="1"/>
    <xf numFmtId="37" fontId="12" fillId="2" borderId="3" xfId="0" applyNumberFormat="1" applyFont="1" applyFill="1" applyBorder="1" applyAlignment="1" applyProtection="1">
      <alignment vertical="center"/>
    </xf>
    <xf numFmtId="37" fontId="11" fillId="2" borderId="3" xfId="0" applyNumberFormat="1" applyFont="1" applyFill="1" applyBorder="1" applyAlignment="1" applyProtection="1">
      <alignment vertical="center"/>
    </xf>
    <xf numFmtId="37" fontId="10" fillId="2" borderId="3" xfId="0" applyNumberFormat="1" applyFont="1" applyFill="1" applyBorder="1" applyAlignment="1" applyProtection="1">
      <alignment vertical="center"/>
    </xf>
    <xf numFmtId="37" fontId="9" fillId="2" borderId="3" xfId="0" applyNumberFormat="1" applyFont="1" applyFill="1" applyBorder="1" applyAlignment="1" applyProtection="1">
      <alignment vertical="center"/>
    </xf>
    <xf numFmtId="173" fontId="10" fillId="2" borderId="3" xfId="0" applyNumberFormat="1" applyFont="1" applyFill="1" applyBorder="1" applyAlignment="1" applyProtection="1">
      <alignment vertical="center"/>
    </xf>
    <xf numFmtId="37" fontId="9" fillId="2" borderId="3" xfId="0" applyNumberFormat="1" applyFont="1" applyFill="1" applyBorder="1" applyAlignment="1" applyProtection="1">
      <alignment vertical="top"/>
    </xf>
    <xf numFmtId="37" fontId="10" fillId="2" borderId="3" xfId="0" applyNumberFormat="1" applyFont="1" applyFill="1" applyBorder="1" applyAlignment="1" applyProtection="1"/>
    <xf numFmtId="0" fontId="10" fillId="2" borderId="3" xfId="0" applyFont="1" applyFill="1" applyBorder="1" applyAlignment="1">
      <alignment horizontal="justify" wrapText="1"/>
    </xf>
    <xf numFmtId="0" fontId="9" fillId="2" borderId="3" xfId="0" applyFont="1" applyFill="1" applyBorder="1" applyAlignment="1">
      <alignment horizontal="right" vertical="center" wrapText="1"/>
    </xf>
    <xf numFmtId="37" fontId="10" fillId="2" borderId="3" xfId="0" applyNumberFormat="1" applyFont="1" applyFill="1" applyBorder="1" applyAlignment="1">
      <alignment wrapText="1"/>
    </xf>
    <xf numFmtId="0" fontId="10" fillId="0" borderId="3" xfId="0" applyNumberFormat="1" applyFont="1" applyFill="1" applyBorder="1" applyAlignment="1">
      <alignment vertical="top"/>
    </xf>
    <xf numFmtId="0" fontId="10" fillId="2" borderId="3" xfId="0" applyFont="1" applyFill="1" applyBorder="1"/>
    <xf numFmtId="4" fontId="10" fillId="2" borderId="3" xfId="0" applyNumberFormat="1" applyFont="1" applyFill="1" applyBorder="1"/>
    <xf numFmtId="37" fontId="12" fillId="2" borderId="5" xfId="0" applyNumberFormat="1" applyFont="1" applyFill="1" applyBorder="1" applyAlignment="1" applyProtection="1">
      <alignment horizontal="right" vertical="center"/>
    </xf>
    <xf numFmtId="0" fontId="10" fillId="2" borderId="5" xfId="3" applyFont="1" applyFill="1" applyBorder="1" applyAlignment="1">
      <alignment horizontal="left" vertical="top" wrapText="1"/>
    </xf>
    <xf numFmtId="4" fontId="10" fillId="2" borderId="5" xfId="0" applyNumberFormat="1" applyFont="1" applyFill="1" applyBorder="1" applyAlignment="1">
      <alignment horizontal="right" vertical="center" wrapText="1"/>
    </xf>
    <xf numFmtId="4" fontId="12" fillId="2" borderId="5" xfId="4" applyNumberFormat="1" applyFont="1" applyFill="1" applyBorder="1" applyAlignment="1">
      <alignment horizontal="center" vertical="center"/>
    </xf>
    <xf numFmtId="4" fontId="12" fillId="2" borderId="5" xfId="4" applyNumberFormat="1" applyFont="1" applyFill="1" applyBorder="1" applyAlignment="1">
      <alignment horizontal="right" vertical="center" wrapText="1"/>
    </xf>
    <xf numFmtId="4" fontId="10" fillId="2" borderId="3" xfId="0" applyNumberFormat="1" applyFont="1" applyFill="1" applyBorder="1" applyAlignment="1">
      <alignment horizontal="right"/>
    </xf>
    <xf numFmtId="4" fontId="10" fillId="0" borderId="3" xfId="0" applyNumberFormat="1" applyFont="1" applyFill="1" applyBorder="1" applyAlignment="1">
      <alignment horizontal="right"/>
    </xf>
    <xf numFmtId="43" fontId="10" fillId="3" borderId="6" xfId="1" applyFont="1" applyFill="1" applyBorder="1"/>
    <xf numFmtId="0" fontId="10" fillId="3" borderId="6" xfId="0" applyFont="1" applyFill="1" applyBorder="1"/>
    <xf numFmtId="173" fontId="10" fillId="2" borderId="5" xfId="0" applyNumberFormat="1" applyFont="1" applyFill="1" applyBorder="1" applyAlignment="1" applyProtection="1">
      <alignment horizontal="right" vertical="center"/>
    </xf>
    <xf numFmtId="4" fontId="10" fillId="2" borderId="5" xfId="0" applyNumberFormat="1" applyFont="1" applyFill="1" applyBorder="1" applyAlignment="1">
      <alignment horizontal="right"/>
    </xf>
    <xf numFmtId="4" fontId="10" fillId="2" borderId="3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top"/>
    </xf>
    <xf numFmtId="0" fontId="9" fillId="0" borderId="3" xfId="0" applyFont="1" applyFill="1" applyBorder="1" applyAlignment="1">
      <alignment horizontal="center" vertical="top" wrapText="1"/>
    </xf>
    <xf numFmtId="4" fontId="10" fillId="0" borderId="3" xfId="10" applyNumberFormat="1" applyFont="1" applyFill="1" applyBorder="1" applyAlignment="1">
      <alignment horizontal="right"/>
    </xf>
    <xf numFmtId="4" fontId="10" fillId="0" borderId="3" xfId="10" applyNumberFormat="1" applyFont="1" applyFill="1" applyBorder="1" applyAlignment="1">
      <alignment horizontal="center"/>
    </xf>
    <xf numFmtId="43" fontId="10" fillId="0" borderId="0" xfId="1" applyFont="1" applyFill="1"/>
    <xf numFmtId="0" fontId="10" fillId="0" borderId="0" xfId="0" applyFont="1" applyFill="1"/>
    <xf numFmtId="175" fontId="9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wrapText="1"/>
    </xf>
    <xf numFmtId="4" fontId="10" fillId="2" borderId="3" xfId="0" applyNumberFormat="1" applyFont="1" applyFill="1" applyBorder="1" applyAlignment="1">
      <alignment vertical="top"/>
    </xf>
    <xf numFmtId="0" fontId="10" fillId="2" borderId="3" xfId="0" applyFont="1" applyFill="1" applyBorder="1" applyAlignment="1">
      <alignment horizontal="center" vertical="top"/>
    </xf>
    <xf numFmtId="175" fontId="9" fillId="2" borderId="3" xfId="0" applyNumberFormat="1" applyFont="1" applyFill="1" applyBorder="1" applyAlignment="1">
      <alignment horizontal="right"/>
    </xf>
    <xf numFmtId="0" fontId="12" fillId="2" borderId="3" xfId="0" applyNumberFormat="1" applyFont="1" applyFill="1" applyBorder="1" applyAlignment="1">
      <alignment vertical="top" wrapText="1"/>
    </xf>
    <xf numFmtId="172" fontId="12" fillId="2" borderId="3" xfId="0" applyNumberFormat="1" applyFont="1" applyFill="1" applyBorder="1" applyAlignment="1">
      <alignment horizontal="right"/>
    </xf>
    <xf numFmtId="1" fontId="10" fillId="2" borderId="3" xfId="0" applyNumberFormat="1" applyFont="1" applyFill="1" applyBorder="1" applyAlignment="1">
      <alignment horizontal="right"/>
    </xf>
    <xf numFmtId="1" fontId="9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>
      <alignment vertical="top" wrapText="1"/>
    </xf>
    <xf numFmtId="175" fontId="10" fillId="2" borderId="3" xfId="0" applyNumberFormat="1" applyFont="1" applyFill="1" applyBorder="1" applyAlignment="1">
      <alignment horizontal="right" vertical="top"/>
    </xf>
    <xf numFmtId="4" fontId="12" fillId="2" borderId="3" xfId="0" applyNumberFormat="1" applyFont="1" applyFill="1" applyBorder="1" applyAlignment="1"/>
    <xf numFmtId="4" fontId="12" fillId="2" borderId="3" xfId="0" applyNumberFormat="1" applyFont="1" applyFill="1" applyBorder="1" applyAlignment="1">
      <alignment vertical="center"/>
    </xf>
    <xf numFmtId="4" fontId="12" fillId="2" borderId="3" xfId="0" applyNumberFormat="1" applyFont="1" applyFill="1" applyBorder="1" applyAlignment="1">
      <alignment horizontal="center" vertical="center"/>
    </xf>
    <xf numFmtId="172" fontId="10" fillId="2" borderId="3" xfId="0" applyNumberFormat="1" applyFont="1" applyFill="1" applyBorder="1" applyAlignment="1">
      <alignment vertical="center"/>
    </xf>
    <xf numFmtId="172" fontId="12" fillId="2" borderId="3" xfId="0" applyNumberFormat="1" applyFont="1" applyFill="1" applyBorder="1" applyAlignment="1">
      <alignment horizontal="right" vertical="center"/>
    </xf>
    <xf numFmtId="0" fontId="12" fillId="0" borderId="3" xfId="0" applyFont="1" applyFill="1" applyBorder="1" applyAlignment="1">
      <alignment vertical="top" wrapText="1"/>
    </xf>
    <xf numFmtId="0" fontId="10" fillId="0" borderId="3" xfId="0" applyNumberFormat="1" applyFont="1" applyFill="1" applyBorder="1" applyAlignment="1">
      <alignment horizontal="left" vertical="justify" wrapText="1"/>
    </xf>
    <xf numFmtId="4" fontId="10" fillId="0" borderId="3" xfId="0" applyNumberFormat="1" applyFont="1" applyFill="1" applyBorder="1" applyAlignment="1">
      <alignment vertical="top" wrapText="1"/>
    </xf>
    <xf numFmtId="175" fontId="10" fillId="0" borderId="3" xfId="0" applyNumberFormat="1" applyFont="1" applyFill="1" applyBorder="1" applyAlignment="1">
      <alignment horizontal="right" vertical="top"/>
    </xf>
    <xf numFmtId="0" fontId="10" fillId="0" borderId="3" xfId="0" applyNumberFormat="1" applyFont="1" applyFill="1" applyBorder="1" applyAlignment="1">
      <alignment horizontal="left" vertical="justify"/>
    </xf>
    <xf numFmtId="175" fontId="10" fillId="2" borderId="3" xfId="0" applyNumberFormat="1" applyFont="1" applyFill="1" applyBorder="1" applyAlignment="1">
      <alignment horizontal="right"/>
    </xf>
    <xf numFmtId="43" fontId="10" fillId="2" borderId="0" xfId="1" applyFont="1" applyFill="1"/>
    <xf numFmtId="1" fontId="9" fillId="2" borderId="3" xfId="0" applyNumberFormat="1" applyFont="1" applyFill="1" applyBorder="1" applyAlignment="1">
      <alignment horizontal="right" vertical="center"/>
    </xf>
    <xf numFmtId="0" fontId="11" fillId="2" borderId="3" xfId="0" applyNumberFormat="1" applyFont="1" applyFill="1" applyBorder="1" applyAlignment="1">
      <alignment vertical="center" wrapText="1"/>
    </xf>
    <xf numFmtId="2" fontId="10" fillId="2" borderId="3" xfId="0" applyNumberFormat="1" applyFont="1" applyFill="1" applyBorder="1" applyAlignment="1">
      <alignment horizontal="right"/>
    </xf>
    <xf numFmtId="1" fontId="16" fillId="2" borderId="3" xfId="0" applyNumberFormat="1" applyFont="1" applyFill="1" applyBorder="1" applyAlignment="1">
      <alignment horizontal="right" vertical="center"/>
    </xf>
    <xf numFmtId="0" fontId="16" fillId="2" borderId="3" xfId="0" applyNumberFormat="1" applyFont="1" applyFill="1" applyBorder="1" applyAlignment="1">
      <alignment vertical="top" wrapText="1"/>
    </xf>
    <xf numFmtId="0" fontId="17" fillId="2" borderId="3" xfId="0" applyFont="1" applyFill="1" applyBorder="1"/>
    <xf numFmtId="4" fontId="17" fillId="2" borderId="3" xfId="0" applyNumberFormat="1" applyFont="1" applyFill="1" applyBorder="1" applyAlignment="1">
      <alignment horizontal="center" vertical="top"/>
    </xf>
    <xf numFmtId="172" fontId="17" fillId="2" borderId="3" xfId="0" applyNumberFormat="1" applyFont="1" applyFill="1" applyBorder="1" applyAlignment="1">
      <alignment vertical="top"/>
    </xf>
    <xf numFmtId="172" fontId="17" fillId="2" borderId="3" xfId="0" applyNumberFormat="1" applyFont="1" applyFill="1" applyBorder="1" applyAlignment="1">
      <alignment horizontal="right"/>
    </xf>
    <xf numFmtId="175" fontId="17" fillId="2" borderId="3" xfId="0" applyNumberFormat="1" applyFont="1" applyFill="1" applyBorder="1" applyAlignment="1">
      <alignment horizontal="right"/>
    </xf>
    <xf numFmtId="4" fontId="17" fillId="2" borderId="3" xfId="0" applyNumberFormat="1" applyFont="1" applyFill="1" applyBorder="1" applyAlignment="1">
      <alignment vertical="top"/>
    </xf>
    <xf numFmtId="1" fontId="16" fillId="2" borderId="3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vertical="top"/>
    </xf>
    <xf numFmtId="0" fontId="10" fillId="2" borderId="3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left"/>
    </xf>
    <xf numFmtId="2" fontId="10" fillId="2" borderId="3" xfId="0" applyNumberFormat="1" applyFont="1" applyFill="1" applyBorder="1" applyAlignment="1">
      <alignment vertical="top" wrapText="1"/>
    </xf>
    <xf numFmtId="172" fontId="10" fillId="2" borderId="3" xfId="0" applyNumberFormat="1" applyFont="1" applyFill="1" applyBorder="1" applyAlignment="1">
      <alignment horizontal="center" vertical="top" wrapText="1"/>
    </xf>
    <xf numFmtId="172" fontId="10" fillId="2" borderId="3" xfId="9" applyNumberFormat="1" applyFont="1" applyFill="1" applyBorder="1" applyAlignment="1">
      <alignment horizontal="right" vertical="top" wrapText="1"/>
    </xf>
    <xf numFmtId="172" fontId="10" fillId="2" borderId="0" xfId="0" applyNumberFormat="1" applyFont="1" applyFill="1"/>
    <xf numFmtId="1" fontId="10" fillId="2" borderId="3" xfId="0" applyNumberFormat="1" applyFont="1" applyFill="1" applyBorder="1" applyAlignment="1">
      <alignment horizontal="right" vertical="top"/>
    </xf>
    <xf numFmtId="0" fontId="10" fillId="2" borderId="3" xfId="0" applyFont="1" applyFill="1" applyBorder="1" applyAlignment="1">
      <alignment wrapText="1"/>
    </xf>
    <xf numFmtId="2" fontId="10" fillId="2" borderId="3" xfId="0" applyNumberFormat="1" applyFont="1" applyFill="1" applyBorder="1" applyAlignment="1">
      <alignment vertical="center" wrapText="1"/>
    </xf>
    <xf numFmtId="172" fontId="10" fillId="2" borderId="3" xfId="0" applyNumberFormat="1" applyFont="1" applyFill="1" applyBorder="1" applyAlignment="1">
      <alignment horizontal="center" vertical="center" wrapText="1"/>
    </xf>
    <xf numFmtId="172" fontId="10" fillId="2" borderId="3" xfId="9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/>
    </xf>
    <xf numFmtId="169" fontId="10" fillId="2" borderId="3" xfId="11" applyFont="1" applyFill="1" applyBorder="1" applyAlignment="1">
      <alignment vertical="center"/>
    </xf>
    <xf numFmtId="4" fontId="10" fillId="3" borderId="3" xfId="10" applyNumberFormat="1" applyFont="1" applyFill="1" applyBorder="1" applyAlignment="1">
      <alignment horizontal="right"/>
    </xf>
    <xf numFmtId="4" fontId="12" fillId="3" borderId="3" xfId="10" applyNumberFormat="1" applyFont="1" applyFill="1" applyBorder="1" applyAlignment="1">
      <alignment horizontal="right" vertical="top" wrapText="1"/>
    </xf>
    <xf numFmtId="0" fontId="9" fillId="2" borderId="3" xfId="0" applyFont="1" applyFill="1" applyBorder="1" applyAlignment="1">
      <alignment horizontal="right" vertical="center"/>
    </xf>
    <xf numFmtId="0" fontId="11" fillId="2" borderId="3" xfId="0" applyFont="1" applyFill="1" applyBorder="1" applyAlignment="1">
      <alignment vertical="top" wrapText="1"/>
    </xf>
    <xf numFmtId="173" fontId="11" fillId="0" borderId="3" xfId="0" applyNumberFormat="1" applyFont="1" applyFill="1" applyBorder="1" applyAlignment="1" applyProtection="1">
      <alignment horizontal="center" vertical="center"/>
    </xf>
    <xf numFmtId="0" fontId="9" fillId="0" borderId="3" xfId="3" applyFont="1" applyFill="1" applyBorder="1" applyAlignment="1">
      <alignment horizontal="left" vertical="top" wrapText="1"/>
    </xf>
    <xf numFmtId="4" fontId="12" fillId="0" borderId="3" xfId="4" applyNumberFormat="1" applyFont="1" applyFill="1" applyBorder="1" applyAlignment="1">
      <alignment horizontal="center" vertical="center"/>
    </xf>
    <xf numFmtId="43" fontId="9" fillId="4" borderId="0" xfId="1" applyFont="1" applyFill="1" applyAlignment="1">
      <alignment vertical="top" wrapText="1"/>
    </xf>
    <xf numFmtId="0" fontId="9" fillId="4" borderId="0" xfId="0" applyFont="1" applyFill="1" applyAlignment="1">
      <alignment vertical="top" wrapText="1"/>
    </xf>
    <xf numFmtId="173" fontId="11" fillId="0" borderId="3" xfId="0" applyNumberFormat="1" applyFont="1" applyFill="1" applyBorder="1" applyAlignment="1" applyProtection="1">
      <alignment horizontal="right" vertical="center"/>
    </xf>
    <xf numFmtId="37" fontId="12" fillId="0" borderId="3" xfId="0" applyNumberFormat="1" applyFont="1" applyFill="1" applyBorder="1" applyAlignment="1" applyProtection="1">
      <alignment horizontal="right" vertical="center"/>
    </xf>
    <xf numFmtId="0" fontId="10" fillId="0" borderId="3" xfId="3" applyFont="1" applyFill="1" applyBorder="1" applyAlignment="1">
      <alignment horizontal="left" vertical="top" wrapText="1"/>
    </xf>
    <xf numFmtId="37" fontId="11" fillId="0" borderId="3" xfId="0" applyNumberFormat="1" applyFont="1" applyFill="1" applyBorder="1" applyAlignment="1" applyProtection="1">
      <alignment horizontal="right" vertical="center"/>
    </xf>
    <xf numFmtId="173" fontId="10" fillId="0" borderId="5" xfId="5" applyNumberFormat="1" applyFont="1" applyFill="1" applyBorder="1" applyAlignment="1" applyProtection="1">
      <alignment horizontal="right" vertical="top"/>
    </xf>
    <xf numFmtId="0" fontId="10" fillId="0" borderId="5" xfId="0" applyNumberFormat="1" applyFont="1" applyFill="1" applyBorder="1" applyAlignment="1">
      <alignment horizontal="left" vertical="justify" wrapText="1"/>
    </xf>
    <xf numFmtId="4" fontId="10" fillId="0" borderId="5" xfId="4" applyNumberFormat="1" applyFont="1" applyFill="1" applyBorder="1" applyAlignment="1" applyProtection="1">
      <alignment horizontal="right" wrapText="1"/>
    </xf>
    <xf numFmtId="4" fontId="10" fillId="0" borderId="5" xfId="0" applyNumberFormat="1" applyFont="1" applyFill="1" applyBorder="1" applyAlignment="1">
      <alignment horizontal="center"/>
    </xf>
    <xf numFmtId="4" fontId="10" fillId="0" borderId="5" xfId="0" applyNumberFormat="1" applyFont="1" applyFill="1" applyBorder="1" applyAlignment="1">
      <alignment vertical="top" wrapText="1"/>
    </xf>
    <xf numFmtId="173" fontId="10" fillId="0" borderId="3" xfId="0" applyNumberFormat="1" applyFont="1" applyFill="1" applyBorder="1" applyAlignment="1">
      <alignment horizontal="right" vertical="justify" wrapText="1"/>
    </xf>
    <xf numFmtId="0" fontId="10" fillId="0" borderId="3" xfId="0" applyNumberFormat="1" applyFont="1" applyFill="1" applyBorder="1" applyAlignment="1">
      <alignment horizontal="left"/>
    </xf>
    <xf numFmtId="4" fontId="10" fillId="0" borderId="3" xfId="4" applyNumberFormat="1" applyFont="1" applyFill="1" applyBorder="1" applyAlignment="1" applyProtection="1">
      <alignment horizontal="right" wrapText="1"/>
    </xf>
    <xf numFmtId="173" fontId="10" fillId="0" borderId="3" xfId="5" applyNumberFormat="1" applyFont="1" applyFill="1" applyBorder="1" applyAlignment="1" applyProtection="1">
      <alignment horizontal="right" vertical="top"/>
    </xf>
    <xf numFmtId="173" fontId="12" fillId="0" borderId="3" xfId="0" applyNumberFormat="1" applyFont="1" applyFill="1" applyBorder="1" applyAlignment="1" applyProtection="1">
      <alignment horizontal="right" vertical="center"/>
    </xf>
    <xf numFmtId="37" fontId="9" fillId="0" borderId="3" xfId="0" applyNumberFormat="1" applyFont="1" applyFill="1" applyBorder="1" applyAlignment="1">
      <alignment horizontal="right"/>
    </xf>
    <xf numFmtId="0" fontId="9" fillId="0" borderId="3" xfId="0" applyNumberFormat="1" applyFont="1" applyFill="1" applyBorder="1" applyAlignment="1">
      <alignment horizontal="left"/>
    </xf>
    <xf numFmtId="4" fontId="10" fillId="0" borderId="3" xfId="0" applyNumberFormat="1" applyFont="1" applyFill="1" applyBorder="1" applyAlignment="1">
      <alignment wrapText="1"/>
    </xf>
    <xf numFmtId="37" fontId="9" fillId="0" borderId="3" xfId="5" applyNumberFormat="1" applyFont="1" applyFill="1" applyBorder="1" applyAlignment="1" applyProtection="1">
      <alignment horizontal="right" vertical="top"/>
    </xf>
    <xf numFmtId="173" fontId="12" fillId="0" borderId="3" xfId="0" applyNumberFormat="1" applyFont="1" applyFill="1" applyBorder="1" applyAlignment="1" applyProtection="1">
      <alignment horizontal="right" vertical="top"/>
    </xf>
    <xf numFmtId="4" fontId="10" fillId="0" borderId="3" xfId="0" applyNumberFormat="1" applyFont="1" applyFill="1" applyBorder="1" applyAlignment="1">
      <alignment vertical="center" wrapText="1"/>
    </xf>
    <xf numFmtId="4" fontId="10" fillId="0" borderId="3" xfId="4" applyNumberFormat="1" applyFont="1" applyFill="1" applyBorder="1" applyAlignment="1">
      <alignment horizontal="right" vertical="center" wrapText="1"/>
    </xf>
    <xf numFmtId="0" fontId="9" fillId="0" borderId="3" xfId="0" applyNumberFormat="1" applyFont="1" applyFill="1" applyBorder="1" applyAlignment="1">
      <alignment horizontal="left" wrapText="1"/>
    </xf>
    <xf numFmtId="37" fontId="10" fillId="0" borderId="3" xfId="0" applyNumberFormat="1" applyFont="1" applyFill="1" applyBorder="1" applyAlignment="1">
      <alignment horizontal="right" wrapText="1"/>
    </xf>
    <xf numFmtId="0" fontId="10" fillId="0" borderId="3" xfId="0" applyNumberFormat="1" applyFont="1" applyFill="1" applyBorder="1" applyAlignment="1">
      <alignment wrapText="1"/>
    </xf>
    <xf numFmtId="4" fontId="10" fillId="0" borderId="3" xfId="0" applyNumberFormat="1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left" vertical="top" wrapText="1"/>
    </xf>
    <xf numFmtId="4" fontId="12" fillId="0" borderId="3" xfId="0" applyNumberFormat="1" applyFont="1" applyFill="1" applyBorder="1" applyAlignment="1">
      <alignment horizontal="right"/>
    </xf>
    <xf numFmtId="4" fontId="12" fillId="0" borderId="3" xfId="0" applyNumberFormat="1" applyFont="1" applyFill="1" applyBorder="1" applyAlignment="1">
      <alignment horizontal="center"/>
    </xf>
    <xf numFmtId="4" fontId="10" fillId="0" borderId="3" xfId="7" applyNumberFormat="1" applyFont="1" applyFill="1" applyBorder="1" applyAlignment="1" applyProtection="1"/>
    <xf numFmtId="173" fontId="10" fillId="0" borderId="3" xfId="0" applyNumberFormat="1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>
      <alignment vertical="center"/>
    </xf>
    <xf numFmtId="4" fontId="12" fillId="0" borderId="3" xfId="4" applyNumberFormat="1" applyFont="1" applyFill="1" applyBorder="1" applyAlignment="1">
      <alignment horizontal="right" vertical="top" wrapText="1"/>
    </xf>
    <xf numFmtId="4" fontId="12" fillId="0" borderId="3" xfId="4" applyNumberFormat="1" applyFont="1" applyFill="1" applyBorder="1" applyAlignment="1">
      <alignment horizontal="center" vertical="top"/>
    </xf>
    <xf numFmtId="173" fontId="12" fillId="0" borderId="5" xfId="0" applyNumberFormat="1" applyFont="1" applyFill="1" applyBorder="1" applyAlignment="1" applyProtection="1">
      <alignment horizontal="right" vertical="top"/>
    </xf>
    <xf numFmtId="0" fontId="10" fillId="0" borderId="5" xfId="3" applyFont="1" applyFill="1" applyBorder="1" applyAlignment="1">
      <alignment horizontal="left" wrapText="1"/>
    </xf>
    <xf numFmtId="4" fontId="12" fillId="0" borderId="5" xfId="4" applyNumberFormat="1" applyFont="1" applyFill="1" applyBorder="1" applyAlignment="1">
      <alignment horizontal="right" wrapText="1"/>
    </xf>
    <xf numFmtId="4" fontId="12" fillId="0" borderId="5" xfId="4" applyNumberFormat="1" applyFont="1" applyFill="1" applyBorder="1" applyAlignment="1">
      <alignment horizontal="center"/>
    </xf>
    <xf numFmtId="4" fontId="10" fillId="0" borderId="5" xfId="4" applyNumberFormat="1" applyFont="1" applyFill="1" applyBorder="1" applyAlignment="1">
      <alignment horizontal="right" wrapText="1"/>
    </xf>
    <xf numFmtId="4" fontId="10" fillId="0" borderId="5" xfId="0" applyNumberFormat="1" applyFont="1" applyFill="1" applyBorder="1" applyAlignment="1">
      <alignment wrapText="1"/>
    </xf>
    <xf numFmtId="43" fontId="9" fillId="4" borderId="6" xfId="1" applyFont="1" applyFill="1" applyBorder="1" applyAlignment="1">
      <alignment vertical="top" wrapText="1"/>
    </xf>
    <xf numFmtId="0" fontId="9" fillId="4" borderId="6" xfId="0" applyFont="1" applyFill="1" applyBorder="1" applyAlignment="1">
      <alignment vertical="top" wrapText="1"/>
    </xf>
    <xf numFmtId="0" fontId="10" fillId="0" borderId="3" xfId="3" applyFont="1" applyFill="1" applyBorder="1" applyAlignment="1">
      <alignment horizontal="left" wrapText="1"/>
    </xf>
    <xf numFmtId="4" fontId="12" fillId="0" borderId="3" xfId="4" applyNumberFormat="1" applyFont="1" applyFill="1" applyBorder="1" applyAlignment="1">
      <alignment horizontal="center"/>
    </xf>
    <xf numFmtId="4" fontId="10" fillId="0" borderId="3" xfId="4" applyNumberFormat="1" applyFont="1" applyFill="1" applyBorder="1" applyAlignment="1">
      <alignment horizontal="right" wrapText="1"/>
    </xf>
    <xf numFmtId="174" fontId="12" fillId="0" borderId="3" xfId="9" applyNumberFormat="1" applyFont="1" applyFill="1" applyBorder="1" applyAlignment="1" applyProtection="1">
      <alignment horizontal="right" vertical="center"/>
    </xf>
    <xf numFmtId="173" fontId="10" fillId="0" borderId="3" xfId="0" applyNumberFormat="1" applyFont="1" applyFill="1" applyBorder="1" applyAlignment="1">
      <alignment horizontal="right"/>
    </xf>
    <xf numFmtId="43" fontId="10" fillId="2" borderId="7" xfId="1" applyFont="1" applyFill="1" applyBorder="1" applyAlignment="1">
      <alignment horizontal="left" vertical="justify" wrapText="1"/>
    </xf>
    <xf numFmtId="0" fontId="9" fillId="0" borderId="3" xfId="0" applyNumberFormat="1" applyFont="1" applyFill="1" applyBorder="1" applyAlignment="1">
      <alignment horizontal="left" vertical="justify" wrapText="1"/>
    </xf>
    <xf numFmtId="4" fontId="10" fillId="0" borderId="3" xfId="0" applyNumberFormat="1" applyFont="1" applyFill="1" applyBorder="1" applyAlignment="1">
      <alignment horizontal="right" vertical="top" wrapText="1"/>
    </xf>
    <xf numFmtId="0" fontId="10" fillId="0" borderId="5" xfId="0" applyNumberFormat="1" applyFont="1" applyFill="1" applyBorder="1" applyAlignment="1">
      <alignment vertical="top"/>
    </xf>
    <xf numFmtId="0" fontId="10" fillId="0" borderId="5" xfId="0" applyFont="1" applyFill="1" applyBorder="1" applyAlignment="1">
      <alignment horizontal="left" vertical="top" wrapText="1"/>
    </xf>
    <xf numFmtId="4" fontId="12" fillId="0" borderId="5" xfId="0" applyNumberFormat="1" applyFont="1" applyFill="1" applyBorder="1" applyAlignment="1">
      <alignment horizontal="right"/>
    </xf>
    <xf numFmtId="4" fontId="12" fillId="0" borderId="5" xfId="0" applyNumberFormat="1" applyFont="1" applyFill="1" applyBorder="1" applyAlignment="1">
      <alignment horizontal="center"/>
    </xf>
    <xf numFmtId="4" fontId="10" fillId="0" borderId="5" xfId="7" applyNumberFormat="1" applyFont="1" applyFill="1" applyBorder="1" applyAlignment="1" applyProtection="1"/>
    <xf numFmtId="39" fontId="10" fillId="0" borderId="5" xfId="0" applyNumberFormat="1" applyFont="1" applyFill="1" applyBorder="1" applyAlignment="1" applyProtection="1">
      <protection locked="0"/>
    </xf>
    <xf numFmtId="4" fontId="10" fillId="2" borderId="8" xfId="0" applyNumberFormat="1" applyFont="1" applyFill="1" applyBorder="1" applyAlignment="1" applyProtection="1">
      <alignment vertical="top"/>
    </xf>
    <xf numFmtId="0" fontId="0" fillId="2" borderId="6" xfId="0" applyFill="1" applyBorder="1"/>
    <xf numFmtId="43" fontId="14" fillId="2" borderId="6" xfId="8" applyFont="1" applyFill="1" applyBorder="1"/>
    <xf numFmtId="0" fontId="10" fillId="2" borderId="6" xfId="0" applyFont="1" applyFill="1" applyBorder="1"/>
    <xf numFmtId="0" fontId="9" fillId="2" borderId="3" xfId="0" applyFont="1" applyFill="1" applyBorder="1" applyAlignment="1">
      <alignment horizontal="left" vertical="top" wrapText="1"/>
    </xf>
    <xf numFmtId="43" fontId="10" fillId="2" borderId="3" xfId="9" applyFont="1" applyFill="1" applyBorder="1" applyAlignment="1">
      <alignment horizontal="right" vertical="top" wrapText="1"/>
    </xf>
    <xf numFmtId="176" fontId="10" fillId="2" borderId="3" xfId="12" applyNumberFormat="1" applyFont="1" applyFill="1" applyBorder="1" applyAlignment="1">
      <alignment vertical="top" wrapText="1"/>
    </xf>
    <xf numFmtId="0" fontId="10" fillId="2" borderId="0" xfId="0" applyFont="1" applyFill="1" applyBorder="1" applyAlignment="1">
      <alignment vertical="top"/>
    </xf>
    <xf numFmtId="0" fontId="10" fillId="2" borderId="3" xfId="13" applyFont="1" applyFill="1" applyBorder="1" applyAlignment="1">
      <alignment vertical="top" wrapText="1"/>
    </xf>
    <xf numFmtId="176" fontId="10" fillId="2" borderId="3" xfId="13" applyNumberFormat="1" applyFont="1" applyFill="1" applyBorder="1" applyAlignment="1">
      <alignment vertical="top" wrapText="1"/>
    </xf>
    <xf numFmtId="176" fontId="10" fillId="2" borderId="3" xfId="0" applyNumberFormat="1" applyFont="1" applyFill="1" applyBorder="1" applyAlignment="1">
      <alignment vertical="top" wrapText="1"/>
    </xf>
    <xf numFmtId="0" fontId="18" fillId="5" borderId="0" xfId="0" applyFont="1" applyFill="1" applyBorder="1" applyAlignment="1">
      <alignment vertical="top"/>
    </xf>
    <xf numFmtId="0" fontId="18" fillId="5" borderId="0" xfId="0" applyFont="1" applyFill="1" applyAlignment="1">
      <alignment vertical="top"/>
    </xf>
    <xf numFmtId="172" fontId="10" fillId="2" borderId="3" xfId="0" applyNumberFormat="1" applyFont="1" applyFill="1" applyBorder="1" applyAlignment="1">
      <alignment horizontal="center" vertical="top"/>
    </xf>
    <xf numFmtId="169" fontId="10" fillId="2" borderId="3" xfId="12" applyNumberFormat="1" applyFont="1" applyFill="1" applyBorder="1" applyAlignment="1">
      <alignment horizontal="right" vertical="top" wrapText="1"/>
    </xf>
    <xf numFmtId="0" fontId="19" fillId="0" borderId="0" xfId="0" applyFont="1" applyBorder="1" applyAlignment="1">
      <alignment vertical="top"/>
    </xf>
    <xf numFmtId="0" fontId="19" fillId="0" borderId="0" xfId="0" applyFont="1" applyAlignment="1">
      <alignment vertical="top"/>
    </xf>
    <xf numFmtId="0" fontId="19" fillId="2" borderId="0" xfId="0" applyFont="1" applyFill="1" applyBorder="1" applyAlignment="1">
      <alignment vertical="top"/>
    </xf>
    <xf numFmtId="0" fontId="19" fillId="2" borderId="0" xfId="0" applyFont="1" applyFill="1" applyAlignment="1">
      <alignment vertical="top"/>
    </xf>
    <xf numFmtId="39" fontId="10" fillId="0" borderId="3" xfId="0" applyNumberFormat="1" applyFont="1" applyFill="1" applyBorder="1" applyAlignment="1">
      <alignment horizontal="right"/>
    </xf>
    <xf numFmtId="0" fontId="10" fillId="2" borderId="3" xfId="14" applyFont="1" applyFill="1" applyBorder="1" applyAlignment="1">
      <alignment vertical="top" wrapText="1"/>
    </xf>
    <xf numFmtId="177" fontId="20" fillId="2" borderId="0" xfId="0" applyNumberFormat="1" applyFont="1" applyFill="1" applyBorder="1" applyAlignment="1">
      <alignment vertical="top" wrapText="1"/>
    </xf>
    <xf numFmtId="0" fontId="10" fillId="2" borderId="0" xfId="14" applyFill="1" applyAlignment="1">
      <alignment vertical="top"/>
    </xf>
    <xf numFmtId="0" fontId="10" fillId="2" borderId="0" xfId="0" applyFont="1" applyFill="1" applyBorder="1" applyAlignment="1">
      <alignment vertical="top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10" fillId="0" borderId="3" xfId="0" applyNumberFormat="1" applyFont="1" applyFill="1" applyBorder="1"/>
    <xf numFmtId="0" fontId="9" fillId="0" borderId="3" xfId="0" applyFont="1" applyFill="1" applyBorder="1" applyAlignment="1">
      <alignment horizontal="right" vertical="top" wrapText="1"/>
    </xf>
    <xf numFmtId="0" fontId="9" fillId="0" borderId="3" xfId="0" applyFont="1" applyFill="1" applyBorder="1" applyAlignment="1">
      <alignment horizontal="left" vertical="top" wrapText="1"/>
    </xf>
    <xf numFmtId="172" fontId="9" fillId="0" borderId="3" xfId="0" applyNumberFormat="1" applyFont="1" applyFill="1" applyBorder="1" applyAlignment="1">
      <alignment horizontal="right" vertical="top" wrapText="1"/>
    </xf>
    <xf numFmtId="172" fontId="9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right" vertical="top" wrapText="1"/>
    </xf>
    <xf numFmtId="174" fontId="11" fillId="0" borderId="3" xfId="9" applyNumberFormat="1" applyFont="1" applyFill="1" applyBorder="1" applyAlignment="1" applyProtection="1">
      <alignment horizontal="right" vertical="center"/>
    </xf>
    <xf numFmtId="4" fontId="9" fillId="0" borderId="3" xfId="4" applyNumberFormat="1" applyFont="1" applyFill="1" applyBorder="1" applyAlignment="1" applyProtection="1">
      <alignment horizontal="right" wrapText="1"/>
    </xf>
    <xf numFmtId="4" fontId="9" fillId="0" borderId="3" xfId="0" applyNumberFormat="1" applyFont="1" applyFill="1" applyBorder="1" applyAlignment="1">
      <alignment horizontal="center"/>
    </xf>
    <xf numFmtId="4" fontId="9" fillId="0" borderId="3" xfId="4" applyNumberFormat="1" applyFont="1" applyFill="1" applyBorder="1" applyAlignment="1" applyProtection="1">
      <alignment horizontal="right" wrapText="1"/>
      <protection locked="0"/>
    </xf>
    <xf numFmtId="173" fontId="9" fillId="0" borderId="3" xfId="0" applyNumberFormat="1" applyFont="1" applyFill="1" applyBorder="1" applyAlignment="1">
      <alignment horizontal="right"/>
    </xf>
    <xf numFmtId="43" fontId="9" fillId="2" borderId="7" xfId="1" applyFont="1" applyFill="1" applyBorder="1" applyAlignment="1">
      <alignment horizontal="left" vertical="justify" wrapText="1"/>
    </xf>
    <xf numFmtId="4" fontId="9" fillId="2" borderId="3" xfId="4" applyNumberFormat="1" applyFont="1" applyFill="1" applyBorder="1" applyAlignment="1" applyProtection="1">
      <alignment horizontal="right" wrapText="1"/>
    </xf>
    <xf numFmtId="0" fontId="9" fillId="0" borderId="0" xfId="0" applyFont="1" applyFill="1"/>
    <xf numFmtId="0" fontId="9" fillId="0" borderId="3" xfId="15" applyFont="1" applyFill="1" applyBorder="1" applyAlignment="1">
      <alignment horizontal="center" vertical="top" wrapText="1"/>
    </xf>
    <xf numFmtId="0" fontId="9" fillId="0" borderId="3" xfId="15" applyFont="1" applyFill="1" applyBorder="1" applyAlignment="1">
      <alignment vertical="top" wrapText="1"/>
    </xf>
    <xf numFmtId="4" fontId="10" fillId="0" borderId="3" xfId="16" applyNumberFormat="1" applyFont="1" applyFill="1" applyBorder="1" applyAlignment="1">
      <alignment vertical="top"/>
    </xf>
    <xf numFmtId="4" fontId="10" fillId="0" borderId="3" xfId="15" applyNumberFormat="1" applyFont="1" applyFill="1" applyBorder="1" applyAlignment="1">
      <alignment horizontal="center" vertical="top"/>
    </xf>
    <xf numFmtId="172" fontId="10" fillId="0" borderId="3" xfId="15" applyNumberFormat="1" applyFont="1" applyFill="1" applyBorder="1" applyAlignment="1">
      <alignment vertical="top"/>
    </xf>
    <xf numFmtId="4" fontId="10" fillId="0" borderId="3" xfId="17" applyNumberFormat="1" applyFont="1" applyFill="1" applyBorder="1" applyAlignment="1">
      <alignment vertical="top" wrapText="1"/>
    </xf>
    <xf numFmtId="37" fontId="9" fillId="0" borderId="3" xfId="0" applyNumberFormat="1" applyFont="1" applyFill="1" applyBorder="1" applyAlignment="1">
      <alignment horizontal="right" vertical="top"/>
    </xf>
    <xf numFmtId="0" fontId="9" fillId="0" borderId="3" xfId="0" applyNumberFormat="1" applyFont="1" applyFill="1" applyBorder="1" applyAlignment="1">
      <alignment horizontal="left" vertical="top" wrapText="1"/>
    </xf>
    <xf numFmtId="4" fontId="10" fillId="0" borderId="3" xfId="4" applyNumberFormat="1" applyFont="1" applyFill="1" applyBorder="1" applyAlignment="1">
      <alignment horizontal="right" vertical="top" wrapText="1"/>
    </xf>
    <xf numFmtId="4" fontId="10" fillId="0" borderId="3" xfId="4" applyNumberFormat="1" applyFont="1" applyFill="1" applyBorder="1" applyAlignment="1">
      <alignment horizontal="center" vertical="top"/>
    </xf>
    <xf numFmtId="172" fontId="10" fillId="0" borderId="3" xfId="4" applyNumberFormat="1" applyFont="1" applyFill="1" applyBorder="1" applyAlignment="1">
      <alignment horizontal="right" vertical="top" wrapText="1"/>
    </xf>
    <xf numFmtId="4" fontId="10" fillId="0" borderId="3" xfId="9" applyNumberFormat="1" applyFont="1" applyFill="1" applyBorder="1" applyAlignment="1">
      <alignment horizontal="right" vertical="top" wrapText="1"/>
    </xf>
    <xf numFmtId="173" fontId="9" fillId="0" borderId="3" xfId="0" applyNumberFormat="1" applyFont="1" applyFill="1" applyBorder="1" applyAlignment="1">
      <alignment horizontal="right" vertical="top"/>
    </xf>
    <xf numFmtId="173" fontId="10" fillId="0" borderId="3" xfId="0" applyNumberFormat="1" applyFont="1" applyFill="1" applyBorder="1" applyAlignment="1">
      <alignment horizontal="right" vertical="top"/>
    </xf>
    <xf numFmtId="0" fontId="10" fillId="0" borderId="3" xfId="0" applyNumberFormat="1" applyFont="1" applyFill="1" applyBorder="1" applyAlignment="1">
      <alignment vertical="top" wrapText="1"/>
    </xf>
    <xf numFmtId="4" fontId="10" fillId="0" borderId="3" xfId="0" applyNumberFormat="1" applyFont="1" applyFill="1" applyBorder="1" applyAlignment="1">
      <alignment horizontal="right" vertical="top"/>
    </xf>
    <xf numFmtId="4" fontId="10" fillId="0" borderId="3" xfId="0" applyNumberFormat="1" applyFont="1" applyFill="1" applyBorder="1" applyAlignment="1">
      <alignment horizontal="center" vertical="top"/>
    </xf>
    <xf numFmtId="172" fontId="10" fillId="0" borderId="3" xfId="4" applyNumberFormat="1" applyFont="1" applyFill="1" applyBorder="1" applyAlignment="1" applyProtection="1">
      <alignment horizontal="right" vertical="top" wrapText="1"/>
      <protection locked="0"/>
    </xf>
    <xf numFmtId="39" fontId="10" fillId="0" borderId="3" xfId="0" applyNumberFormat="1" applyFont="1" applyFill="1" applyBorder="1" applyAlignment="1" applyProtection="1">
      <alignment vertical="top"/>
      <protection locked="0"/>
    </xf>
    <xf numFmtId="0" fontId="9" fillId="0" borderId="3" xfId="0" applyNumberFormat="1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top"/>
    </xf>
    <xf numFmtId="173" fontId="10" fillId="0" borderId="5" xfId="0" applyNumberFormat="1" applyFont="1" applyFill="1" applyBorder="1" applyAlignment="1">
      <alignment horizontal="right" vertical="top"/>
    </xf>
    <xf numFmtId="0" fontId="10" fillId="0" borderId="5" xfId="0" applyNumberFormat="1" applyFont="1" applyFill="1" applyBorder="1" applyAlignment="1">
      <alignment vertical="top" wrapText="1"/>
    </xf>
    <xf numFmtId="4" fontId="10" fillId="0" borderId="5" xfId="0" applyNumberFormat="1" applyFont="1" applyFill="1" applyBorder="1" applyAlignment="1">
      <alignment horizontal="right" vertical="top"/>
    </xf>
    <xf numFmtId="4" fontId="10" fillId="0" borderId="5" xfId="0" applyNumberFormat="1" applyFont="1" applyFill="1" applyBorder="1" applyAlignment="1">
      <alignment horizontal="center" vertical="top"/>
    </xf>
    <xf numFmtId="172" fontId="10" fillId="0" borderId="5" xfId="4" applyNumberFormat="1" applyFont="1" applyFill="1" applyBorder="1" applyAlignment="1" applyProtection="1">
      <alignment horizontal="right" vertical="top" wrapText="1"/>
      <protection locked="0"/>
    </xf>
    <xf numFmtId="39" fontId="10" fillId="0" borderId="5" xfId="0" applyNumberFormat="1" applyFont="1" applyFill="1" applyBorder="1" applyAlignment="1" applyProtection="1">
      <alignment vertical="top"/>
      <protection locked="0"/>
    </xf>
    <xf numFmtId="43" fontId="9" fillId="2" borderId="9" xfId="1" applyFont="1" applyFill="1" applyBorder="1" applyAlignment="1">
      <alignment horizontal="left" vertical="justify" wrapText="1"/>
    </xf>
    <xf numFmtId="4" fontId="9" fillId="2" borderId="5" xfId="4" applyNumberFormat="1" applyFont="1" applyFill="1" applyBorder="1" applyAlignment="1" applyProtection="1">
      <alignment horizontal="right" wrapText="1"/>
    </xf>
    <xf numFmtId="0" fontId="9" fillId="0" borderId="6" xfId="0" applyFont="1" applyFill="1" applyBorder="1"/>
    <xf numFmtId="4" fontId="9" fillId="0" borderId="3" xfId="0" applyNumberFormat="1" applyFont="1" applyFill="1" applyBorder="1" applyAlignment="1">
      <alignment horizontal="right" vertical="top"/>
    </xf>
    <xf numFmtId="4" fontId="9" fillId="0" borderId="3" xfId="0" applyNumberFormat="1" applyFont="1" applyFill="1" applyBorder="1" applyAlignment="1">
      <alignment horizontal="center" vertical="top"/>
    </xf>
    <xf numFmtId="172" fontId="9" fillId="0" borderId="3" xfId="4" applyNumberFormat="1" applyFont="1" applyFill="1" applyBorder="1" applyAlignment="1" applyProtection="1">
      <alignment horizontal="right" vertical="top" wrapText="1"/>
      <protection locked="0"/>
    </xf>
    <xf numFmtId="0" fontId="19" fillId="0" borderId="3" xfId="0" applyFont="1" applyFill="1" applyBorder="1" applyAlignment="1"/>
    <xf numFmtId="0" fontId="10" fillId="0" borderId="3" xfId="0" applyFont="1" applyFill="1" applyBorder="1" applyAlignment="1">
      <alignment vertical="top" wrapText="1"/>
    </xf>
    <xf numFmtId="4" fontId="10" fillId="0" borderId="3" xfId="17" applyNumberFormat="1" applyFont="1" applyFill="1" applyBorder="1" applyAlignment="1">
      <alignment horizontal="center" vertical="top" wrapText="1"/>
    </xf>
    <xf numFmtId="172" fontId="10" fillId="0" borderId="3" xfId="17" applyNumberFormat="1" applyFont="1" applyFill="1" applyBorder="1" applyAlignment="1">
      <alignment vertical="top" wrapText="1"/>
    </xf>
    <xf numFmtId="43" fontId="9" fillId="2" borderId="0" xfId="1" applyFont="1" applyFill="1" applyBorder="1" applyAlignment="1">
      <alignment horizontal="left" vertical="justify" wrapText="1"/>
    </xf>
    <xf numFmtId="4" fontId="9" fillId="2" borderId="0" xfId="4" applyNumberFormat="1" applyFont="1" applyFill="1" applyBorder="1" applyAlignment="1" applyProtection="1">
      <alignment horizontal="right" wrapText="1"/>
    </xf>
    <xf numFmtId="0" fontId="9" fillId="0" borderId="3" xfId="0" quotePrefix="1" applyNumberFormat="1" applyFont="1" applyFill="1" applyBorder="1" applyAlignment="1">
      <alignment horizontal="right" vertical="top"/>
    </xf>
    <xf numFmtId="0" fontId="9" fillId="0" borderId="3" xfId="0" applyNumberFormat="1" applyFont="1" applyFill="1" applyBorder="1" applyAlignment="1">
      <alignment horizontal="left" vertical="top"/>
    </xf>
    <xf numFmtId="39" fontId="10" fillId="0" borderId="3" xfId="0" applyNumberFormat="1" applyFont="1" applyFill="1" applyBorder="1" applyAlignment="1" applyProtection="1">
      <alignment horizontal="right" vertical="top"/>
    </xf>
    <xf numFmtId="43" fontId="10" fillId="0" borderId="3" xfId="8" applyFont="1" applyFill="1" applyBorder="1" applyAlignment="1" applyProtection="1">
      <alignment vertical="top"/>
      <protection locked="0"/>
    </xf>
    <xf numFmtId="43" fontId="10" fillId="0" borderId="0" xfId="1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0" fontId="10" fillId="0" borderId="3" xfId="0" applyNumberFormat="1" applyFont="1" applyFill="1" applyBorder="1" applyAlignment="1">
      <alignment horizontal="left" vertical="top" wrapText="1"/>
    </xf>
    <xf numFmtId="0" fontId="9" fillId="0" borderId="3" xfId="0" applyNumberFormat="1" applyFont="1" applyFill="1" applyBorder="1" applyAlignment="1">
      <alignment horizontal="right" vertical="top"/>
    </xf>
    <xf numFmtId="39" fontId="10" fillId="0" borderId="3" xfId="0" applyNumberFormat="1" applyFont="1" applyFill="1" applyBorder="1" applyAlignment="1" applyProtection="1">
      <alignment horizontal="right" vertical="top"/>
      <protection locked="0"/>
    </xf>
    <xf numFmtId="39" fontId="10" fillId="0" borderId="3" xfId="0" applyNumberFormat="1" applyFont="1" applyFill="1" applyBorder="1" applyAlignment="1" applyProtection="1">
      <alignment horizontal="right" vertical="center"/>
    </xf>
    <xf numFmtId="4" fontId="10" fillId="0" borderId="3" xfId="0" applyNumberFormat="1" applyFont="1" applyFill="1" applyBorder="1" applyAlignment="1">
      <alignment horizontal="center" vertical="center"/>
    </xf>
    <xf numFmtId="43" fontId="10" fillId="0" borderId="3" xfId="8" applyFont="1" applyFill="1" applyBorder="1" applyAlignment="1" applyProtection="1">
      <alignment vertical="center"/>
      <protection locked="0"/>
    </xf>
    <xf numFmtId="39" fontId="10" fillId="0" borderId="3" xfId="0" applyNumberFormat="1" applyFont="1" applyFill="1" applyBorder="1" applyAlignment="1" applyProtection="1">
      <alignment horizontal="right" vertical="center"/>
      <protection locked="0"/>
    </xf>
    <xf numFmtId="37" fontId="10" fillId="0" borderId="3" xfId="0" applyNumberFormat="1" applyFont="1" applyFill="1" applyBorder="1" applyAlignment="1">
      <alignment horizontal="right" vertical="top"/>
    </xf>
    <xf numFmtId="39" fontId="10" fillId="0" borderId="3" xfId="0" applyNumberFormat="1" applyFont="1" applyFill="1" applyBorder="1" applyAlignment="1">
      <alignment vertical="top"/>
    </xf>
    <xf numFmtId="43" fontId="10" fillId="0" borderId="3" xfId="8" applyFont="1" applyFill="1" applyBorder="1" applyAlignment="1">
      <alignment vertical="top"/>
    </xf>
    <xf numFmtId="43" fontId="9" fillId="0" borderId="0" xfId="1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1" fontId="10" fillId="0" borderId="3" xfId="0" applyNumberFormat="1" applyFont="1" applyFill="1" applyBorder="1" applyAlignment="1">
      <alignment horizontal="right" vertical="top"/>
    </xf>
    <xf numFmtId="172" fontId="10" fillId="0" borderId="3" xfId="0" applyNumberFormat="1" applyFont="1" applyFill="1" applyBorder="1" applyAlignment="1">
      <alignment vertical="top" wrapText="1"/>
    </xf>
    <xf numFmtId="172" fontId="10" fillId="0" borderId="3" xfId="0" applyNumberFormat="1" applyFont="1" applyFill="1" applyBorder="1" applyAlignment="1">
      <alignment horizontal="center" vertical="top" wrapText="1"/>
    </xf>
    <xf numFmtId="40" fontId="10" fillId="0" borderId="3" xfId="18" applyNumberFormat="1" applyFont="1" applyFill="1" applyBorder="1" applyAlignment="1">
      <alignment vertical="top" wrapText="1"/>
    </xf>
    <xf numFmtId="0" fontId="12" fillId="0" borderId="3" xfId="0" applyNumberFormat="1" applyFont="1" applyFill="1" applyBorder="1" applyAlignment="1">
      <alignment vertical="top" wrapText="1"/>
    </xf>
    <xf numFmtId="172" fontId="10" fillId="0" borderId="3" xfId="0" applyNumberFormat="1" applyFont="1" applyFill="1" applyBorder="1" applyAlignment="1">
      <alignment vertical="center" wrapText="1"/>
    </xf>
    <xf numFmtId="172" fontId="10" fillId="0" borderId="3" xfId="0" applyNumberFormat="1" applyFont="1" applyFill="1" applyBorder="1" applyAlignment="1">
      <alignment horizontal="center" vertical="center" wrapText="1"/>
    </xf>
    <xf numFmtId="40" fontId="10" fillId="0" borderId="3" xfId="18" applyNumberFormat="1" applyFont="1" applyFill="1" applyBorder="1" applyAlignment="1">
      <alignment vertical="center" wrapText="1"/>
    </xf>
    <xf numFmtId="174" fontId="10" fillId="3" borderId="3" xfId="9" applyNumberFormat="1" applyFont="1" applyFill="1" applyBorder="1" applyAlignment="1" applyProtection="1">
      <alignment horizontal="right" vertical="center"/>
    </xf>
    <xf numFmtId="4" fontId="10" fillId="3" borderId="3" xfId="4" applyNumberFormat="1" applyFont="1" applyFill="1" applyBorder="1" applyAlignment="1">
      <alignment horizontal="center" vertical="center"/>
    </xf>
    <xf numFmtId="43" fontId="9" fillId="3" borderId="3" xfId="9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right" wrapText="1"/>
    </xf>
    <xf numFmtId="0" fontId="10" fillId="0" borderId="3" xfId="0" applyFont="1" applyFill="1" applyBorder="1"/>
    <xf numFmtId="0" fontId="10" fillId="0" borderId="3" xfId="0" applyFont="1" applyFill="1" applyBorder="1" applyAlignment="1">
      <alignment horizontal="right"/>
    </xf>
    <xf numFmtId="10" fontId="10" fillId="0" borderId="3" xfId="2" applyNumberFormat="1" applyFont="1" applyFill="1" applyBorder="1" applyAlignment="1">
      <alignment horizontal="right" wrapText="1"/>
    </xf>
    <xf numFmtId="43" fontId="10" fillId="0" borderId="3" xfId="9" applyFont="1" applyFill="1" applyBorder="1"/>
    <xf numFmtId="43" fontId="10" fillId="0" borderId="3" xfId="1" applyFont="1" applyFill="1" applyBorder="1" applyAlignment="1">
      <alignment horizontal="right" wrapText="1"/>
    </xf>
    <xf numFmtId="0" fontId="10" fillId="0" borderId="3" xfId="0" applyFont="1" applyFill="1" applyBorder="1" applyAlignment="1">
      <alignment horizontal="center"/>
    </xf>
    <xf numFmtId="174" fontId="10" fillId="3" borderId="5" xfId="9" applyNumberFormat="1" applyFont="1" applyFill="1" applyBorder="1" applyAlignment="1" applyProtection="1">
      <alignment horizontal="right" vertical="center"/>
    </xf>
    <xf numFmtId="0" fontId="9" fillId="3" borderId="5" xfId="0" applyFont="1" applyFill="1" applyBorder="1" applyAlignment="1">
      <alignment horizontal="center" vertical="top" wrapText="1"/>
    </xf>
    <xf numFmtId="4" fontId="10" fillId="3" borderId="5" xfId="4" applyNumberFormat="1" applyFont="1" applyFill="1" applyBorder="1" applyAlignment="1">
      <alignment horizontal="right" vertical="center" wrapText="1"/>
    </xf>
    <xf numFmtId="4" fontId="10" fillId="3" borderId="5" xfId="4" applyNumberFormat="1" applyFont="1" applyFill="1" applyBorder="1" applyAlignment="1">
      <alignment horizontal="center" vertical="center"/>
    </xf>
    <xf numFmtId="4" fontId="9" fillId="3" borderId="5" xfId="4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right" wrapText="1"/>
    </xf>
    <xf numFmtId="0" fontId="19" fillId="2" borderId="0" xfId="0" applyFont="1" applyFill="1" applyBorder="1"/>
    <xf numFmtId="0" fontId="21" fillId="2" borderId="0" xfId="0" applyFont="1" applyFill="1" applyBorder="1"/>
    <xf numFmtId="4" fontId="19" fillId="2" borderId="0" xfId="0" applyNumberFormat="1" applyFont="1" applyFill="1" applyBorder="1" applyAlignment="1">
      <alignment horizontal="right" wrapText="1"/>
    </xf>
    <xf numFmtId="4" fontId="19" fillId="2" borderId="0" xfId="0" applyNumberFormat="1" applyFont="1" applyFill="1" applyBorder="1" applyAlignment="1">
      <alignment horizontal="center"/>
    </xf>
    <xf numFmtId="4" fontId="21" fillId="2" borderId="0" xfId="0" applyNumberFormat="1" applyFont="1" applyFill="1" applyBorder="1" applyAlignment="1">
      <alignment horizontal="right" wrapText="1"/>
    </xf>
    <xf numFmtId="0" fontId="10" fillId="2" borderId="0" xfId="0" applyFont="1" applyFill="1" applyBorder="1" applyAlignment="1">
      <alignment horizontal="right" wrapText="1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10" fillId="2" borderId="0" xfId="0" applyFont="1" applyFill="1" applyBorder="1" applyAlignment="1"/>
    <xf numFmtId="0" fontId="10" fillId="0" borderId="0" xfId="0" applyFont="1" applyFill="1" applyAlignment="1">
      <alignment horizontal="right" wrapText="1"/>
    </xf>
    <xf numFmtId="4" fontId="14" fillId="2" borderId="3" xfId="4" applyNumberFormat="1" applyFont="1" applyFill="1" applyBorder="1" applyAlignment="1" applyProtection="1">
      <alignment horizontal="right" wrapText="1"/>
    </xf>
    <xf numFmtId="173" fontId="14" fillId="2" borderId="3" xfId="5" applyNumberFormat="1" applyFont="1" applyFill="1" applyBorder="1" applyAlignment="1" applyProtection="1">
      <alignment horizontal="right" vertical="top"/>
    </xf>
    <xf numFmtId="0" fontId="14" fillId="2" borderId="3" xfId="0" applyNumberFormat="1" applyFont="1" applyFill="1" applyBorder="1" applyAlignment="1">
      <alignment horizontal="left" vertical="justify" wrapText="1"/>
    </xf>
    <xf numFmtId="4" fontId="14" fillId="2" borderId="3" xfId="0" applyNumberFormat="1" applyFont="1" applyFill="1" applyBorder="1" applyAlignment="1">
      <alignment horizontal="center"/>
    </xf>
    <xf numFmtId="173" fontId="14" fillId="2" borderId="3" xfId="0" applyNumberFormat="1" applyFont="1" applyFill="1" applyBorder="1" applyAlignment="1" applyProtection="1">
      <alignment horizontal="right" vertical="top"/>
    </xf>
    <xf numFmtId="0" fontId="14" fillId="2" borderId="3" xfId="3" applyFont="1" applyFill="1" applyBorder="1" applyAlignment="1">
      <alignment horizontal="left" vertical="top" wrapText="1"/>
    </xf>
    <xf numFmtId="4" fontId="14" fillId="2" borderId="3" xfId="4" applyNumberFormat="1" applyFont="1" applyFill="1" applyBorder="1" applyAlignment="1">
      <alignment horizontal="right" vertical="top" wrapText="1"/>
    </xf>
    <xf numFmtId="4" fontId="14" fillId="2" borderId="3" xfId="4" applyNumberFormat="1" applyFont="1" applyFill="1" applyBorder="1" applyAlignment="1">
      <alignment horizontal="center" vertical="top"/>
    </xf>
    <xf numFmtId="4" fontId="14" fillId="2" borderId="3" xfId="4" applyNumberFormat="1" applyFont="1" applyFill="1" applyBorder="1" applyAlignment="1">
      <alignment horizontal="right" wrapText="1"/>
    </xf>
    <xf numFmtId="4" fontId="14" fillId="2" borderId="3" xfId="4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50" borderId="0" xfId="0" applyFill="1"/>
    <xf numFmtId="0" fontId="0" fillId="0" borderId="0" xfId="0" applyFill="1"/>
    <xf numFmtId="0" fontId="60" fillId="51" borderId="1" xfId="0" applyFont="1" applyFill="1" applyBorder="1" applyAlignment="1">
      <alignment horizontal="center" vertical="center"/>
    </xf>
    <xf numFmtId="0" fontId="9" fillId="50" borderId="1" xfId="0" applyFont="1" applyFill="1" applyBorder="1"/>
    <xf numFmtId="0" fontId="0" fillId="50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0" fillId="0" borderId="1" xfId="0" applyFont="1" applyBorder="1"/>
    <xf numFmtId="173" fontId="10" fillId="2" borderId="1" xfId="5" applyNumberFormat="1" applyFont="1" applyFill="1" applyBorder="1" applyAlignment="1" applyProtection="1">
      <alignment horizontal="right" vertical="top"/>
    </xf>
    <xf numFmtId="0" fontId="10" fillId="2" borderId="1" xfId="0" applyNumberFormat="1" applyFont="1" applyFill="1" applyBorder="1" applyAlignment="1">
      <alignment horizontal="left" vertical="justify" wrapText="1"/>
    </xf>
    <xf numFmtId="0" fontId="12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173" fontId="10" fillId="2" borderId="1" xfId="0" applyNumberFormat="1" applyFont="1" applyFill="1" applyBorder="1" applyAlignment="1">
      <alignment horizontal="right" vertical="justify" wrapText="1"/>
    </xf>
    <xf numFmtId="0" fontId="10" fillId="2" borderId="1" xfId="0" applyNumberFormat="1" applyFont="1" applyFill="1" applyBorder="1" applyAlignment="1">
      <alignment horizontal="left"/>
    </xf>
    <xf numFmtId="0" fontId="10" fillId="2" borderId="1" xfId="0" applyNumberFormat="1" applyFont="1" applyFill="1" applyBorder="1" applyAlignment="1">
      <alignment horizontal="left" vertical="justify"/>
    </xf>
    <xf numFmtId="37" fontId="9" fillId="50" borderId="1" xfId="5" applyNumberFormat="1" applyFont="1" applyFill="1" applyBorder="1" applyAlignment="1" applyProtection="1">
      <alignment horizontal="right" vertical="top"/>
    </xf>
    <xf numFmtId="0" fontId="9" fillId="50" borderId="1" xfId="0" applyNumberFormat="1" applyFont="1" applyFill="1" applyBorder="1" applyAlignment="1">
      <alignment horizontal="left"/>
    </xf>
    <xf numFmtId="173" fontId="14" fillId="2" borderId="1" xfId="0" applyNumberFormat="1" applyFont="1" applyFill="1" applyBorder="1" applyAlignment="1" applyProtection="1">
      <alignment horizontal="right" vertical="top"/>
    </xf>
    <xf numFmtId="0" fontId="14" fillId="2" borderId="1" xfId="3" applyFont="1" applyFill="1" applyBorder="1" applyAlignment="1">
      <alignment horizontal="left" vertical="top" wrapText="1"/>
    </xf>
    <xf numFmtId="173" fontId="12" fillId="2" borderId="1" xfId="0" applyNumberFormat="1" applyFont="1" applyFill="1" applyBorder="1" applyAlignment="1" applyProtection="1">
      <alignment horizontal="right" vertical="center"/>
    </xf>
    <xf numFmtId="0" fontId="9" fillId="2" borderId="1" xfId="3" applyFont="1" applyFill="1" applyBorder="1" applyAlignment="1">
      <alignment horizontal="left" vertical="top" wrapText="1"/>
    </xf>
    <xf numFmtId="37" fontId="11" fillId="50" borderId="1" xfId="0" applyNumberFormat="1" applyFont="1" applyFill="1" applyBorder="1" applyAlignment="1" applyProtection="1">
      <alignment horizontal="right" vertical="center"/>
    </xf>
    <xf numFmtId="0" fontId="9" fillId="50" borderId="1" xfId="3" applyFont="1" applyFill="1" applyBorder="1" applyAlignment="1">
      <alignment horizontal="left" vertical="top" wrapText="1"/>
    </xf>
    <xf numFmtId="0" fontId="9" fillId="2" borderId="1" xfId="0" applyNumberFormat="1" applyFont="1" applyFill="1" applyBorder="1" applyAlignment="1">
      <alignment horizontal="left" wrapText="1"/>
    </xf>
    <xf numFmtId="173" fontId="14" fillId="2" borderId="1" xfId="0" applyNumberFormat="1" applyFont="1" applyFill="1" applyBorder="1" applyAlignment="1" applyProtection="1">
      <alignment horizontal="right" vertical="center"/>
    </xf>
    <xf numFmtId="0" fontId="14" fillId="2" borderId="1" xfId="3" applyFont="1" applyFill="1" applyBorder="1" applyAlignment="1">
      <alignment horizontal="left" vertical="center" wrapText="1"/>
    </xf>
    <xf numFmtId="0" fontId="14" fillId="2" borderId="1" xfId="0" applyNumberFormat="1" applyFont="1" applyFill="1" applyBorder="1" applyAlignment="1">
      <alignment wrapText="1"/>
    </xf>
    <xf numFmtId="0" fontId="14" fillId="2" borderId="1" xfId="0" applyNumberFormat="1" applyFont="1" applyFill="1" applyBorder="1" applyAlignment="1">
      <alignment horizontal="left" vertical="justify" wrapText="1"/>
    </xf>
    <xf numFmtId="0" fontId="10" fillId="2" borderId="1" xfId="0" applyNumberFormat="1" applyFont="1" applyFill="1" applyBorder="1" applyAlignment="1">
      <alignment wrapText="1"/>
    </xf>
    <xf numFmtId="169" fontId="10" fillId="2" borderId="1" xfId="179" applyFont="1" applyFill="1" applyBorder="1" applyAlignment="1">
      <alignment horizontal="right" vertical="top" wrapText="1"/>
    </xf>
    <xf numFmtId="0" fontId="10" fillId="2" borderId="1" xfId="14" applyFont="1" applyFill="1" applyBorder="1" applyAlignment="1" applyProtection="1">
      <alignment vertical="top"/>
    </xf>
    <xf numFmtId="0" fontId="10" fillId="2" borderId="1" xfId="14" applyFont="1" applyFill="1" applyBorder="1" applyAlignment="1" applyProtection="1">
      <alignment horizontal="left" vertical="top"/>
    </xf>
    <xf numFmtId="0" fontId="10" fillId="2" borderId="1" xfId="14" applyFont="1" applyFill="1" applyBorder="1" applyAlignment="1" applyProtection="1">
      <alignment horizontal="left" vertical="top" wrapText="1"/>
    </xf>
    <xf numFmtId="169" fontId="9" fillId="50" borderId="1" xfId="179" applyFont="1" applyFill="1" applyBorder="1" applyAlignment="1">
      <alignment horizontal="right" vertical="top" wrapText="1"/>
    </xf>
    <xf numFmtId="0" fontId="9" fillId="50" borderId="1" xfId="14" applyFont="1" applyFill="1" applyBorder="1" applyAlignment="1" applyProtection="1">
      <alignment vertical="top"/>
    </xf>
    <xf numFmtId="0" fontId="9" fillId="50" borderId="1" xfId="0" applyNumberFormat="1" applyFont="1" applyFill="1" applyBorder="1" applyAlignment="1">
      <alignment horizontal="right" vertical="top"/>
    </xf>
    <xf numFmtId="0" fontId="9" fillId="50" borderId="1" xfId="0" applyFont="1" applyFill="1" applyBorder="1" applyAlignment="1">
      <alignment horizontal="left" vertical="top" wrapText="1"/>
    </xf>
    <xf numFmtId="0" fontId="10" fillId="0" borderId="1" xfId="0" applyNumberFormat="1" applyFont="1" applyFill="1" applyBorder="1" applyAlignment="1">
      <alignment horizontal="right" vertical="top"/>
    </xf>
    <xf numFmtId="0" fontId="10" fillId="2" borderId="1" xfId="0" applyFont="1" applyFill="1" applyBorder="1" applyAlignment="1">
      <alignment horizontal="left" vertical="top" wrapText="1"/>
    </xf>
    <xf numFmtId="0" fontId="0" fillId="50" borderId="1" xfId="0" applyFill="1" applyBorder="1" applyAlignment="1">
      <alignment horizontal="center"/>
    </xf>
    <xf numFmtId="0" fontId="9" fillId="5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Fill="1" applyAlignment="1">
      <alignment vertical="top"/>
    </xf>
    <xf numFmtId="0" fontId="19" fillId="0" borderId="0" xfId="1111" applyFont="1" applyFill="1" applyAlignment="1">
      <alignment vertical="top" wrapText="1"/>
    </xf>
    <xf numFmtId="0" fontId="21" fillId="0" borderId="0" xfId="1111" applyFont="1" applyFill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Fill="1" applyBorder="1" applyAlignment="1">
      <alignment vertical="top"/>
    </xf>
    <xf numFmtId="49" fontId="9" fillId="54" borderId="28" xfId="0" applyNumberFormat="1" applyFont="1" applyFill="1" applyBorder="1" applyAlignment="1" applyProtection="1">
      <alignment horizontal="center" vertical="center"/>
      <protection locked="0"/>
    </xf>
    <xf numFmtId="0" fontId="9" fillId="54" borderId="28" xfId="0" applyFont="1" applyFill="1" applyBorder="1" applyAlignment="1" applyProtection="1">
      <alignment horizontal="center" vertical="center"/>
      <protection locked="0"/>
    </xf>
    <xf numFmtId="4" fontId="9" fillId="54" borderId="28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" fontId="10" fillId="2" borderId="29" xfId="0" applyNumberFormat="1" applyFont="1" applyFill="1" applyBorder="1" applyAlignment="1">
      <alignment horizontal="right" vertical="top" wrapText="1"/>
    </xf>
    <xf numFmtId="0" fontId="10" fillId="2" borderId="29" xfId="0" applyFont="1" applyFill="1" applyBorder="1" applyAlignment="1">
      <alignment horizontal="center" vertical="top"/>
    </xf>
    <xf numFmtId="4" fontId="10" fillId="2" borderId="29" xfId="0" applyNumberFormat="1" applyFont="1" applyFill="1" applyBorder="1" applyAlignment="1">
      <alignment vertical="top"/>
    </xf>
    <xf numFmtId="172" fontId="10" fillId="2" borderId="29" xfId="0" applyNumberFormat="1" applyFont="1" applyFill="1" applyBorder="1" applyAlignment="1">
      <alignment horizontal="right" vertical="top"/>
    </xf>
    <xf numFmtId="4" fontId="10" fillId="2" borderId="29" xfId="0" applyNumberFormat="1" applyFont="1" applyFill="1" applyBorder="1" applyAlignment="1">
      <alignment horizontal="right" vertical="top"/>
    </xf>
    <xf numFmtId="49" fontId="10" fillId="2" borderId="29" xfId="0" applyNumberFormat="1" applyFont="1" applyFill="1" applyBorder="1" applyAlignment="1">
      <alignment horizontal="right" vertical="top"/>
    </xf>
    <xf numFmtId="0" fontId="10" fillId="2" borderId="29" xfId="0" applyFont="1" applyFill="1" applyBorder="1" applyAlignment="1">
      <alignment vertical="top" wrapText="1"/>
    </xf>
    <xf numFmtId="4" fontId="10" fillId="2" borderId="29" xfId="0" applyNumberFormat="1" applyFont="1" applyFill="1" applyBorder="1" applyAlignment="1" applyProtection="1">
      <alignment vertical="top"/>
      <protection locked="0"/>
    </xf>
    <xf numFmtId="0" fontId="10" fillId="2" borderId="29" xfId="0" applyFont="1" applyFill="1" applyBorder="1" applyAlignment="1">
      <alignment horizontal="justify" vertical="top" wrapText="1"/>
    </xf>
    <xf numFmtId="4" fontId="10" fillId="2" borderId="29" xfId="0" applyNumberFormat="1" applyFont="1" applyFill="1" applyBorder="1" applyAlignment="1">
      <alignment vertical="top" wrapText="1"/>
    </xf>
    <xf numFmtId="172" fontId="10" fillId="2" borderId="29" xfId="0" applyNumberFormat="1" applyFont="1" applyFill="1" applyBorder="1" applyAlignment="1">
      <alignment horizontal="center" vertical="top" wrapText="1"/>
    </xf>
    <xf numFmtId="0" fontId="10" fillId="2" borderId="29" xfId="0" applyFont="1" applyFill="1" applyBorder="1" applyAlignment="1">
      <alignment vertical="top"/>
    </xf>
    <xf numFmtId="0" fontId="10" fillId="2" borderId="29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vertical="top"/>
    </xf>
    <xf numFmtId="4" fontId="10" fillId="2" borderId="29" xfId="0" applyNumberFormat="1" applyFont="1" applyFill="1" applyBorder="1" applyAlignment="1" applyProtection="1">
      <alignment horizontal="right" vertical="top" wrapText="1"/>
      <protection locked="0"/>
    </xf>
    <xf numFmtId="49" fontId="10" fillId="55" borderId="31" xfId="0" applyNumberFormat="1" applyFont="1" applyFill="1" applyBorder="1" applyAlignment="1">
      <alignment horizontal="right" vertical="top"/>
    </xf>
    <xf numFmtId="0" fontId="9" fillId="55" borderId="31" xfId="0" applyFont="1" applyFill="1" applyBorder="1" applyAlignment="1">
      <alignment horizontal="center" vertical="top" wrapText="1"/>
    </xf>
    <xf numFmtId="4" fontId="10" fillId="55" borderId="31" xfId="0" applyNumberFormat="1" applyFont="1" applyFill="1" applyBorder="1" applyAlignment="1">
      <alignment horizontal="right" vertical="top" wrapText="1"/>
    </xf>
    <xf numFmtId="0" fontId="10" fillId="55" borderId="31" xfId="0" applyFont="1" applyFill="1" applyBorder="1" applyAlignment="1">
      <alignment horizontal="center" vertical="top"/>
    </xf>
    <xf numFmtId="4" fontId="10" fillId="55" borderId="31" xfId="0" applyNumberFormat="1" applyFont="1" applyFill="1" applyBorder="1" applyAlignment="1" applyProtection="1">
      <alignment vertical="top"/>
      <protection locked="0"/>
    </xf>
    <xf numFmtId="4" fontId="10" fillId="2" borderId="29" xfId="0" applyNumberFormat="1" applyFont="1" applyFill="1" applyBorder="1" applyAlignment="1" applyProtection="1">
      <alignment horizontal="right" vertical="top"/>
      <protection locked="0"/>
    </xf>
    <xf numFmtId="217" fontId="10" fillId="2" borderId="29" xfId="228" applyNumberFormat="1" applyFont="1" applyFill="1" applyBorder="1" applyAlignment="1">
      <alignment horizontal="right" vertical="top"/>
    </xf>
    <xf numFmtId="172" fontId="10" fillId="2" borderId="29" xfId="228" applyNumberFormat="1" applyFont="1" applyFill="1" applyBorder="1" applyAlignment="1">
      <alignment vertical="top"/>
    </xf>
    <xf numFmtId="172" fontId="10" fillId="2" borderId="29" xfId="228" applyNumberFormat="1" applyFont="1" applyFill="1" applyBorder="1" applyAlignment="1">
      <alignment horizontal="center" vertical="top"/>
    </xf>
    <xf numFmtId="172" fontId="10" fillId="2" borderId="29" xfId="228" applyNumberFormat="1" applyFont="1" applyFill="1" applyBorder="1" applyAlignment="1" applyProtection="1">
      <alignment vertical="top"/>
      <protection locked="0"/>
    </xf>
    <xf numFmtId="0" fontId="9" fillId="2" borderId="29" xfId="0" applyFont="1" applyFill="1" applyBorder="1" applyAlignment="1">
      <alignment horizontal="justify" vertical="top" wrapText="1"/>
    </xf>
    <xf numFmtId="37" fontId="9" fillId="2" borderId="29" xfId="0" applyNumberFormat="1" applyFont="1" applyFill="1" applyBorder="1" applyAlignment="1">
      <alignment horizontal="right" vertical="top" wrapText="1"/>
    </xf>
    <xf numFmtId="37" fontId="9" fillId="2" borderId="29" xfId="0" applyNumberFormat="1" applyFont="1" applyFill="1" applyBorder="1" applyAlignment="1">
      <alignment horizontal="right" vertical="top"/>
    </xf>
    <xf numFmtId="0" fontId="9" fillId="2" borderId="29" xfId="0" applyFont="1" applyFill="1" applyBorder="1" applyAlignment="1">
      <alignment horizontal="center" vertical="top" wrapText="1"/>
    </xf>
    <xf numFmtId="0" fontId="10" fillId="55" borderId="0" xfId="0" applyFont="1" applyFill="1" applyAlignment="1">
      <alignment vertical="top"/>
    </xf>
    <xf numFmtId="172" fontId="9" fillId="2" borderId="29" xfId="0" applyNumberFormat="1" applyFont="1" applyFill="1" applyBorder="1" applyAlignment="1">
      <alignment horizontal="right" vertical="top"/>
    </xf>
    <xf numFmtId="1" fontId="9" fillId="2" borderId="29" xfId="0" applyNumberFormat="1" applyFont="1" applyFill="1" applyBorder="1" applyAlignment="1">
      <alignment horizontal="center" vertical="top"/>
    </xf>
    <xf numFmtId="0" fontId="9" fillId="0" borderId="29" xfId="0" applyFont="1" applyBorder="1" applyAlignment="1">
      <alignment horizontal="center" vertical="top" wrapText="1"/>
    </xf>
    <xf numFmtId="0" fontId="9" fillId="2" borderId="29" xfId="0" applyFont="1" applyFill="1" applyBorder="1" applyAlignment="1">
      <alignment horizontal="left" vertical="top" wrapText="1"/>
    </xf>
    <xf numFmtId="4" fontId="10" fillId="0" borderId="29" xfId="0" applyNumberFormat="1" applyFont="1" applyBorder="1" applyAlignment="1">
      <alignment horizontal="right" vertical="top" wrapText="1"/>
    </xf>
    <xf numFmtId="4" fontId="10" fillId="0" borderId="29" xfId="0" applyNumberFormat="1" applyFont="1" applyBorder="1" applyAlignment="1">
      <alignment horizontal="center" vertical="top" wrapText="1"/>
    </xf>
    <xf numFmtId="4" fontId="10" fillId="0" borderId="29" xfId="0" applyNumberFormat="1" applyFont="1" applyBorder="1" applyAlignment="1" applyProtection="1">
      <alignment horizontal="right" vertical="top" wrapText="1"/>
      <protection locked="0"/>
    </xf>
    <xf numFmtId="0" fontId="10" fillId="2" borderId="29" xfId="0" applyFont="1" applyFill="1" applyBorder="1" applyAlignment="1">
      <alignment horizontal="right" vertical="top" wrapText="1"/>
    </xf>
    <xf numFmtId="0" fontId="10" fillId="2" borderId="29" xfId="0" applyFont="1" applyFill="1" applyBorder="1" applyAlignment="1">
      <alignment horizontal="left" vertical="top"/>
    </xf>
    <xf numFmtId="4" fontId="10" fillId="2" borderId="29" xfId="188" applyNumberFormat="1" applyFont="1" applyFill="1" applyBorder="1" applyAlignment="1" applyProtection="1">
      <alignment horizontal="right" vertical="top" wrapText="1"/>
    </xf>
    <xf numFmtId="4" fontId="10" fillId="2" borderId="29" xfId="0" applyNumberFormat="1" applyFont="1" applyFill="1" applyBorder="1" applyAlignment="1">
      <alignment horizontal="center" vertical="top"/>
    </xf>
    <xf numFmtId="37" fontId="9" fillId="0" borderId="29" xfId="0" applyNumberFormat="1" applyFont="1" applyBorder="1" applyAlignment="1">
      <alignment vertical="top"/>
    </xf>
    <xf numFmtId="0" fontId="9" fillId="0" borderId="29" xfId="0" applyFont="1" applyBorder="1" applyAlignment="1">
      <alignment vertical="top" wrapText="1"/>
    </xf>
    <xf numFmtId="43" fontId="10" fillId="0" borderId="29" xfId="192" applyNumberFormat="1" applyFont="1" applyFill="1" applyBorder="1" applyAlignment="1" applyProtection="1">
      <alignment vertical="top"/>
      <protection locked="0"/>
    </xf>
    <xf numFmtId="4" fontId="10" fillId="0" borderId="29" xfId="0" applyNumberFormat="1" applyFont="1" applyBorder="1" applyAlignment="1" applyProtection="1">
      <alignment vertical="top"/>
      <protection locked="0"/>
    </xf>
    <xf numFmtId="216" fontId="10" fillId="0" borderId="29" xfId="0" applyNumberFormat="1" applyFont="1" applyBorder="1" applyAlignment="1">
      <alignment vertical="top"/>
    </xf>
    <xf numFmtId="0" fontId="10" fillId="0" borderId="29" xfId="0" applyFont="1" applyBorder="1" applyAlignment="1">
      <alignment vertical="top" wrapText="1"/>
    </xf>
    <xf numFmtId="0" fontId="10" fillId="0" borderId="29" xfId="0" applyFont="1" applyBorder="1" applyAlignment="1">
      <alignment vertical="top"/>
    </xf>
    <xf numFmtId="4" fontId="10" fillId="0" borderId="29" xfId="0" applyNumberFormat="1" applyFont="1" applyBorder="1" applyAlignment="1">
      <alignment vertical="top"/>
    </xf>
    <xf numFmtId="4" fontId="10" fillId="0" borderId="29" xfId="0" applyNumberFormat="1" applyFont="1" applyBorder="1" applyAlignment="1">
      <alignment horizontal="center" vertical="top"/>
    </xf>
    <xf numFmtId="4" fontId="10" fillId="0" borderId="29" xfId="192" applyNumberFormat="1" applyFont="1" applyFill="1" applyBorder="1" applyAlignment="1" applyProtection="1">
      <alignment vertical="top"/>
      <protection locked="0"/>
    </xf>
    <xf numFmtId="0" fontId="10" fillId="0" borderId="29" xfId="0" applyFont="1" applyBorder="1" applyAlignment="1" applyProtection="1">
      <alignment vertical="top"/>
      <protection locked="0"/>
    </xf>
    <xf numFmtId="37" fontId="9" fillId="0" borderId="29" xfId="0" applyNumberFormat="1" applyFont="1" applyBorder="1" applyAlignment="1">
      <alignment horizontal="right" vertical="top" wrapText="1"/>
    </xf>
    <xf numFmtId="216" fontId="10" fillId="0" borderId="29" xfId="0" applyNumberFormat="1" applyFont="1" applyBorder="1" applyAlignment="1">
      <alignment horizontal="right" vertical="top" wrapText="1"/>
    </xf>
    <xf numFmtId="0" fontId="10" fillId="0" borderId="29" xfId="0" applyFont="1" applyBorder="1" applyAlignment="1">
      <alignment horizontal="left" vertical="top" wrapText="1"/>
    </xf>
    <xf numFmtId="172" fontId="10" fillId="0" borderId="29" xfId="0" applyNumberFormat="1" applyFont="1" applyBorder="1" applyAlignment="1">
      <alignment horizontal="center" vertical="top"/>
    </xf>
    <xf numFmtId="218" fontId="10" fillId="0" borderId="29" xfId="1115" applyNumberFormat="1" applyFont="1" applyBorder="1" applyAlignment="1">
      <alignment horizontal="right" vertical="top"/>
    </xf>
    <xf numFmtId="4" fontId="14" fillId="0" borderId="29" xfId="0" applyNumberFormat="1" applyFont="1" applyBorder="1" applyAlignment="1" applyProtection="1">
      <alignment horizontal="right" vertical="top" wrapText="1"/>
      <protection locked="0"/>
    </xf>
    <xf numFmtId="4" fontId="14" fillId="0" borderId="29" xfId="192" applyNumberFormat="1" applyFont="1" applyFill="1" applyBorder="1" applyAlignment="1" applyProtection="1">
      <alignment vertical="top"/>
      <protection locked="0"/>
    </xf>
    <xf numFmtId="2" fontId="10" fillId="0" borderId="29" xfId="0" applyNumberFormat="1" applyFont="1" applyBorder="1" applyAlignment="1">
      <alignment horizontal="right" vertical="top" wrapText="1"/>
    </xf>
    <xf numFmtId="0" fontId="10" fillId="0" borderId="0" xfId="0" applyFont="1" applyAlignment="1">
      <alignment vertical="top"/>
    </xf>
    <xf numFmtId="216" fontId="10" fillId="2" borderId="29" xfId="0" applyNumberFormat="1" applyFont="1" applyFill="1" applyBorder="1" applyAlignment="1">
      <alignment horizontal="right" vertical="top"/>
    </xf>
    <xf numFmtId="43" fontId="10" fillId="2" borderId="29" xfId="197" applyFont="1" applyFill="1" applyBorder="1" applyAlignment="1" applyProtection="1">
      <alignment horizontal="right" vertical="top" wrapText="1"/>
    </xf>
    <xf numFmtId="171" fontId="10" fillId="2" borderId="29" xfId="1112" applyFont="1" applyFill="1" applyBorder="1" applyAlignment="1" applyProtection="1">
      <alignment horizontal="center" vertical="top" wrapText="1"/>
    </xf>
    <xf numFmtId="0" fontId="10" fillId="2" borderId="29" xfId="0" applyFont="1" applyFill="1" applyBorder="1" applyAlignment="1">
      <alignment horizontal="right" vertical="top"/>
    </xf>
    <xf numFmtId="216" fontId="10" fillId="0" borderId="29" xfId="0" applyNumberFormat="1" applyFont="1" applyBorder="1" applyAlignment="1">
      <alignment horizontal="right" vertical="top"/>
    </xf>
    <xf numFmtId="43" fontId="10" fillId="0" borderId="29" xfId="197" applyFont="1" applyFill="1" applyBorder="1" applyAlignment="1" applyProtection="1">
      <alignment horizontal="right" vertical="top" wrapText="1"/>
    </xf>
    <xf numFmtId="171" fontId="10" fillId="0" borderId="29" xfId="1112" applyFont="1" applyFill="1" applyBorder="1" applyAlignment="1" applyProtection="1">
      <alignment horizontal="center" vertical="top" wrapText="1"/>
    </xf>
    <xf numFmtId="4" fontId="10" fillId="0" borderId="29" xfId="0" applyNumberFormat="1" applyFont="1" applyFill="1" applyBorder="1" applyAlignment="1">
      <alignment horizontal="right" vertical="top" wrapText="1"/>
    </xf>
    <xf numFmtId="0" fontId="10" fillId="0" borderId="29" xfId="0" applyFont="1" applyBorder="1" applyAlignment="1">
      <alignment horizontal="right" vertical="top" wrapText="1"/>
    </xf>
    <xf numFmtId="4" fontId="10" fillId="0" borderId="29" xfId="0" applyNumberFormat="1" applyFont="1" applyBorder="1" applyAlignment="1" applyProtection="1">
      <alignment horizontal="right" vertical="top"/>
      <protection locked="0"/>
    </xf>
    <xf numFmtId="0" fontId="10" fillId="0" borderId="0" xfId="0" applyFont="1" applyAlignment="1">
      <alignment horizontal="right" vertical="top" wrapText="1"/>
    </xf>
    <xf numFmtId="4" fontId="10" fillId="0" borderId="29" xfId="192" applyNumberFormat="1" applyFont="1" applyFill="1" applyBorder="1" applyAlignment="1" applyProtection="1">
      <alignment horizontal="right" vertical="top"/>
      <protection locked="0"/>
    </xf>
    <xf numFmtId="174" fontId="10" fillId="3" borderId="29" xfId="194" applyNumberFormat="1" applyFont="1" applyFill="1" applyBorder="1" applyAlignment="1" applyProtection="1">
      <alignment horizontal="right" vertical="top"/>
    </xf>
    <xf numFmtId="0" fontId="9" fillId="3" borderId="29" xfId="0" applyFont="1" applyFill="1" applyBorder="1" applyAlignment="1">
      <alignment horizontal="center" vertical="top" wrapText="1"/>
    </xf>
    <xf numFmtId="4" fontId="10" fillId="3" borderId="29" xfId="4" applyNumberFormat="1" applyFont="1" applyFill="1" applyBorder="1" applyAlignment="1" applyProtection="1">
      <alignment horizontal="right" vertical="top" wrapText="1"/>
    </xf>
    <xf numFmtId="0" fontId="10" fillId="3" borderId="29" xfId="4" applyNumberFormat="1" applyFont="1" applyFill="1" applyBorder="1" applyAlignment="1" applyProtection="1">
      <alignment horizontal="center" vertical="top"/>
    </xf>
    <xf numFmtId="4" fontId="10" fillId="3" borderId="29" xfId="4" applyNumberFormat="1" applyFont="1" applyFill="1" applyBorder="1" applyAlignment="1" applyProtection="1">
      <alignment horizontal="right" vertical="top" wrapText="1"/>
      <protection locked="0"/>
    </xf>
    <xf numFmtId="4" fontId="9" fillId="3" borderId="29" xfId="4" applyNumberFormat="1" applyFont="1" applyFill="1" applyBorder="1" applyAlignment="1" applyProtection="1">
      <alignment horizontal="right" vertical="top" wrapText="1"/>
      <protection locked="0"/>
    </xf>
    <xf numFmtId="1" fontId="9" fillId="0" borderId="29" xfId="224" applyNumberFormat="1" applyFont="1" applyBorder="1" applyAlignment="1">
      <alignment horizontal="center" vertical="top"/>
    </xf>
    <xf numFmtId="0" fontId="11" fillId="0" borderId="29" xfId="224" applyFont="1" applyBorder="1" applyAlignment="1">
      <alignment horizontal="left" vertical="top"/>
    </xf>
    <xf numFmtId="49" fontId="9" fillId="0" borderId="29" xfId="224" applyNumberFormat="1" applyFont="1" applyBorder="1" applyAlignment="1">
      <alignment horizontal="left" vertical="top"/>
    </xf>
    <xf numFmtId="0" fontId="11" fillId="0" borderId="29" xfId="224" applyFont="1" applyBorder="1" applyAlignment="1">
      <alignment vertical="top"/>
    </xf>
    <xf numFmtId="4" fontId="17" fillId="0" borderId="29" xfId="8" applyNumberFormat="1" applyFont="1" applyFill="1" applyBorder="1" applyAlignment="1" applyProtection="1">
      <alignment vertical="top"/>
    </xf>
    <xf numFmtId="4" fontId="17" fillId="0" borderId="29" xfId="224" applyNumberFormat="1" applyFont="1" applyBorder="1" applyAlignment="1">
      <alignment horizontal="center" vertical="top"/>
    </xf>
    <xf numFmtId="216" fontId="10" fillId="2" borderId="29" xfId="0" applyNumberFormat="1" applyFont="1" applyFill="1" applyBorder="1" applyAlignment="1">
      <alignment horizontal="right" vertical="top" wrapText="1"/>
    </xf>
    <xf numFmtId="0" fontId="17" fillId="0" borderId="29" xfId="224" applyFont="1" applyBorder="1" applyAlignment="1">
      <alignment vertical="top"/>
    </xf>
    <xf numFmtId="43" fontId="17" fillId="0" borderId="29" xfId="8" applyFont="1" applyFill="1" applyBorder="1" applyAlignment="1" applyProtection="1">
      <alignment vertical="top"/>
    </xf>
    <xf numFmtId="43" fontId="10" fillId="0" borderId="29" xfId="8" applyFont="1" applyFill="1" applyBorder="1" applyAlignment="1" applyProtection="1">
      <alignment horizontal="center" vertical="top"/>
    </xf>
    <xf numFmtId="174" fontId="17" fillId="0" borderId="29" xfId="197" applyNumberFormat="1" applyFont="1" applyFill="1" applyBorder="1" applyAlignment="1" applyProtection="1">
      <alignment vertical="top"/>
    </xf>
    <xf numFmtId="43" fontId="17" fillId="0" borderId="29" xfId="8" applyFont="1" applyFill="1" applyBorder="1" applyAlignment="1" applyProtection="1">
      <alignment horizontal="center" vertical="top"/>
    </xf>
    <xf numFmtId="0" fontId="17" fillId="0" borderId="29" xfId="224" applyFont="1" applyBorder="1" applyAlignment="1">
      <alignment vertical="top" wrapText="1"/>
    </xf>
    <xf numFmtId="0" fontId="9" fillId="0" borderId="29" xfId="224" applyFont="1" applyBorder="1" applyAlignment="1">
      <alignment vertical="top"/>
    </xf>
    <xf numFmtId="0" fontId="10" fillId="0" borderId="29" xfId="224" applyFont="1" applyBorder="1" applyAlignment="1">
      <alignment vertical="top"/>
    </xf>
    <xf numFmtId="0" fontId="16" fillId="0" borderId="29" xfId="224" applyFont="1" applyBorder="1" applyAlignment="1">
      <alignment vertical="top"/>
    </xf>
    <xf numFmtId="174" fontId="17" fillId="55" borderId="29" xfId="197" applyNumberFormat="1" applyFont="1" applyFill="1" applyBorder="1" applyAlignment="1" applyProtection="1">
      <alignment vertical="top"/>
    </xf>
    <xf numFmtId="49" fontId="75" fillId="55" borderId="29" xfId="224" applyNumberFormat="1" applyFont="1" applyFill="1" applyBorder="1" applyAlignment="1">
      <alignment horizontal="center" vertical="top" wrapText="1"/>
    </xf>
    <xf numFmtId="43" fontId="17" fillId="55" borderId="29" xfId="8" applyFont="1" applyFill="1" applyBorder="1" applyAlignment="1" applyProtection="1">
      <alignment horizontal="right" vertical="top"/>
    </xf>
    <xf numFmtId="43" fontId="11" fillId="55" borderId="29" xfId="8" applyFont="1" applyFill="1" applyBorder="1" applyAlignment="1" applyProtection="1">
      <alignment horizontal="center" vertical="top"/>
    </xf>
    <xf numFmtId="4" fontId="10" fillId="55" borderId="29" xfId="0" applyNumberFormat="1" applyFont="1" applyFill="1" applyBorder="1" applyAlignment="1" applyProtection="1">
      <alignment horizontal="right" vertical="top" wrapText="1"/>
      <protection locked="0"/>
    </xf>
    <xf numFmtId="4" fontId="9" fillId="55" borderId="29" xfId="0" applyNumberFormat="1" applyFont="1" applyFill="1" applyBorder="1" applyAlignment="1" applyProtection="1">
      <alignment horizontal="right" vertical="top" wrapText="1"/>
      <protection locked="0"/>
    </xf>
    <xf numFmtId="174" fontId="10" fillId="0" borderId="29" xfId="197" applyNumberFormat="1" applyFont="1" applyFill="1" applyBorder="1" applyAlignment="1" applyProtection="1">
      <alignment vertical="top"/>
    </xf>
    <xf numFmtId="4" fontId="10" fillId="0" borderId="29" xfId="224" applyNumberFormat="1" applyFont="1" applyBorder="1" applyAlignment="1">
      <alignment vertical="top"/>
    </xf>
    <xf numFmtId="4" fontId="10" fillId="0" borderId="29" xfId="224" applyNumberFormat="1" applyFont="1" applyBorder="1" applyAlignment="1">
      <alignment horizontal="center" vertical="top"/>
    </xf>
    <xf numFmtId="49" fontId="9" fillId="0" borderId="29" xfId="224" applyNumberFormat="1" applyFont="1" applyBorder="1" applyAlignment="1">
      <alignment vertical="top"/>
    </xf>
    <xf numFmtId="174" fontId="9" fillId="0" borderId="29" xfId="197" applyNumberFormat="1" applyFont="1" applyFill="1" applyBorder="1" applyAlignment="1" applyProtection="1">
      <alignment vertical="top"/>
    </xf>
    <xf numFmtId="43" fontId="9" fillId="0" borderId="29" xfId="8" applyFont="1" applyFill="1" applyBorder="1" applyAlignment="1" applyProtection="1">
      <alignment vertical="top"/>
    </xf>
    <xf numFmtId="43" fontId="10" fillId="0" borderId="29" xfId="8" applyFont="1" applyFill="1" applyBorder="1" applyAlignment="1" applyProtection="1">
      <alignment vertical="top"/>
    </xf>
    <xf numFmtId="4" fontId="9" fillId="0" borderId="29" xfId="224" applyNumberFormat="1" applyFont="1" applyBorder="1" applyAlignment="1">
      <alignment vertical="top"/>
    </xf>
    <xf numFmtId="4" fontId="9" fillId="0" borderId="29" xfId="224" applyNumberFormat="1" applyFont="1" applyBorder="1" applyAlignment="1">
      <alignment horizontal="right" vertical="top"/>
    </xf>
    <xf numFmtId="0" fontId="10" fillId="0" borderId="29" xfId="224" applyFont="1" applyBorder="1" applyAlignment="1">
      <alignment vertical="top" wrapText="1"/>
    </xf>
    <xf numFmtId="43" fontId="17" fillId="0" borderId="29" xfId="8" applyFont="1" applyFill="1" applyBorder="1" applyAlignment="1" applyProtection="1">
      <alignment horizontal="right" vertical="top"/>
    </xf>
    <xf numFmtId="0" fontId="10" fillId="0" borderId="0" xfId="15" applyFont="1" applyAlignment="1">
      <alignment horizontal="center" vertical="top"/>
    </xf>
    <xf numFmtId="174" fontId="10" fillId="2" borderId="29" xfId="194" applyNumberFormat="1" applyFont="1" applyFill="1" applyBorder="1" applyAlignment="1" applyProtection="1">
      <alignment horizontal="right" vertical="top"/>
    </xf>
    <xf numFmtId="4" fontId="10" fillId="2" borderId="29" xfId="4" applyNumberFormat="1" applyFont="1" applyFill="1" applyBorder="1" applyAlignment="1" applyProtection="1">
      <alignment horizontal="right" vertical="top" wrapText="1"/>
    </xf>
    <xf numFmtId="0" fontId="10" fillId="2" borderId="29" xfId="4" applyNumberFormat="1" applyFont="1" applyFill="1" applyBorder="1" applyAlignment="1" applyProtection="1">
      <alignment horizontal="center" vertical="top"/>
    </xf>
    <xf numFmtId="4" fontId="10" fillId="2" borderId="29" xfId="4" applyNumberFormat="1" applyFont="1" applyFill="1" applyBorder="1" applyAlignment="1" applyProtection="1">
      <alignment horizontal="right" vertical="top" wrapText="1"/>
      <protection locked="0"/>
    </xf>
    <xf numFmtId="4" fontId="9" fillId="2" borderId="29" xfId="4" applyNumberFormat="1" applyFont="1" applyFill="1" applyBorder="1" applyAlignment="1" applyProtection="1">
      <alignment horizontal="right" vertical="top" wrapText="1"/>
      <protection locked="0"/>
    </xf>
    <xf numFmtId="0" fontId="9" fillId="0" borderId="29" xfId="224" applyFont="1" applyBorder="1" applyAlignment="1">
      <alignment horizontal="right" vertical="top"/>
    </xf>
    <xf numFmtId="0" fontId="9" fillId="0" borderId="29" xfId="809" applyFont="1" applyBorder="1" applyAlignment="1">
      <alignment horizontal="left" vertical="top" wrapText="1"/>
    </xf>
    <xf numFmtId="0" fontId="10" fillId="0" borderId="29" xfId="224" applyFont="1" applyBorder="1" applyAlignment="1">
      <alignment horizontal="right" vertical="top"/>
    </xf>
    <xf numFmtId="0" fontId="10" fillId="0" borderId="29" xfId="809" applyFont="1" applyBorder="1" applyAlignment="1">
      <alignment horizontal="left" vertical="top" wrapText="1"/>
    </xf>
    <xf numFmtId="43" fontId="10" fillId="0" borderId="29" xfId="197" applyFont="1" applyFill="1" applyBorder="1" applyAlignment="1" applyProtection="1">
      <alignment horizontal="center" vertical="top"/>
    </xf>
    <xf numFmtId="2" fontId="10" fillId="0" borderId="29" xfId="224" applyNumberFormat="1" applyFont="1" applyBorder="1" applyAlignment="1">
      <alignment horizontal="right" vertical="top"/>
    </xf>
    <xf numFmtId="4" fontId="10" fillId="0" borderId="29" xfId="809" quotePrefix="1" applyNumberFormat="1" applyFont="1" applyBorder="1" applyAlignment="1">
      <alignment horizontal="left" vertical="top"/>
    </xf>
    <xf numFmtId="4" fontId="10" fillId="0" borderId="29" xfId="809" applyNumberFormat="1" applyFont="1" applyBorder="1" applyAlignment="1">
      <alignment horizontal="left" vertical="top"/>
    </xf>
    <xf numFmtId="2" fontId="10" fillId="0" borderId="29" xfId="809" applyNumberFormat="1" applyFont="1" applyBorder="1" applyAlignment="1">
      <alignment horizontal="right" vertical="top" wrapText="1"/>
    </xf>
    <xf numFmtId="4" fontId="10" fillId="0" borderId="29" xfId="188" applyNumberFormat="1" applyFont="1" applyFill="1" applyBorder="1" applyAlignment="1" applyProtection="1">
      <alignment horizontal="right" vertical="top" wrapText="1"/>
    </xf>
    <xf numFmtId="0" fontId="9" fillId="2" borderId="29" xfId="0" applyFont="1" applyFill="1" applyBorder="1" applyAlignment="1">
      <alignment horizontal="left" vertical="top"/>
    </xf>
    <xf numFmtId="215" fontId="16" fillId="0" borderId="29" xfId="0" applyNumberFormat="1" applyFont="1" applyBorder="1" applyAlignment="1">
      <alignment horizontal="right" vertical="top" wrapText="1"/>
    </xf>
    <xf numFmtId="0" fontId="16" fillId="0" borderId="29" xfId="0" applyFont="1" applyBorder="1" applyAlignment="1">
      <alignment horizontal="left" vertical="top"/>
    </xf>
    <xf numFmtId="4" fontId="17" fillId="0" borderId="29" xfId="0" applyNumberFormat="1" applyFont="1" applyBorder="1" applyAlignment="1">
      <alignment vertical="top" wrapText="1"/>
    </xf>
    <xf numFmtId="0" fontId="17" fillId="0" borderId="29" xfId="0" applyFont="1" applyBorder="1" applyAlignment="1">
      <alignment horizontal="center" vertical="top"/>
    </xf>
    <xf numFmtId="171" fontId="17" fillId="0" borderId="29" xfId="1112" applyFont="1" applyFill="1" applyBorder="1" applyAlignment="1" applyProtection="1">
      <alignment horizontal="right" vertical="top" wrapText="1"/>
      <protection locked="0"/>
    </xf>
    <xf numFmtId="213" fontId="17" fillId="0" borderId="29" xfId="0" applyNumberFormat="1" applyFont="1" applyBorder="1" applyAlignment="1">
      <alignment horizontal="right" vertical="top" wrapText="1"/>
    </xf>
    <xf numFmtId="0" fontId="17" fillId="0" borderId="29" xfId="0" applyFont="1" applyBorder="1" applyAlignment="1">
      <alignment horizontal="left" vertical="top"/>
    </xf>
    <xf numFmtId="213" fontId="16" fillId="0" borderId="29" xfId="0" applyNumberFormat="1" applyFont="1" applyBorder="1" applyAlignment="1">
      <alignment horizontal="right" vertical="top" wrapText="1"/>
    </xf>
    <xf numFmtId="171" fontId="17" fillId="0" borderId="29" xfId="1112" applyFont="1" applyFill="1" applyBorder="1" applyAlignment="1" applyProtection="1">
      <alignment vertical="top" wrapText="1"/>
      <protection locked="0"/>
    </xf>
    <xf numFmtId="216" fontId="9" fillId="0" borderId="29" xfId="0" applyNumberFormat="1" applyFont="1" applyBorder="1" applyAlignment="1">
      <alignment horizontal="right" vertical="top" wrapText="1"/>
    </xf>
    <xf numFmtId="0" fontId="10" fillId="0" borderId="29" xfId="0" applyFont="1" applyBorder="1" applyAlignment="1">
      <alignment horizontal="left" vertical="top"/>
    </xf>
    <xf numFmtId="4" fontId="10" fillId="0" borderId="29" xfId="0" applyNumberFormat="1" applyFont="1" applyBorder="1" applyAlignment="1">
      <alignment vertical="top" wrapText="1"/>
    </xf>
    <xf numFmtId="0" fontId="10" fillId="0" borderId="29" xfId="0" applyFont="1" applyBorder="1" applyAlignment="1">
      <alignment horizontal="center" vertical="top"/>
    </xf>
    <xf numFmtId="171" fontId="10" fillId="0" borderId="29" xfId="1112" applyFont="1" applyFill="1" applyBorder="1" applyAlignment="1" applyProtection="1">
      <alignment vertical="top" wrapText="1"/>
      <protection locked="0"/>
    </xf>
    <xf numFmtId="215" fontId="9" fillId="0" borderId="29" xfId="0" applyNumberFormat="1" applyFont="1" applyBorder="1" applyAlignment="1">
      <alignment horizontal="right" vertical="top" wrapText="1"/>
    </xf>
    <xf numFmtId="0" fontId="9" fillId="0" borderId="29" xfId="0" applyFont="1" applyBorder="1" applyAlignment="1">
      <alignment horizontal="left" vertical="top"/>
    </xf>
    <xf numFmtId="0" fontId="10" fillId="56" borderId="29" xfId="0" applyFont="1" applyFill="1" applyBorder="1" applyAlignment="1">
      <alignment vertical="top"/>
    </xf>
    <xf numFmtId="177" fontId="10" fillId="2" borderId="29" xfId="0" applyNumberFormat="1" applyFont="1" applyFill="1" applyBorder="1" applyAlignment="1">
      <alignment horizontal="center" vertical="top"/>
    </xf>
    <xf numFmtId="171" fontId="10" fillId="2" borderId="29" xfId="1112" applyFont="1" applyFill="1" applyBorder="1" applyAlignment="1" applyProtection="1">
      <alignment horizontal="right" vertical="top" wrapText="1"/>
      <protection locked="0"/>
    </xf>
    <xf numFmtId="0" fontId="10" fillId="56" borderId="29" xfId="0" applyFont="1" applyFill="1" applyBorder="1" applyAlignment="1">
      <alignment vertical="top" wrapText="1"/>
    </xf>
    <xf numFmtId="171" fontId="10" fillId="2" borderId="29" xfId="1112" applyFont="1" applyFill="1" applyBorder="1" applyAlignment="1" applyProtection="1">
      <alignment vertical="top" wrapText="1"/>
      <protection locked="0"/>
    </xf>
    <xf numFmtId="177" fontId="12" fillId="2" borderId="29" xfId="0" applyNumberFormat="1" applyFont="1" applyFill="1" applyBorder="1" applyAlignment="1">
      <alignment horizontal="center" vertical="top"/>
    </xf>
    <xf numFmtId="171" fontId="10" fillId="2" borderId="32" xfId="1112" applyFont="1" applyFill="1" applyBorder="1" applyAlignment="1" applyProtection="1">
      <alignment horizontal="right" vertical="top" wrapText="1"/>
      <protection locked="0"/>
    </xf>
    <xf numFmtId="171" fontId="10" fillId="0" borderId="29" xfId="1112" applyFont="1" applyFill="1" applyBorder="1" applyAlignment="1" applyProtection="1">
      <alignment horizontal="right" vertical="top" wrapText="1"/>
      <protection locked="0"/>
    </xf>
    <xf numFmtId="0" fontId="9" fillId="56" borderId="29" xfId="0" applyFont="1" applyFill="1" applyBorder="1" applyAlignment="1">
      <alignment vertical="top" wrapText="1"/>
    </xf>
    <xf numFmtId="0" fontId="74" fillId="56" borderId="29" xfId="0" applyFont="1" applyFill="1" applyBorder="1" applyAlignment="1">
      <alignment vertical="top"/>
    </xf>
    <xf numFmtId="4" fontId="12" fillId="57" borderId="29" xfId="0" applyNumberFormat="1" applyFont="1" applyFill="1" applyBorder="1" applyAlignment="1">
      <alignment horizontal="right" vertical="top"/>
    </xf>
    <xf numFmtId="4" fontId="12" fillId="2" borderId="29" xfId="0" applyNumberFormat="1" applyFont="1" applyFill="1" applyBorder="1" applyAlignment="1">
      <alignment horizontal="center" vertical="top"/>
    </xf>
    <xf numFmtId="0" fontId="9" fillId="57" borderId="29" xfId="0" quotePrefix="1" applyFont="1" applyFill="1" applyBorder="1" applyAlignment="1">
      <alignment horizontal="left" vertical="top"/>
    </xf>
    <xf numFmtId="171" fontId="78" fillId="2" borderId="29" xfId="1112" applyFont="1" applyFill="1" applyBorder="1" applyAlignment="1" applyProtection="1">
      <alignment horizontal="right" vertical="top" wrapText="1"/>
      <protection locked="0"/>
    </xf>
    <xf numFmtId="0" fontId="9" fillId="0" borderId="29" xfId="0" quotePrefix="1" applyFont="1" applyBorder="1" applyAlignment="1">
      <alignment horizontal="left" vertical="top"/>
    </xf>
    <xf numFmtId="216" fontId="12" fillId="2" borderId="29" xfId="0" applyNumberFormat="1" applyFont="1" applyFill="1" applyBorder="1" applyAlignment="1">
      <alignment horizontal="right" vertical="top" wrapText="1"/>
    </xf>
    <xf numFmtId="4" fontId="12" fillId="2" borderId="29" xfId="0" applyNumberFormat="1" applyFont="1" applyFill="1" applyBorder="1" applyAlignment="1">
      <alignment horizontal="right" vertical="top"/>
    </xf>
    <xf numFmtId="0" fontId="12" fillId="2" borderId="29" xfId="0" applyFont="1" applyFill="1" applyBorder="1" applyAlignment="1">
      <alignment horizontal="right" vertical="top" wrapText="1"/>
    </xf>
    <xf numFmtId="0" fontId="12" fillId="2" borderId="29" xfId="0" applyFont="1" applyFill="1" applyBorder="1" applyAlignment="1">
      <alignment horizontal="left" vertical="top"/>
    </xf>
    <xf numFmtId="171" fontId="10" fillId="2" borderId="29" xfId="1112" applyFont="1" applyFill="1" applyBorder="1" applyAlignment="1" applyProtection="1">
      <alignment vertical="top"/>
      <protection locked="0"/>
    </xf>
    <xf numFmtId="2" fontId="10" fillId="0" borderId="29" xfId="0" applyNumberFormat="1" applyFont="1" applyBorder="1" applyAlignment="1">
      <alignment vertical="top" wrapText="1"/>
    </xf>
    <xf numFmtId="37" fontId="9" fillId="2" borderId="29" xfId="0" quotePrefix="1" applyNumberFormat="1" applyFont="1" applyFill="1" applyBorder="1" applyAlignment="1">
      <alignment horizontal="right" vertical="top"/>
    </xf>
    <xf numFmtId="0" fontId="9" fillId="2" borderId="29" xfId="809" applyFont="1" applyFill="1" applyBorder="1" applyAlignment="1">
      <alignment vertical="top" wrapText="1"/>
    </xf>
    <xf numFmtId="171" fontId="10" fillId="2" borderId="29" xfId="1112" applyFont="1" applyFill="1" applyBorder="1" applyAlignment="1" applyProtection="1">
      <alignment horizontal="right" vertical="top" wrapText="1"/>
    </xf>
    <xf numFmtId="4" fontId="10" fillId="2" borderId="29" xfId="1116" applyNumberFormat="1" applyFont="1" applyFill="1" applyBorder="1" applyAlignment="1" applyProtection="1">
      <alignment horizontal="right" vertical="top"/>
      <protection locked="0"/>
    </xf>
    <xf numFmtId="0" fontId="14" fillId="2" borderId="29" xfId="226" applyFont="1" applyFill="1" applyBorder="1" applyAlignment="1">
      <alignment horizontal="left" vertical="top" wrapText="1"/>
    </xf>
    <xf numFmtId="171" fontId="10" fillId="2" borderId="29" xfId="1112" applyFont="1" applyFill="1" applyBorder="1" applyAlignment="1" applyProtection="1">
      <alignment vertical="top" wrapText="1"/>
    </xf>
    <xf numFmtId="175" fontId="10" fillId="2" borderId="29" xfId="0" applyNumberFormat="1" applyFont="1" applyFill="1" applyBorder="1" applyAlignment="1">
      <alignment horizontal="right" vertical="top"/>
    </xf>
    <xf numFmtId="0" fontId="10" fillId="2" borderId="29" xfId="809" applyFont="1" applyFill="1" applyBorder="1" applyAlignment="1">
      <alignment vertical="top" wrapText="1"/>
    </xf>
    <xf numFmtId="219" fontId="9" fillId="2" borderId="29" xfId="1112" applyNumberFormat="1" applyFont="1" applyFill="1" applyBorder="1" applyAlignment="1" applyProtection="1">
      <alignment horizontal="right" vertical="top" wrapText="1"/>
    </xf>
    <xf numFmtId="39" fontId="9" fillId="2" borderId="29" xfId="809" applyNumberFormat="1" applyFont="1" applyFill="1" applyBorder="1" applyAlignment="1">
      <alignment horizontal="left" vertical="top" wrapText="1"/>
    </xf>
    <xf numFmtId="171" fontId="10" fillId="2" borderId="29" xfId="1112" applyFont="1" applyFill="1" applyBorder="1" applyAlignment="1" applyProtection="1">
      <alignment horizontal="center" vertical="top"/>
    </xf>
    <xf numFmtId="171" fontId="10" fillId="2" borderId="29" xfId="1112" applyFont="1" applyFill="1" applyBorder="1" applyAlignment="1" applyProtection="1">
      <alignment horizontal="center" vertical="top" wrapText="1"/>
      <protection locked="0"/>
    </xf>
    <xf numFmtId="220" fontId="10" fillId="2" borderId="29" xfId="1112" applyNumberFormat="1" applyFont="1" applyFill="1" applyBorder="1" applyAlignment="1" applyProtection="1">
      <alignment horizontal="right" vertical="top" wrapText="1"/>
    </xf>
    <xf numFmtId="0" fontId="10" fillId="2" borderId="29" xfId="226" applyFont="1" applyFill="1" applyBorder="1" applyAlignment="1">
      <alignment horizontal="left" vertical="top" wrapText="1"/>
    </xf>
    <xf numFmtId="216" fontId="10" fillId="2" borderId="32" xfId="0" applyNumberFormat="1" applyFont="1" applyFill="1" applyBorder="1" applyAlignment="1">
      <alignment horizontal="right" vertical="top"/>
    </xf>
    <xf numFmtId="4" fontId="10" fillId="2" borderId="32" xfId="1116" applyNumberFormat="1" applyFont="1" applyFill="1" applyBorder="1" applyAlignment="1" applyProtection="1">
      <alignment horizontal="right" vertical="top"/>
      <protection locked="0"/>
    </xf>
    <xf numFmtId="2" fontId="10" fillId="2" borderId="29" xfId="0" applyNumberFormat="1" applyFont="1" applyFill="1" applyBorder="1" applyAlignment="1">
      <alignment horizontal="right" vertical="top"/>
    </xf>
    <xf numFmtId="37" fontId="9" fillId="0" borderId="29" xfId="0" applyNumberFormat="1" applyFont="1" applyBorder="1" applyAlignment="1">
      <alignment horizontal="right" vertical="top"/>
    </xf>
    <xf numFmtId="0" fontId="9" fillId="0" borderId="29" xfId="809" applyFont="1" applyBorder="1" applyAlignment="1">
      <alignment vertical="top" wrapText="1"/>
    </xf>
    <xf numFmtId="171" fontId="10" fillId="0" borderId="29" xfId="1112" applyFont="1" applyFill="1" applyBorder="1" applyAlignment="1" applyProtection="1">
      <alignment horizontal="right" vertical="top" wrapText="1"/>
    </xf>
    <xf numFmtId="4" fontId="10" fillId="0" borderId="29" xfId="1116" applyNumberFormat="1" applyFont="1" applyBorder="1" applyAlignment="1" applyProtection="1">
      <alignment horizontal="right" vertical="top"/>
      <protection locked="0"/>
    </xf>
    <xf numFmtId="172" fontId="10" fillId="0" borderId="29" xfId="0" applyNumberFormat="1" applyFont="1" applyBorder="1" applyAlignment="1">
      <alignment horizontal="center" vertical="top" wrapText="1"/>
    </xf>
    <xf numFmtId="39" fontId="10" fillId="2" borderId="29" xfId="809" applyNumberFormat="1" applyFont="1" applyFill="1" applyBorder="1" applyAlignment="1">
      <alignment vertical="top" wrapText="1"/>
    </xf>
    <xf numFmtId="43" fontId="10" fillId="2" borderId="29" xfId="0" applyNumberFormat="1" applyFont="1" applyFill="1" applyBorder="1" applyAlignment="1">
      <alignment vertical="top"/>
    </xf>
    <xf numFmtId="37" fontId="12" fillId="0" borderId="29" xfId="0" applyNumberFormat="1" applyFont="1" applyBorder="1" applyAlignment="1">
      <alignment horizontal="right" vertical="top"/>
    </xf>
    <xf numFmtId="0" fontId="12" fillId="0" borderId="29" xfId="0" applyFont="1" applyBorder="1" applyAlignment="1">
      <alignment horizontal="left" vertical="top"/>
    </xf>
    <xf numFmtId="172" fontId="12" fillId="0" borderId="29" xfId="0" applyNumberFormat="1" applyFont="1" applyBorder="1" applyAlignment="1">
      <alignment horizontal="right" vertical="top"/>
    </xf>
    <xf numFmtId="4" fontId="10" fillId="0" borderId="29" xfId="4" applyNumberFormat="1" applyFont="1" applyFill="1" applyBorder="1" applyAlignment="1" applyProtection="1">
      <alignment horizontal="center" vertical="top"/>
    </xf>
    <xf numFmtId="172" fontId="12" fillId="0" borderId="29" xfId="0" applyNumberFormat="1" applyFont="1" applyBorder="1" applyAlignment="1" applyProtection="1">
      <alignment horizontal="right" vertical="top"/>
      <protection locked="0"/>
    </xf>
    <xf numFmtId="4" fontId="12" fillId="0" borderId="29" xfId="0" applyNumberFormat="1" applyFont="1" applyBorder="1" applyAlignment="1" applyProtection="1">
      <alignment horizontal="right" vertical="top"/>
      <protection locked="0"/>
    </xf>
    <xf numFmtId="213" fontId="11" fillId="0" borderId="29" xfId="0" applyNumberFormat="1" applyFont="1" applyBorder="1" applyAlignment="1">
      <alignment horizontal="right" vertical="top"/>
    </xf>
    <xf numFmtId="172" fontId="12" fillId="0" borderId="29" xfId="0" applyNumberFormat="1" applyFont="1" applyBorder="1" applyAlignment="1">
      <alignment horizontal="center" vertical="top"/>
    </xf>
    <xf numFmtId="37" fontId="11" fillId="0" borderId="29" xfId="0" applyNumberFormat="1" applyFont="1" applyBorder="1" applyAlignment="1">
      <alignment horizontal="right" vertical="top"/>
    </xf>
    <xf numFmtId="0" fontId="11" fillId="0" borderId="29" xfId="0" applyFont="1" applyBorder="1" applyAlignment="1">
      <alignment horizontal="left" vertical="top"/>
    </xf>
    <xf numFmtId="173" fontId="12" fillId="0" borderId="29" xfId="0" applyNumberFormat="1" applyFont="1" applyBorder="1" applyAlignment="1">
      <alignment horizontal="right" vertical="top"/>
    </xf>
    <xf numFmtId="0" fontId="12" fillId="0" borderId="29" xfId="0" applyFont="1" applyBorder="1" applyAlignment="1">
      <alignment horizontal="right" vertical="top"/>
    </xf>
    <xf numFmtId="4" fontId="12" fillId="0" borderId="29" xfId="660" applyNumberFormat="1" applyFont="1" applyFill="1" applyBorder="1" applyAlignment="1" applyProtection="1">
      <alignment vertical="top"/>
      <protection locked="0"/>
    </xf>
    <xf numFmtId="0" fontId="12" fillId="0" borderId="29" xfId="0" applyFont="1" applyBorder="1" applyAlignment="1">
      <alignment horizontal="left" vertical="top" wrapText="1"/>
    </xf>
    <xf numFmtId="213" fontId="12" fillId="0" borderId="29" xfId="0" applyNumberFormat="1" applyFont="1" applyBorder="1" applyAlignment="1">
      <alignment horizontal="right" vertical="top"/>
    </xf>
    <xf numFmtId="37" fontId="11" fillId="0" borderId="29" xfId="0" applyNumberFormat="1" applyFont="1" applyBorder="1" applyAlignment="1">
      <alignment vertical="top"/>
    </xf>
    <xf numFmtId="213" fontId="12" fillId="0" borderId="29" xfId="0" applyNumberFormat="1" applyFont="1" applyBorder="1" applyAlignment="1">
      <alignment vertical="top" wrapText="1"/>
    </xf>
    <xf numFmtId="0" fontId="12" fillId="0" borderId="29" xfId="0" applyFont="1" applyBorder="1" applyAlignment="1">
      <alignment vertical="top"/>
    </xf>
    <xf numFmtId="4" fontId="12" fillId="0" borderId="29" xfId="0" applyNumberFormat="1" applyFont="1" applyBorder="1" applyAlignment="1">
      <alignment horizontal="right" vertical="top"/>
    </xf>
    <xf numFmtId="172" fontId="10" fillId="0" borderId="29" xfId="0" applyNumberFormat="1" applyFont="1" applyBorder="1" applyAlignment="1" applyProtection="1">
      <alignment horizontal="right" vertical="top"/>
      <protection locked="0"/>
    </xf>
    <xf numFmtId="214" fontId="12" fillId="0" borderId="29" xfId="0" applyNumberFormat="1" applyFont="1" applyBorder="1" applyAlignment="1">
      <alignment vertical="top" wrapText="1"/>
    </xf>
    <xf numFmtId="0" fontId="17" fillId="0" borderId="29" xfId="0" applyFont="1" applyBorder="1" applyAlignment="1">
      <alignment vertical="top" wrapText="1"/>
    </xf>
    <xf numFmtId="0" fontId="75" fillId="0" borderId="29" xfId="0" applyFont="1" applyBorder="1" applyAlignment="1">
      <alignment vertical="top"/>
    </xf>
    <xf numFmtId="213" fontId="12" fillId="0" borderId="29" xfId="0" applyNumberFormat="1" applyFont="1" applyBorder="1" applyAlignment="1">
      <alignment horizontal="right" vertical="top" wrapText="1"/>
    </xf>
    <xf numFmtId="214" fontId="12" fillId="0" borderId="29" xfId="0" applyNumberFormat="1" applyFont="1" applyBorder="1" applyAlignment="1">
      <alignment horizontal="right" vertical="top" wrapText="1"/>
    </xf>
    <xf numFmtId="171" fontId="10" fillId="0" borderId="29" xfId="12" applyFont="1" applyFill="1" applyBorder="1" applyAlignment="1" applyProtection="1">
      <alignment horizontal="right" vertical="top" wrapText="1"/>
      <protection locked="0"/>
    </xf>
    <xf numFmtId="213" fontId="10" fillId="0" borderId="29" xfId="0" applyNumberFormat="1" applyFont="1" applyBorder="1" applyAlignment="1">
      <alignment horizontal="right" vertical="top" wrapText="1"/>
    </xf>
    <xf numFmtId="172" fontId="10" fillId="0" borderId="29" xfId="0" applyNumberFormat="1" applyFont="1" applyBorder="1" applyAlignment="1">
      <alignment horizontal="right" vertical="top"/>
    </xf>
    <xf numFmtId="0" fontId="14" fillId="0" borderId="29" xfId="0" applyFont="1" applyBorder="1" applyAlignment="1">
      <alignment horizontal="right" vertical="top"/>
    </xf>
    <xf numFmtId="0" fontId="14" fillId="0" borderId="29" xfId="0" applyFont="1" applyBorder="1" applyAlignment="1">
      <alignment vertical="top" wrapText="1"/>
    </xf>
    <xf numFmtId="213" fontId="14" fillId="0" borderId="29" xfId="0" applyNumberFormat="1" applyFont="1" applyBorder="1" applyAlignment="1">
      <alignment horizontal="right" vertical="top" wrapText="1"/>
    </xf>
    <xf numFmtId="0" fontId="14" fillId="0" borderId="29" xfId="0" applyFont="1" applyBorder="1" applyAlignment="1">
      <alignment horizontal="left" vertical="top"/>
    </xf>
    <xf numFmtId="171" fontId="10" fillId="2" borderId="32" xfId="1112" applyFont="1" applyFill="1" applyBorder="1" applyAlignment="1" applyProtection="1">
      <alignment horizontal="center" vertical="top" wrapText="1"/>
    </xf>
    <xf numFmtId="1" fontId="9" fillId="0" borderId="29" xfId="1118" applyNumberFormat="1" applyFont="1" applyBorder="1" applyAlignment="1">
      <alignment horizontal="right" vertical="top" wrapText="1"/>
    </xf>
    <xf numFmtId="39" fontId="9" fillId="0" borderId="29" xfId="1118" applyFont="1" applyBorder="1" applyAlignment="1">
      <alignment vertical="top" wrapText="1"/>
    </xf>
    <xf numFmtId="172" fontId="10" fillId="0" borderId="29" xfId="1118" applyNumberFormat="1" applyFont="1" applyBorder="1" applyAlignment="1">
      <alignment vertical="top"/>
    </xf>
    <xf numFmtId="39" fontId="10" fillId="0" borderId="29" xfId="1118" applyFont="1" applyBorder="1" applyAlignment="1">
      <alignment vertical="top"/>
    </xf>
    <xf numFmtId="172" fontId="10" fillId="0" borderId="29" xfId="1118" applyNumberFormat="1" applyFont="1" applyBorder="1" applyAlignment="1" applyProtection="1">
      <alignment vertical="top"/>
      <protection locked="0"/>
    </xf>
    <xf numFmtId="4" fontId="10" fillId="0" borderId="29" xfId="1118" applyNumberFormat="1" applyFont="1" applyBorder="1" applyAlignment="1" applyProtection="1">
      <alignment vertical="top"/>
      <protection locked="0"/>
    </xf>
    <xf numFmtId="175" fontId="10" fillId="0" borderId="29" xfId="15" applyNumberFormat="1" applyFont="1" applyBorder="1" applyAlignment="1">
      <alignment vertical="top" wrapText="1"/>
    </xf>
    <xf numFmtId="0" fontId="10" fillId="0" borderId="29" xfId="15" applyFont="1" applyBorder="1" applyAlignment="1">
      <alignment vertical="top" wrapText="1"/>
    </xf>
    <xf numFmtId="0" fontId="10" fillId="0" borderId="29" xfId="15" applyFont="1" applyBorder="1" applyAlignment="1">
      <alignment horizontal="center" vertical="top"/>
    </xf>
    <xf numFmtId="172" fontId="10" fillId="0" borderId="29" xfId="1118" applyNumberFormat="1" applyFont="1" applyBorder="1" applyAlignment="1" applyProtection="1">
      <alignment horizontal="right" vertical="top"/>
      <protection locked="0"/>
    </xf>
    <xf numFmtId="0" fontId="10" fillId="0" borderId="29" xfId="15" applyFont="1" applyBorder="1" applyAlignment="1">
      <alignment vertical="top"/>
    </xf>
    <xf numFmtId="172" fontId="10" fillId="0" borderId="29" xfId="16" applyNumberFormat="1" applyFont="1" applyFill="1" applyBorder="1" applyAlignment="1" applyProtection="1">
      <alignment vertical="top"/>
    </xf>
    <xf numFmtId="37" fontId="9" fillId="0" borderId="29" xfId="15" applyNumberFormat="1" applyFont="1" applyBorder="1" applyAlignment="1">
      <alignment horizontal="right" vertical="top" wrapText="1"/>
    </xf>
    <xf numFmtId="0" fontId="9" fillId="0" borderId="29" xfId="15" applyFont="1" applyBorder="1" applyAlignment="1">
      <alignment vertical="top"/>
    </xf>
    <xf numFmtId="216" fontId="10" fillId="0" borderId="29" xfId="15" applyNumberFormat="1" applyFont="1" applyBorder="1" applyAlignment="1">
      <alignment vertical="top" wrapText="1"/>
    </xf>
    <xf numFmtId="37" fontId="9" fillId="0" borderId="29" xfId="15" applyNumberFormat="1" applyFont="1" applyBorder="1" applyAlignment="1">
      <alignment vertical="top" wrapText="1"/>
    </xf>
    <xf numFmtId="0" fontId="9" fillId="0" borderId="29" xfId="0" applyFont="1" applyBorder="1" applyAlignment="1">
      <alignment vertical="top"/>
    </xf>
    <xf numFmtId="0" fontId="10" fillId="0" borderId="29" xfId="0" applyFont="1" applyBorder="1" applyAlignment="1">
      <alignment horizontal="justify" vertical="top" wrapText="1"/>
    </xf>
    <xf numFmtId="172" fontId="10" fillId="0" borderId="29" xfId="11" applyNumberFormat="1" applyFont="1" applyFill="1" applyBorder="1" applyAlignment="1" applyProtection="1">
      <alignment vertical="top"/>
    </xf>
    <xf numFmtId="172" fontId="10" fillId="0" borderId="29" xfId="11" applyNumberFormat="1" applyFont="1" applyFill="1" applyBorder="1" applyAlignment="1" applyProtection="1">
      <alignment vertical="top" wrapText="1"/>
    </xf>
    <xf numFmtId="0" fontId="12" fillId="0" borderId="29" xfId="0" applyFont="1" applyBorder="1" applyAlignment="1">
      <alignment vertical="top" wrapText="1"/>
    </xf>
    <xf numFmtId="0" fontId="11" fillId="0" borderId="29" xfId="0" applyFont="1" applyBorder="1" applyAlignment="1">
      <alignment horizontal="center" vertical="top"/>
    </xf>
    <xf numFmtId="172" fontId="12" fillId="0" borderId="29" xfId="0" applyNumberFormat="1" applyFont="1" applyBorder="1" applyAlignment="1">
      <alignment vertical="top"/>
    </xf>
    <xf numFmtId="4" fontId="12" fillId="0" borderId="29" xfId="0" applyNumberFormat="1" applyFont="1" applyBorder="1" applyAlignment="1">
      <alignment horizontal="center" vertical="top"/>
    </xf>
    <xf numFmtId="172" fontId="10" fillId="0" borderId="29" xfId="0" applyNumberFormat="1" applyFont="1" applyBorder="1" applyAlignment="1" applyProtection="1">
      <alignment vertical="top"/>
      <protection locked="0"/>
    </xf>
    <xf numFmtId="172" fontId="10" fillId="2" borderId="29" xfId="0" applyNumberFormat="1" applyFont="1" applyFill="1" applyBorder="1" applyAlignment="1">
      <alignment vertical="top" wrapText="1"/>
    </xf>
    <xf numFmtId="43" fontId="10" fillId="2" borderId="29" xfId="8" applyFont="1" applyFill="1" applyBorder="1" applyAlignment="1" applyProtection="1">
      <alignment horizontal="right" vertical="top" wrapText="1"/>
      <protection locked="0"/>
    </xf>
    <xf numFmtId="1" fontId="10" fillId="2" borderId="29" xfId="0" applyNumberFormat="1" applyFont="1" applyFill="1" applyBorder="1" applyAlignment="1">
      <alignment horizontal="right" vertical="top"/>
    </xf>
    <xf numFmtId="37" fontId="10" fillId="2" borderId="29" xfId="0" applyNumberFormat="1" applyFont="1" applyFill="1" applyBorder="1" applyAlignment="1">
      <alignment vertical="top"/>
    </xf>
    <xf numFmtId="49" fontId="10" fillId="54" borderId="32" xfId="0" applyNumberFormat="1" applyFont="1" applyFill="1" applyBorder="1" applyAlignment="1">
      <alignment horizontal="right" vertical="top"/>
    </xf>
    <xf numFmtId="0" fontId="9" fillId="54" borderId="32" xfId="224" applyFont="1" applyFill="1" applyBorder="1" applyAlignment="1">
      <alignment horizontal="center" vertical="top"/>
    </xf>
    <xf numFmtId="0" fontId="9" fillId="54" borderId="32" xfId="224" quotePrefix="1" applyFont="1" applyFill="1" applyBorder="1" applyAlignment="1">
      <alignment horizontal="center" vertical="top"/>
    </xf>
    <xf numFmtId="0" fontId="10" fillId="54" borderId="32" xfId="224" applyFont="1" applyFill="1" applyBorder="1" applyAlignment="1">
      <alignment vertical="top"/>
    </xf>
    <xf numFmtId="0" fontId="10" fillId="54" borderId="32" xfId="224" applyFont="1" applyFill="1" applyBorder="1" applyAlignment="1" applyProtection="1">
      <alignment horizontal="center" vertical="top"/>
      <protection locked="0"/>
    </xf>
    <xf numFmtId="4" fontId="9" fillId="54" borderId="32" xfId="224" applyNumberFormat="1" applyFont="1" applyFill="1" applyBorder="1" applyAlignment="1">
      <alignment vertical="top"/>
    </xf>
    <xf numFmtId="49" fontId="10" fillId="54" borderId="31" xfId="0" applyNumberFormat="1" applyFont="1" applyFill="1" applyBorder="1" applyAlignment="1">
      <alignment horizontal="right" vertical="top"/>
    </xf>
    <xf numFmtId="0" fontId="9" fillId="54" borderId="31" xfId="224" applyFont="1" applyFill="1" applyBorder="1" applyAlignment="1">
      <alignment horizontal="center" vertical="top"/>
    </xf>
    <xf numFmtId="0" fontId="9" fillId="54" borderId="31" xfId="224" quotePrefix="1" applyFont="1" applyFill="1" applyBorder="1" applyAlignment="1">
      <alignment horizontal="center" vertical="top"/>
    </xf>
    <xf numFmtId="0" fontId="10" fillId="54" borderId="31" xfId="224" applyFont="1" applyFill="1" applyBorder="1" applyAlignment="1">
      <alignment vertical="top"/>
    </xf>
    <xf numFmtId="0" fontId="10" fillId="54" borderId="31" xfId="224" applyFont="1" applyFill="1" applyBorder="1" applyAlignment="1" applyProtection="1">
      <alignment horizontal="center" vertical="top"/>
      <protection locked="0"/>
    </xf>
    <xf numFmtId="4" fontId="9" fillId="54" borderId="31" xfId="224" applyNumberFormat="1" applyFont="1" applyFill="1" applyBorder="1" applyAlignment="1">
      <alignment vertical="top"/>
    </xf>
    <xf numFmtId="49" fontId="10" fillId="0" borderId="29" xfId="0" applyNumberFormat="1" applyFont="1" applyFill="1" applyBorder="1" applyAlignment="1">
      <alignment horizontal="right" vertical="top"/>
    </xf>
    <xf numFmtId="0" fontId="9" fillId="0" borderId="29" xfId="0" applyFont="1" applyFill="1" applyBorder="1" applyAlignment="1" applyProtection="1">
      <alignment horizontal="right" vertical="top"/>
    </xf>
    <xf numFmtId="4" fontId="10" fillId="0" borderId="29" xfId="0" applyNumberFormat="1" applyFont="1" applyFill="1" applyBorder="1" applyAlignment="1">
      <alignment horizontal="right" vertical="top"/>
    </xf>
    <xf numFmtId="0" fontId="10" fillId="0" borderId="29" xfId="0" applyFont="1" applyFill="1" applyBorder="1" applyAlignment="1">
      <alignment horizontal="center" vertical="top"/>
    </xf>
    <xf numFmtId="4" fontId="10" fillId="0" borderId="29" xfId="0" applyNumberFormat="1" applyFont="1" applyFill="1" applyBorder="1" applyAlignment="1" applyProtection="1">
      <alignment vertical="top"/>
      <protection locked="0"/>
    </xf>
    <xf numFmtId="4" fontId="10" fillId="0" borderId="29" xfId="0" applyNumberFormat="1" applyFont="1" applyFill="1" applyBorder="1" applyAlignment="1">
      <alignment vertical="top"/>
    </xf>
    <xf numFmtId="0" fontId="10" fillId="56" borderId="29" xfId="0" applyFont="1" applyFill="1" applyBorder="1" applyAlignment="1">
      <alignment horizontal="right" vertical="top" wrapText="1"/>
    </xf>
    <xf numFmtId="10" fontId="10" fillId="2" borderId="29" xfId="258" applyNumberFormat="1" applyFont="1" applyFill="1" applyBorder="1" applyAlignment="1">
      <alignment vertical="top" wrapText="1"/>
    </xf>
    <xf numFmtId="43" fontId="10" fillId="2" borderId="29" xfId="8" applyFont="1" applyFill="1" applyBorder="1" applyAlignment="1" applyProtection="1">
      <alignment horizontal="center" vertical="top" wrapText="1"/>
      <protection locked="0"/>
    </xf>
    <xf numFmtId="4" fontId="10" fillId="2" borderId="29" xfId="0" applyNumberFormat="1" applyFont="1" applyFill="1" applyBorder="1" applyAlignment="1">
      <alignment horizontal="center" vertical="top" wrapText="1"/>
    </xf>
    <xf numFmtId="10" fontId="10" fillId="2" borderId="29" xfId="258" applyNumberFormat="1" applyFont="1" applyFill="1" applyBorder="1" applyAlignment="1">
      <alignment horizontal="right" vertical="top" wrapText="1"/>
    </xf>
    <xf numFmtId="172" fontId="10" fillId="2" borderId="29" xfId="1096" applyNumberFormat="1" applyFont="1" applyFill="1" applyBorder="1" applyAlignment="1">
      <alignment horizontal="center" vertical="top"/>
    </xf>
    <xf numFmtId="43" fontId="10" fillId="2" borderId="29" xfId="8" applyFont="1" applyFill="1" applyBorder="1" applyAlignment="1" applyProtection="1">
      <alignment horizontal="center" vertical="top"/>
      <protection locked="0"/>
    </xf>
    <xf numFmtId="10" fontId="10" fillId="2" borderId="29" xfId="259" applyNumberFormat="1" applyFont="1" applyFill="1" applyBorder="1" applyAlignment="1">
      <alignment vertical="top"/>
    </xf>
    <xf numFmtId="4" fontId="10" fillId="2" borderId="29" xfId="1096" applyNumberFormat="1" applyFont="1" applyFill="1" applyBorder="1" applyAlignment="1">
      <alignment horizontal="center" vertical="top" wrapText="1"/>
    </xf>
    <xf numFmtId="10" fontId="10" fillId="2" borderId="29" xfId="228" applyNumberFormat="1" applyFont="1" applyFill="1" applyBorder="1" applyAlignment="1">
      <alignment vertical="top"/>
    </xf>
    <xf numFmtId="175" fontId="9" fillId="2" borderId="29" xfId="228" applyNumberFormat="1" applyFont="1" applyFill="1" applyBorder="1" applyAlignment="1">
      <alignment horizontal="right" vertical="top"/>
    </xf>
    <xf numFmtId="43" fontId="9" fillId="2" borderId="29" xfId="8" applyFont="1" applyFill="1" applyBorder="1" applyAlignment="1" applyProtection="1">
      <alignment horizontal="center" vertical="top"/>
      <protection locked="0"/>
    </xf>
    <xf numFmtId="4" fontId="10" fillId="0" borderId="29" xfId="2" applyNumberFormat="1" applyFont="1" applyFill="1" applyBorder="1" applyAlignment="1" applyProtection="1">
      <alignment horizontal="right" vertical="top"/>
    </xf>
    <xf numFmtId="0" fontId="9" fillId="2" borderId="29" xfId="0" applyFont="1" applyFill="1" applyBorder="1" applyAlignment="1" applyProtection="1">
      <alignment horizontal="right" vertical="top"/>
    </xf>
    <xf numFmtId="10" fontId="10" fillId="2" borderId="29" xfId="2" applyNumberFormat="1" applyFont="1" applyFill="1" applyBorder="1" applyAlignment="1">
      <alignment horizontal="right" vertical="top"/>
    </xf>
    <xf numFmtId="4" fontId="9" fillId="2" borderId="29" xfId="0" applyNumberFormat="1" applyFont="1" applyFill="1" applyBorder="1" applyAlignment="1">
      <alignment vertical="top"/>
    </xf>
    <xf numFmtId="0" fontId="10" fillId="0" borderId="29" xfId="0" applyFont="1" applyFill="1" applyBorder="1" applyAlignment="1">
      <alignment vertical="top"/>
    </xf>
    <xf numFmtId="10" fontId="10" fillId="0" borderId="29" xfId="2" applyNumberFormat="1" applyFont="1" applyFill="1" applyBorder="1" applyAlignment="1">
      <alignment horizontal="right" vertical="top"/>
    </xf>
    <xf numFmtId="49" fontId="10" fillId="58" borderId="31" xfId="0" applyNumberFormat="1" applyFont="1" applyFill="1" applyBorder="1" applyAlignment="1">
      <alignment horizontal="right" vertical="top"/>
    </xf>
    <xf numFmtId="0" fontId="9" fillId="58" borderId="31" xfId="0" applyFont="1" applyFill="1" applyBorder="1" applyAlignment="1" applyProtection="1">
      <alignment horizontal="right" vertical="top"/>
    </xf>
    <xf numFmtId="4" fontId="10" fillId="58" borderId="31" xfId="0" applyNumberFormat="1" applyFont="1" applyFill="1" applyBorder="1" applyAlignment="1">
      <alignment horizontal="right" vertical="top"/>
    </xf>
    <xf numFmtId="0" fontId="10" fillId="58" borderId="31" xfId="0" applyFont="1" applyFill="1" applyBorder="1" applyAlignment="1">
      <alignment horizontal="center" vertical="top"/>
    </xf>
    <xf numFmtId="4" fontId="10" fillId="58" borderId="31" xfId="0" applyNumberFormat="1" applyFont="1" applyFill="1" applyBorder="1" applyAlignment="1" applyProtection="1">
      <alignment vertical="top"/>
    </xf>
    <xf numFmtId="4" fontId="9" fillId="58" borderId="31" xfId="0" applyNumberFormat="1" applyFont="1" applyFill="1" applyBorder="1" applyAlignment="1">
      <alignment vertical="top"/>
    </xf>
    <xf numFmtId="0" fontId="10" fillId="0" borderId="29" xfId="0" applyFont="1" applyFill="1" applyBorder="1" applyAlignment="1" applyProtection="1">
      <alignment horizontal="right" vertical="top"/>
    </xf>
    <xf numFmtId="10" fontId="10" fillId="0" borderId="29" xfId="2" applyNumberFormat="1" applyFont="1" applyFill="1" applyBorder="1" applyAlignment="1" applyProtection="1">
      <alignment horizontal="right" vertical="top"/>
    </xf>
    <xf numFmtId="4" fontId="10" fillId="0" borderId="29" xfId="0" applyNumberFormat="1" applyFont="1" applyFill="1" applyBorder="1" applyAlignment="1" applyProtection="1">
      <alignment vertical="top"/>
    </xf>
    <xf numFmtId="49" fontId="10" fillId="58" borderId="32" xfId="0" applyNumberFormat="1" applyFont="1" applyFill="1" applyBorder="1" applyAlignment="1">
      <alignment horizontal="right" vertical="top"/>
    </xf>
    <xf numFmtId="0" fontId="9" fillId="58" borderId="32" xfId="0" applyFont="1" applyFill="1" applyBorder="1" applyAlignment="1" applyProtection="1">
      <alignment horizontal="right" vertical="top"/>
    </xf>
    <xf numFmtId="4" fontId="10" fillId="58" borderId="32" xfId="0" applyNumberFormat="1" applyFont="1" applyFill="1" applyBorder="1" applyAlignment="1">
      <alignment horizontal="right" vertical="top"/>
    </xf>
    <xf numFmtId="0" fontId="10" fillId="58" borderId="32" xfId="0" applyFont="1" applyFill="1" applyBorder="1" applyAlignment="1">
      <alignment horizontal="center" vertical="top"/>
    </xf>
    <xf numFmtId="4" fontId="10" fillId="58" borderId="32" xfId="0" applyNumberFormat="1" applyFont="1" applyFill="1" applyBorder="1" applyAlignment="1" applyProtection="1">
      <alignment vertical="top"/>
    </xf>
    <xf numFmtId="4" fontId="9" fillId="58" borderId="32" xfId="0" applyNumberFormat="1" applyFont="1" applyFill="1" applyBorder="1" applyAlignment="1">
      <alignment vertical="top"/>
    </xf>
    <xf numFmtId="49" fontId="10" fillId="0" borderId="0" xfId="0" applyNumberFormat="1" applyFont="1" applyFill="1" applyAlignment="1">
      <alignment horizontal="right" vertical="top"/>
    </xf>
    <xf numFmtId="4" fontId="10" fillId="0" borderId="0" xfId="0" applyNumberFormat="1" applyFont="1" applyFill="1" applyAlignment="1">
      <alignment horizontal="right" vertical="top"/>
    </xf>
    <xf numFmtId="0" fontId="10" fillId="0" borderId="0" xfId="0" applyFont="1" applyFill="1" applyAlignment="1">
      <alignment horizontal="center" vertical="top"/>
    </xf>
    <xf numFmtId="4" fontId="10" fillId="0" borderId="0" xfId="0" applyNumberFormat="1" applyFont="1" applyFill="1" applyAlignment="1">
      <alignment vertical="top"/>
    </xf>
    <xf numFmtId="4" fontId="17" fillId="0" borderId="29" xfId="0" applyNumberFormat="1" applyFont="1" applyBorder="1" applyAlignment="1" applyProtection="1">
      <alignment horizontal="right" vertical="top" wrapText="1"/>
      <protection locked="0"/>
    </xf>
    <xf numFmtId="4" fontId="10" fillId="2" borderId="29" xfId="1112" applyNumberFormat="1" applyFont="1" applyFill="1" applyBorder="1" applyAlignment="1" applyProtection="1">
      <alignment vertical="top"/>
      <protection locked="0"/>
    </xf>
    <xf numFmtId="4" fontId="9" fillId="55" borderId="31" xfId="0" applyNumberFormat="1" applyFont="1" applyFill="1" applyBorder="1" applyAlignment="1">
      <alignment horizontal="right" vertical="top"/>
    </xf>
    <xf numFmtId="218" fontId="10" fillId="0" borderId="29" xfId="1115" applyNumberFormat="1" applyFont="1" applyFill="1" applyBorder="1" applyAlignment="1">
      <alignment horizontal="right" vertical="top"/>
    </xf>
    <xf numFmtId="0" fontId="10" fillId="0" borderId="29" xfId="0" applyFont="1" applyFill="1" applyBorder="1" applyAlignment="1">
      <alignment vertical="top" wrapText="1"/>
    </xf>
    <xf numFmtId="4" fontId="10" fillId="0" borderId="29" xfId="0" applyNumberFormat="1" applyFont="1" applyFill="1" applyBorder="1" applyAlignment="1">
      <alignment horizontal="center" vertical="top"/>
    </xf>
    <xf numFmtId="0" fontId="9" fillId="0" borderId="29" xfId="0" applyFont="1" applyFill="1" applyBorder="1" applyAlignment="1">
      <alignment horizontal="center" vertical="top" wrapText="1"/>
    </xf>
    <xf numFmtId="0" fontId="9" fillId="0" borderId="29" xfId="0" applyFont="1" applyFill="1" applyBorder="1" applyAlignment="1">
      <alignment horizontal="left" vertical="top" wrapText="1"/>
    </xf>
    <xf numFmtId="4" fontId="10" fillId="0" borderId="29" xfId="0" applyNumberFormat="1" applyFont="1" applyFill="1" applyBorder="1" applyAlignment="1">
      <alignment horizontal="center" vertical="top" wrapText="1"/>
    </xf>
    <xf numFmtId="4" fontId="10" fillId="0" borderId="29" xfId="0" applyNumberFormat="1" applyFont="1" applyFill="1" applyBorder="1" applyAlignment="1" applyProtection="1">
      <alignment horizontal="right" vertical="top" wrapText="1"/>
      <protection locked="0"/>
    </xf>
    <xf numFmtId="37" fontId="9" fillId="0" borderId="29" xfId="0" applyNumberFormat="1" applyFont="1" applyFill="1" applyBorder="1" applyAlignment="1">
      <alignment horizontal="right" vertical="top" wrapText="1"/>
    </xf>
    <xf numFmtId="0" fontId="12" fillId="0" borderId="29" xfId="0" applyFont="1" applyFill="1" applyBorder="1" applyAlignment="1" applyProtection="1">
      <alignment horizontal="right" vertical="top" wrapText="1"/>
      <protection locked="0"/>
    </xf>
    <xf numFmtId="216" fontId="10" fillId="0" borderId="29" xfId="0" applyNumberFormat="1" applyFont="1" applyFill="1" applyBorder="1" applyAlignment="1">
      <alignment horizontal="right" vertical="top" wrapText="1"/>
    </xf>
    <xf numFmtId="0" fontId="10" fillId="0" borderId="29" xfId="0" applyFont="1" applyFill="1" applyBorder="1" applyAlignment="1">
      <alignment horizontal="left" vertical="top" wrapText="1"/>
    </xf>
    <xf numFmtId="4" fontId="12" fillId="0" borderId="29" xfId="0" applyNumberFormat="1" applyFont="1" applyFill="1" applyBorder="1" applyAlignment="1" applyProtection="1">
      <alignment horizontal="right" vertical="top" wrapText="1"/>
      <protection locked="0"/>
    </xf>
    <xf numFmtId="0" fontId="9" fillId="0" borderId="29" xfId="0" applyFont="1" applyFill="1" applyBorder="1" applyAlignment="1">
      <alignment horizontal="right" vertical="top" wrapText="1"/>
    </xf>
    <xf numFmtId="0" fontId="10" fillId="0" borderId="29" xfId="0" applyFont="1" applyFill="1" applyBorder="1" applyAlignment="1">
      <alignment horizontal="right" vertical="top" wrapText="1"/>
    </xf>
    <xf numFmtId="175" fontId="10" fillId="0" borderId="29" xfId="228" applyNumberFormat="1" applyFont="1" applyFill="1" applyBorder="1" applyAlignment="1">
      <alignment horizontal="right" vertical="top"/>
    </xf>
    <xf numFmtId="43" fontId="10" fillId="0" borderId="0" xfId="1" applyFont="1" applyAlignment="1">
      <alignment vertical="top"/>
    </xf>
    <xf numFmtId="43" fontId="10" fillId="0" borderId="0" xfId="1" applyFont="1" applyBorder="1" applyAlignment="1">
      <alignment vertical="top"/>
    </xf>
    <xf numFmtId="43" fontId="10" fillId="0" borderId="0" xfId="0" applyNumberFormat="1" applyFont="1" applyBorder="1" applyAlignment="1">
      <alignment vertical="top"/>
    </xf>
    <xf numFmtId="43" fontId="10" fillId="0" borderId="0" xfId="1" applyFont="1" applyAlignment="1">
      <alignment horizontal="right" vertical="top" wrapText="1"/>
    </xf>
    <xf numFmtId="217" fontId="10" fillId="0" borderId="29" xfId="228" applyNumberFormat="1" applyFont="1" applyFill="1" applyBorder="1" applyAlignment="1">
      <alignment horizontal="right" vertical="top"/>
    </xf>
    <xf numFmtId="172" fontId="10" fillId="0" borderId="29" xfId="228" applyNumberFormat="1" applyFont="1" applyFill="1" applyBorder="1" applyAlignment="1">
      <alignment vertical="top"/>
    </xf>
    <xf numFmtId="172" fontId="10" fillId="0" borderId="29" xfId="228" applyNumberFormat="1" applyFont="1" applyFill="1" applyBorder="1" applyAlignment="1">
      <alignment horizontal="center" vertical="top"/>
    </xf>
    <xf numFmtId="172" fontId="10" fillId="0" borderId="29" xfId="228" applyNumberFormat="1" applyFont="1" applyFill="1" applyBorder="1" applyAlignment="1" applyProtection="1">
      <alignment vertical="top"/>
      <protection locked="0"/>
    </xf>
    <xf numFmtId="173" fontId="11" fillId="0" borderId="29" xfId="0" applyNumberFormat="1" applyFont="1" applyFill="1" applyBorder="1" applyAlignment="1" applyProtection="1">
      <alignment horizontal="center" vertical="top"/>
    </xf>
    <xf numFmtId="0" fontId="9" fillId="0" borderId="29" xfId="0" applyFont="1" applyFill="1" applyBorder="1" applyAlignment="1">
      <alignment horizontal="justify" vertical="top" wrapText="1"/>
    </xf>
    <xf numFmtId="176" fontId="12" fillId="0" borderId="29" xfId="0" applyNumberFormat="1" applyFont="1" applyFill="1" applyBorder="1" applyAlignment="1" applyProtection="1">
      <alignment vertical="top"/>
    </xf>
    <xf numFmtId="0" fontId="12" fillId="0" borderId="29" xfId="0" applyFont="1" applyFill="1" applyBorder="1" applyAlignment="1">
      <alignment horizontal="center" vertical="top"/>
    </xf>
    <xf numFmtId="0" fontId="9" fillId="0" borderId="29" xfId="0" applyFont="1" applyFill="1" applyBorder="1" applyAlignment="1">
      <alignment vertical="top"/>
    </xf>
    <xf numFmtId="4" fontId="10" fillId="0" borderId="29" xfId="695" applyNumberFormat="1" applyFont="1" applyFill="1" applyBorder="1" applyAlignment="1">
      <alignment vertical="top"/>
    </xf>
    <xf numFmtId="43" fontId="10" fillId="0" borderId="29" xfId="695" applyFont="1" applyFill="1" applyBorder="1" applyAlignment="1">
      <alignment horizontal="center" vertical="top"/>
    </xf>
    <xf numFmtId="4" fontId="10" fillId="0" borderId="29" xfId="15" applyNumberFormat="1" applyFont="1" applyFill="1" applyBorder="1" applyAlignment="1" applyProtection="1">
      <alignment vertical="top"/>
      <protection locked="0"/>
    </xf>
    <xf numFmtId="172" fontId="10" fillId="0" borderId="29" xfId="0" applyNumberFormat="1" applyFont="1" applyFill="1" applyBorder="1" applyAlignment="1">
      <alignment horizontal="center"/>
    </xf>
    <xf numFmtId="4" fontId="10" fillId="0" borderId="29" xfId="1112" applyNumberFormat="1" applyFont="1" applyFill="1" applyBorder="1" applyAlignment="1" applyProtection="1">
      <alignment horizontal="right" vertical="top"/>
      <protection locked="0"/>
    </xf>
    <xf numFmtId="4" fontId="10" fillId="0" borderId="30" xfId="0" applyNumberFormat="1" applyFont="1" applyFill="1" applyBorder="1" applyAlignment="1" applyProtection="1">
      <alignment vertical="top"/>
      <protection locked="0"/>
    </xf>
    <xf numFmtId="37" fontId="11" fillId="0" borderId="29" xfId="0" applyNumberFormat="1" applyFont="1" applyFill="1" applyBorder="1" applyAlignment="1">
      <alignment vertical="top"/>
    </xf>
    <xf numFmtId="0" fontId="9" fillId="0" borderId="29" xfId="0" applyFont="1" applyFill="1" applyBorder="1" applyAlignment="1">
      <alignment vertical="top" wrapText="1"/>
    </xf>
    <xf numFmtId="37" fontId="9" fillId="0" borderId="29" xfId="0" applyNumberFormat="1" applyFont="1" applyFill="1" applyBorder="1" applyAlignment="1">
      <alignment vertical="top"/>
    </xf>
    <xf numFmtId="0" fontId="10" fillId="0" borderId="29" xfId="0" applyFont="1" applyFill="1" applyBorder="1" applyAlignment="1">
      <alignment horizontal="justify" vertical="top" wrapText="1"/>
    </xf>
    <xf numFmtId="216" fontId="10" fillId="0" borderId="29" xfId="0" applyNumberFormat="1" applyFont="1" applyFill="1" applyBorder="1" applyAlignment="1">
      <alignment vertical="top"/>
    </xf>
    <xf numFmtId="37" fontId="9" fillId="0" borderId="29" xfId="0" applyNumberFormat="1" applyFont="1" applyFill="1" applyBorder="1" applyAlignment="1">
      <alignment horizontal="right" vertical="top"/>
    </xf>
    <xf numFmtId="49" fontId="9" fillId="0" borderId="29" xfId="0" applyNumberFormat="1" applyFont="1" applyFill="1" applyBorder="1" applyAlignment="1">
      <alignment horizontal="center" vertical="top"/>
    </xf>
    <xf numFmtId="49" fontId="10" fillId="0" borderId="29" xfId="228" applyNumberFormat="1" applyFont="1" applyFill="1" applyBorder="1" applyAlignment="1">
      <alignment horizontal="right" vertical="top"/>
    </xf>
    <xf numFmtId="0" fontId="10" fillId="0" borderId="29" xfId="228" applyFont="1" applyFill="1" applyBorder="1" applyAlignment="1">
      <alignment vertical="top"/>
    </xf>
    <xf numFmtId="0" fontId="9" fillId="0" borderId="29" xfId="1113" applyFont="1" applyFill="1" applyBorder="1" applyAlignment="1">
      <alignment horizontal="right" vertical="top" wrapText="1"/>
    </xf>
    <xf numFmtId="0" fontId="9" fillId="0" borderId="29" xfId="228" applyFont="1" applyFill="1" applyBorder="1" applyAlignment="1">
      <alignment vertical="top"/>
    </xf>
    <xf numFmtId="49" fontId="10" fillId="0" borderId="29" xfId="226" applyNumberFormat="1" applyFont="1" applyFill="1" applyBorder="1" applyAlignment="1">
      <alignment horizontal="right" vertical="top"/>
    </xf>
    <xf numFmtId="172" fontId="10" fillId="0" borderId="29" xfId="226" applyNumberFormat="1" applyFont="1" applyFill="1" applyBorder="1" applyAlignment="1">
      <alignment vertical="top"/>
    </xf>
    <xf numFmtId="172" fontId="10" fillId="0" borderId="29" xfId="226" applyNumberFormat="1" applyFont="1" applyFill="1" applyBorder="1" applyAlignment="1">
      <alignment horizontal="center" vertical="top"/>
    </xf>
    <xf numFmtId="4" fontId="10" fillId="0" borderId="29" xfId="1114" applyNumberFormat="1" applyFont="1" applyFill="1" applyBorder="1" applyAlignment="1" applyProtection="1">
      <alignment vertical="top"/>
      <protection locked="0"/>
    </xf>
    <xf numFmtId="0" fontId="74" fillId="0" borderId="29" xfId="0" applyFont="1" applyFill="1" applyBorder="1" applyAlignment="1">
      <alignment vertical="top"/>
    </xf>
    <xf numFmtId="4" fontId="10" fillId="0" borderId="29" xfId="1114" applyNumberFormat="1" applyFont="1" applyFill="1" applyBorder="1" applyAlignment="1" applyProtection="1">
      <alignment horizontal="right" vertical="top" wrapText="1"/>
      <protection locked="0"/>
    </xf>
    <xf numFmtId="172" fontId="10" fillId="0" borderId="29" xfId="217" applyNumberFormat="1" applyFont="1" applyFill="1" applyBorder="1" applyAlignment="1" applyProtection="1">
      <alignment vertical="top"/>
      <protection locked="0"/>
    </xf>
    <xf numFmtId="175" fontId="10" fillId="0" borderId="29" xfId="228" applyNumberFormat="1" applyFont="1" applyFill="1" applyBorder="1" applyAlignment="1">
      <alignment vertical="top"/>
    </xf>
    <xf numFmtId="172" fontId="10" fillId="0" borderId="29" xfId="0" applyNumberFormat="1" applyFont="1" applyFill="1" applyBorder="1" applyAlignment="1">
      <alignment horizontal="right" vertical="top"/>
    </xf>
    <xf numFmtId="0" fontId="9" fillId="0" borderId="29" xfId="0" applyNumberFormat="1" applyFont="1" applyFill="1" applyBorder="1" applyAlignment="1">
      <alignment horizontal="center" vertical="center"/>
    </xf>
    <xf numFmtId="2" fontId="10" fillId="0" borderId="29" xfId="8" applyNumberFormat="1" applyFont="1" applyFill="1" applyBorder="1" applyAlignment="1">
      <alignment horizontal="center" vertical="top"/>
    </xf>
    <xf numFmtId="4" fontId="10" fillId="0" borderId="29" xfId="0" applyNumberFormat="1" applyFont="1" applyFill="1" applyBorder="1" applyAlignment="1" applyProtection="1">
      <alignment horizontal="right" vertical="top"/>
      <protection locked="0"/>
    </xf>
    <xf numFmtId="4" fontId="10" fillId="0" borderId="29" xfId="0" applyNumberFormat="1" applyFont="1" applyFill="1" applyBorder="1" applyAlignment="1">
      <alignment vertical="top" wrapText="1"/>
    </xf>
    <xf numFmtId="37" fontId="9" fillId="0" borderId="29" xfId="0" applyNumberFormat="1" applyFont="1" applyFill="1" applyBorder="1" applyAlignment="1">
      <alignment horizontal="right"/>
    </xf>
    <xf numFmtId="0" fontId="9" fillId="0" borderId="29" xfId="0" applyFont="1" applyFill="1" applyBorder="1"/>
    <xf numFmtId="4" fontId="10" fillId="0" borderId="29" xfId="4" applyNumberFormat="1" applyFont="1" applyFill="1" applyBorder="1" applyAlignment="1">
      <alignment horizontal="right" vertical="center" wrapText="1"/>
    </xf>
    <xf numFmtId="4" fontId="10" fillId="0" borderId="29" xfId="0" applyNumberFormat="1" applyFont="1" applyFill="1" applyBorder="1" applyAlignment="1">
      <alignment horizontal="center" vertical="center"/>
    </xf>
    <xf numFmtId="4" fontId="10" fillId="0" borderId="29" xfId="0" applyNumberFormat="1" applyFont="1" applyFill="1" applyBorder="1" applyProtection="1">
      <protection locked="0"/>
    </xf>
    <xf numFmtId="0" fontId="10" fillId="0" borderId="29" xfId="0" applyFont="1" applyFill="1" applyBorder="1"/>
    <xf numFmtId="216" fontId="10" fillId="0" borderId="29" xfId="0" applyNumberFormat="1" applyFont="1" applyFill="1" applyBorder="1" applyAlignment="1">
      <alignment vertical="top" wrapText="1"/>
    </xf>
    <xf numFmtId="172" fontId="10" fillId="0" borderId="29" xfId="0" applyNumberFormat="1" applyFont="1" applyFill="1" applyBorder="1" applyAlignment="1">
      <alignment horizontal="center" vertical="top" wrapText="1"/>
    </xf>
    <xf numFmtId="39" fontId="10" fillId="0" borderId="29" xfId="0" applyNumberFormat="1" applyFont="1" applyFill="1" applyBorder="1" applyAlignment="1">
      <alignment vertical="top" wrapText="1"/>
    </xf>
    <xf numFmtId="49" fontId="9" fillId="0" borderId="28" xfId="0" applyNumberFormat="1" applyFont="1" applyFill="1" applyBorder="1" applyAlignment="1">
      <alignment horizontal="center" vertical="top"/>
    </xf>
    <xf numFmtId="0" fontId="9" fillId="0" borderId="28" xfId="0" applyFont="1" applyFill="1" applyBorder="1" applyAlignment="1">
      <alignment horizontal="center" vertical="top"/>
    </xf>
    <xf numFmtId="4" fontId="9" fillId="0" borderId="28" xfId="0" applyNumberFormat="1" applyFont="1" applyFill="1" applyBorder="1" applyAlignment="1">
      <alignment horizontal="center" vertical="top"/>
    </xf>
    <xf numFmtId="37" fontId="11" fillId="0" borderId="29" xfId="0" applyNumberFormat="1" applyFont="1" applyFill="1" applyBorder="1" applyAlignment="1">
      <alignment horizontal="right" vertical="top"/>
    </xf>
    <xf numFmtId="49" fontId="9" fillId="0" borderId="29" xfId="0" applyNumberFormat="1" applyFont="1" applyFill="1" applyBorder="1" applyAlignment="1">
      <alignment horizontal="right" vertical="top"/>
    </xf>
    <xf numFmtId="4" fontId="10" fillId="0" borderId="29" xfId="0" applyNumberFormat="1" applyFont="1" applyFill="1" applyBorder="1" applyAlignment="1">
      <alignment vertical="center" wrapText="1"/>
    </xf>
    <xf numFmtId="172" fontId="10" fillId="0" borderId="29" xfId="0" applyNumberFormat="1" applyFont="1" applyFill="1" applyBorder="1" applyAlignment="1">
      <alignment horizontal="center" vertical="center" wrapText="1"/>
    </xf>
    <xf numFmtId="4" fontId="10" fillId="0" borderId="29" xfId="0" applyNumberFormat="1" applyFont="1" applyFill="1" applyBorder="1" applyAlignment="1" applyProtection="1">
      <alignment vertical="center" wrapText="1"/>
      <protection locked="0"/>
    </xf>
    <xf numFmtId="4" fontId="10" fillId="0" borderId="29" xfId="0" applyNumberFormat="1" applyFont="1" applyFill="1" applyBorder="1" applyAlignment="1" applyProtection="1">
      <alignment vertical="top" wrapText="1"/>
      <protection locked="0"/>
    </xf>
    <xf numFmtId="4" fontId="9" fillId="0" borderId="29" xfId="0" applyNumberFormat="1" applyFont="1" applyFill="1" applyBorder="1" applyAlignment="1">
      <alignment horizontal="right" vertical="top" wrapText="1"/>
    </xf>
    <xf numFmtId="0" fontId="9" fillId="0" borderId="29" xfId="0" applyFont="1" applyFill="1" applyBorder="1" applyAlignment="1">
      <alignment horizontal="center" vertical="top"/>
    </xf>
    <xf numFmtId="4" fontId="9" fillId="0" borderId="29" xfId="0" applyNumberFormat="1" applyFont="1" applyFill="1" applyBorder="1" applyAlignment="1" applyProtection="1">
      <alignment vertical="top"/>
      <protection locked="0"/>
    </xf>
    <xf numFmtId="37" fontId="9" fillId="0" borderId="29" xfId="0" applyNumberFormat="1" applyFont="1" applyFill="1" applyBorder="1" applyAlignment="1">
      <alignment vertical="top" wrapText="1"/>
    </xf>
    <xf numFmtId="4" fontId="10" fillId="0" borderId="29" xfId="0" applyNumberFormat="1" applyFont="1" applyFill="1" applyBorder="1" applyAlignment="1" applyProtection="1">
      <alignment horizontal="right" vertical="center" wrapText="1"/>
      <protection locked="0"/>
    </xf>
    <xf numFmtId="4" fontId="14" fillId="0" borderId="29" xfId="0" applyNumberFormat="1" applyFont="1" applyFill="1" applyBorder="1" applyAlignment="1" applyProtection="1">
      <alignment horizontal="right" vertical="top" wrapText="1"/>
      <protection locked="0"/>
    </xf>
    <xf numFmtId="0" fontId="9" fillId="0" borderId="29" xfId="0" applyFont="1" applyFill="1" applyBorder="1" applyAlignment="1">
      <alignment horizontal="left" vertical="top"/>
    </xf>
    <xf numFmtId="43" fontId="10" fillId="0" borderId="0" xfId="0" applyNumberFormat="1" applyFont="1" applyAlignment="1">
      <alignment vertical="top"/>
    </xf>
    <xf numFmtId="43" fontId="10" fillId="0" borderId="0" xfId="0" applyNumberFormat="1" applyFont="1" applyFill="1" applyAlignment="1">
      <alignment vertical="top"/>
    </xf>
    <xf numFmtId="43" fontId="10" fillId="0" borderId="0" xfId="0" applyNumberFormat="1" applyFont="1" applyAlignment="1">
      <alignment horizontal="right" vertical="top" wrapText="1"/>
    </xf>
    <xf numFmtId="43" fontId="10" fillId="0" borderId="29" xfId="1" applyFont="1" applyFill="1" applyBorder="1" applyAlignment="1" applyProtection="1">
      <alignment vertical="top"/>
    </xf>
    <xf numFmtId="43" fontId="10" fillId="0" borderId="29" xfId="1" applyFont="1" applyFill="1" applyBorder="1" applyAlignment="1" applyProtection="1">
      <alignment vertical="top" wrapText="1"/>
    </xf>
    <xf numFmtId="1" fontId="9" fillId="0" borderId="29" xfId="0" applyNumberFormat="1" applyFont="1" applyFill="1" applyBorder="1" applyAlignment="1">
      <alignment horizontal="center" vertical="top"/>
    </xf>
    <xf numFmtId="49" fontId="9" fillId="0" borderId="29" xfId="224" applyNumberFormat="1" applyFont="1" applyFill="1" applyBorder="1" applyAlignment="1">
      <alignment horizontal="center" vertical="top"/>
    </xf>
    <xf numFmtId="0" fontId="11" fillId="0" borderId="29" xfId="224" applyFont="1" applyFill="1" applyBorder="1" applyAlignment="1">
      <alignment horizontal="left" vertical="top"/>
    </xf>
    <xf numFmtId="49" fontId="10" fillId="55" borderId="29" xfId="0" applyNumberFormat="1" applyFont="1" applyFill="1" applyBorder="1" applyAlignment="1">
      <alignment horizontal="right" vertical="top"/>
    </xf>
    <xf numFmtId="0" fontId="9" fillId="55" borderId="29" xfId="0" applyFont="1" applyFill="1" applyBorder="1" applyAlignment="1">
      <alignment horizontal="center" vertical="top" wrapText="1"/>
    </xf>
    <xf numFmtId="4" fontId="10" fillId="55" borderId="29" xfId="0" applyNumberFormat="1" applyFont="1" applyFill="1" applyBorder="1" applyAlignment="1">
      <alignment horizontal="right" vertical="top" wrapText="1"/>
    </xf>
    <xf numFmtId="0" fontId="10" fillId="55" borderId="29" xfId="0" applyFont="1" applyFill="1" applyBorder="1" applyAlignment="1">
      <alignment horizontal="center" vertical="top"/>
    </xf>
    <xf numFmtId="4" fontId="10" fillId="55" borderId="29" xfId="0" applyNumberFormat="1" applyFont="1" applyFill="1" applyBorder="1" applyAlignment="1" applyProtection="1">
      <alignment vertical="top"/>
      <protection locked="0"/>
    </xf>
    <xf numFmtId="172" fontId="9" fillId="55" borderId="29" xfId="0" applyNumberFormat="1" applyFont="1" applyFill="1" applyBorder="1" applyAlignment="1">
      <alignment horizontal="right" vertical="top"/>
    </xf>
    <xf numFmtId="172" fontId="12" fillId="0" borderId="31" xfId="0" applyNumberFormat="1" applyFont="1" applyBorder="1" applyAlignment="1">
      <alignment horizontal="right" vertical="top"/>
    </xf>
    <xf numFmtId="4" fontId="12" fillId="0" borderId="31" xfId="0" applyNumberFormat="1" applyFont="1" applyBorder="1" applyAlignment="1" applyProtection="1">
      <alignment horizontal="right" vertical="top"/>
      <protection locked="0"/>
    </xf>
    <xf numFmtId="4" fontId="10" fillId="0" borderId="29" xfId="660" applyNumberFormat="1" applyFont="1" applyFill="1" applyBorder="1" applyAlignment="1" applyProtection="1">
      <alignment vertical="top"/>
      <protection locked="0"/>
    </xf>
    <xf numFmtId="4" fontId="9" fillId="55" borderId="29" xfId="0" applyNumberFormat="1" applyFont="1" applyFill="1" applyBorder="1" applyAlignment="1">
      <alignment horizontal="right" vertical="top"/>
    </xf>
    <xf numFmtId="0" fontId="10" fillId="0" borderId="31" xfId="0" applyFont="1" applyFill="1" applyBorder="1" applyAlignment="1">
      <alignment horizontal="left" vertical="top" wrapText="1"/>
    </xf>
    <xf numFmtId="4" fontId="10" fillId="0" borderId="31" xfId="0" applyNumberFormat="1" applyFont="1" applyFill="1" applyBorder="1" applyAlignment="1" applyProtection="1">
      <alignment horizontal="right" vertical="top" wrapText="1"/>
      <protection locked="0"/>
    </xf>
    <xf numFmtId="4" fontId="10" fillId="2" borderId="28" xfId="0" applyNumberFormat="1" applyFont="1" applyFill="1" applyBorder="1" applyAlignment="1" applyProtection="1">
      <alignment horizontal="right" vertical="top" wrapText="1"/>
      <protection locked="0"/>
    </xf>
    <xf numFmtId="37" fontId="9" fillId="2" borderId="28" xfId="0" applyNumberFormat="1" applyFont="1" applyFill="1" applyBorder="1" applyAlignment="1">
      <alignment horizontal="right" vertical="top" wrapText="1"/>
    </xf>
    <xf numFmtId="0" fontId="11" fillId="0" borderId="28" xfId="224" applyFont="1" applyBorder="1" applyAlignment="1">
      <alignment vertical="top"/>
    </xf>
    <xf numFmtId="43" fontId="17" fillId="0" borderId="28" xfId="8" applyFont="1" applyFill="1" applyBorder="1" applyAlignment="1" applyProtection="1">
      <alignment vertical="top"/>
    </xf>
    <xf numFmtId="43" fontId="17" fillId="0" borderId="28" xfId="8" applyFont="1" applyFill="1" applyBorder="1" applyAlignment="1" applyProtection="1">
      <alignment horizontal="center" vertical="top"/>
    </xf>
    <xf numFmtId="0" fontId="10" fillId="0" borderId="32" xfId="224" applyFont="1" applyBorder="1" applyAlignment="1">
      <alignment vertical="top"/>
    </xf>
    <xf numFmtId="43" fontId="10" fillId="0" borderId="32" xfId="8" applyFont="1" applyFill="1" applyBorder="1" applyAlignment="1" applyProtection="1">
      <alignment horizontal="center" vertical="top"/>
    </xf>
    <xf numFmtId="4" fontId="10" fillId="2" borderId="32" xfId="0" applyNumberFormat="1" applyFont="1" applyFill="1" applyBorder="1" applyAlignment="1" applyProtection="1">
      <alignment horizontal="right" vertical="top" wrapText="1"/>
      <protection locked="0"/>
    </xf>
    <xf numFmtId="4" fontId="10" fillId="2" borderId="32" xfId="0" applyNumberFormat="1" applyFont="1" applyFill="1" applyBorder="1" applyAlignment="1" applyProtection="1">
      <alignment vertical="top"/>
      <protection locked="0"/>
    </xf>
    <xf numFmtId="0" fontId="10" fillId="0" borderId="31" xfId="0" applyFont="1" applyFill="1" applyBorder="1" applyAlignment="1">
      <alignment horizontal="right" vertical="top" wrapText="1"/>
    </xf>
    <xf numFmtId="4" fontId="10" fillId="0" borderId="31" xfId="0" applyNumberFormat="1" applyFont="1" applyFill="1" applyBorder="1" applyAlignment="1">
      <alignment horizontal="right" vertical="top" wrapText="1"/>
    </xf>
    <xf numFmtId="4" fontId="10" fillId="0" borderId="31" xfId="0" applyNumberFormat="1" applyFont="1" applyFill="1" applyBorder="1" applyAlignment="1">
      <alignment horizontal="center" vertical="top" wrapText="1"/>
    </xf>
    <xf numFmtId="4" fontId="12" fillId="0" borderId="31" xfId="0" applyNumberFormat="1" applyFont="1" applyFill="1" applyBorder="1" applyAlignment="1" applyProtection="1">
      <alignment horizontal="right" vertical="top" wrapText="1"/>
      <protection locked="0"/>
    </xf>
    <xf numFmtId="175" fontId="10" fillId="0" borderId="32" xfId="809" applyNumberFormat="1" applyFont="1" applyBorder="1" applyAlignment="1">
      <alignment horizontal="left" vertical="top" wrapText="1"/>
    </xf>
    <xf numFmtId="0" fontId="10" fillId="0" borderId="32" xfId="809" applyFont="1" applyBorder="1" applyAlignment="1">
      <alignment horizontal="left" vertical="top" wrapText="1"/>
    </xf>
    <xf numFmtId="4" fontId="10" fillId="2" borderId="32" xfId="188" applyNumberFormat="1" applyFont="1" applyFill="1" applyBorder="1" applyAlignment="1" applyProtection="1">
      <alignment horizontal="right" vertical="top" wrapText="1"/>
    </xf>
    <xf numFmtId="4" fontId="10" fillId="2" borderId="32" xfId="0" applyNumberFormat="1" applyFont="1" applyFill="1" applyBorder="1" applyAlignment="1">
      <alignment horizontal="center" vertical="top"/>
    </xf>
    <xf numFmtId="216" fontId="10" fillId="0" borderId="32" xfId="0" applyNumberFormat="1" applyFont="1" applyBorder="1" applyAlignment="1">
      <alignment horizontal="right" vertical="top" wrapText="1"/>
    </xf>
    <xf numFmtId="0" fontId="10" fillId="0" borderId="32" xfId="0" applyFont="1" applyBorder="1" applyAlignment="1">
      <alignment horizontal="left" vertical="top"/>
    </xf>
    <xf numFmtId="2" fontId="10" fillId="0" borderId="32" xfId="0" applyNumberFormat="1" applyFont="1" applyBorder="1" applyAlignment="1">
      <alignment vertical="top" wrapText="1"/>
    </xf>
    <xf numFmtId="0" fontId="10" fillId="0" borderId="32" xfId="0" applyFont="1" applyBorder="1" applyAlignment="1">
      <alignment horizontal="center" vertical="top"/>
    </xf>
    <xf numFmtId="4" fontId="10" fillId="0" borderId="32" xfId="0" applyNumberFormat="1" applyFont="1" applyBorder="1" applyAlignment="1" applyProtection="1">
      <alignment horizontal="right" vertical="top" wrapText="1"/>
      <protection locked="0"/>
    </xf>
    <xf numFmtId="171" fontId="10" fillId="2" borderId="32" xfId="1112" applyFont="1" applyFill="1" applyBorder="1" applyAlignment="1" applyProtection="1">
      <alignment horizontal="right" vertical="top" wrapText="1"/>
    </xf>
    <xf numFmtId="49" fontId="10" fillId="55" borderId="32" xfId="0" applyNumberFormat="1" applyFont="1" applyFill="1" applyBorder="1" applyAlignment="1">
      <alignment horizontal="right" vertical="top"/>
    </xf>
    <xf numFmtId="0" fontId="9" fillId="55" borderId="32" xfId="0" applyFont="1" applyFill="1" applyBorder="1" applyAlignment="1">
      <alignment horizontal="center" vertical="top" wrapText="1"/>
    </xf>
    <xf numFmtId="4" fontId="10" fillId="55" borderId="32" xfId="0" applyNumberFormat="1" applyFont="1" applyFill="1" applyBorder="1" applyAlignment="1">
      <alignment horizontal="right" vertical="top" wrapText="1"/>
    </xf>
    <xf numFmtId="0" fontId="10" fillId="55" borderId="32" xfId="0" applyFont="1" applyFill="1" applyBorder="1" applyAlignment="1">
      <alignment horizontal="center" vertical="top"/>
    </xf>
    <xf numFmtId="4" fontId="10" fillId="55" borderId="32" xfId="0" applyNumberFormat="1" applyFont="1" applyFill="1" applyBorder="1" applyAlignment="1" applyProtection="1">
      <alignment vertical="top"/>
      <protection locked="0"/>
    </xf>
    <xf numFmtId="172" fontId="9" fillId="55" borderId="32" xfId="0" applyNumberFormat="1" applyFont="1" applyFill="1" applyBorder="1" applyAlignment="1">
      <alignment horizontal="right" vertical="top"/>
    </xf>
    <xf numFmtId="1" fontId="9" fillId="0" borderId="29" xfId="228" applyNumberFormat="1" applyFont="1" applyFill="1" applyBorder="1" applyAlignment="1">
      <alignment vertical="top"/>
    </xf>
    <xf numFmtId="0" fontId="10" fillId="0" borderId="29" xfId="228" applyFont="1" applyFill="1" applyBorder="1" applyAlignment="1">
      <alignment horizontal="center" vertical="top"/>
    </xf>
    <xf numFmtId="0" fontId="10" fillId="0" borderId="32" xfId="0" applyFont="1" applyBorder="1" applyAlignment="1">
      <alignment vertical="top" wrapText="1"/>
    </xf>
    <xf numFmtId="4" fontId="10" fillId="0" borderId="32" xfId="0" applyNumberFormat="1" applyFont="1" applyBorder="1" applyAlignment="1">
      <alignment horizontal="right" vertical="top" wrapText="1"/>
    </xf>
    <xf numFmtId="4" fontId="10" fillId="0" borderId="32" xfId="0" applyNumberFormat="1" applyFont="1" applyBorder="1" applyAlignment="1">
      <alignment horizontal="center" vertical="top"/>
    </xf>
    <xf numFmtId="4" fontId="14" fillId="0" borderId="32" xfId="192" applyNumberFormat="1" applyFont="1" applyFill="1" applyBorder="1" applyAlignment="1" applyProtection="1">
      <alignment vertical="top"/>
      <protection locked="0"/>
    </xf>
    <xf numFmtId="4" fontId="10" fillId="0" borderId="32" xfId="0" applyNumberFormat="1" applyFont="1" applyBorder="1" applyAlignment="1" applyProtection="1">
      <alignment vertical="top"/>
      <protection locked="0"/>
    </xf>
    <xf numFmtId="0" fontId="9" fillId="0" borderId="28" xfId="0" applyFont="1" applyBorder="1" applyAlignment="1">
      <alignment horizontal="right" vertical="top" wrapText="1"/>
    </xf>
    <xf numFmtId="0" fontId="10" fillId="0" borderId="28" xfId="0" applyFont="1" applyBorder="1" applyAlignment="1">
      <alignment vertical="top" wrapText="1"/>
    </xf>
    <xf numFmtId="4" fontId="10" fillId="0" borderId="28" xfId="0" applyNumberFormat="1" applyFont="1" applyBorder="1" applyAlignment="1">
      <alignment horizontal="right" vertical="top" wrapText="1"/>
    </xf>
    <xf numFmtId="4" fontId="10" fillId="0" borderId="28" xfId="0" applyNumberFormat="1" applyFont="1" applyBorder="1" applyAlignment="1">
      <alignment horizontal="center" vertical="top"/>
    </xf>
    <xf numFmtId="4" fontId="14" fillId="0" borderId="28" xfId="192" applyNumberFormat="1" applyFont="1" applyFill="1" applyBorder="1" applyAlignment="1" applyProtection="1">
      <alignment vertical="top"/>
      <protection locked="0"/>
    </xf>
    <xf numFmtId="4" fontId="10" fillId="0" borderId="28" xfId="0" applyNumberFormat="1" applyFont="1" applyBorder="1" applyAlignment="1" applyProtection="1">
      <alignment vertical="top"/>
      <protection locked="0"/>
    </xf>
    <xf numFmtId="174" fontId="10" fillId="0" borderId="32" xfId="197" applyNumberFormat="1" applyFont="1" applyFill="1" applyBorder="1" applyAlignment="1" applyProtection="1">
      <alignment vertical="top"/>
    </xf>
    <xf numFmtId="174" fontId="10" fillId="3" borderId="32" xfId="194" applyNumberFormat="1" applyFont="1" applyFill="1" applyBorder="1" applyAlignment="1" applyProtection="1">
      <alignment horizontal="right" vertical="top"/>
    </xf>
    <xf numFmtId="0" fontId="9" fillId="3" borderId="32" xfId="0" applyFont="1" applyFill="1" applyBorder="1" applyAlignment="1">
      <alignment horizontal="center" vertical="top" wrapText="1"/>
    </xf>
    <xf numFmtId="4" fontId="10" fillId="3" borderId="32" xfId="4" applyNumberFormat="1" applyFont="1" applyFill="1" applyBorder="1" applyAlignment="1" applyProtection="1">
      <alignment horizontal="right" vertical="top" wrapText="1"/>
    </xf>
    <xf numFmtId="0" fontId="10" fillId="3" borderId="32" xfId="4" applyNumberFormat="1" applyFont="1" applyFill="1" applyBorder="1" applyAlignment="1" applyProtection="1">
      <alignment horizontal="center" vertical="top"/>
    </xf>
    <xf numFmtId="4" fontId="10" fillId="3" borderId="32" xfId="4" applyNumberFormat="1" applyFont="1" applyFill="1" applyBorder="1" applyAlignment="1" applyProtection="1">
      <alignment horizontal="right" vertical="top" wrapText="1"/>
      <protection locked="0"/>
    </xf>
    <xf numFmtId="4" fontId="9" fillId="3" borderId="32" xfId="4" applyNumberFormat="1" applyFont="1" applyFill="1" applyBorder="1" applyAlignment="1" applyProtection="1">
      <alignment horizontal="right" vertical="top" wrapText="1"/>
      <protection locked="0"/>
    </xf>
    <xf numFmtId="2" fontId="10" fillId="0" borderId="32" xfId="809" applyNumberFormat="1" applyFont="1" applyBorder="1" applyAlignment="1">
      <alignment horizontal="right" vertical="top" wrapText="1"/>
    </xf>
    <xf numFmtId="215" fontId="16" fillId="0" borderId="32" xfId="0" applyNumberFormat="1" applyFont="1" applyBorder="1" applyAlignment="1">
      <alignment horizontal="right" vertical="top" wrapText="1"/>
    </xf>
    <xf numFmtId="0" fontId="17" fillId="2" borderId="32" xfId="0" applyFont="1" applyFill="1" applyBorder="1" applyAlignment="1">
      <alignment horizontal="left" vertical="top" wrapText="1"/>
    </xf>
    <xf numFmtId="4" fontId="17" fillId="2" borderId="32" xfId="0" applyNumberFormat="1" applyFont="1" applyFill="1" applyBorder="1" applyAlignment="1">
      <alignment vertical="top" wrapText="1"/>
    </xf>
    <xf numFmtId="0" fontId="17" fillId="2" borderId="32" xfId="0" applyFont="1" applyFill="1" applyBorder="1" applyAlignment="1">
      <alignment horizontal="center" vertical="top"/>
    </xf>
    <xf numFmtId="4" fontId="17" fillId="2" borderId="32" xfId="0" applyNumberFormat="1" applyFont="1" applyFill="1" applyBorder="1" applyAlignment="1" applyProtection="1">
      <alignment horizontal="right" vertical="top" wrapText="1"/>
      <protection locked="0"/>
    </xf>
    <xf numFmtId="2" fontId="10" fillId="2" borderId="32" xfId="0" applyNumberFormat="1" applyFont="1" applyFill="1" applyBorder="1" applyAlignment="1">
      <alignment horizontal="right" vertical="top"/>
    </xf>
    <xf numFmtId="0" fontId="10" fillId="2" borderId="32" xfId="0" applyFont="1" applyFill="1" applyBorder="1" applyAlignment="1">
      <alignment horizontal="left" vertical="top" wrapText="1"/>
    </xf>
    <xf numFmtId="172" fontId="10" fillId="2" borderId="32" xfId="0" applyNumberFormat="1" applyFont="1" applyFill="1" applyBorder="1" applyAlignment="1">
      <alignment horizontal="center" vertical="top" wrapText="1"/>
    </xf>
    <xf numFmtId="214" fontId="12" fillId="0" borderId="31" xfId="0" applyNumberFormat="1" applyFont="1" applyBorder="1" applyAlignment="1">
      <alignment horizontal="right" vertical="top" wrapText="1"/>
    </xf>
    <xf numFmtId="0" fontId="12" fillId="0" borderId="31" xfId="0" applyFont="1" applyBorder="1" applyAlignment="1">
      <alignment horizontal="left" vertical="top" wrapText="1"/>
    </xf>
    <xf numFmtId="4" fontId="10" fillId="0" borderId="31" xfId="4" applyNumberFormat="1" applyFont="1" applyFill="1" applyBorder="1" applyAlignment="1" applyProtection="1">
      <alignment horizontal="center" vertical="top"/>
    </xf>
    <xf numFmtId="172" fontId="12" fillId="0" borderId="31" xfId="0" applyNumberFormat="1" applyFont="1" applyBorder="1" applyAlignment="1" applyProtection="1">
      <alignment horizontal="right" vertical="top"/>
      <protection locked="0"/>
    </xf>
    <xf numFmtId="0" fontId="10" fillId="2" borderId="32" xfId="0" applyFont="1" applyFill="1" applyBorder="1" applyAlignment="1">
      <alignment vertical="top" wrapText="1"/>
    </xf>
    <xf numFmtId="171" fontId="10" fillId="0" borderId="32" xfId="1112" applyFont="1" applyFill="1" applyBorder="1" applyAlignment="1" applyProtection="1">
      <alignment horizontal="right" vertical="top" wrapText="1"/>
    </xf>
    <xf numFmtId="216" fontId="10" fillId="0" borderId="32" xfId="15" applyNumberFormat="1" applyFont="1" applyBorder="1" applyAlignment="1">
      <alignment vertical="top" wrapText="1"/>
    </xf>
    <xf numFmtId="0" fontId="10" fillId="0" borderId="32" xfId="15" applyFont="1" applyBorder="1" applyAlignment="1">
      <alignment vertical="top" wrapText="1"/>
    </xf>
    <xf numFmtId="172" fontId="10" fillId="0" borderId="32" xfId="11" applyNumberFormat="1" applyFont="1" applyFill="1" applyBorder="1" applyAlignment="1" applyProtection="1">
      <alignment vertical="top" wrapText="1"/>
    </xf>
    <xf numFmtId="0" fontId="10" fillId="0" borderId="32" xfId="15" applyFont="1" applyBorder="1" applyAlignment="1">
      <alignment horizontal="center" vertical="top"/>
    </xf>
    <xf numFmtId="172" fontId="10" fillId="0" borderId="32" xfId="1118" applyNumberFormat="1" applyFont="1" applyBorder="1" applyAlignment="1" applyProtection="1">
      <alignment vertical="top"/>
      <protection locked="0"/>
    </xf>
    <xf numFmtId="4" fontId="10" fillId="0" borderId="32" xfId="0" applyNumberFormat="1" applyFont="1" applyBorder="1" applyAlignment="1" applyProtection="1">
      <alignment horizontal="right" vertical="top"/>
      <protection locked="0"/>
    </xf>
    <xf numFmtId="4" fontId="10" fillId="0" borderId="3" xfId="0" applyNumberFormat="1" applyFont="1" applyFill="1" applyBorder="1" applyAlignment="1" applyProtection="1">
      <alignment horizontal="right" vertical="top" wrapText="1"/>
      <protection locked="0"/>
    </xf>
    <xf numFmtId="171" fontId="17" fillId="2" borderId="32" xfId="1112" applyFont="1" applyFill="1" applyBorder="1" applyAlignment="1" applyProtection="1">
      <alignment horizontal="right" vertical="top" wrapText="1"/>
      <protection locked="0"/>
    </xf>
    <xf numFmtId="171" fontId="10" fillId="2" borderId="3" xfId="1112" applyFont="1" applyFill="1" applyBorder="1" applyAlignment="1" applyProtection="1">
      <alignment horizontal="right" vertical="top" wrapText="1"/>
      <protection locked="0"/>
    </xf>
    <xf numFmtId="4" fontId="10" fillId="0" borderId="3" xfId="0" applyNumberFormat="1" applyFont="1" applyFill="1" applyBorder="1" applyAlignment="1" applyProtection="1">
      <alignment vertical="top"/>
      <protection locked="0"/>
    </xf>
    <xf numFmtId="171" fontId="10" fillId="0" borderId="3" xfId="1112" applyFont="1" applyFill="1" applyBorder="1" applyAlignment="1" applyProtection="1">
      <alignment horizontal="right" vertical="top" wrapText="1"/>
      <protection locked="0"/>
    </xf>
    <xf numFmtId="171" fontId="10" fillId="0" borderId="32" xfId="1112" applyFont="1" applyFill="1" applyBorder="1" applyAlignment="1" applyProtection="1">
      <alignment horizontal="right" vertical="top" wrapText="1"/>
      <protection locked="0"/>
    </xf>
    <xf numFmtId="172" fontId="10" fillId="2" borderId="3" xfId="0" applyNumberFormat="1" applyFont="1" applyFill="1" applyBorder="1" applyAlignment="1" applyProtection="1">
      <alignment horizontal="right" vertical="top"/>
      <protection locked="0"/>
    </xf>
    <xf numFmtId="171" fontId="17" fillId="0" borderId="3" xfId="1112" applyFont="1" applyFill="1" applyBorder="1" applyAlignment="1" applyProtection="1">
      <alignment horizontal="right" vertical="top" wrapText="1"/>
      <protection locked="0"/>
    </xf>
    <xf numFmtId="4" fontId="12" fillId="0" borderId="3" xfId="8" applyNumberFormat="1" applyFont="1" applyFill="1" applyBorder="1" applyProtection="1">
      <protection locked="0"/>
    </xf>
    <xf numFmtId="0" fontId="10" fillId="0" borderId="0" xfId="0" applyFont="1" applyAlignment="1" applyProtection="1">
      <alignment horizontal="right" vertical="top" wrapText="1"/>
      <protection locked="0"/>
    </xf>
    <xf numFmtId="0" fontId="10" fillId="2" borderId="0" xfId="0" applyFont="1" applyFill="1" applyBorder="1" applyAlignment="1">
      <alignment horizontal="center"/>
    </xf>
    <xf numFmtId="0" fontId="10" fillId="2" borderId="0" xfId="0" quotePrefix="1" applyFont="1" applyFill="1" applyBorder="1" applyAlignment="1">
      <alignment horizontal="center"/>
    </xf>
    <xf numFmtId="0" fontId="9" fillId="2" borderId="0" xfId="0" applyFont="1" applyFill="1" applyAlignment="1">
      <alignment horizontal="center" vertical="top" wrapText="1"/>
    </xf>
    <xf numFmtId="0" fontId="9" fillId="2" borderId="3" xfId="3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top"/>
    </xf>
    <xf numFmtId="0" fontId="76" fillId="0" borderId="0" xfId="0" applyFont="1" applyFill="1" applyBorder="1" applyAlignment="1">
      <alignment horizontal="center" vertical="top"/>
    </xf>
    <xf numFmtId="0" fontId="21" fillId="0" borderId="0" xfId="1111" applyFont="1" applyFill="1" applyBorder="1" applyAlignment="1">
      <alignment horizontal="center" vertical="top" wrapText="1"/>
    </xf>
    <xf numFmtId="0" fontId="10" fillId="0" borderId="0" xfId="0" quotePrefix="1" applyFont="1" applyFill="1" applyBorder="1" applyAlignment="1">
      <alignment vertical="top" wrapText="1"/>
    </xf>
    <xf numFmtId="0" fontId="59" fillId="0" borderId="0" xfId="0" applyFont="1" applyAlignment="1">
      <alignment horizontal="center"/>
    </xf>
  </cellXfs>
  <cellStyles count="1123">
    <cellStyle name="_x000d__x000a_JournalTemplate=C:\COMFO\CTALK\JOURSTD.TPL_x000d__x000a_LbStateAddress=3 3 0 251 1 89 2 311_x000d__x000a_LbStateJou" xfId="279" xr:uid="{00000000-0005-0000-0000-000000000000}"/>
    <cellStyle name="20% - Accent1" xfId="19" xr:uid="{00000000-0005-0000-0000-000001000000}"/>
    <cellStyle name="20% - Accent1 2" xfId="20" xr:uid="{00000000-0005-0000-0000-000002000000}"/>
    <cellStyle name="20% - Accent1 3" xfId="280" xr:uid="{00000000-0005-0000-0000-000003000000}"/>
    <cellStyle name="20% - Accent1 4" xfId="281" xr:uid="{00000000-0005-0000-0000-000004000000}"/>
    <cellStyle name="20% - Accent1 5" xfId="282" xr:uid="{00000000-0005-0000-0000-000005000000}"/>
    <cellStyle name="20% - Accent2" xfId="21" xr:uid="{00000000-0005-0000-0000-000006000000}"/>
    <cellStyle name="20% - Accent2 2" xfId="22" xr:uid="{00000000-0005-0000-0000-000007000000}"/>
    <cellStyle name="20% - Accent2 3" xfId="283" xr:uid="{00000000-0005-0000-0000-000008000000}"/>
    <cellStyle name="20% - Accent2 4" xfId="284" xr:uid="{00000000-0005-0000-0000-000009000000}"/>
    <cellStyle name="20% - Accent2 5" xfId="285" xr:uid="{00000000-0005-0000-0000-00000A000000}"/>
    <cellStyle name="20% - Accent3" xfId="23" xr:uid="{00000000-0005-0000-0000-00000B000000}"/>
    <cellStyle name="20% - Accent3 2" xfId="24" xr:uid="{00000000-0005-0000-0000-00000C000000}"/>
    <cellStyle name="20% - Accent3 3" xfId="286" xr:uid="{00000000-0005-0000-0000-00000D000000}"/>
    <cellStyle name="20% - Accent3 4" xfId="287" xr:uid="{00000000-0005-0000-0000-00000E000000}"/>
    <cellStyle name="20% - Accent3 5" xfId="288" xr:uid="{00000000-0005-0000-0000-00000F000000}"/>
    <cellStyle name="20% - Accent4" xfId="25" xr:uid="{00000000-0005-0000-0000-000010000000}"/>
    <cellStyle name="20% - Accent4 2" xfId="26" xr:uid="{00000000-0005-0000-0000-000011000000}"/>
    <cellStyle name="20% - Accent4 3" xfId="289" xr:uid="{00000000-0005-0000-0000-000012000000}"/>
    <cellStyle name="20% - Accent4 4" xfId="290" xr:uid="{00000000-0005-0000-0000-000013000000}"/>
    <cellStyle name="20% - Accent4 5" xfId="291" xr:uid="{00000000-0005-0000-0000-000014000000}"/>
    <cellStyle name="20% - Accent5" xfId="27" xr:uid="{00000000-0005-0000-0000-000015000000}"/>
    <cellStyle name="20% - Accent5 2" xfId="292" xr:uid="{00000000-0005-0000-0000-000016000000}"/>
    <cellStyle name="20% - Accent6" xfId="28" xr:uid="{00000000-0005-0000-0000-000017000000}"/>
    <cellStyle name="20% - Accent6 2" xfId="29" xr:uid="{00000000-0005-0000-0000-000018000000}"/>
    <cellStyle name="20% - Accent6 3" xfId="293" xr:uid="{00000000-0005-0000-0000-000019000000}"/>
    <cellStyle name="20% - Accent6 4" xfId="294" xr:uid="{00000000-0005-0000-0000-00001A000000}"/>
    <cellStyle name="20% - Accent6 5" xfId="295" xr:uid="{00000000-0005-0000-0000-00001B000000}"/>
    <cellStyle name="20% - Énfasis1 2" xfId="30" xr:uid="{00000000-0005-0000-0000-00001C000000}"/>
    <cellStyle name="20% - Énfasis1 2 2" xfId="296" xr:uid="{00000000-0005-0000-0000-00001D000000}"/>
    <cellStyle name="20% - Énfasis1 3" xfId="297" xr:uid="{00000000-0005-0000-0000-00001E000000}"/>
    <cellStyle name="20% - Énfasis1 3 2" xfId="298" xr:uid="{00000000-0005-0000-0000-00001F000000}"/>
    <cellStyle name="20% - Énfasis1 4" xfId="299" xr:uid="{00000000-0005-0000-0000-000020000000}"/>
    <cellStyle name="20% - Énfasis2 2" xfId="31" xr:uid="{00000000-0005-0000-0000-000021000000}"/>
    <cellStyle name="20% - Énfasis2 2 2" xfId="300" xr:uid="{00000000-0005-0000-0000-000022000000}"/>
    <cellStyle name="20% - Énfasis2 3" xfId="301" xr:uid="{00000000-0005-0000-0000-000023000000}"/>
    <cellStyle name="20% - Énfasis2 3 2" xfId="302" xr:uid="{00000000-0005-0000-0000-000024000000}"/>
    <cellStyle name="20% - Énfasis2 4" xfId="303" xr:uid="{00000000-0005-0000-0000-000025000000}"/>
    <cellStyle name="20% - Énfasis3 2" xfId="32" xr:uid="{00000000-0005-0000-0000-000026000000}"/>
    <cellStyle name="20% - Énfasis3 2 2" xfId="304" xr:uid="{00000000-0005-0000-0000-000027000000}"/>
    <cellStyle name="20% - Énfasis3 3" xfId="305" xr:uid="{00000000-0005-0000-0000-000028000000}"/>
    <cellStyle name="20% - Énfasis3 3 2" xfId="306" xr:uid="{00000000-0005-0000-0000-000029000000}"/>
    <cellStyle name="20% - Énfasis3 4" xfId="307" xr:uid="{00000000-0005-0000-0000-00002A000000}"/>
    <cellStyle name="20% - Énfasis4 2" xfId="33" xr:uid="{00000000-0005-0000-0000-00002B000000}"/>
    <cellStyle name="20% - Énfasis4 2 2" xfId="308" xr:uid="{00000000-0005-0000-0000-00002C000000}"/>
    <cellStyle name="20% - Énfasis4 3" xfId="309" xr:uid="{00000000-0005-0000-0000-00002D000000}"/>
    <cellStyle name="20% - Énfasis4 3 2" xfId="310" xr:uid="{00000000-0005-0000-0000-00002E000000}"/>
    <cellStyle name="20% - Énfasis4 4" xfId="311" xr:uid="{00000000-0005-0000-0000-00002F000000}"/>
    <cellStyle name="20% - Énfasis5 2" xfId="34" xr:uid="{00000000-0005-0000-0000-000030000000}"/>
    <cellStyle name="20% - Énfasis5 2 2" xfId="312" xr:uid="{00000000-0005-0000-0000-000031000000}"/>
    <cellStyle name="20% - Énfasis5 3" xfId="313" xr:uid="{00000000-0005-0000-0000-000032000000}"/>
    <cellStyle name="20% - Énfasis5 3 2" xfId="314" xr:uid="{00000000-0005-0000-0000-000033000000}"/>
    <cellStyle name="20% - Énfasis5 4" xfId="315" xr:uid="{00000000-0005-0000-0000-000034000000}"/>
    <cellStyle name="20% - Énfasis6 2" xfId="35" xr:uid="{00000000-0005-0000-0000-000035000000}"/>
    <cellStyle name="20% - Énfasis6 2 2" xfId="316" xr:uid="{00000000-0005-0000-0000-000036000000}"/>
    <cellStyle name="20% - Énfasis6 3" xfId="317" xr:uid="{00000000-0005-0000-0000-000037000000}"/>
    <cellStyle name="20% - Énfasis6 3 2" xfId="318" xr:uid="{00000000-0005-0000-0000-000038000000}"/>
    <cellStyle name="20% - Énfasis6 4" xfId="319" xr:uid="{00000000-0005-0000-0000-000039000000}"/>
    <cellStyle name="40% - Accent1" xfId="36" xr:uid="{00000000-0005-0000-0000-00003A000000}"/>
    <cellStyle name="40% - Accent1 2" xfId="37" xr:uid="{00000000-0005-0000-0000-00003B000000}"/>
    <cellStyle name="40% - Accent1 3" xfId="320" xr:uid="{00000000-0005-0000-0000-00003C000000}"/>
    <cellStyle name="40% - Accent1 4" xfId="321" xr:uid="{00000000-0005-0000-0000-00003D000000}"/>
    <cellStyle name="40% - Accent1 5" xfId="322" xr:uid="{00000000-0005-0000-0000-00003E000000}"/>
    <cellStyle name="40% - Accent2" xfId="38" xr:uid="{00000000-0005-0000-0000-00003F000000}"/>
    <cellStyle name="40% - Accent2 2" xfId="323" xr:uid="{00000000-0005-0000-0000-000040000000}"/>
    <cellStyle name="40% - Accent3" xfId="39" xr:uid="{00000000-0005-0000-0000-000041000000}"/>
    <cellStyle name="40% - Accent3 2" xfId="40" xr:uid="{00000000-0005-0000-0000-000042000000}"/>
    <cellStyle name="40% - Accent3 3" xfId="324" xr:uid="{00000000-0005-0000-0000-000043000000}"/>
    <cellStyle name="40% - Accent3 4" xfId="325" xr:uid="{00000000-0005-0000-0000-000044000000}"/>
    <cellStyle name="40% - Accent3 5" xfId="326" xr:uid="{00000000-0005-0000-0000-000045000000}"/>
    <cellStyle name="40% - Accent4" xfId="41" xr:uid="{00000000-0005-0000-0000-000046000000}"/>
    <cellStyle name="40% - Accent4 2" xfId="42" xr:uid="{00000000-0005-0000-0000-000047000000}"/>
    <cellStyle name="40% - Accent4 3" xfId="327" xr:uid="{00000000-0005-0000-0000-000048000000}"/>
    <cellStyle name="40% - Accent4 4" xfId="328" xr:uid="{00000000-0005-0000-0000-000049000000}"/>
    <cellStyle name="40% - Accent4 5" xfId="329" xr:uid="{00000000-0005-0000-0000-00004A000000}"/>
    <cellStyle name="40% - Accent5" xfId="43" xr:uid="{00000000-0005-0000-0000-00004B000000}"/>
    <cellStyle name="40% - Accent5 2" xfId="44" xr:uid="{00000000-0005-0000-0000-00004C000000}"/>
    <cellStyle name="40% - Accent5 3" xfId="330" xr:uid="{00000000-0005-0000-0000-00004D000000}"/>
    <cellStyle name="40% - Accent5 4" xfId="331" xr:uid="{00000000-0005-0000-0000-00004E000000}"/>
    <cellStyle name="40% - Accent5 5" xfId="332" xr:uid="{00000000-0005-0000-0000-00004F000000}"/>
    <cellStyle name="40% - Accent6" xfId="45" xr:uid="{00000000-0005-0000-0000-000050000000}"/>
    <cellStyle name="40% - Accent6 2" xfId="46" xr:uid="{00000000-0005-0000-0000-000051000000}"/>
    <cellStyle name="40% - Accent6 3" xfId="333" xr:uid="{00000000-0005-0000-0000-000052000000}"/>
    <cellStyle name="40% - Accent6 4" xfId="334" xr:uid="{00000000-0005-0000-0000-000053000000}"/>
    <cellStyle name="40% - Accent6 5" xfId="335" xr:uid="{00000000-0005-0000-0000-000054000000}"/>
    <cellStyle name="40% - Énfasis1 2" xfId="47" xr:uid="{00000000-0005-0000-0000-000055000000}"/>
    <cellStyle name="40% - Énfasis1 2 2" xfId="336" xr:uid="{00000000-0005-0000-0000-000056000000}"/>
    <cellStyle name="40% - Énfasis1 3" xfId="337" xr:uid="{00000000-0005-0000-0000-000057000000}"/>
    <cellStyle name="40% - Énfasis1 3 2" xfId="338" xr:uid="{00000000-0005-0000-0000-000058000000}"/>
    <cellStyle name="40% - Énfasis1 4" xfId="339" xr:uid="{00000000-0005-0000-0000-000059000000}"/>
    <cellStyle name="40% - Énfasis2 2" xfId="48" xr:uid="{00000000-0005-0000-0000-00005A000000}"/>
    <cellStyle name="40% - Énfasis2 2 2" xfId="340" xr:uid="{00000000-0005-0000-0000-00005B000000}"/>
    <cellStyle name="40% - Énfasis2 3" xfId="341" xr:uid="{00000000-0005-0000-0000-00005C000000}"/>
    <cellStyle name="40% - Énfasis2 3 2" xfId="342" xr:uid="{00000000-0005-0000-0000-00005D000000}"/>
    <cellStyle name="40% - Énfasis2 4" xfId="343" xr:uid="{00000000-0005-0000-0000-00005E000000}"/>
    <cellStyle name="40% - Énfasis3 2" xfId="49" xr:uid="{00000000-0005-0000-0000-00005F000000}"/>
    <cellStyle name="40% - Énfasis3 2 2" xfId="344" xr:uid="{00000000-0005-0000-0000-000060000000}"/>
    <cellStyle name="40% - Énfasis3 3" xfId="345" xr:uid="{00000000-0005-0000-0000-000061000000}"/>
    <cellStyle name="40% - Énfasis3 3 2" xfId="346" xr:uid="{00000000-0005-0000-0000-000062000000}"/>
    <cellStyle name="40% - Énfasis3 4" xfId="347" xr:uid="{00000000-0005-0000-0000-000063000000}"/>
    <cellStyle name="40% - Énfasis4 2" xfId="50" xr:uid="{00000000-0005-0000-0000-000064000000}"/>
    <cellStyle name="40% - Énfasis4 2 2" xfId="348" xr:uid="{00000000-0005-0000-0000-000065000000}"/>
    <cellStyle name="40% - Énfasis4 3" xfId="349" xr:uid="{00000000-0005-0000-0000-000066000000}"/>
    <cellStyle name="40% - Énfasis4 3 2" xfId="350" xr:uid="{00000000-0005-0000-0000-000067000000}"/>
    <cellStyle name="40% - Énfasis4 4" xfId="351" xr:uid="{00000000-0005-0000-0000-000068000000}"/>
    <cellStyle name="40% - Énfasis5 2" xfId="51" xr:uid="{00000000-0005-0000-0000-000069000000}"/>
    <cellStyle name="40% - Énfasis5 2 2" xfId="352" xr:uid="{00000000-0005-0000-0000-00006A000000}"/>
    <cellStyle name="40% - Énfasis5 3" xfId="353" xr:uid="{00000000-0005-0000-0000-00006B000000}"/>
    <cellStyle name="40% - Énfasis5 3 2" xfId="354" xr:uid="{00000000-0005-0000-0000-00006C000000}"/>
    <cellStyle name="40% - Énfasis5 4" xfId="355" xr:uid="{00000000-0005-0000-0000-00006D000000}"/>
    <cellStyle name="40% - Énfasis6 2" xfId="52" xr:uid="{00000000-0005-0000-0000-00006E000000}"/>
    <cellStyle name="40% - Énfasis6 2 2" xfId="356" xr:uid="{00000000-0005-0000-0000-00006F000000}"/>
    <cellStyle name="40% - Énfasis6 3" xfId="357" xr:uid="{00000000-0005-0000-0000-000070000000}"/>
    <cellStyle name="40% - Énfasis6 3 2" xfId="358" xr:uid="{00000000-0005-0000-0000-000071000000}"/>
    <cellStyle name="40% - Énfasis6 4" xfId="359" xr:uid="{00000000-0005-0000-0000-000072000000}"/>
    <cellStyle name="60% - Accent1" xfId="53" xr:uid="{00000000-0005-0000-0000-000073000000}"/>
    <cellStyle name="60% - Accent1 2" xfId="54" xr:uid="{00000000-0005-0000-0000-000074000000}"/>
    <cellStyle name="60% - Accent1 3" xfId="360" xr:uid="{00000000-0005-0000-0000-000075000000}"/>
    <cellStyle name="60% - Accent1 4" xfId="361" xr:uid="{00000000-0005-0000-0000-000076000000}"/>
    <cellStyle name="60% - Accent1 5" xfId="362" xr:uid="{00000000-0005-0000-0000-000077000000}"/>
    <cellStyle name="60% - Accent2" xfId="55" xr:uid="{00000000-0005-0000-0000-000078000000}"/>
    <cellStyle name="60% - Accent2 2" xfId="56" xr:uid="{00000000-0005-0000-0000-000079000000}"/>
    <cellStyle name="60% - Accent2 3" xfId="363" xr:uid="{00000000-0005-0000-0000-00007A000000}"/>
    <cellStyle name="60% - Accent2 4" xfId="364" xr:uid="{00000000-0005-0000-0000-00007B000000}"/>
    <cellStyle name="60% - Accent2 5" xfId="365" xr:uid="{00000000-0005-0000-0000-00007C000000}"/>
    <cellStyle name="60% - Accent3" xfId="57" xr:uid="{00000000-0005-0000-0000-00007D000000}"/>
    <cellStyle name="60% - Accent3 2" xfId="58" xr:uid="{00000000-0005-0000-0000-00007E000000}"/>
    <cellStyle name="60% - Accent3 3" xfId="366" xr:uid="{00000000-0005-0000-0000-00007F000000}"/>
    <cellStyle name="60% - Accent3 4" xfId="367" xr:uid="{00000000-0005-0000-0000-000080000000}"/>
    <cellStyle name="60% - Accent3 5" xfId="368" xr:uid="{00000000-0005-0000-0000-000081000000}"/>
    <cellStyle name="60% - Accent4" xfId="59" xr:uid="{00000000-0005-0000-0000-000082000000}"/>
    <cellStyle name="60% - Accent4 2" xfId="60" xr:uid="{00000000-0005-0000-0000-000083000000}"/>
    <cellStyle name="60% - Accent4 3" xfId="369" xr:uid="{00000000-0005-0000-0000-000084000000}"/>
    <cellStyle name="60% - Accent4 4" xfId="370" xr:uid="{00000000-0005-0000-0000-000085000000}"/>
    <cellStyle name="60% - Accent4 5" xfId="371" xr:uid="{00000000-0005-0000-0000-000086000000}"/>
    <cellStyle name="60% - Accent5" xfId="61" xr:uid="{00000000-0005-0000-0000-000087000000}"/>
    <cellStyle name="60% - Accent5 2" xfId="62" xr:uid="{00000000-0005-0000-0000-000088000000}"/>
    <cellStyle name="60% - Accent5 3" xfId="372" xr:uid="{00000000-0005-0000-0000-000089000000}"/>
    <cellStyle name="60% - Accent5 4" xfId="373" xr:uid="{00000000-0005-0000-0000-00008A000000}"/>
    <cellStyle name="60% - Accent5 5" xfId="374" xr:uid="{00000000-0005-0000-0000-00008B000000}"/>
    <cellStyle name="60% - Accent6" xfId="63" xr:uid="{00000000-0005-0000-0000-00008C000000}"/>
    <cellStyle name="60% - Accent6 2" xfId="64" xr:uid="{00000000-0005-0000-0000-00008D000000}"/>
    <cellStyle name="60% - Accent6 3" xfId="375" xr:uid="{00000000-0005-0000-0000-00008E000000}"/>
    <cellStyle name="60% - Accent6 4" xfId="376" xr:uid="{00000000-0005-0000-0000-00008F000000}"/>
    <cellStyle name="60% - Accent6 5" xfId="377" xr:uid="{00000000-0005-0000-0000-000090000000}"/>
    <cellStyle name="60% - Énfasis1 2" xfId="65" xr:uid="{00000000-0005-0000-0000-000091000000}"/>
    <cellStyle name="60% - Énfasis1 2 2" xfId="378" xr:uid="{00000000-0005-0000-0000-000092000000}"/>
    <cellStyle name="60% - Énfasis1 3" xfId="379" xr:uid="{00000000-0005-0000-0000-000093000000}"/>
    <cellStyle name="60% - Énfasis1 3 2" xfId="380" xr:uid="{00000000-0005-0000-0000-000094000000}"/>
    <cellStyle name="60% - Énfasis1 4" xfId="381" xr:uid="{00000000-0005-0000-0000-000095000000}"/>
    <cellStyle name="60% - Énfasis2 2" xfId="66" xr:uid="{00000000-0005-0000-0000-000096000000}"/>
    <cellStyle name="60% - Énfasis2 2 2" xfId="382" xr:uid="{00000000-0005-0000-0000-000097000000}"/>
    <cellStyle name="60% - Énfasis2 3" xfId="383" xr:uid="{00000000-0005-0000-0000-000098000000}"/>
    <cellStyle name="60% - Énfasis2 3 2" xfId="384" xr:uid="{00000000-0005-0000-0000-000099000000}"/>
    <cellStyle name="60% - Énfasis2 4" xfId="385" xr:uid="{00000000-0005-0000-0000-00009A000000}"/>
    <cellStyle name="60% - Énfasis3 2" xfId="67" xr:uid="{00000000-0005-0000-0000-00009B000000}"/>
    <cellStyle name="60% - Énfasis3 2 2" xfId="386" xr:uid="{00000000-0005-0000-0000-00009C000000}"/>
    <cellStyle name="60% - Énfasis3 3" xfId="387" xr:uid="{00000000-0005-0000-0000-00009D000000}"/>
    <cellStyle name="60% - Énfasis3 3 2" xfId="388" xr:uid="{00000000-0005-0000-0000-00009E000000}"/>
    <cellStyle name="60% - Énfasis3 4" xfId="389" xr:uid="{00000000-0005-0000-0000-00009F000000}"/>
    <cellStyle name="60% - Énfasis4 2" xfId="68" xr:uid="{00000000-0005-0000-0000-0000A0000000}"/>
    <cellStyle name="60% - Énfasis4 2 2" xfId="390" xr:uid="{00000000-0005-0000-0000-0000A1000000}"/>
    <cellStyle name="60% - Énfasis4 3" xfId="391" xr:uid="{00000000-0005-0000-0000-0000A2000000}"/>
    <cellStyle name="60% - Énfasis4 3 2" xfId="392" xr:uid="{00000000-0005-0000-0000-0000A3000000}"/>
    <cellStyle name="60% - Énfasis4 4" xfId="393" xr:uid="{00000000-0005-0000-0000-0000A4000000}"/>
    <cellStyle name="60% - Énfasis5 2" xfId="69" xr:uid="{00000000-0005-0000-0000-0000A5000000}"/>
    <cellStyle name="60% - Énfasis5 2 2" xfId="394" xr:uid="{00000000-0005-0000-0000-0000A6000000}"/>
    <cellStyle name="60% - Énfasis5 3" xfId="395" xr:uid="{00000000-0005-0000-0000-0000A7000000}"/>
    <cellStyle name="60% - Énfasis5 3 2" xfId="396" xr:uid="{00000000-0005-0000-0000-0000A8000000}"/>
    <cellStyle name="60% - Énfasis5 4" xfId="397" xr:uid="{00000000-0005-0000-0000-0000A9000000}"/>
    <cellStyle name="60% - Énfasis6 2" xfId="70" xr:uid="{00000000-0005-0000-0000-0000AA000000}"/>
    <cellStyle name="60% - Énfasis6 2 2" xfId="398" xr:uid="{00000000-0005-0000-0000-0000AB000000}"/>
    <cellStyle name="60% - Énfasis6 3" xfId="399" xr:uid="{00000000-0005-0000-0000-0000AC000000}"/>
    <cellStyle name="60% - Énfasis6 3 2" xfId="400" xr:uid="{00000000-0005-0000-0000-0000AD000000}"/>
    <cellStyle name="60% - Énfasis6 4" xfId="401" xr:uid="{00000000-0005-0000-0000-0000AE000000}"/>
    <cellStyle name="Accent1" xfId="71" xr:uid="{00000000-0005-0000-0000-0000AF000000}"/>
    <cellStyle name="Accent1 - 20%" xfId="72" xr:uid="{00000000-0005-0000-0000-0000B0000000}"/>
    <cellStyle name="Accent1 - 20% 2" xfId="402" xr:uid="{00000000-0005-0000-0000-0000B1000000}"/>
    <cellStyle name="Accent1 - 20% 3" xfId="403" xr:uid="{00000000-0005-0000-0000-0000B2000000}"/>
    <cellStyle name="Accent1 - 40%" xfId="73" xr:uid="{00000000-0005-0000-0000-0000B3000000}"/>
    <cellStyle name="Accent1 - 40% 2" xfId="404" xr:uid="{00000000-0005-0000-0000-0000B4000000}"/>
    <cellStyle name="Accent1 - 40% 3" xfId="405" xr:uid="{00000000-0005-0000-0000-0000B5000000}"/>
    <cellStyle name="Accent1 - 60%" xfId="74" xr:uid="{00000000-0005-0000-0000-0000B6000000}"/>
    <cellStyle name="Accent1 - 60% 2" xfId="406" xr:uid="{00000000-0005-0000-0000-0000B7000000}"/>
    <cellStyle name="Accent1 - 60% 3" xfId="407" xr:uid="{00000000-0005-0000-0000-0000B8000000}"/>
    <cellStyle name="Accent1 2" xfId="75" xr:uid="{00000000-0005-0000-0000-0000B9000000}"/>
    <cellStyle name="Accent1 2 2" xfId="408" xr:uid="{00000000-0005-0000-0000-0000BA000000}"/>
    <cellStyle name="Accent1 3" xfId="76" xr:uid="{00000000-0005-0000-0000-0000BB000000}"/>
    <cellStyle name="Accent1 4" xfId="77" xr:uid="{00000000-0005-0000-0000-0000BC000000}"/>
    <cellStyle name="Accent1 5" xfId="78" xr:uid="{00000000-0005-0000-0000-0000BD000000}"/>
    <cellStyle name="Accent1 6" xfId="409" xr:uid="{00000000-0005-0000-0000-0000BE000000}"/>
    <cellStyle name="Accent1 7" xfId="410" xr:uid="{00000000-0005-0000-0000-0000BF000000}"/>
    <cellStyle name="Accent1 8" xfId="411" xr:uid="{00000000-0005-0000-0000-0000C0000000}"/>
    <cellStyle name="Accent1 9" xfId="412" xr:uid="{00000000-0005-0000-0000-0000C1000000}"/>
    <cellStyle name="Accent1_ANALISIS PARA PRESENTAR OPRET" xfId="413" xr:uid="{00000000-0005-0000-0000-0000C2000000}"/>
    <cellStyle name="Accent2" xfId="79" xr:uid="{00000000-0005-0000-0000-0000C3000000}"/>
    <cellStyle name="Accent2 - 20%" xfId="80" xr:uid="{00000000-0005-0000-0000-0000C4000000}"/>
    <cellStyle name="Accent2 - 20% 2" xfId="414" xr:uid="{00000000-0005-0000-0000-0000C5000000}"/>
    <cellStyle name="Accent2 - 20% 3" xfId="415" xr:uid="{00000000-0005-0000-0000-0000C6000000}"/>
    <cellStyle name="Accent2 - 40%" xfId="81" xr:uid="{00000000-0005-0000-0000-0000C7000000}"/>
    <cellStyle name="Accent2 - 40% 2" xfId="416" xr:uid="{00000000-0005-0000-0000-0000C8000000}"/>
    <cellStyle name="Accent2 - 60%" xfId="82" xr:uid="{00000000-0005-0000-0000-0000C9000000}"/>
    <cellStyle name="Accent2 - 60% 2" xfId="417" xr:uid="{00000000-0005-0000-0000-0000CA000000}"/>
    <cellStyle name="Accent2 2" xfId="83" xr:uid="{00000000-0005-0000-0000-0000CB000000}"/>
    <cellStyle name="Accent2 2 2" xfId="418" xr:uid="{00000000-0005-0000-0000-0000CC000000}"/>
    <cellStyle name="Accent2 3" xfId="84" xr:uid="{00000000-0005-0000-0000-0000CD000000}"/>
    <cellStyle name="Accent2 4" xfId="85" xr:uid="{00000000-0005-0000-0000-0000CE000000}"/>
    <cellStyle name="Accent2 5" xfId="86" xr:uid="{00000000-0005-0000-0000-0000CF000000}"/>
    <cellStyle name="Accent2 6" xfId="419" xr:uid="{00000000-0005-0000-0000-0000D0000000}"/>
    <cellStyle name="Accent2 7" xfId="420" xr:uid="{00000000-0005-0000-0000-0000D1000000}"/>
    <cellStyle name="Accent2 8" xfId="421" xr:uid="{00000000-0005-0000-0000-0000D2000000}"/>
    <cellStyle name="Accent2 9" xfId="422" xr:uid="{00000000-0005-0000-0000-0000D3000000}"/>
    <cellStyle name="Accent2_ANALISIS PARA PRESENTAR OPRET" xfId="423" xr:uid="{00000000-0005-0000-0000-0000D4000000}"/>
    <cellStyle name="Accent3" xfId="87" xr:uid="{00000000-0005-0000-0000-0000D5000000}"/>
    <cellStyle name="Accent3 - 20%" xfId="88" xr:uid="{00000000-0005-0000-0000-0000D6000000}"/>
    <cellStyle name="Accent3 - 20% 2" xfId="424" xr:uid="{00000000-0005-0000-0000-0000D7000000}"/>
    <cellStyle name="Accent3 - 20% 3" xfId="425" xr:uid="{00000000-0005-0000-0000-0000D8000000}"/>
    <cellStyle name="Accent3 - 40%" xfId="89" xr:uid="{00000000-0005-0000-0000-0000D9000000}"/>
    <cellStyle name="Accent3 - 40% 2" xfId="426" xr:uid="{00000000-0005-0000-0000-0000DA000000}"/>
    <cellStyle name="Accent3 - 40% 3" xfId="427" xr:uid="{00000000-0005-0000-0000-0000DB000000}"/>
    <cellStyle name="Accent3 - 60%" xfId="90" xr:uid="{00000000-0005-0000-0000-0000DC000000}"/>
    <cellStyle name="Accent3 - 60% 2" xfId="428" xr:uid="{00000000-0005-0000-0000-0000DD000000}"/>
    <cellStyle name="Accent3 2" xfId="91" xr:uid="{00000000-0005-0000-0000-0000DE000000}"/>
    <cellStyle name="Accent3 2 2" xfId="429" xr:uid="{00000000-0005-0000-0000-0000DF000000}"/>
    <cellStyle name="Accent3 3" xfId="92" xr:uid="{00000000-0005-0000-0000-0000E0000000}"/>
    <cellStyle name="Accent3 4" xfId="93" xr:uid="{00000000-0005-0000-0000-0000E1000000}"/>
    <cellStyle name="Accent3 5" xfId="94" xr:uid="{00000000-0005-0000-0000-0000E2000000}"/>
    <cellStyle name="Accent3 6" xfId="430" xr:uid="{00000000-0005-0000-0000-0000E3000000}"/>
    <cellStyle name="Accent3 7" xfId="431" xr:uid="{00000000-0005-0000-0000-0000E4000000}"/>
    <cellStyle name="Accent3 8" xfId="432" xr:uid="{00000000-0005-0000-0000-0000E5000000}"/>
    <cellStyle name="Accent3 9" xfId="433" xr:uid="{00000000-0005-0000-0000-0000E6000000}"/>
    <cellStyle name="Accent3_ANALISIS PARA PRESENTAR OPRET" xfId="434" xr:uid="{00000000-0005-0000-0000-0000E7000000}"/>
    <cellStyle name="Accent4" xfId="95" xr:uid="{00000000-0005-0000-0000-0000E8000000}"/>
    <cellStyle name="Accent4 - 20%" xfId="96" xr:uid="{00000000-0005-0000-0000-0000E9000000}"/>
    <cellStyle name="Accent4 - 20% 2" xfId="435" xr:uid="{00000000-0005-0000-0000-0000EA000000}"/>
    <cellStyle name="Accent4 - 20% 3" xfId="436" xr:uid="{00000000-0005-0000-0000-0000EB000000}"/>
    <cellStyle name="Accent4 - 40%" xfId="97" xr:uid="{00000000-0005-0000-0000-0000EC000000}"/>
    <cellStyle name="Accent4 - 40% 2" xfId="437" xr:uid="{00000000-0005-0000-0000-0000ED000000}"/>
    <cellStyle name="Accent4 - 60%" xfId="98" xr:uid="{00000000-0005-0000-0000-0000EE000000}"/>
    <cellStyle name="Accent4 - 60% 2" xfId="438" xr:uid="{00000000-0005-0000-0000-0000EF000000}"/>
    <cellStyle name="Accent4 - 60% 3" xfId="439" xr:uid="{00000000-0005-0000-0000-0000F0000000}"/>
    <cellStyle name="Accent4 2" xfId="99" xr:uid="{00000000-0005-0000-0000-0000F1000000}"/>
    <cellStyle name="Accent4 2 2" xfId="440" xr:uid="{00000000-0005-0000-0000-0000F2000000}"/>
    <cellStyle name="Accent4 3" xfId="100" xr:uid="{00000000-0005-0000-0000-0000F3000000}"/>
    <cellStyle name="Accent4 4" xfId="101" xr:uid="{00000000-0005-0000-0000-0000F4000000}"/>
    <cellStyle name="Accent4 5" xfId="102" xr:uid="{00000000-0005-0000-0000-0000F5000000}"/>
    <cellStyle name="Accent4 6" xfId="441" xr:uid="{00000000-0005-0000-0000-0000F6000000}"/>
    <cellStyle name="Accent4 7" xfId="442" xr:uid="{00000000-0005-0000-0000-0000F7000000}"/>
    <cellStyle name="Accent4 8" xfId="443" xr:uid="{00000000-0005-0000-0000-0000F8000000}"/>
    <cellStyle name="Accent4 9" xfId="444" xr:uid="{00000000-0005-0000-0000-0000F9000000}"/>
    <cellStyle name="Accent4_ANALISIS PARA PRESENTAR OPRET" xfId="445" xr:uid="{00000000-0005-0000-0000-0000FA000000}"/>
    <cellStyle name="Accent5" xfId="103" xr:uid="{00000000-0005-0000-0000-0000FB000000}"/>
    <cellStyle name="Accent5 - 20%" xfId="104" xr:uid="{00000000-0005-0000-0000-0000FC000000}"/>
    <cellStyle name="Accent5 - 20% 2" xfId="446" xr:uid="{00000000-0005-0000-0000-0000FD000000}"/>
    <cellStyle name="Accent5 - 20% 3" xfId="447" xr:uid="{00000000-0005-0000-0000-0000FE000000}"/>
    <cellStyle name="Accent5 - 40%" xfId="105" xr:uid="{00000000-0005-0000-0000-0000FF000000}"/>
    <cellStyle name="Accent5 - 40% 2" xfId="448" xr:uid="{00000000-0005-0000-0000-000000010000}"/>
    <cellStyle name="Accent5 - 40% 3" xfId="449" xr:uid="{00000000-0005-0000-0000-000001010000}"/>
    <cellStyle name="Accent5 - 60%" xfId="106" xr:uid="{00000000-0005-0000-0000-000002010000}"/>
    <cellStyle name="Accent5 - 60% 2" xfId="450" xr:uid="{00000000-0005-0000-0000-000003010000}"/>
    <cellStyle name="Accent5 - 60% 3" xfId="451" xr:uid="{00000000-0005-0000-0000-000004010000}"/>
    <cellStyle name="Accent5 2" xfId="107" xr:uid="{00000000-0005-0000-0000-000005010000}"/>
    <cellStyle name="Accent5_ANALISIS PARA PRESENTAR OPRET" xfId="452" xr:uid="{00000000-0005-0000-0000-000006010000}"/>
    <cellStyle name="Accent6" xfId="108" xr:uid="{00000000-0005-0000-0000-000007010000}"/>
    <cellStyle name="Accent6 - 20%" xfId="109" xr:uid="{00000000-0005-0000-0000-000008010000}"/>
    <cellStyle name="Accent6 - 20% 2" xfId="453" xr:uid="{00000000-0005-0000-0000-000009010000}"/>
    <cellStyle name="Accent6 - 20% 3" xfId="454" xr:uid="{00000000-0005-0000-0000-00000A010000}"/>
    <cellStyle name="Accent6 - 40%" xfId="110" xr:uid="{00000000-0005-0000-0000-00000B010000}"/>
    <cellStyle name="Accent6 - 40% 2" xfId="455" xr:uid="{00000000-0005-0000-0000-00000C010000}"/>
    <cellStyle name="Accent6 - 40% 3" xfId="456" xr:uid="{00000000-0005-0000-0000-00000D010000}"/>
    <cellStyle name="Accent6 - 60%" xfId="111" xr:uid="{00000000-0005-0000-0000-00000E010000}"/>
    <cellStyle name="Accent6 - 60% 2" xfId="457" xr:uid="{00000000-0005-0000-0000-00000F010000}"/>
    <cellStyle name="Accent6 - 60% 3" xfId="458" xr:uid="{00000000-0005-0000-0000-000010010000}"/>
    <cellStyle name="Accent6 2" xfId="112" xr:uid="{00000000-0005-0000-0000-000011010000}"/>
    <cellStyle name="Accent6 2 2" xfId="459" xr:uid="{00000000-0005-0000-0000-000012010000}"/>
    <cellStyle name="Accent6 3" xfId="113" xr:uid="{00000000-0005-0000-0000-000013010000}"/>
    <cellStyle name="Accent6 4" xfId="114" xr:uid="{00000000-0005-0000-0000-000014010000}"/>
    <cellStyle name="Accent6 5" xfId="115" xr:uid="{00000000-0005-0000-0000-000015010000}"/>
    <cellStyle name="Accent6 6" xfId="460" xr:uid="{00000000-0005-0000-0000-000016010000}"/>
    <cellStyle name="Accent6 7" xfId="461" xr:uid="{00000000-0005-0000-0000-000017010000}"/>
    <cellStyle name="Accent6 8" xfId="462" xr:uid="{00000000-0005-0000-0000-000018010000}"/>
    <cellStyle name="Accent6 9" xfId="463" xr:uid="{00000000-0005-0000-0000-000019010000}"/>
    <cellStyle name="Accent6_ANALISIS PARA PRESENTAR OPRET" xfId="464" xr:uid="{00000000-0005-0000-0000-00001A010000}"/>
    <cellStyle name="Bad" xfId="116" xr:uid="{00000000-0005-0000-0000-00001B010000}"/>
    <cellStyle name="Bad 2" xfId="117" xr:uid="{00000000-0005-0000-0000-00001C010000}"/>
    <cellStyle name="Bad 2 2" xfId="465" xr:uid="{00000000-0005-0000-0000-00001D010000}"/>
    <cellStyle name="Bad 3" xfId="118" xr:uid="{00000000-0005-0000-0000-00001E010000}"/>
    <cellStyle name="Bad 4" xfId="466" xr:uid="{00000000-0005-0000-0000-00001F010000}"/>
    <cellStyle name="Bad 5" xfId="467" xr:uid="{00000000-0005-0000-0000-000020010000}"/>
    <cellStyle name="Buena 2" xfId="119" xr:uid="{00000000-0005-0000-0000-000021010000}"/>
    <cellStyle name="Buena 2 2" xfId="468" xr:uid="{00000000-0005-0000-0000-000022010000}"/>
    <cellStyle name="Buena 3" xfId="469" xr:uid="{00000000-0005-0000-0000-000023010000}"/>
    <cellStyle name="Buena 3 2" xfId="470" xr:uid="{00000000-0005-0000-0000-000024010000}"/>
    <cellStyle name="Buena 4" xfId="471" xr:uid="{00000000-0005-0000-0000-000025010000}"/>
    <cellStyle name="Calculation" xfId="120" xr:uid="{00000000-0005-0000-0000-000026010000}"/>
    <cellStyle name="Calculation 2" xfId="121" xr:uid="{00000000-0005-0000-0000-000027010000}"/>
    <cellStyle name="Calculation 2 2" xfId="472" xr:uid="{00000000-0005-0000-0000-000028010000}"/>
    <cellStyle name="Calculation 3" xfId="122" xr:uid="{00000000-0005-0000-0000-000029010000}"/>
    <cellStyle name="Calculation 4" xfId="473" xr:uid="{00000000-0005-0000-0000-00002A010000}"/>
    <cellStyle name="Calculation 5" xfId="474" xr:uid="{00000000-0005-0000-0000-00002B010000}"/>
    <cellStyle name="Cálculo 2" xfId="123" xr:uid="{00000000-0005-0000-0000-00002C010000}"/>
    <cellStyle name="Cálculo 2 2" xfId="475" xr:uid="{00000000-0005-0000-0000-00002D010000}"/>
    <cellStyle name="Cálculo 3" xfId="476" xr:uid="{00000000-0005-0000-0000-00002E010000}"/>
    <cellStyle name="Cálculo 3 2" xfId="477" xr:uid="{00000000-0005-0000-0000-00002F010000}"/>
    <cellStyle name="Cálculo 4" xfId="478" xr:uid="{00000000-0005-0000-0000-000030010000}"/>
    <cellStyle name="Celda de comprobación 2" xfId="124" xr:uid="{00000000-0005-0000-0000-000031010000}"/>
    <cellStyle name="Celda de comprobación 2 2" xfId="479" xr:uid="{00000000-0005-0000-0000-000032010000}"/>
    <cellStyle name="Celda de comprobación 3" xfId="480" xr:uid="{00000000-0005-0000-0000-000033010000}"/>
    <cellStyle name="Celda de comprobación 3 2" xfId="481" xr:uid="{00000000-0005-0000-0000-000034010000}"/>
    <cellStyle name="Celda de comprobación 4" xfId="482" xr:uid="{00000000-0005-0000-0000-000035010000}"/>
    <cellStyle name="Celda vinculada 2" xfId="125" xr:uid="{00000000-0005-0000-0000-000036010000}"/>
    <cellStyle name="Celda vinculada 2 2" xfId="483" xr:uid="{00000000-0005-0000-0000-000037010000}"/>
    <cellStyle name="Celda vinculada 3" xfId="484" xr:uid="{00000000-0005-0000-0000-000038010000}"/>
    <cellStyle name="Celda vinculada 3 2" xfId="485" xr:uid="{00000000-0005-0000-0000-000039010000}"/>
    <cellStyle name="Celda vinculada 4" xfId="486" xr:uid="{00000000-0005-0000-0000-00003A010000}"/>
    <cellStyle name="Check Cell" xfId="126" xr:uid="{00000000-0005-0000-0000-00003B010000}"/>
    <cellStyle name="Check Cell 2" xfId="127" xr:uid="{00000000-0005-0000-0000-00003C010000}"/>
    <cellStyle name="Comma 10" xfId="487" xr:uid="{00000000-0005-0000-0000-00003D010000}"/>
    <cellStyle name="Comma 11" xfId="488" xr:uid="{00000000-0005-0000-0000-00003E010000}"/>
    <cellStyle name="Comma 12" xfId="489" xr:uid="{00000000-0005-0000-0000-00003F010000}"/>
    <cellStyle name="Comma 13" xfId="490" xr:uid="{00000000-0005-0000-0000-000040010000}"/>
    <cellStyle name="Comma 2" xfId="128" xr:uid="{00000000-0005-0000-0000-000041010000}"/>
    <cellStyle name="Comma 2 10" xfId="491" xr:uid="{00000000-0005-0000-0000-000042010000}"/>
    <cellStyle name="Comma 2 11" xfId="492" xr:uid="{00000000-0005-0000-0000-000043010000}"/>
    <cellStyle name="Comma 2 12" xfId="493" xr:uid="{00000000-0005-0000-0000-000044010000}"/>
    <cellStyle name="Comma 2 13" xfId="494" xr:uid="{00000000-0005-0000-0000-000045010000}"/>
    <cellStyle name="Comma 2 14" xfId="1095" xr:uid="{00000000-0005-0000-0000-000046010000}"/>
    <cellStyle name="Comma 2 2" xfId="129" xr:uid="{00000000-0005-0000-0000-000047010000}"/>
    <cellStyle name="Comma 2 2 2" xfId="130" xr:uid="{00000000-0005-0000-0000-000048010000}"/>
    <cellStyle name="Comma 2 2 3" xfId="495" xr:uid="{00000000-0005-0000-0000-000049010000}"/>
    <cellStyle name="Comma 2 2 3 2" xfId="496" xr:uid="{00000000-0005-0000-0000-00004A010000}"/>
    <cellStyle name="Comma 2 2 4" xfId="497" xr:uid="{00000000-0005-0000-0000-00004B010000}"/>
    <cellStyle name="Comma 2 2 5" xfId="498" xr:uid="{00000000-0005-0000-0000-00004C010000}"/>
    <cellStyle name="Comma 2 3" xfId="131" xr:uid="{00000000-0005-0000-0000-00004D010000}"/>
    <cellStyle name="Comma 2 3 2" xfId="499" xr:uid="{00000000-0005-0000-0000-00004E010000}"/>
    <cellStyle name="Comma 2 3 3" xfId="500" xr:uid="{00000000-0005-0000-0000-00004F010000}"/>
    <cellStyle name="Comma 2 3 3 2" xfId="501" xr:uid="{00000000-0005-0000-0000-000050010000}"/>
    <cellStyle name="Comma 2 3 4" xfId="502" xr:uid="{00000000-0005-0000-0000-000051010000}"/>
    <cellStyle name="Comma 2 3 5" xfId="503" xr:uid="{00000000-0005-0000-0000-000052010000}"/>
    <cellStyle name="Comma 2 4" xfId="504" xr:uid="{00000000-0005-0000-0000-000053010000}"/>
    <cellStyle name="Comma 2 4 2" xfId="505" xr:uid="{00000000-0005-0000-0000-000054010000}"/>
    <cellStyle name="Comma 2 4 3" xfId="506" xr:uid="{00000000-0005-0000-0000-000055010000}"/>
    <cellStyle name="Comma 2 4 4" xfId="507" xr:uid="{00000000-0005-0000-0000-000056010000}"/>
    <cellStyle name="Comma 2 4 5" xfId="508" xr:uid="{00000000-0005-0000-0000-000057010000}"/>
    <cellStyle name="Comma 2 4 6" xfId="509" xr:uid="{00000000-0005-0000-0000-000058010000}"/>
    <cellStyle name="Comma 2 5" xfId="510" xr:uid="{00000000-0005-0000-0000-000059010000}"/>
    <cellStyle name="Comma 2 5 2" xfId="511" xr:uid="{00000000-0005-0000-0000-00005A010000}"/>
    <cellStyle name="Comma 2 5 3" xfId="512" xr:uid="{00000000-0005-0000-0000-00005B010000}"/>
    <cellStyle name="Comma 2 5 4" xfId="513" xr:uid="{00000000-0005-0000-0000-00005C010000}"/>
    <cellStyle name="Comma 2 5 5" xfId="514" xr:uid="{00000000-0005-0000-0000-00005D010000}"/>
    <cellStyle name="Comma 2 5 6" xfId="515" xr:uid="{00000000-0005-0000-0000-00005E010000}"/>
    <cellStyle name="Comma 2 6" xfId="516" xr:uid="{00000000-0005-0000-0000-00005F010000}"/>
    <cellStyle name="Comma 2 7" xfId="517" xr:uid="{00000000-0005-0000-0000-000060010000}"/>
    <cellStyle name="Comma 2 8" xfId="518" xr:uid="{00000000-0005-0000-0000-000061010000}"/>
    <cellStyle name="Comma 2 9" xfId="519" xr:uid="{00000000-0005-0000-0000-000062010000}"/>
    <cellStyle name="Comma 3" xfId="132" xr:uid="{00000000-0005-0000-0000-000063010000}"/>
    <cellStyle name="Comma 3 2" xfId="133" xr:uid="{00000000-0005-0000-0000-000064010000}"/>
    <cellStyle name="Comma 3 2 2" xfId="134" xr:uid="{00000000-0005-0000-0000-000065010000}"/>
    <cellStyle name="Comma 3 2 3" xfId="520" xr:uid="{00000000-0005-0000-0000-000066010000}"/>
    <cellStyle name="Comma 3 3" xfId="135" xr:uid="{00000000-0005-0000-0000-000067010000}"/>
    <cellStyle name="Comma 3 3 2" xfId="521" xr:uid="{00000000-0005-0000-0000-000068010000}"/>
    <cellStyle name="Comma 3 4" xfId="522" xr:uid="{00000000-0005-0000-0000-000069010000}"/>
    <cellStyle name="Comma 3 5" xfId="523" xr:uid="{00000000-0005-0000-0000-00006A010000}"/>
    <cellStyle name="Comma 3 6" xfId="524" xr:uid="{00000000-0005-0000-0000-00006B010000}"/>
    <cellStyle name="Comma 3_Adicional No. 1  Edificio Biblioteca y Verja y parqueos  Universidad ITECO" xfId="525" xr:uid="{00000000-0005-0000-0000-00006C010000}"/>
    <cellStyle name="Comma 4" xfId="526" xr:uid="{00000000-0005-0000-0000-00006D010000}"/>
    <cellStyle name="Comma 4 2" xfId="527" xr:uid="{00000000-0005-0000-0000-00006E010000}"/>
    <cellStyle name="Comma 4 3" xfId="528" xr:uid="{00000000-0005-0000-0000-00006F010000}"/>
    <cellStyle name="Comma 4_Presupuesto_remodelacion vivienda en cancino pe" xfId="529" xr:uid="{00000000-0005-0000-0000-000070010000}"/>
    <cellStyle name="Comma 5" xfId="530" xr:uid="{00000000-0005-0000-0000-000071010000}"/>
    <cellStyle name="Comma 5 2" xfId="531" xr:uid="{00000000-0005-0000-0000-000072010000}"/>
    <cellStyle name="Comma 6" xfId="532" xr:uid="{00000000-0005-0000-0000-000073010000}"/>
    <cellStyle name="Comma 6 2" xfId="533" xr:uid="{00000000-0005-0000-0000-000074010000}"/>
    <cellStyle name="Comma 7" xfId="534" xr:uid="{00000000-0005-0000-0000-000075010000}"/>
    <cellStyle name="Comma 7 2" xfId="535" xr:uid="{00000000-0005-0000-0000-000076010000}"/>
    <cellStyle name="Comma 8" xfId="536" xr:uid="{00000000-0005-0000-0000-000077010000}"/>
    <cellStyle name="Comma 8 2" xfId="537" xr:uid="{00000000-0005-0000-0000-000078010000}"/>
    <cellStyle name="Comma 8 2 2" xfId="538" xr:uid="{00000000-0005-0000-0000-000079010000}"/>
    <cellStyle name="Comma 8 3" xfId="539" xr:uid="{00000000-0005-0000-0000-00007A010000}"/>
    <cellStyle name="Comma 9" xfId="540" xr:uid="{00000000-0005-0000-0000-00007B010000}"/>
    <cellStyle name="Comma_ACUEDUCTO DE  PADRE LAS CASAS" xfId="136" xr:uid="{00000000-0005-0000-0000-00007C010000}"/>
    <cellStyle name="Currency 2" xfId="541" xr:uid="{00000000-0005-0000-0000-00007D010000}"/>
    <cellStyle name="Currency 2 2" xfId="542" xr:uid="{00000000-0005-0000-0000-00007E010000}"/>
    <cellStyle name="Currency 2 3" xfId="543" xr:uid="{00000000-0005-0000-0000-00007F010000}"/>
    <cellStyle name="Currency 3" xfId="544" xr:uid="{00000000-0005-0000-0000-000080010000}"/>
    <cellStyle name="Currency 4" xfId="545" xr:uid="{00000000-0005-0000-0000-000081010000}"/>
    <cellStyle name="Currency_Construccion Edificio Aulas No.1 Centroa Regional UASD, Mao" xfId="546" xr:uid="{00000000-0005-0000-0000-000082010000}"/>
    <cellStyle name="Emphasis 1" xfId="137" xr:uid="{00000000-0005-0000-0000-000083010000}"/>
    <cellStyle name="Emphasis 1 2" xfId="547" xr:uid="{00000000-0005-0000-0000-000084010000}"/>
    <cellStyle name="Emphasis 2" xfId="138" xr:uid="{00000000-0005-0000-0000-000085010000}"/>
    <cellStyle name="Emphasis 2 2" xfId="548" xr:uid="{00000000-0005-0000-0000-000086010000}"/>
    <cellStyle name="Emphasis 2 3" xfId="549" xr:uid="{00000000-0005-0000-0000-000087010000}"/>
    <cellStyle name="Emphasis 3" xfId="139" xr:uid="{00000000-0005-0000-0000-000088010000}"/>
    <cellStyle name="Emphasis 3 2" xfId="550" xr:uid="{00000000-0005-0000-0000-000089010000}"/>
    <cellStyle name="Encabezado 4 2" xfId="140" xr:uid="{00000000-0005-0000-0000-00008A010000}"/>
    <cellStyle name="Encabezado 4 2 2" xfId="551" xr:uid="{00000000-0005-0000-0000-00008B010000}"/>
    <cellStyle name="Encabezado 4 3" xfId="552" xr:uid="{00000000-0005-0000-0000-00008C010000}"/>
    <cellStyle name="Encabezado 4 3 2" xfId="553" xr:uid="{00000000-0005-0000-0000-00008D010000}"/>
    <cellStyle name="Encabezado 4 4" xfId="554" xr:uid="{00000000-0005-0000-0000-00008E010000}"/>
    <cellStyle name="Énfasis 1" xfId="555" xr:uid="{00000000-0005-0000-0000-00008F010000}"/>
    <cellStyle name="Énfasis 2" xfId="556" xr:uid="{00000000-0005-0000-0000-000090010000}"/>
    <cellStyle name="Énfasis 3" xfId="557" xr:uid="{00000000-0005-0000-0000-000091010000}"/>
    <cellStyle name="Énfasis1 - 20%" xfId="558" xr:uid="{00000000-0005-0000-0000-000092010000}"/>
    <cellStyle name="Énfasis1 - 40%" xfId="559" xr:uid="{00000000-0005-0000-0000-000093010000}"/>
    <cellStyle name="Énfasis1 - 60%" xfId="560" xr:uid="{00000000-0005-0000-0000-000094010000}"/>
    <cellStyle name="Énfasis1 2" xfId="141" xr:uid="{00000000-0005-0000-0000-000095010000}"/>
    <cellStyle name="Énfasis1 2 2" xfId="561" xr:uid="{00000000-0005-0000-0000-000096010000}"/>
    <cellStyle name="Énfasis1 3" xfId="562" xr:uid="{00000000-0005-0000-0000-000097010000}"/>
    <cellStyle name="Énfasis1 3 2" xfId="563" xr:uid="{00000000-0005-0000-0000-000098010000}"/>
    <cellStyle name="Énfasis1 4" xfId="564" xr:uid="{00000000-0005-0000-0000-000099010000}"/>
    <cellStyle name="Énfasis2 - 20%" xfId="565" xr:uid="{00000000-0005-0000-0000-00009A010000}"/>
    <cellStyle name="Énfasis2 - 40%" xfId="566" xr:uid="{00000000-0005-0000-0000-00009B010000}"/>
    <cellStyle name="Énfasis2 - 60%" xfId="567" xr:uid="{00000000-0005-0000-0000-00009C010000}"/>
    <cellStyle name="Énfasis2 2" xfId="142" xr:uid="{00000000-0005-0000-0000-00009D010000}"/>
    <cellStyle name="Énfasis2 2 2" xfId="568" xr:uid="{00000000-0005-0000-0000-00009E010000}"/>
    <cellStyle name="Énfasis2 3" xfId="569" xr:uid="{00000000-0005-0000-0000-00009F010000}"/>
    <cellStyle name="Énfasis2 3 2" xfId="570" xr:uid="{00000000-0005-0000-0000-0000A0010000}"/>
    <cellStyle name="Énfasis2 4" xfId="571" xr:uid="{00000000-0005-0000-0000-0000A1010000}"/>
    <cellStyle name="Énfasis3 - 20%" xfId="572" xr:uid="{00000000-0005-0000-0000-0000A2010000}"/>
    <cellStyle name="Énfasis3 - 40%" xfId="573" xr:uid="{00000000-0005-0000-0000-0000A3010000}"/>
    <cellStyle name="Énfasis3 - 60%" xfId="574" xr:uid="{00000000-0005-0000-0000-0000A4010000}"/>
    <cellStyle name="Énfasis3 2" xfId="143" xr:uid="{00000000-0005-0000-0000-0000A5010000}"/>
    <cellStyle name="Énfasis3 2 2" xfId="575" xr:uid="{00000000-0005-0000-0000-0000A6010000}"/>
    <cellStyle name="Énfasis3 3" xfId="576" xr:uid="{00000000-0005-0000-0000-0000A7010000}"/>
    <cellStyle name="Énfasis3 3 2" xfId="577" xr:uid="{00000000-0005-0000-0000-0000A8010000}"/>
    <cellStyle name="Énfasis3 4" xfId="578" xr:uid="{00000000-0005-0000-0000-0000A9010000}"/>
    <cellStyle name="Énfasis4 - 20%" xfId="579" xr:uid="{00000000-0005-0000-0000-0000AA010000}"/>
    <cellStyle name="Énfasis4 - 40%" xfId="580" xr:uid="{00000000-0005-0000-0000-0000AB010000}"/>
    <cellStyle name="Énfasis4 - 60%" xfId="581" xr:uid="{00000000-0005-0000-0000-0000AC010000}"/>
    <cellStyle name="Énfasis4 2" xfId="144" xr:uid="{00000000-0005-0000-0000-0000AD010000}"/>
    <cellStyle name="Énfasis4 2 2" xfId="582" xr:uid="{00000000-0005-0000-0000-0000AE010000}"/>
    <cellStyle name="Énfasis4 3" xfId="583" xr:uid="{00000000-0005-0000-0000-0000AF010000}"/>
    <cellStyle name="Énfasis4 3 2" xfId="584" xr:uid="{00000000-0005-0000-0000-0000B0010000}"/>
    <cellStyle name="Énfasis4 4" xfId="585" xr:uid="{00000000-0005-0000-0000-0000B1010000}"/>
    <cellStyle name="Énfasis5 - 20%" xfId="586" xr:uid="{00000000-0005-0000-0000-0000B2010000}"/>
    <cellStyle name="Énfasis5 - 40%" xfId="587" xr:uid="{00000000-0005-0000-0000-0000B3010000}"/>
    <cellStyle name="Énfasis5 - 60%" xfId="588" xr:uid="{00000000-0005-0000-0000-0000B4010000}"/>
    <cellStyle name="Énfasis5 2" xfId="145" xr:uid="{00000000-0005-0000-0000-0000B5010000}"/>
    <cellStyle name="Énfasis5 2 2" xfId="589" xr:uid="{00000000-0005-0000-0000-0000B6010000}"/>
    <cellStyle name="Énfasis5 3" xfId="590" xr:uid="{00000000-0005-0000-0000-0000B7010000}"/>
    <cellStyle name="Énfasis5 3 2" xfId="591" xr:uid="{00000000-0005-0000-0000-0000B8010000}"/>
    <cellStyle name="Énfasis5 4" xfId="592" xr:uid="{00000000-0005-0000-0000-0000B9010000}"/>
    <cellStyle name="Énfasis6 - 20%" xfId="593" xr:uid="{00000000-0005-0000-0000-0000BA010000}"/>
    <cellStyle name="Énfasis6 - 40%" xfId="594" xr:uid="{00000000-0005-0000-0000-0000BB010000}"/>
    <cellStyle name="Énfasis6 - 60%" xfId="595" xr:uid="{00000000-0005-0000-0000-0000BC010000}"/>
    <cellStyle name="Énfasis6 2" xfId="146" xr:uid="{00000000-0005-0000-0000-0000BD010000}"/>
    <cellStyle name="Énfasis6 2 2" xfId="596" xr:uid="{00000000-0005-0000-0000-0000BE010000}"/>
    <cellStyle name="Énfasis6 3" xfId="597" xr:uid="{00000000-0005-0000-0000-0000BF010000}"/>
    <cellStyle name="Énfasis6 3 2" xfId="598" xr:uid="{00000000-0005-0000-0000-0000C0010000}"/>
    <cellStyle name="Énfasis6 4" xfId="599" xr:uid="{00000000-0005-0000-0000-0000C1010000}"/>
    <cellStyle name="Entrada 2" xfId="147" xr:uid="{00000000-0005-0000-0000-0000C2010000}"/>
    <cellStyle name="Entrada 2 2" xfId="600" xr:uid="{00000000-0005-0000-0000-0000C3010000}"/>
    <cellStyle name="Entrada 3" xfId="601" xr:uid="{00000000-0005-0000-0000-0000C4010000}"/>
    <cellStyle name="Entrada 3 2" xfId="602" xr:uid="{00000000-0005-0000-0000-0000C5010000}"/>
    <cellStyle name="Entrada 4" xfId="603" xr:uid="{00000000-0005-0000-0000-0000C6010000}"/>
    <cellStyle name="Euro" xfId="148" xr:uid="{00000000-0005-0000-0000-0000C7010000}"/>
    <cellStyle name="Euro 2" xfId="149" xr:uid="{00000000-0005-0000-0000-0000C8010000}"/>
    <cellStyle name="Euro 2 2" xfId="604" xr:uid="{00000000-0005-0000-0000-0000C9010000}"/>
    <cellStyle name="Euro 2 2 2" xfId="605" xr:uid="{00000000-0005-0000-0000-0000CA010000}"/>
    <cellStyle name="Euro 2 3" xfId="606" xr:uid="{00000000-0005-0000-0000-0000CB010000}"/>
    <cellStyle name="Euro 2 3 2" xfId="607" xr:uid="{00000000-0005-0000-0000-0000CC010000}"/>
    <cellStyle name="Euro 2 4" xfId="608" xr:uid="{00000000-0005-0000-0000-0000CD010000}"/>
    <cellStyle name="Euro 2 5" xfId="609" xr:uid="{00000000-0005-0000-0000-0000CE010000}"/>
    <cellStyle name="Euro 3" xfId="150" xr:uid="{00000000-0005-0000-0000-0000CF010000}"/>
    <cellStyle name="Euro 3 2" xfId="610" xr:uid="{00000000-0005-0000-0000-0000D0010000}"/>
    <cellStyle name="Euro 3 3" xfId="611" xr:uid="{00000000-0005-0000-0000-0000D1010000}"/>
    <cellStyle name="Euro 4" xfId="612" xr:uid="{00000000-0005-0000-0000-0000D2010000}"/>
    <cellStyle name="Euro 4 2" xfId="613" xr:uid="{00000000-0005-0000-0000-0000D3010000}"/>
    <cellStyle name="Euro 5" xfId="614" xr:uid="{00000000-0005-0000-0000-0000D4010000}"/>
    <cellStyle name="Euro 6" xfId="615" xr:uid="{00000000-0005-0000-0000-0000D5010000}"/>
    <cellStyle name="Euro_act 102-11 al 46-11 REH OT, EST BOM, PT Y DR AC CASTILLO LOS CAFES" xfId="616" xr:uid="{00000000-0005-0000-0000-0000D6010000}"/>
    <cellStyle name="Excel Built-in Comma" xfId="617" xr:uid="{00000000-0005-0000-0000-0000D7010000}"/>
    <cellStyle name="Excel Built-in Normal" xfId="618" xr:uid="{00000000-0005-0000-0000-0000D8010000}"/>
    <cellStyle name="Explanatory Text" xfId="151" xr:uid="{00000000-0005-0000-0000-0000D9010000}"/>
    <cellStyle name="Explanatory Text 2" xfId="619" xr:uid="{00000000-0005-0000-0000-0000DA010000}"/>
    <cellStyle name="F2" xfId="152" xr:uid="{00000000-0005-0000-0000-0000DB010000}"/>
    <cellStyle name="F2 2" xfId="620" xr:uid="{00000000-0005-0000-0000-0000DC010000}"/>
    <cellStyle name="F2_act 102-11 al 46-11 REH OT, EST BOM, PT Y DR AC CASTILLO LOS CAFES" xfId="621" xr:uid="{00000000-0005-0000-0000-0000DD010000}"/>
    <cellStyle name="F3" xfId="153" xr:uid="{00000000-0005-0000-0000-0000DE010000}"/>
    <cellStyle name="F3 2" xfId="622" xr:uid="{00000000-0005-0000-0000-0000DF010000}"/>
    <cellStyle name="F3_act 102-11 al 46-11 REH OT, EST BOM, PT Y DR AC CASTILLO LOS CAFES" xfId="623" xr:uid="{00000000-0005-0000-0000-0000E0010000}"/>
    <cellStyle name="F4" xfId="154" xr:uid="{00000000-0005-0000-0000-0000E1010000}"/>
    <cellStyle name="F4 2" xfId="624" xr:uid="{00000000-0005-0000-0000-0000E2010000}"/>
    <cellStyle name="F4_act 102-11 al 46-11 REH OT, EST BOM, PT Y DR AC CASTILLO LOS CAFES" xfId="625" xr:uid="{00000000-0005-0000-0000-0000E3010000}"/>
    <cellStyle name="F5" xfId="155" xr:uid="{00000000-0005-0000-0000-0000E4010000}"/>
    <cellStyle name="F5 2" xfId="626" xr:uid="{00000000-0005-0000-0000-0000E5010000}"/>
    <cellStyle name="F5_act 102-11 al 46-11 REH OT, EST BOM, PT Y DR AC CASTILLO LOS CAFES" xfId="627" xr:uid="{00000000-0005-0000-0000-0000E6010000}"/>
    <cellStyle name="F6" xfId="156" xr:uid="{00000000-0005-0000-0000-0000E7010000}"/>
    <cellStyle name="F6 2" xfId="628" xr:uid="{00000000-0005-0000-0000-0000E8010000}"/>
    <cellStyle name="F6_act 102-11 al 46-11 REH OT, EST BOM, PT Y DR AC CASTILLO LOS CAFES" xfId="629" xr:uid="{00000000-0005-0000-0000-0000E9010000}"/>
    <cellStyle name="F7" xfId="157" xr:uid="{00000000-0005-0000-0000-0000EA010000}"/>
    <cellStyle name="F7 2" xfId="630" xr:uid="{00000000-0005-0000-0000-0000EB010000}"/>
    <cellStyle name="F7_act 102-11 al 46-11 REH OT, EST BOM, PT Y DR AC CASTILLO LOS CAFES" xfId="631" xr:uid="{00000000-0005-0000-0000-0000EC010000}"/>
    <cellStyle name="F8" xfId="158" xr:uid="{00000000-0005-0000-0000-0000ED010000}"/>
    <cellStyle name="F8 2" xfId="632" xr:uid="{00000000-0005-0000-0000-0000EE010000}"/>
    <cellStyle name="F8_act 102-11 al 46-11 REH OT, EST BOM, PT Y DR AC CASTILLO LOS CAFES" xfId="633" xr:uid="{00000000-0005-0000-0000-0000EF010000}"/>
    <cellStyle name="Followed Hyperlink" xfId="634" xr:uid="{00000000-0005-0000-0000-0000F0010000}"/>
    <cellStyle name="Good" xfId="159" xr:uid="{00000000-0005-0000-0000-0000F1010000}"/>
    <cellStyle name="Good 2" xfId="160" xr:uid="{00000000-0005-0000-0000-0000F2010000}"/>
    <cellStyle name="Good 2 2" xfId="635" xr:uid="{00000000-0005-0000-0000-0000F3010000}"/>
    <cellStyle name="Good 3" xfId="161" xr:uid="{00000000-0005-0000-0000-0000F4010000}"/>
    <cellStyle name="Good 4" xfId="636" xr:uid="{00000000-0005-0000-0000-0000F5010000}"/>
    <cellStyle name="Heading 1" xfId="162" xr:uid="{00000000-0005-0000-0000-0000F6010000}"/>
    <cellStyle name="Heading 1 2" xfId="163" xr:uid="{00000000-0005-0000-0000-0000F7010000}"/>
    <cellStyle name="Heading 1 2 2" xfId="637" xr:uid="{00000000-0005-0000-0000-0000F8010000}"/>
    <cellStyle name="Heading 1 3" xfId="164" xr:uid="{00000000-0005-0000-0000-0000F9010000}"/>
    <cellStyle name="Heading 1 4" xfId="638" xr:uid="{00000000-0005-0000-0000-0000FA010000}"/>
    <cellStyle name="Heading 1 5" xfId="639" xr:uid="{00000000-0005-0000-0000-0000FB010000}"/>
    <cellStyle name="Heading 2" xfId="165" xr:uid="{00000000-0005-0000-0000-0000FC010000}"/>
    <cellStyle name="Heading 2 2" xfId="166" xr:uid="{00000000-0005-0000-0000-0000FD010000}"/>
    <cellStyle name="Heading 2 2 2" xfId="640" xr:uid="{00000000-0005-0000-0000-0000FE010000}"/>
    <cellStyle name="Heading 2 3" xfId="167" xr:uid="{00000000-0005-0000-0000-0000FF010000}"/>
    <cellStyle name="Heading 2 4" xfId="641" xr:uid="{00000000-0005-0000-0000-000000020000}"/>
    <cellStyle name="Heading 2 5" xfId="642" xr:uid="{00000000-0005-0000-0000-000001020000}"/>
    <cellStyle name="Heading 3" xfId="168" xr:uid="{00000000-0005-0000-0000-000002020000}"/>
    <cellStyle name="Heading 3 2" xfId="169" xr:uid="{00000000-0005-0000-0000-000003020000}"/>
    <cellStyle name="Heading 3 3" xfId="643" xr:uid="{00000000-0005-0000-0000-000004020000}"/>
    <cellStyle name="Heading 3 4" xfId="644" xr:uid="{00000000-0005-0000-0000-000005020000}"/>
    <cellStyle name="Heading 3 5" xfId="645" xr:uid="{00000000-0005-0000-0000-000006020000}"/>
    <cellStyle name="Heading 4" xfId="170" xr:uid="{00000000-0005-0000-0000-000007020000}"/>
    <cellStyle name="Heading 4 2" xfId="171" xr:uid="{00000000-0005-0000-0000-000008020000}"/>
    <cellStyle name="Heading 4 3" xfId="646" xr:uid="{00000000-0005-0000-0000-000009020000}"/>
    <cellStyle name="Heading 4 4" xfId="647" xr:uid="{00000000-0005-0000-0000-00000A020000}"/>
    <cellStyle name="Hipervínculo visitado 2" xfId="648" xr:uid="{00000000-0005-0000-0000-00000B020000}"/>
    <cellStyle name="Hyperlink" xfId="649" xr:uid="{00000000-0005-0000-0000-00000C020000}"/>
    <cellStyle name="Incorrecto 2" xfId="172" xr:uid="{00000000-0005-0000-0000-00000D020000}"/>
    <cellStyle name="Incorrecto 2 2" xfId="650" xr:uid="{00000000-0005-0000-0000-00000E020000}"/>
    <cellStyle name="Incorrecto 3" xfId="651" xr:uid="{00000000-0005-0000-0000-00000F020000}"/>
    <cellStyle name="Incorrecto 3 2" xfId="652" xr:uid="{00000000-0005-0000-0000-000010020000}"/>
    <cellStyle name="Incorrecto 4" xfId="653" xr:uid="{00000000-0005-0000-0000-000011020000}"/>
    <cellStyle name="Input" xfId="173" xr:uid="{00000000-0005-0000-0000-000012020000}"/>
    <cellStyle name="Input 2" xfId="174" xr:uid="{00000000-0005-0000-0000-000013020000}"/>
    <cellStyle name="Input 2 2" xfId="654" xr:uid="{00000000-0005-0000-0000-000014020000}"/>
    <cellStyle name="Input 3" xfId="175" xr:uid="{00000000-0005-0000-0000-000015020000}"/>
    <cellStyle name="Input 4" xfId="655" xr:uid="{00000000-0005-0000-0000-000016020000}"/>
    <cellStyle name="Linked Cell" xfId="176" xr:uid="{00000000-0005-0000-0000-000017020000}"/>
    <cellStyle name="Linked Cell 2" xfId="177" xr:uid="{00000000-0005-0000-0000-000018020000}"/>
    <cellStyle name="Linked Cell 2 2" xfId="656" xr:uid="{00000000-0005-0000-0000-000019020000}"/>
    <cellStyle name="Linked Cell 3" xfId="178" xr:uid="{00000000-0005-0000-0000-00001A020000}"/>
    <cellStyle name="Linked Cell 4" xfId="657" xr:uid="{00000000-0005-0000-0000-00001B020000}"/>
    <cellStyle name="Millares" xfId="1" builtinId="3"/>
    <cellStyle name="Millares [0] 3" xfId="658" xr:uid="{00000000-0005-0000-0000-00001D020000}"/>
    <cellStyle name="Millares [0] 5" xfId="659" xr:uid="{00000000-0005-0000-0000-00001E020000}"/>
    <cellStyle name="Millares 10" xfId="8" xr:uid="{00000000-0005-0000-0000-00001F020000}"/>
    <cellStyle name="Millares 10 2" xfId="179" xr:uid="{00000000-0005-0000-0000-000020020000}"/>
    <cellStyle name="Millares 10 2 2" xfId="660" xr:uid="{00000000-0005-0000-0000-000021020000}"/>
    <cellStyle name="Millares 10 2 2 2" xfId="1112" xr:uid="{00000000-0005-0000-0000-000022020000}"/>
    <cellStyle name="Millares 10 2 2 3" xfId="1114" xr:uid="{00000000-0005-0000-0000-000023020000}"/>
    <cellStyle name="Millares 10 3" xfId="661" xr:uid="{00000000-0005-0000-0000-000024020000}"/>
    <cellStyle name="Millares 10 4" xfId="662" xr:uid="{00000000-0005-0000-0000-000025020000}"/>
    <cellStyle name="Millares 10 5" xfId="663" xr:uid="{00000000-0005-0000-0000-000026020000}"/>
    <cellStyle name="Millares 10 6" xfId="664" xr:uid="{00000000-0005-0000-0000-000027020000}"/>
    <cellStyle name="Millares 11" xfId="12" xr:uid="{00000000-0005-0000-0000-000028020000}"/>
    <cellStyle name="Millares 11 2" xfId="665" xr:uid="{00000000-0005-0000-0000-000029020000}"/>
    <cellStyle name="Millares 11 2 2" xfId="1121" xr:uid="{00000000-0005-0000-0000-00002A020000}"/>
    <cellStyle name="Millares 11 3" xfId="666" xr:uid="{00000000-0005-0000-0000-00002B020000}"/>
    <cellStyle name="Millares 11 4" xfId="667" xr:uid="{00000000-0005-0000-0000-00002C020000}"/>
    <cellStyle name="Millares 12" xfId="668" xr:uid="{00000000-0005-0000-0000-00002D020000}"/>
    <cellStyle name="Millares 12 2" xfId="669" xr:uid="{00000000-0005-0000-0000-00002E020000}"/>
    <cellStyle name="Millares 12 2 2" xfId="670" xr:uid="{00000000-0005-0000-0000-00002F020000}"/>
    <cellStyle name="Millares 12 3" xfId="671" xr:uid="{00000000-0005-0000-0000-000030020000}"/>
    <cellStyle name="Millares 13" xfId="672" xr:uid="{00000000-0005-0000-0000-000031020000}"/>
    <cellStyle name="Millares 13 2" xfId="673" xr:uid="{00000000-0005-0000-0000-000032020000}"/>
    <cellStyle name="Millares 13 3" xfId="674" xr:uid="{00000000-0005-0000-0000-000033020000}"/>
    <cellStyle name="Millares 14" xfId="675" xr:uid="{00000000-0005-0000-0000-000034020000}"/>
    <cellStyle name="Millares 15" xfId="676" xr:uid="{00000000-0005-0000-0000-000035020000}"/>
    <cellStyle name="Millares 15 2" xfId="677" xr:uid="{00000000-0005-0000-0000-000036020000}"/>
    <cellStyle name="Millares 15 2 2" xfId="1099" xr:uid="{00000000-0005-0000-0000-000037020000}"/>
    <cellStyle name="Millares 16" xfId="678" xr:uid="{00000000-0005-0000-0000-000038020000}"/>
    <cellStyle name="Millares 16 2" xfId="679" xr:uid="{00000000-0005-0000-0000-000039020000}"/>
    <cellStyle name="Millares 17" xfId="680" xr:uid="{00000000-0005-0000-0000-00003A020000}"/>
    <cellStyle name="Millares 17 2" xfId="681" xr:uid="{00000000-0005-0000-0000-00003B020000}"/>
    <cellStyle name="Millares 18" xfId="682" xr:uid="{00000000-0005-0000-0000-00003C020000}"/>
    <cellStyle name="Millares 18 2" xfId="683" xr:uid="{00000000-0005-0000-0000-00003D020000}"/>
    <cellStyle name="Millares 19" xfId="684" xr:uid="{00000000-0005-0000-0000-00003E020000}"/>
    <cellStyle name="Millares 19 2" xfId="685" xr:uid="{00000000-0005-0000-0000-00003F020000}"/>
    <cellStyle name="Millares 2" xfId="6" xr:uid="{00000000-0005-0000-0000-000040020000}"/>
    <cellStyle name="Millares 2 10" xfId="686" xr:uid="{00000000-0005-0000-0000-000041020000}"/>
    <cellStyle name="Millares 2 11" xfId="687" xr:uid="{00000000-0005-0000-0000-000042020000}"/>
    <cellStyle name="Millares 2 2" xfId="18" xr:uid="{00000000-0005-0000-0000-000043020000}"/>
    <cellStyle name="Millares 2 2 2" xfId="180" xr:uid="{00000000-0005-0000-0000-000044020000}"/>
    <cellStyle name="Millares 2 2 2 2" xfId="181" xr:uid="{00000000-0005-0000-0000-000045020000}"/>
    <cellStyle name="Millares 2 2 2 4" xfId="688" xr:uid="{00000000-0005-0000-0000-000046020000}"/>
    <cellStyle name="Millares 2 2 3" xfId="182" xr:uid="{00000000-0005-0000-0000-000047020000}"/>
    <cellStyle name="Millares 2 2 3 2" xfId="689" xr:uid="{00000000-0005-0000-0000-000048020000}"/>
    <cellStyle name="Millares 2 2 3 3" xfId="690" xr:uid="{00000000-0005-0000-0000-000049020000}"/>
    <cellStyle name="Millares 2 2 4" xfId="691" xr:uid="{00000000-0005-0000-0000-00004A020000}"/>
    <cellStyle name="Millares 2 3" xfId="183" xr:uid="{00000000-0005-0000-0000-00004B020000}"/>
    <cellStyle name="Millares 2 3 2" xfId="692" xr:uid="{00000000-0005-0000-0000-00004C020000}"/>
    <cellStyle name="Millares 2 3 2 2" xfId="693" xr:uid="{00000000-0005-0000-0000-00004D020000}"/>
    <cellStyle name="Millares 2 3 3" xfId="694" xr:uid="{00000000-0005-0000-0000-00004E020000}"/>
    <cellStyle name="Millares 2 3 4" xfId="695" xr:uid="{00000000-0005-0000-0000-00004F020000}"/>
    <cellStyle name="Millares 2 3 5" xfId="696" xr:uid="{00000000-0005-0000-0000-000050020000}"/>
    <cellStyle name="Millares 2 4" xfId="184" xr:uid="{00000000-0005-0000-0000-000051020000}"/>
    <cellStyle name="Millares 2 4 2" xfId="697" xr:uid="{00000000-0005-0000-0000-000052020000}"/>
    <cellStyle name="Millares 2 4 2 2" xfId="698" xr:uid="{00000000-0005-0000-0000-000053020000}"/>
    <cellStyle name="Millares 2 4 3" xfId="699" xr:uid="{00000000-0005-0000-0000-000054020000}"/>
    <cellStyle name="Millares 2 5" xfId="700" xr:uid="{00000000-0005-0000-0000-000055020000}"/>
    <cellStyle name="Millares 2 5 2" xfId="701" xr:uid="{00000000-0005-0000-0000-000056020000}"/>
    <cellStyle name="Millares 2 5 3" xfId="702" xr:uid="{00000000-0005-0000-0000-000057020000}"/>
    <cellStyle name="Millares 2 6" xfId="703" xr:uid="{00000000-0005-0000-0000-000058020000}"/>
    <cellStyle name="Millares 2 6 2" xfId="704" xr:uid="{00000000-0005-0000-0000-000059020000}"/>
    <cellStyle name="Millares 2 7" xfId="705" xr:uid="{00000000-0005-0000-0000-00005A020000}"/>
    <cellStyle name="Millares 2 8" xfId="706" xr:uid="{00000000-0005-0000-0000-00005B020000}"/>
    <cellStyle name="Millares 2 9" xfId="707" xr:uid="{00000000-0005-0000-0000-00005C020000}"/>
    <cellStyle name="Millares 2_111-12 ac neyba zona alta" xfId="185" xr:uid="{00000000-0005-0000-0000-00005D020000}"/>
    <cellStyle name="Millares 20" xfId="708" xr:uid="{00000000-0005-0000-0000-00005E020000}"/>
    <cellStyle name="Millares 21" xfId="709" xr:uid="{00000000-0005-0000-0000-00005F020000}"/>
    <cellStyle name="Millares 22" xfId="710" xr:uid="{00000000-0005-0000-0000-000060020000}"/>
    <cellStyle name="Millares 23" xfId="711" xr:uid="{00000000-0005-0000-0000-000061020000}"/>
    <cellStyle name="Millares 23 2" xfId="712" xr:uid="{00000000-0005-0000-0000-000062020000}"/>
    <cellStyle name="Millares 24" xfId="713" xr:uid="{00000000-0005-0000-0000-000063020000}"/>
    <cellStyle name="Millares 24 2" xfId="714" xr:uid="{00000000-0005-0000-0000-000064020000}"/>
    <cellStyle name="Millares 25" xfId="715" xr:uid="{00000000-0005-0000-0000-000065020000}"/>
    <cellStyle name="Millares 25 2" xfId="716" xr:uid="{00000000-0005-0000-0000-000066020000}"/>
    <cellStyle name="Millares 26" xfId="717" xr:uid="{00000000-0005-0000-0000-000067020000}"/>
    <cellStyle name="Millares 26 2" xfId="718" xr:uid="{00000000-0005-0000-0000-000068020000}"/>
    <cellStyle name="Millares 27" xfId="719" xr:uid="{00000000-0005-0000-0000-000069020000}"/>
    <cellStyle name="Millares 28" xfId="720" xr:uid="{00000000-0005-0000-0000-00006A020000}"/>
    <cellStyle name="Millares 29" xfId="721" xr:uid="{00000000-0005-0000-0000-00006B020000}"/>
    <cellStyle name="Millares 3" xfId="186" xr:uid="{00000000-0005-0000-0000-00006C020000}"/>
    <cellStyle name="Millares 3 2" xfId="11" xr:uid="{00000000-0005-0000-0000-00006D020000}"/>
    <cellStyle name="Millares 3 2 2" xfId="187" xr:uid="{00000000-0005-0000-0000-00006E020000}"/>
    <cellStyle name="Millares 3 2 2 2" xfId="722" xr:uid="{00000000-0005-0000-0000-00006F020000}"/>
    <cellStyle name="Millares 3 2 2 3" xfId="723" xr:uid="{00000000-0005-0000-0000-000070020000}"/>
    <cellStyle name="Millares 3 2 3" xfId="724" xr:uid="{00000000-0005-0000-0000-000071020000}"/>
    <cellStyle name="Millares 3 2 4" xfId="725" xr:uid="{00000000-0005-0000-0000-000072020000}"/>
    <cellStyle name="Millares 3 2 5" xfId="726" xr:uid="{00000000-0005-0000-0000-000073020000}"/>
    <cellStyle name="Millares 3 3" xfId="7" xr:uid="{00000000-0005-0000-0000-000074020000}"/>
    <cellStyle name="Millares 3 3 2" xfId="188" xr:uid="{00000000-0005-0000-0000-000075020000}"/>
    <cellStyle name="Millares 3 3 2 2" xfId="727" xr:uid="{00000000-0005-0000-0000-000076020000}"/>
    <cellStyle name="Millares 3 3 2 3" xfId="1100" xr:uid="{00000000-0005-0000-0000-000077020000}"/>
    <cellStyle name="Millares 3 3 3" xfId="189" xr:uid="{00000000-0005-0000-0000-000078020000}"/>
    <cellStyle name="Millares 3 3 4" xfId="728" xr:uid="{00000000-0005-0000-0000-000079020000}"/>
    <cellStyle name="Millares 3 3 5" xfId="729" xr:uid="{00000000-0005-0000-0000-00007A020000}"/>
    <cellStyle name="Millares 3 4" xfId="190" xr:uid="{00000000-0005-0000-0000-00007B020000}"/>
    <cellStyle name="Millares 3 4 2" xfId="730" xr:uid="{00000000-0005-0000-0000-00007C020000}"/>
    <cellStyle name="Millares 3 4 3" xfId="731" xr:uid="{00000000-0005-0000-0000-00007D020000}"/>
    <cellStyle name="Millares 3 5" xfId="191" xr:uid="{00000000-0005-0000-0000-00007E020000}"/>
    <cellStyle name="Millares 3 5 2" xfId="732" xr:uid="{00000000-0005-0000-0000-00007F020000}"/>
    <cellStyle name="Millares 3 5 3" xfId="733" xr:uid="{00000000-0005-0000-0000-000080020000}"/>
    <cellStyle name="Millares 3 6" xfId="734" xr:uid="{00000000-0005-0000-0000-000081020000}"/>
    <cellStyle name="Millares 3 7" xfId="735" xr:uid="{00000000-0005-0000-0000-000082020000}"/>
    <cellStyle name="Millares 3 7 2" xfId="736" xr:uid="{00000000-0005-0000-0000-000083020000}"/>
    <cellStyle name="Millares 3 8" xfId="737" xr:uid="{00000000-0005-0000-0000-000084020000}"/>
    <cellStyle name="Millares 3 9" xfId="738" xr:uid="{00000000-0005-0000-0000-000085020000}"/>
    <cellStyle name="Millares 3_111-12 ac neyba zona alta" xfId="192" xr:uid="{00000000-0005-0000-0000-000086020000}"/>
    <cellStyle name="Millares 30" xfId="739" xr:uid="{00000000-0005-0000-0000-000087020000}"/>
    <cellStyle name="Millares 31" xfId="740" xr:uid="{00000000-0005-0000-0000-000088020000}"/>
    <cellStyle name="Millares 32" xfId="741" xr:uid="{00000000-0005-0000-0000-000089020000}"/>
    <cellStyle name="Millares 33" xfId="742" xr:uid="{00000000-0005-0000-0000-00008A020000}"/>
    <cellStyle name="Millares 34" xfId="1094" xr:uid="{00000000-0005-0000-0000-00008B020000}"/>
    <cellStyle name="Millares 35" xfId="1098" xr:uid="{00000000-0005-0000-0000-00008C020000}"/>
    <cellStyle name="Millares 36" xfId="1109" xr:uid="{00000000-0005-0000-0000-00008D020000}"/>
    <cellStyle name="Millares 37" xfId="1120" xr:uid="{00000000-0005-0000-0000-00008E020000}"/>
    <cellStyle name="Millares 4" xfId="9" xr:uid="{00000000-0005-0000-0000-00008F020000}"/>
    <cellStyle name="Millares 4 2" xfId="193" xr:uid="{00000000-0005-0000-0000-000090020000}"/>
    <cellStyle name="Millares 4 2 2" xfId="194" xr:uid="{00000000-0005-0000-0000-000091020000}"/>
    <cellStyle name="Millares 4 2 2 2" xfId="743" xr:uid="{00000000-0005-0000-0000-000092020000}"/>
    <cellStyle name="Millares 4 2 2 2 2" xfId="1101" xr:uid="{00000000-0005-0000-0000-000093020000}"/>
    <cellStyle name="Millares 4 2 2 5" xfId="1117" xr:uid="{00000000-0005-0000-0000-000094020000}"/>
    <cellStyle name="Millares 4 2 3" xfId="744" xr:uid="{00000000-0005-0000-0000-000095020000}"/>
    <cellStyle name="Millares 4 2 4" xfId="745" xr:uid="{00000000-0005-0000-0000-000096020000}"/>
    <cellStyle name="Millares 4 3" xfId="195" xr:uid="{00000000-0005-0000-0000-000097020000}"/>
    <cellStyle name="Millares 4 3 2" xfId="746" xr:uid="{00000000-0005-0000-0000-000098020000}"/>
    <cellStyle name="Millares 4 3 2 2" xfId="747" xr:uid="{00000000-0005-0000-0000-000099020000}"/>
    <cellStyle name="Millares 4 3 3" xfId="748" xr:uid="{00000000-0005-0000-0000-00009A020000}"/>
    <cellStyle name="Millares 4 3 4" xfId="1102" xr:uid="{00000000-0005-0000-0000-00009B020000}"/>
    <cellStyle name="Millares 4 4" xfId="749" xr:uid="{00000000-0005-0000-0000-00009C020000}"/>
    <cellStyle name="Millares 4 4 2" xfId="750" xr:uid="{00000000-0005-0000-0000-00009D020000}"/>
    <cellStyle name="Millares 4 5" xfId="751" xr:uid="{00000000-0005-0000-0000-00009E020000}"/>
    <cellStyle name="Millares 4 6" xfId="752" xr:uid="{00000000-0005-0000-0000-00009F020000}"/>
    <cellStyle name="Millares 4_Presupuesto Construccion edificio oficina gubernamentales de san juan" xfId="753" xr:uid="{00000000-0005-0000-0000-0000A0020000}"/>
    <cellStyle name="Millares 5" xfId="196" xr:uid="{00000000-0005-0000-0000-0000A1020000}"/>
    <cellStyle name="Millares 5 2" xfId="197" xr:uid="{00000000-0005-0000-0000-0000A2020000}"/>
    <cellStyle name="Millares 5 2 2" xfId="754" xr:uid="{00000000-0005-0000-0000-0000A3020000}"/>
    <cellStyle name="Millares 5 3" xfId="4" xr:uid="{00000000-0005-0000-0000-0000A4020000}"/>
    <cellStyle name="Millares 5 3 2" xfId="198" xr:uid="{00000000-0005-0000-0000-0000A5020000}"/>
    <cellStyle name="Millares 5 3 3" xfId="755" xr:uid="{00000000-0005-0000-0000-0000A6020000}"/>
    <cellStyle name="Millares 5 4" xfId="199" xr:uid="{00000000-0005-0000-0000-0000A7020000}"/>
    <cellStyle name="Millares 5 5" xfId="756" xr:uid="{00000000-0005-0000-0000-0000A8020000}"/>
    <cellStyle name="Millares 6" xfId="200" xr:uid="{00000000-0005-0000-0000-0000A9020000}"/>
    <cellStyle name="Millares 6 2" xfId="17" xr:uid="{00000000-0005-0000-0000-0000AA020000}"/>
    <cellStyle name="Millares 6 2 2" xfId="201" xr:uid="{00000000-0005-0000-0000-0000AB020000}"/>
    <cellStyle name="Millares 6 3" xfId="202" xr:uid="{00000000-0005-0000-0000-0000AC020000}"/>
    <cellStyle name="Millares 6 4" xfId="277" xr:uid="{00000000-0005-0000-0000-0000AD020000}"/>
    <cellStyle name="Millares 7" xfId="203" xr:uid="{00000000-0005-0000-0000-0000AE020000}"/>
    <cellStyle name="Millares 7 2" xfId="204" xr:uid="{00000000-0005-0000-0000-0000AF020000}"/>
    <cellStyle name="Millares 7 2 2" xfId="757" xr:uid="{00000000-0005-0000-0000-0000B0020000}"/>
    <cellStyle name="Millares 7 2 2 2" xfId="758" xr:uid="{00000000-0005-0000-0000-0000B1020000}"/>
    <cellStyle name="Millares 7 2 3" xfId="759" xr:uid="{00000000-0005-0000-0000-0000B2020000}"/>
    <cellStyle name="Millares 7 2 4" xfId="760" xr:uid="{00000000-0005-0000-0000-0000B3020000}"/>
    <cellStyle name="Millares 7 2 5" xfId="761" xr:uid="{00000000-0005-0000-0000-0000B4020000}"/>
    <cellStyle name="Millares 7 2 6" xfId="762" xr:uid="{00000000-0005-0000-0000-0000B5020000}"/>
    <cellStyle name="Millares 7 2 7" xfId="763" xr:uid="{00000000-0005-0000-0000-0000B6020000}"/>
    <cellStyle name="Millares 7 2 8" xfId="764" xr:uid="{00000000-0005-0000-0000-0000B7020000}"/>
    <cellStyle name="Millares 7 2 9" xfId="765" xr:uid="{00000000-0005-0000-0000-0000B8020000}"/>
    <cellStyle name="Millares 7 3" xfId="205" xr:uid="{00000000-0005-0000-0000-0000B9020000}"/>
    <cellStyle name="Millares 7 3 2" xfId="766" xr:uid="{00000000-0005-0000-0000-0000BA020000}"/>
    <cellStyle name="Millares 7 3 3" xfId="767" xr:uid="{00000000-0005-0000-0000-0000BB020000}"/>
    <cellStyle name="Millares 7 6" xfId="768" xr:uid="{00000000-0005-0000-0000-0000BC020000}"/>
    <cellStyle name="Millares 8" xfId="206" xr:uid="{00000000-0005-0000-0000-0000BD020000}"/>
    <cellStyle name="Millares 8 2" xfId="207" xr:uid="{00000000-0005-0000-0000-0000BE020000}"/>
    <cellStyle name="Millares 8 2 2" xfId="769" xr:uid="{00000000-0005-0000-0000-0000BF020000}"/>
    <cellStyle name="Millares 8 2 3" xfId="770" xr:uid="{00000000-0005-0000-0000-0000C0020000}"/>
    <cellStyle name="Millares 8 3" xfId="208" xr:uid="{00000000-0005-0000-0000-0000C1020000}"/>
    <cellStyle name="Millares 8 5" xfId="771" xr:uid="{00000000-0005-0000-0000-0000C2020000}"/>
    <cellStyle name="Millares 9" xfId="209" xr:uid="{00000000-0005-0000-0000-0000C3020000}"/>
    <cellStyle name="Millares 9 2" xfId="210" xr:uid="{00000000-0005-0000-0000-0000C4020000}"/>
    <cellStyle name="Millares 9 2 2" xfId="772" xr:uid="{00000000-0005-0000-0000-0000C5020000}"/>
    <cellStyle name="Millares 9 3" xfId="211" xr:uid="{00000000-0005-0000-0000-0000C6020000}"/>
    <cellStyle name="Millares 9 4" xfId="278" xr:uid="{00000000-0005-0000-0000-0000C7020000}"/>
    <cellStyle name="Millares_PRESUPUESTO" xfId="16" xr:uid="{00000000-0005-0000-0000-0000C8020000}"/>
    <cellStyle name="Moneda [0] 2" xfId="773" xr:uid="{00000000-0005-0000-0000-0000C9020000}"/>
    <cellStyle name="Moneda 18" xfId="774" xr:uid="{00000000-0005-0000-0000-0000CA020000}"/>
    <cellStyle name="Moneda 2" xfId="212" xr:uid="{00000000-0005-0000-0000-0000CB020000}"/>
    <cellStyle name="Moneda 2 2" xfId="775" xr:uid="{00000000-0005-0000-0000-0000CC020000}"/>
    <cellStyle name="Moneda 2 2 2" xfId="776" xr:uid="{00000000-0005-0000-0000-0000CD020000}"/>
    <cellStyle name="Moneda 2 2 2 2" xfId="777" xr:uid="{00000000-0005-0000-0000-0000CE020000}"/>
    <cellStyle name="Moneda 2 2 3" xfId="778" xr:uid="{00000000-0005-0000-0000-0000CF020000}"/>
    <cellStyle name="Moneda 2 2 4" xfId="779" xr:uid="{00000000-0005-0000-0000-0000D0020000}"/>
    <cellStyle name="Moneda 2 3" xfId="780" xr:uid="{00000000-0005-0000-0000-0000D1020000}"/>
    <cellStyle name="Moneda 2 3 2" xfId="781" xr:uid="{00000000-0005-0000-0000-0000D2020000}"/>
    <cellStyle name="Moneda 2 4" xfId="782" xr:uid="{00000000-0005-0000-0000-0000D3020000}"/>
    <cellStyle name="Moneda 2 4 2" xfId="783" xr:uid="{00000000-0005-0000-0000-0000D4020000}"/>
    <cellStyle name="Moneda 2 5" xfId="784" xr:uid="{00000000-0005-0000-0000-0000D5020000}"/>
    <cellStyle name="Moneda 2 6" xfId="785" xr:uid="{00000000-0005-0000-0000-0000D6020000}"/>
    <cellStyle name="Moneda 2 7" xfId="786" xr:uid="{00000000-0005-0000-0000-0000D7020000}"/>
    <cellStyle name="Moneda 2 8" xfId="787" xr:uid="{00000000-0005-0000-0000-0000D8020000}"/>
    <cellStyle name="Moneda 2_ANALISIS COSTOS PORTICOS GRAN TECHO" xfId="788" xr:uid="{00000000-0005-0000-0000-0000D9020000}"/>
    <cellStyle name="Moneda 3" xfId="213" xr:uid="{00000000-0005-0000-0000-0000DA020000}"/>
    <cellStyle name="Moneda 3 2" xfId="789" xr:uid="{00000000-0005-0000-0000-0000DB020000}"/>
    <cellStyle name="Moneda 3 2 2" xfId="1103" xr:uid="{00000000-0005-0000-0000-0000DC020000}"/>
    <cellStyle name="Moneda 3 3" xfId="790" xr:uid="{00000000-0005-0000-0000-0000DD020000}"/>
    <cellStyle name="Moneda 3 4" xfId="791" xr:uid="{00000000-0005-0000-0000-0000DE020000}"/>
    <cellStyle name="Moneda 4" xfId="792" xr:uid="{00000000-0005-0000-0000-0000DF020000}"/>
    <cellStyle name="Moneda 4 2" xfId="793" xr:uid="{00000000-0005-0000-0000-0000E0020000}"/>
    <cellStyle name="Moneda 4 3" xfId="794" xr:uid="{00000000-0005-0000-0000-0000E1020000}"/>
    <cellStyle name="Moneda 4 4" xfId="1104" xr:uid="{00000000-0005-0000-0000-0000E2020000}"/>
    <cellStyle name="Moneda 5" xfId="795" xr:uid="{00000000-0005-0000-0000-0000E3020000}"/>
    <cellStyle name="Moneda 5 2" xfId="796" xr:uid="{00000000-0005-0000-0000-0000E4020000}"/>
    <cellStyle name="Moneda 5 3" xfId="797" xr:uid="{00000000-0005-0000-0000-0000E5020000}"/>
    <cellStyle name="Moneda 6" xfId="798" xr:uid="{00000000-0005-0000-0000-0000E6020000}"/>
    <cellStyle name="Moneda 6 2" xfId="799" xr:uid="{00000000-0005-0000-0000-0000E7020000}"/>
    <cellStyle name="Moneda 6 3" xfId="800" xr:uid="{00000000-0005-0000-0000-0000E8020000}"/>
    <cellStyle name="Moneda 7" xfId="801" xr:uid="{00000000-0005-0000-0000-0000E9020000}"/>
    <cellStyle name="Moneda 7 2" xfId="802" xr:uid="{00000000-0005-0000-0000-0000EA020000}"/>
    <cellStyle name="Neutral 2" xfId="214" xr:uid="{00000000-0005-0000-0000-0000EB020000}"/>
    <cellStyle name="Neutral 2 2" xfId="803" xr:uid="{00000000-0005-0000-0000-0000EC020000}"/>
    <cellStyle name="Neutral 3" xfId="804" xr:uid="{00000000-0005-0000-0000-0000ED020000}"/>
    <cellStyle name="Neutral 3 2" xfId="805" xr:uid="{00000000-0005-0000-0000-0000EE020000}"/>
    <cellStyle name="Neutral 4" xfId="806" xr:uid="{00000000-0005-0000-0000-0000EF020000}"/>
    <cellStyle name="Neutral 4 2" xfId="807" xr:uid="{00000000-0005-0000-0000-0000F0020000}"/>
    <cellStyle name="No-definido" xfId="215" xr:uid="{00000000-0005-0000-0000-0000F1020000}"/>
    <cellStyle name="No-definido 2" xfId="808" xr:uid="{00000000-0005-0000-0000-0000F2020000}"/>
    <cellStyle name="Normal" xfId="0" builtinId="0"/>
    <cellStyle name="Normal - Style1" xfId="216" xr:uid="{00000000-0005-0000-0000-0000F4020000}"/>
    <cellStyle name="Normal 10" xfId="217" xr:uid="{00000000-0005-0000-0000-0000F5020000}"/>
    <cellStyle name="Normal 10 2" xfId="218" xr:uid="{00000000-0005-0000-0000-0000F6020000}"/>
    <cellStyle name="Normal 10 2 2" xfId="809" xr:uid="{00000000-0005-0000-0000-0000F7020000}"/>
    <cellStyle name="Normal 10 3" xfId="810" xr:uid="{00000000-0005-0000-0000-0000F8020000}"/>
    <cellStyle name="Normal 10 4" xfId="811" xr:uid="{00000000-0005-0000-0000-0000F9020000}"/>
    <cellStyle name="Normal 10 5" xfId="812" xr:uid="{00000000-0005-0000-0000-0000FA020000}"/>
    <cellStyle name="Normal 11" xfId="219" xr:uid="{00000000-0005-0000-0000-0000FB020000}"/>
    <cellStyle name="Normal 11 2" xfId="813" xr:uid="{00000000-0005-0000-0000-0000FC020000}"/>
    <cellStyle name="Normal 11 3" xfId="814" xr:uid="{00000000-0005-0000-0000-0000FD020000}"/>
    <cellStyle name="Normal 12" xfId="220" xr:uid="{00000000-0005-0000-0000-0000FE020000}"/>
    <cellStyle name="Normal 12 2" xfId="815" xr:uid="{00000000-0005-0000-0000-0000FF020000}"/>
    <cellStyle name="Normal 12 3" xfId="816" xr:uid="{00000000-0005-0000-0000-000000030000}"/>
    <cellStyle name="Normal 12 4" xfId="817" xr:uid="{00000000-0005-0000-0000-000001030000}"/>
    <cellStyle name="Normal 12 5" xfId="818" xr:uid="{00000000-0005-0000-0000-000002030000}"/>
    <cellStyle name="Normal 13" xfId="221" xr:uid="{00000000-0005-0000-0000-000003030000}"/>
    <cellStyle name="Normal 13 2" xfId="222" xr:uid="{00000000-0005-0000-0000-000004030000}"/>
    <cellStyle name="Normal 13 2 2" xfId="819" xr:uid="{00000000-0005-0000-0000-000005030000}"/>
    <cellStyle name="Normal 13 3" xfId="820" xr:uid="{00000000-0005-0000-0000-000006030000}"/>
    <cellStyle name="Normal 13 4" xfId="821" xr:uid="{00000000-0005-0000-0000-000007030000}"/>
    <cellStyle name="Normal 13 5" xfId="822" xr:uid="{00000000-0005-0000-0000-000008030000}"/>
    <cellStyle name="Normal 13 6" xfId="823" xr:uid="{00000000-0005-0000-0000-000009030000}"/>
    <cellStyle name="Normal 13 7" xfId="824" xr:uid="{00000000-0005-0000-0000-00000A030000}"/>
    <cellStyle name="Normal 13 8" xfId="825" xr:uid="{00000000-0005-0000-0000-00000B030000}"/>
    <cellStyle name="Normal 14" xfId="10" xr:uid="{00000000-0005-0000-0000-00000C030000}"/>
    <cellStyle name="Normal 14 2" xfId="826" xr:uid="{00000000-0005-0000-0000-00000D030000}"/>
    <cellStyle name="Normal 14 2 2" xfId="223" xr:uid="{00000000-0005-0000-0000-00000E030000}"/>
    <cellStyle name="Normal 14 3" xfId="827" xr:uid="{00000000-0005-0000-0000-00000F030000}"/>
    <cellStyle name="Normal 14 4" xfId="828" xr:uid="{00000000-0005-0000-0000-000010030000}"/>
    <cellStyle name="Normal 14 5" xfId="829" xr:uid="{00000000-0005-0000-0000-000011030000}"/>
    <cellStyle name="Normal 14 6" xfId="830" xr:uid="{00000000-0005-0000-0000-000012030000}"/>
    <cellStyle name="Normal 14 7" xfId="831" xr:uid="{00000000-0005-0000-0000-000013030000}"/>
    <cellStyle name="Normal 15" xfId="832" xr:uid="{00000000-0005-0000-0000-000014030000}"/>
    <cellStyle name="Normal 15 2" xfId="833" xr:uid="{00000000-0005-0000-0000-000015030000}"/>
    <cellStyle name="Normal 15 3" xfId="1105" xr:uid="{00000000-0005-0000-0000-000016030000}"/>
    <cellStyle name="Normal 16" xfId="834" xr:uid="{00000000-0005-0000-0000-000017030000}"/>
    <cellStyle name="Normal 16 2" xfId="835" xr:uid="{00000000-0005-0000-0000-000018030000}"/>
    <cellStyle name="Normal 16 3" xfId="836" xr:uid="{00000000-0005-0000-0000-000019030000}"/>
    <cellStyle name="Normal 17" xfId="837" xr:uid="{00000000-0005-0000-0000-00001A030000}"/>
    <cellStyle name="Normal 17 2" xfId="838" xr:uid="{00000000-0005-0000-0000-00001B030000}"/>
    <cellStyle name="Normal 17 3" xfId="839" xr:uid="{00000000-0005-0000-0000-00001C030000}"/>
    <cellStyle name="Normal 18" xfId="840" xr:uid="{00000000-0005-0000-0000-00001D030000}"/>
    <cellStyle name="Normal 18 2" xfId="841" xr:uid="{00000000-0005-0000-0000-00001E030000}"/>
    <cellStyle name="Normal 18 3" xfId="1096" xr:uid="{00000000-0005-0000-0000-00001F030000}"/>
    <cellStyle name="Normal 19" xfId="842" xr:uid="{00000000-0005-0000-0000-000020030000}"/>
    <cellStyle name="Normal 19 2" xfId="843" xr:uid="{00000000-0005-0000-0000-000021030000}"/>
    <cellStyle name="Normal 19 3" xfId="844" xr:uid="{00000000-0005-0000-0000-000022030000}"/>
    <cellStyle name="Normal 19 4" xfId="1106" xr:uid="{00000000-0005-0000-0000-000023030000}"/>
    <cellStyle name="Normal 2" xfId="224" xr:uid="{00000000-0005-0000-0000-000024030000}"/>
    <cellStyle name="Normal 2 10" xfId="845" xr:uid="{00000000-0005-0000-0000-000025030000}"/>
    <cellStyle name="Normal 2 11" xfId="846" xr:uid="{00000000-0005-0000-0000-000026030000}"/>
    <cellStyle name="Normal 2 2" xfId="225" xr:uid="{00000000-0005-0000-0000-000027030000}"/>
    <cellStyle name="Normal 2 2 2" xfId="226" xr:uid="{00000000-0005-0000-0000-000028030000}"/>
    <cellStyle name="Normal 2 2 2 2" xfId="847" xr:uid="{00000000-0005-0000-0000-000029030000}"/>
    <cellStyle name="Normal 2 2 3" xfId="848" xr:uid="{00000000-0005-0000-0000-00002A030000}"/>
    <cellStyle name="Normal 2 2 3 2" xfId="849" xr:uid="{00000000-0005-0000-0000-00002B030000}"/>
    <cellStyle name="Normal 2 2 4" xfId="850" xr:uid="{00000000-0005-0000-0000-00002C030000}"/>
    <cellStyle name="Normal 2 2 4 2" xfId="851" xr:uid="{00000000-0005-0000-0000-00002D030000}"/>
    <cellStyle name="Normal 2 2 5" xfId="852" xr:uid="{00000000-0005-0000-0000-00002E030000}"/>
    <cellStyle name="Normal 2 2 6" xfId="853" xr:uid="{00000000-0005-0000-0000-00002F030000}"/>
    <cellStyle name="Normal 2 2_Copia de AC. LINEA NOROESTE trabajo de inocencio" xfId="227" xr:uid="{00000000-0005-0000-0000-000030030000}"/>
    <cellStyle name="Normal 2 3" xfId="14" xr:uid="{00000000-0005-0000-0000-000031030000}"/>
    <cellStyle name="Normal 2 3 2" xfId="228" xr:uid="{00000000-0005-0000-0000-000032030000}"/>
    <cellStyle name="Normal 2 3 3" xfId="854" xr:uid="{00000000-0005-0000-0000-000033030000}"/>
    <cellStyle name="Normal 2 3 4" xfId="855" xr:uid="{00000000-0005-0000-0000-000034030000}"/>
    <cellStyle name="Normal 2 4" xfId="229" xr:uid="{00000000-0005-0000-0000-000035030000}"/>
    <cellStyle name="Normal 2 4 2" xfId="856" xr:uid="{00000000-0005-0000-0000-000036030000}"/>
    <cellStyle name="Normal 2 4 2 2" xfId="857" xr:uid="{00000000-0005-0000-0000-000037030000}"/>
    <cellStyle name="Normal 2 4 3" xfId="858" xr:uid="{00000000-0005-0000-0000-000038030000}"/>
    <cellStyle name="Normal 2 4 3 2" xfId="859" xr:uid="{00000000-0005-0000-0000-000039030000}"/>
    <cellStyle name="Normal 2 4 4" xfId="860" xr:uid="{00000000-0005-0000-0000-00003A030000}"/>
    <cellStyle name="Normal 2 4 5" xfId="861" xr:uid="{00000000-0005-0000-0000-00003B030000}"/>
    <cellStyle name="Normal 2 5" xfId="230" xr:uid="{00000000-0005-0000-0000-00003C030000}"/>
    <cellStyle name="Normal 2 5 2" xfId="862" xr:uid="{00000000-0005-0000-0000-00003D030000}"/>
    <cellStyle name="Normal 2 6" xfId="863" xr:uid="{00000000-0005-0000-0000-00003E030000}"/>
    <cellStyle name="Normal 2 7" xfId="864" xr:uid="{00000000-0005-0000-0000-00003F030000}"/>
    <cellStyle name="Normal 2 8" xfId="865" xr:uid="{00000000-0005-0000-0000-000040030000}"/>
    <cellStyle name="Normal 2 9" xfId="866" xr:uid="{00000000-0005-0000-0000-000041030000}"/>
    <cellStyle name="Normal 2_07-09 presupu..." xfId="231" xr:uid="{00000000-0005-0000-0000-000042030000}"/>
    <cellStyle name="Normal 2_ANALISIS REC 3" xfId="13" xr:uid="{00000000-0005-0000-0000-000043030000}"/>
    <cellStyle name="Normal 20" xfId="867" xr:uid="{00000000-0005-0000-0000-000044030000}"/>
    <cellStyle name="Normal 20 2" xfId="868" xr:uid="{00000000-0005-0000-0000-000045030000}"/>
    <cellStyle name="Normal 20 3" xfId="869" xr:uid="{00000000-0005-0000-0000-000046030000}"/>
    <cellStyle name="Normal 20 4" xfId="870" xr:uid="{00000000-0005-0000-0000-000047030000}"/>
    <cellStyle name="Normal 21" xfId="871" xr:uid="{00000000-0005-0000-0000-000048030000}"/>
    <cellStyle name="Normal 21 2" xfId="872" xr:uid="{00000000-0005-0000-0000-000049030000}"/>
    <cellStyle name="Normal 21 3" xfId="873" xr:uid="{00000000-0005-0000-0000-00004A030000}"/>
    <cellStyle name="Normal 22" xfId="874" xr:uid="{00000000-0005-0000-0000-00004B030000}"/>
    <cellStyle name="Normal 22 2" xfId="875" xr:uid="{00000000-0005-0000-0000-00004C030000}"/>
    <cellStyle name="Normal 22 3" xfId="876" xr:uid="{00000000-0005-0000-0000-00004D030000}"/>
    <cellStyle name="Normal 23" xfId="877" xr:uid="{00000000-0005-0000-0000-00004E030000}"/>
    <cellStyle name="Normal 24" xfId="878" xr:uid="{00000000-0005-0000-0000-00004F030000}"/>
    <cellStyle name="Normal 24 2" xfId="879" xr:uid="{00000000-0005-0000-0000-000050030000}"/>
    <cellStyle name="Normal 24 3" xfId="880" xr:uid="{00000000-0005-0000-0000-000051030000}"/>
    <cellStyle name="Normal 25" xfId="881" xr:uid="{00000000-0005-0000-0000-000052030000}"/>
    <cellStyle name="Normal 26" xfId="882" xr:uid="{00000000-0005-0000-0000-000053030000}"/>
    <cellStyle name="Normal 26 2" xfId="883" xr:uid="{00000000-0005-0000-0000-000054030000}"/>
    <cellStyle name="Normal 26 3" xfId="884" xr:uid="{00000000-0005-0000-0000-000055030000}"/>
    <cellStyle name="Normal 27" xfId="885" xr:uid="{00000000-0005-0000-0000-000056030000}"/>
    <cellStyle name="Normal 27 2" xfId="886" xr:uid="{00000000-0005-0000-0000-000057030000}"/>
    <cellStyle name="Normal 27 3" xfId="887" xr:uid="{00000000-0005-0000-0000-000058030000}"/>
    <cellStyle name="Normal 28" xfId="888" xr:uid="{00000000-0005-0000-0000-000059030000}"/>
    <cellStyle name="Normal 28 2" xfId="889" xr:uid="{00000000-0005-0000-0000-00005A030000}"/>
    <cellStyle name="Normal 29" xfId="890" xr:uid="{00000000-0005-0000-0000-00005B030000}"/>
    <cellStyle name="Normal 29 2" xfId="891" xr:uid="{00000000-0005-0000-0000-00005C030000}"/>
    <cellStyle name="Normal 3" xfId="232" xr:uid="{00000000-0005-0000-0000-00005D030000}"/>
    <cellStyle name="Normal 3 10" xfId="892" xr:uid="{00000000-0005-0000-0000-00005E030000}"/>
    <cellStyle name="Normal 3 2" xfId="233" xr:uid="{00000000-0005-0000-0000-00005F030000}"/>
    <cellStyle name="Normal 3 2 2" xfId="234" xr:uid="{00000000-0005-0000-0000-000060030000}"/>
    <cellStyle name="Normal 3 2 2 2" xfId="893" xr:uid="{00000000-0005-0000-0000-000061030000}"/>
    <cellStyle name="Normal 3 2 2 3" xfId="894" xr:uid="{00000000-0005-0000-0000-000062030000}"/>
    <cellStyle name="Normal 3 2 2 4" xfId="895" xr:uid="{00000000-0005-0000-0000-000063030000}"/>
    <cellStyle name="Normal 3 2 2 5" xfId="896" xr:uid="{00000000-0005-0000-0000-000064030000}"/>
    <cellStyle name="Normal 3 2 3" xfId="235" xr:uid="{00000000-0005-0000-0000-000065030000}"/>
    <cellStyle name="Normal 3 2 4" xfId="897" xr:uid="{00000000-0005-0000-0000-000066030000}"/>
    <cellStyle name="Normal 3 2 4 2" xfId="898" xr:uid="{00000000-0005-0000-0000-000067030000}"/>
    <cellStyle name="Normal 3 2 5" xfId="899" xr:uid="{00000000-0005-0000-0000-000068030000}"/>
    <cellStyle name="Normal 3 2 6" xfId="900" xr:uid="{00000000-0005-0000-0000-000069030000}"/>
    <cellStyle name="Normal 3 3" xfId="236" xr:uid="{00000000-0005-0000-0000-00006A030000}"/>
    <cellStyle name="Normal 3 3 2" xfId="901" xr:uid="{00000000-0005-0000-0000-00006B030000}"/>
    <cellStyle name="Normal 3 3 3" xfId="902" xr:uid="{00000000-0005-0000-0000-00006C030000}"/>
    <cellStyle name="Normal 3 4" xfId="903" xr:uid="{00000000-0005-0000-0000-00006D030000}"/>
    <cellStyle name="Normal 3 4 2" xfId="904" xr:uid="{00000000-0005-0000-0000-00006E030000}"/>
    <cellStyle name="Normal 3 5" xfId="905" xr:uid="{00000000-0005-0000-0000-00006F030000}"/>
    <cellStyle name="Normal 3 6" xfId="906" xr:uid="{00000000-0005-0000-0000-000070030000}"/>
    <cellStyle name="Normal 3 7" xfId="907" xr:uid="{00000000-0005-0000-0000-000071030000}"/>
    <cellStyle name="Normal 3 8" xfId="908" xr:uid="{00000000-0005-0000-0000-000072030000}"/>
    <cellStyle name="Normal 3 9" xfId="909" xr:uid="{00000000-0005-0000-0000-000073030000}"/>
    <cellStyle name="Normal 3_PRESUPTO CALLES DEL MUNIC. DE GUERRA" xfId="910" xr:uid="{00000000-0005-0000-0000-000074030000}"/>
    <cellStyle name="Normal 30" xfId="911" xr:uid="{00000000-0005-0000-0000-000075030000}"/>
    <cellStyle name="Normal 31" xfId="237" xr:uid="{00000000-0005-0000-0000-000076030000}"/>
    <cellStyle name="Normal 31_correccion de averia ac.hatillo prov.hato mayor oct.2011 2" xfId="1113" xr:uid="{00000000-0005-0000-0000-000077030000}"/>
    <cellStyle name="Normal 32" xfId="912" xr:uid="{00000000-0005-0000-0000-000078030000}"/>
    <cellStyle name="Normal 33" xfId="913" xr:uid="{00000000-0005-0000-0000-000079030000}"/>
    <cellStyle name="Normal 34" xfId="914" xr:uid="{00000000-0005-0000-0000-00007A030000}"/>
    <cellStyle name="Normal 35" xfId="915" xr:uid="{00000000-0005-0000-0000-00007B030000}"/>
    <cellStyle name="Normal 36" xfId="916" xr:uid="{00000000-0005-0000-0000-00007C030000}"/>
    <cellStyle name="Normal 37" xfId="917" xr:uid="{00000000-0005-0000-0000-00007D030000}"/>
    <cellStyle name="Normal 38" xfId="1093" xr:uid="{00000000-0005-0000-0000-00007E030000}"/>
    <cellStyle name="Normal 39" xfId="1097" xr:uid="{00000000-0005-0000-0000-00007F030000}"/>
    <cellStyle name="Normal 4" xfId="238" xr:uid="{00000000-0005-0000-0000-000080030000}"/>
    <cellStyle name="Normal 4 10" xfId="918" xr:uid="{00000000-0005-0000-0000-000081030000}"/>
    <cellStyle name="Normal 4 10 2" xfId="919" xr:uid="{00000000-0005-0000-0000-000082030000}"/>
    <cellStyle name="Normal 4 11" xfId="920" xr:uid="{00000000-0005-0000-0000-000083030000}"/>
    <cellStyle name="Normal 4 12" xfId="921" xr:uid="{00000000-0005-0000-0000-000084030000}"/>
    <cellStyle name="Normal 4 13" xfId="922" xr:uid="{00000000-0005-0000-0000-000085030000}"/>
    <cellStyle name="Normal 4 14" xfId="923" xr:uid="{00000000-0005-0000-0000-000086030000}"/>
    <cellStyle name="Normal 4 2" xfId="239" xr:uid="{00000000-0005-0000-0000-000087030000}"/>
    <cellStyle name="Normal 4 2 2" xfId="240" xr:uid="{00000000-0005-0000-0000-000088030000}"/>
    <cellStyle name="Normal 4 2 2 2" xfId="924" xr:uid="{00000000-0005-0000-0000-000089030000}"/>
    <cellStyle name="Normal 4 2 2 2 2" xfId="925" xr:uid="{00000000-0005-0000-0000-00008A030000}"/>
    <cellStyle name="Normal 4 2 2 2 3" xfId="926" xr:uid="{00000000-0005-0000-0000-00008B030000}"/>
    <cellStyle name="Normal 4 2 2 2 4" xfId="927" xr:uid="{00000000-0005-0000-0000-00008C030000}"/>
    <cellStyle name="Normal 4 2 2 2 5" xfId="928" xr:uid="{00000000-0005-0000-0000-00008D030000}"/>
    <cellStyle name="Normal 4 2 2 2 6" xfId="929" xr:uid="{00000000-0005-0000-0000-00008E030000}"/>
    <cellStyle name="Normal 4 2 2 3" xfId="930" xr:uid="{00000000-0005-0000-0000-00008F030000}"/>
    <cellStyle name="Normal 4 2 2 4" xfId="931" xr:uid="{00000000-0005-0000-0000-000090030000}"/>
    <cellStyle name="Normal 4 2 2 5" xfId="932" xr:uid="{00000000-0005-0000-0000-000091030000}"/>
    <cellStyle name="Normal 4 2 2 6" xfId="933" xr:uid="{00000000-0005-0000-0000-000092030000}"/>
    <cellStyle name="Normal 4 2 2 7" xfId="934" xr:uid="{00000000-0005-0000-0000-000093030000}"/>
    <cellStyle name="Normal 4 2 2 8" xfId="935" xr:uid="{00000000-0005-0000-0000-000094030000}"/>
    <cellStyle name="Normal 4 2 3" xfId="936" xr:uid="{00000000-0005-0000-0000-000095030000}"/>
    <cellStyle name="Normal 4 3" xfId="937" xr:uid="{00000000-0005-0000-0000-000096030000}"/>
    <cellStyle name="Normal 4 3 2" xfId="938" xr:uid="{00000000-0005-0000-0000-000097030000}"/>
    <cellStyle name="Normal 4 3 2 2" xfId="939" xr:uid="{00000000-0005-0000-0000-000098030000}"/>
    <cellStyle name="Normal 4 3 2 3" xfId="940" xr:uid="{00000000-0005-0000-0000-000099030000}"/>
    <cellStyle name="Normal 4 3 3" xfId="941" xr:uid="{00000000-0005-0000-0000-00009A030000}"/>
    <cellStyle name="Normal 4 3 4" xfId="942" xr:uid="{00000000-0005-0000-0000-00009B030000}"/>
    <cellStyle name="Normal 4 4" xfId="943" xr:uid="{00000000-0005-0000-0000-00009C030000}"/>
    <cellStyle name="Normal 4 4 2" xfId="944" xr:uid="{00000000-0005-0000-0000-00009D030000}"/>
    <cellStyle name="Normal 4 5" xfId="945" xr:uid="{00000000-0005-0000-0000-00009E030000}"/>
    <cellStyle name="Normal 4 5 2" xfId="946" xr:uid="{00000000-0005-0000-0000-00009F030000}"/>
    <cellStyle name="Normal 4 6" xfId="947" xr:uid="{00000000-0005-0000-0000-0000A0030000}"/>
    <cellStyle name="Normal 4 6 2" xfId="948" xr:uid="{00000000-0005-0000-0000-0000A1030000}"/>
    <cellStyle name="Normal 4 7" xfId="949" xr:uid="{00000000-0005-0000-0000-0000A2030000}"/>
    <cellStyle name="Normal 4 7 2" xfId="950" xr:uid="{00000000-0005-0000-0000-0000A3030000}"/>
    <cellStyle name="Normal 4 8" xfId="951" xr:uid="{00000000-0005-0000-0000-0000A4030000}"/>
    <cellStyle name="Normal 4 8 2" xfId="952" xr:uid="{00000000-0005-0000-0000-0000A5030000}"/>
    <cellStyle name="Normal 4 9" xfId="953" xr:uid="{00000000-0005-0000-0000-0000A6030000}"/>
    <cellStyle name="Normal 4 9 2" xfId="954" xr:uid="{00000000-0005-0000-0000-0000A7030000}"/>
    <cellStyle name="Normal 4_Administration_Building_-_Lista_de_Partidas_y_Cantidades_-_(PVDC-004)_REVC mod" xfId="955" xr:uid="{00000000-0005-0000-0000-0000A8030000}"/>
    <cellStyle name="Normal 40" xfId="1108" xr:uid="{00000000-0005-0000-0000-0000A9030000}"/>
    <cellStyle name="Normal 41" xfId="1110" xr:uid="{00000000-0005-0000-0000-0000AA030000}"/>
    <cellStyle name="Normal 41 2" xfId="1122" xr:uid="{00000000-0005-0000-0000-0000AB030000}"/>
    <cellStyle name="Normal 42" xfId="1119" xr:uid="{00000000-0005-0000-0000-0000AC030000}"/>
    <cellStyle name="Normal 44" xfId="956" xr:uid="{00000000-0005-0000-0000-0000AD030000}"/>
    <cellStyle name="Normal 48" xfId="957" xr:uid="{00000000-0005-0000-0000-0000AE030000}"/>
    <cellStyle name="Normal 5" xfId="3" xr:uid="{00000000-0005-0000-0000-0000AF030000}"/>
    <cellStyle name="Normal 5 10" xfId="958" xr:uid="{00000000-0005-0000-0000-0000B0030000}"/>
    <cellStyle name="Normal 5 11" xfId="959" xr:uid="{00000000-0005-0000-0000-0000B1030000}"/>
    <cellStyle name="Normal 5 12" xfId="960" xr:uid="{00000000-0005-0000-0000-0000B2030000}"/>
    <cellStyle name="Normal 5 13" xfId="961" xr:uid="{00000000-0005-0000-0000-0000B3030000}"/>
    <cellStyle name="Normal 5 14" xfId="962" xr:uid="{00000000-0005-0000-0000-0000B4030000}"/>
    <cellStyle name="Normal 5 15" xfId="963" xr:uid="{00000000-0005-0000-0000-0000B5030000}"/>
    <cellStyle name="Normal 5 2" xfId="241" xr:uid="{00000000-0005-0000-0000-0000B6030000}"/>
    <cellStyle name="Normal 5 2 2" xfId="964" xr:uid="{00000000-0005-0000-0000-0000B7030000}"/>
    <cellStyle name="Normal 5 2 3" xfId="965" xr:uid="{00000000-0005-0000-0000-0000B8030000}"/>
    <cellStyle name="Normal 5 3" xfId="966" xr:uid="{00000000-0005-0000-0000-0000B9030000}"/>
    <cellStyle name="Normal 5 3 2" xfId="967" xr:uid="{00000000-0005-0000-0000-0000BA030000}"/>
    <cellStyle name="Normal 5 3 3" xfId="968" xr:uid="{00000000-0005-0000-0000-0000BB030000}"/>
    <cellStyle name="Normal 5 4" xfId="969" xr:uid="{00000000-0005-0000-0000-0000BC030000}"/>
    <cellStyle name="Normal 5 4 2" xfId="970" xr:uid="{00000000-0005-0000-0000-0000BD030000}"/>
    <cellStyle name="Normal 5 4 3" xfId="971" xr:uid="{00000000-0005-0000-0000-0000BE030000}"/>
    <cellStyle name="Normal 5 5" xfId="972" xr:uid="{00000000-0005-0000-0000-0000BF030000}"/>
    <cellStyle name="Normal 5 6" xfId="973" xr:uid="{00000000-0005-0000-0000-0000C0030000}"/>
    <cellStyle name="Normal 5 7" xfId="974" xr:uid="{00000000-0005-0000-0000-0000C1030000}"/>
    <cellStyle name="Normal 5 8" xfId="975" xr:uid="{00000000-0005-0000-0000-0000C2030000}"/>
    <cellStyle name="Normal 5 9" xfId="976" xr:uid="{00000000-0005-0000-0000-0000C3030000}"/>
    <cellStyle name="Normal 5_Act.1 103-2011, Rehabilitacion y acondicionamiento de 2 depositos Nigua y el AC.MULT. EL CARRIL LA PARED, san cristobal" xfId="977" xr:uid="{00000000-0005-0000-0000-0000C4030000}"/>
    <cellStyle name="Normal 6" xfId="242" xr:uid="{00000000-0005-0000-0000-0000C5030000}"/>
    <cellStyle name="Normal 6 2" xfId="978" xr:uid="{00000000-0005-0000-0000-0000C6030000}"/>
    <cellStyle name="Normal 6 2 2" xfId="979" xr:uid="{00000000-0005-0000-0000-0000C7030000}"/>
    <cellStyle name="Normal 6 3" xfId="980" xr:uid="{00000000-0005-0000-0000-0000C8030000}"/>
    <cellStyle name="Normal 6 3 2" xfId="981" xr:uid="{00000000-0005-0000-0000-0000C9030000}"/>
    <cellStyle name="Normal 7" xfId="243" xr:uid="{00000000-0005-0000-0000-0000CA030000}"/>
    <cellStyle name="Normal 7 2" xfId="982" xr:uid="{00000000-0005-0000-0000-0000CB030000}"/>
    <cellStyle name="Normal 7 2 2" xfId="983" xr:uid="{00000000-0005-0000-0000-0000CC030000}"/>
    <cellStyle name="Normal 7 2 3" xfId="984" xr:uid="{00000000-0005-0000-0000-0000CD030000}"/>
    <cellStyle name="Normal 7 3" xfId="985" xr:uid="{00000000-0005-0000-0000-0000CE030000}"/>
    <cellStyle name="Normal 8" xfId="244" xr:uid="{00000000-0005-0000-0000-0000CF030000}"/>
    <cellStyle name="Normal 8 2" xfId="245" xr:uid="{00000000-0005-0000-0000-0000D0030000}"/>
    <cellStyle name="Normal 8 3" xfId="986" xr:uid="{00000000-0005-0000-0000-0000D1030000}"/>
    <cellStyle name="Normal 8 4" xfId="987" xr:uid="{00000000-0005-0000-0000-0000D2030000}"/>
    <cellStyle name="Normal 85" xfId="1107" xr:uid="{00000000-0005-0000-0000-0000D3030000}"/>
    <cellStyle name="Normal 9" xfId="246" xr:uid="{00000000-0005-0000-0000-0000D4030000}"/>
    <cellStyle name="Normal 9 2" xfId="247" xr:uid="{00000000-0005-0000-0000-0000D5030000}"/>
    <cellStyle name="Normal 9 3" xfId="248" xr:uid="{00000000-0005-0000-0000-0000D6030000}"/>
    <cellStyle name="Normal 9 4" xfId="988" xr:uid="{00000000-0005-0000-0000-0000D7030000}"/>
    <cellStyle name="Normal 9 5" xfId="989" xr:uid="{00000000-0005-0000-0000-0000D8030000}"/>
    <cellStyle name="Normal_158-09 TERMINACION AC. LA GINA" xfId="5" xr:uid="{00000000-0005-0000-0000-0000D9030000}"/>
    <cellStyle name="Normal_55-09 Equipamiento Pozos Ac. Rural El Llano" xfId="1115" xr:uid="{00000000-0005-0000-0000-0000DA030000}"/>
    <cellStyle name="Normal_Copia de Copia de Copia de Copia de 153-09 ELECTRIFICACION..." xfId="1118" xr:uid="{00000000-0005-0000-0000-0000DB030000}"/>
    <cellStyle name="Normal_PRESUPUESTO" xfId="15" xr:uid="{00000000-0005-0000-0000-0000DC030000}"/>
    <cellStyle name="Normal_rec 2 al 98-05 terminacion ac. la cueva de cevicos 2da. etapa ac. mult. guanabano- cruce de maguaca parte b y guanabano como ext. al ac. la cueva de cevico 1" xfId="1116" xr:uid="{00000000-0005-0000-0000-0000DD030000}"/>
    <cellStyle name="Normal_Rec. No.3 118-03   Pta. de trat.A.Negras san juan de la maguana" xfId="1111" xr:uid="{00000000-0005-0000-0000-0000DE030000}"/>
    <cellStyle name="Notas 2" xfId="249" xr:uid="{00000000-0005-0000-0000-0000DF030000}"/>
    <cellStyle name="Notas 2 2" xfId="990" xr:uid="{00000000-0005-0000-0000-0000E0030000}"/>
    <cellStyle name="Notas 3" xfId="991" xr:uid="{00000000-0005-0000-0000-0000E1030000}"/>
    <cellStyle name="Notas 3 2" xfId="992" xr:uid="{00000000-0005-0000-0000-0000E2030000}"/>
    <cellStyle name="Notas 4" xfId="993" xr:uid="{00000000-0005-0000-0000-0000E3030000}"/>
    <cellStyle name="Notas 4 2" xfId="994" xr:uid="{00000000-0005-0000-0000-0000E4030000}"/>
    <cellStyle name="Note" xfId="250" xr:uid="{00000000-0005-0000-0000-0000E5030000}"/>
    <cellStyle name="Note 2" xfId="251" xr:uid="{00000000-0005-0000-0000-0000E6030000}"/>
    <cellStyle name="Note 2 2" xfId="995" xr:uid="{00000000-0005-0000-0000-0000E7030000}"/>
    <cellStyle name="Note 3" xfId="996" xr:uid="{00000000-0005-0000-0000-0000E8030000}"/>
    <cellStyle name="Note 3 2" xfId="997" xr:uid="{00000000-0005-0000-0000-0000E9030000}"/>
    <cellStyle name="Note 4" xfId="998" xr:uid="{00000000-0005-0000-0000-0000EA030000}"/>
    <cellStyle name="Output" xfId="252" xr:uid="{00000000-0005-0000-0000-0000EB030000}"/>
    <cellStyle name="Output 2" xfId="253" xr:uid="{00000000-0005-0000-0000-0000EC030000}"/>
    <cellStyle name="Output 2 2" xfId="999" xr:uid="{00000000-0005-0000-0000-0000ED030000}"/>
    <cellStyle name="Output 3" xfId="254" xr:uid="{00000000-0005-0000-0000-0000EE030000}"/>
    <cellStyle name="Output 4" xfId="1000" xr:uid="{00000000-0005-0000-0000-0000EF030000}"/>
    <cellStyle name="Output 5" xfId="1001" xr:uid="{00000000-0005-0000-0000-0000F0030000}"/>
    <cellStyle name="Percent 2" xfId="255" xr:uid="{00000000-0005-0000-0000-0000F1030000}"/>
    <cellStyle name="Percent 2 2" xfId="256" xr:uid="{00000000-0005-0000-0000-0000F2030000}"/>
    <cellStyle name="Percent 2 3" xfId="257" xr:uid="{00000000-0005-0000-0000-0000F3030000}"/>
    <cellStyle name="Percent 3" xfId="1002" xr:uid="{00000000-0005-0000-0000-0000F4030000}"/>
    <cellStyle name="Percent 3 2" xfId="1003" xr:uid="{00000000-0005-0000-0000-0000F5030000}"/>
    <cellStyle name="Percent 3 2 2" xfId="1004" xr:uid="{00000000-0005-0000-0000-0000F6030000}"/>
    <cellStyle name="Percent 3 3" xfId="1005" xr:uid="{00000000-0005-0000-0000-0000F7030000}"/>
    <cellStyle name="Percent 3 4" xfId="1006" xr:uid="{00000000-0005-0000-0000-0000F8030000}"/>
    <cellStyle name="Percent 4" xfId="1007" xr:uid="{00000000-0005-0000-0000-0000F9030000}"/>
    <cellStyle name="Porcentaje" xfId="2" builtinId="5"/>
    <cellStyle name="Porcentaje 2" xfId="258" xr:uid="{00000000-0005-0000-0000-0000FB030000}"/>
    <cellStyle name="Porcentaje 2 2" xfId="1008" xr:uid="{00000000-0005-0000-0000-0000FC030000}"/>
    <cellStyle name="Porcentaje 2 3" xfId="1009" xr:uid="{00000000-0005-0000-0000-0000FD030000}"/>
    <cellStyle name="Porcentaje 2 4" xfId="1010" xr:uid="{00000000-0005-0000-0000-0000FE030000}"/>
    <cellStyle name="Porcentaje 2 4 2" xfId="1011" xr:uid="{00000000-0005-0000-0000-0000FF030000}"/>
    <cellStyle name="Porcentaje 2 5" xfId="1012" xr:uid="{00000000-0005-0000-0000-000000040000}"/>
    <cellStyle name="Porcentaje 2 6" xfId="1013" xr:uid="{00000000-0005-0000-0000-000001040000}"/>
    <cellStyle name="Porcentaje 3" xfId="1014" xr:uid="{00000000-0005-0000-0000-000002040000}"/>
    <cellStyle name="Porcentaje 4" xfId="1015" xr:uid="{00000000-0005-0000-0000-000003040000}"/>
    <cellStyle name="Porcentaje 5" xfId="1016" xr:uid="{00000000-0005-0000-0000-000004040000}"/>
    <cellStyle name="Porcentaje 6" xfId="1017" xr:uid="{00000000-0005-0000-0000-000005040000}"/>
    <cellStyle name="Porcentual 10" xfId="1018" xr:uid="{00000000-0005-0000-0000-000006040000}"/>
    <cellStyle name="Porcentual 2" xfId="259" xr:uid="{00000000-0005-0000-0000-000007040000}"/>
    <cellStyle name="Porcentual 2 2" xfId="260" xr:uid="{00000000-0005-0000-0000-000008040000}"/>
    <cellStyle name="Porcentual 2 2 2" xfId="1019" xr:uid="{00000000-0005-0000-0000-000009040000}"/>
    <cellStyle name="Porcentual 2 3" xfId="261" xr:uid="{00000000-0005-0000-0000-00000A040000}"/>
    <cellStyle name="Porcentual 2 3 2" xfId="1020" xr:uid="{00000000-0005-0000-0000-00000B040000}"/>
    <cellStyle name="Porcentual 2 3 3" xfId="1021" xr:uid="{00000000-0005-0000-0000-00000C040000}"/>
    <cellStyle name="Porcentual 2 4" xfId="1022" xr:uid="{00000000-0005-0000-0000-00000D040000}"/>
    <cellStyle name="Porcentual 2 4 2" xfId="1023" xr:uid="{00000000-0005-0000-0000-00000E040000}"/>
    <cellStyle name="Porcentual 2_ANALISIS COSTOS PORTICOS GRAN TECHO" xfId="1024" xr:uid="{00000000-0005-0000-0000-00000F040000}"/>
    <cellStyle name="Porcentual 3" xfId="262" xr:uid="{00000000-0005-0000-0000-000010040000}"/>
    <cellStyle name="Porcentual 3 10" xfId="1025" xr:uid="{00000000-0005-0000-0000-000011040000}"/>
    <cellStyle name="Porcentual 3 11" xfId="1026" xr:uid="{00000000-0005-0000-0000-000012040000}"/>
    <cellStyle name="Porcentual 3 12" xfId="1027" xr:uid="{00000000-0005-0000-0000-000013040000}"/>
    <cellStyle name="Porcentual 3 13" xfId="1028" xr:uid="{00000000-0005-0000-0000-000014040000}"/>
    <cellStyle name="Porcentual 3 14" xfId="1029" xr:uid="{00000000-0005-0000-0000-000015040000}"/>
    <cellStyle name="Porcentual 3 15" xfId="1030" xr:uid="{00000000-0005-0000-0000-000016040000}"/>
    <cellStyle name="Porcentual 3 16" xfId="1031" xr:uid="{00000000-0005-0000-0000-000017040000}"/>
    <cellStyle name="Porcentual 3 2" xfId="1032" xr:uid="{00000000-0005-0000-0000-000018040000}"/>
    <cellStyle name="Porcentual 3 2 2" xfId="1033" xr:uid="{00000000-0005-0000-0000-000019040000}"/>
    <cellStyle name="Porcentual 3 3" xfId="1034" xr:uid="{00000000-0005-0000-0000-00001A040000}"/>
    <cellStyle name="Porcentual 3 3 2" xfId="1035" xr:uid="{00000000-0005-0000-0000-00001B040000}"/>
    <cellStyle name="Porcentual 3 4" xfId="1036" xr:uid="{00000000-0005-0000-0000-00001C040000}"/>
    <cellStyle name="Porcentual 3 4 2" xfId="1037" xr:uid="{00000000-0005-0000-0000-00001D040000}"/>
    <cellStyle name="Porcentual 3 5" xfId="1038" xr:uid="{00000000-0005-0000-0000-00001E040000}"/>
    <cellStyle name="Porcentual 3 5 2" xfId="1039" xr:uid="{00000000-0005-0000-0000-00001F040000}"/>
    <cellStyle name="Porcentual 3 6" xfId="1040" xr:uid="{00000000-0005-0000-0000-000020040000}"/>
    <cellStyle name="Porcentual 3 6 2" xfId="1041" xr:uid="{00000000-0005-0000-0000-000021040000}"/>
    <cellStyle name="Porcentual 3 7" xfId="1042" xr:uid="{00000000-0005-0000-0000-000022040000}"/>
    <cellStyle name="Porcentual 3 7 2" xfId="1043" xr:uid="{00000000-0005-0000-0000-000023040000}"/>
    <cellStyle name="Porcentual 3 8" xfId="1044" xr:uid="{00000000-0005-0000-0000-000024040000}"/>
    <cellStyle name="Porcentual 3 9" xfId="1045" xr:uid="{00000000-0005-0000-0000-000025040000}"/>
    <cellStyle name="Porcentual 4" xfId="263" xr:uid="{00000000-0005-0000-0000-000026040000}"/>
    <cellStyle name="Porcentual 4 2" xfId="1046" xr:uid="{00000000-0005-0000-0000-000027040000}"/>
    <cellStyle name="Porcentual 5" xfId="264" xr:uid="{00000000-0005-0000-0000-000028040000}"/>
    <cellStyle name="Porcentual 5 2" xfId="1047" xr:uid="{00000000-0005-0000-0000-000029040000}"/>
    <cellStyle name="Porcentual 5 2 2" xfId="1048" xr:uid="{00000000-0005-0000-0000-00002A040000}"/>
    <cellStyle name="Porcentual 6" xfId="1049" xr:uid="{00000000-0005-0000-0000-00002B040000}"/>
    <cellStyle name="Porcentual 7" xfId="1050" xr:uid="{00000000-0005-0000-0000-00002C040000}"/>
    <cellStyle name="Porcentual 8" xfId="1051" xr:uid="{00000000-0005-0000-0000-00002D040000}"/>
    <cellStyle name="Porcentual 9" xfId="1052" xr:uid="{00000000-0005-0000-0000-00002E040000}"/>
    <cellStyle name="Salida 2" xfId="265" xr:uid="{00000000-0005-0000-0000-00002F040000}"/>
    <cellStyle name="Salida 2 2" xfId="1053" xr:uid="{00000000-0005-0000-0000-000030040000}"/>
    <cellStyle name="Salida 3" xfId="1054" xr:uid="{00000000-0005-0000-0000-000031040000}"/>
    <cellStyle name="Salida 3 2" xfId="1055" xr:uid="{00000000-0005-0000-0000-000032040000}"/>
    <cellStyle name="Salida 4" xfId="1056" xr:uid="{00000000-0005-0000-0000-000033040000}"/>
    <cellStyle name="Sheet Title" xfId="266" xr:uid="{00000000-0005-0000-0000-000034040000}"/>
    <cellStyle name="Texto de advertencia 2" xfId="267" xr:uid="{00000000-0005-0000-0000-000035040000}"/>
    <cellStyle name="Texto de advertencia 2 2" xfId="1057" xr:uid="{00000000-0005-0000-0000-000036040000}"/>
    <cellStyle name="Texto de advertencia 3" xfId="1058" xr:uid="{00000000-0005-0000-0000-000037040000}"/>
    <cellStyle name="Texto de advertencia 3 2" xfId="1059" xr:uid="{00000000-0005-0000-0000-000038040000}"/>
    <cellStyle name="Texto de advertencia 4" xfId="1060" xr:uid="{00000000-0005-0000-0000-000039040000}"/>
    <cellStyle name="Texto explicativo 2" xfId="268" xr:uid="{00000000-0005-0000-0000-00003A040000}"/>
    <cellStyle name="Texto explicativo 2 2" xfId="1061" xr:uid="{00000000-0005-0000-0000-00003B040000}"/>
    <cellStyle name="Texto explicativo 3" xfId="1062" xr:uid="{00000000-0005-0000-0000-00003C040000}"/>
    <cellStyle name="Texto explicativo 3 2" xfId="1063" xr:uid="{00000000-0005-0000-0000-00003D040000}"/>
    <cellStyle name="Texto explicativo 4" xfId="1064" xr:uid="{00000000-0005-0000-0000-00003E040000}"/>
    <cellStyle name="Title" xfId="269" xr:uid="{00000000-0005-0000-0000-00003F040000}"/>
    <cellStyle name="Title 2" xfId="270" xr:uid="{00000000-0005-0000-0000-000040040000}"/>
    <cellStyle name="Title 3" xfId="1065" xr:uid="{00000000-0005-0000-0000-000041040000}"/>
    <cellStyle name="Title 4" xfId="1066" xr:uid="{00000000-0005-0000-0000-000042040000}"/>
    <cellStyle name="Title 5" xfId="1067" xr:uid="{00000000-0005-0000-0000-000043040000}"/>
    <cellStyle name="Título 1 2" xfId="271" xr:uid="{00000000-0005-0000-0000-000044040000}"/>
    <cellStyle name="Título 1 2 2" xfId="1068" xr:uid="{00000000-0005-0000-0000-000045040000}"/>
    <cellStyle name="Título 1 3" xfId="1069" xr:uid="{00000000-0005-0000-0000-000046040000}"/>
    <cellStyle name="Título 1 3 2" xfId="1070" xr:uid="{00000000-0005-0000-0000-000047040000}"/>
    <cellStyle name="Título 1 4" xfId="1071" xr:uid="{00000000-0005-0000-0000-000048040000}"/>
    <cellStyle name="Título 2 2" xfId="272" xr:uid="{00000000-0005-0000-0000-000049040000}"/>
    <cellStyle name="Título 2 2 2" xfId="1072" xr:uid="{00000000-0005-0000-0000-00004A040000}"/>
    <cellStyle name="Título 2 3" xfId="1073" xr:uid="{00000000-0005-0000-0000-00004B040000}"/>
    <cellStyle name="Título 2 3 2" xfId="1074" xr:uid="{00000000-0005-0000-0000-00004C040000}"/>
    <cellStyle name="Título 2 4" xfId="1075" xr:uid="{00000000-0005-0000-0000-00004D040000}"/>
    <cellStyle name="Título 3 2" xfId="273" xr:uid="{00000000-0005-0000-0000-00004E040000}"/>
    <cellStyle name="Título 3 2 2" xfId="1076" xr:uid="{00000000-0005-0000-0000-00004F040000}"/>
    <cellStyle name="Título 3 3" xfId="1077" xr:uid="{00000000-0005-0000-0000-000050040000}"/>
    <cellStyle name="Título 3 3 2" xfId="1078" xr:uid="{00000000-0005-0000-0000-000051040000}"/>
    <cellStyle name="Título 3 4" xfId="1079" xr:uid="{00000000-0005-0000-0000-000052040000}"/>
    <cellStyle name="Título 4" xfId="274" xr:uid="{00000000-0005-0000-0000-000053040000}"/>
    <cellStyle name="Título 4 2" xfId="1080" xr:uid="{00000000-0005-0000-0000-000054040000}"/>
    <cellStyle name="Título 5" xfId="1081" xr:uid="{00000000-0005-0000-0000-000055040000}"/>
    <cellStyle name="Título 5 2" xfId="1082" xr:uid="{00000000-0005-0000-0000-000056040000}"/>
    <cellStyle name="Título 6" xfId="1083" xr:uid="{00000000-0005-0000-0000-000057040000}"/>
    <cellStyle name="Título de hoja" xfId="1084" xr:uid="{00000000-0005-0000-0000-000058040000}"/>
    <cellStyle name="Total 2" xfId="275" xr:uid="{00000000-0005-0000-0000-000059040000}"/>
    <cellStyle name="Total 2 2" xfId="1085" xr:uid="{00000000-0005-0000-0000-00005A040000}"/>
    <cellStyle name="Total 3" xfId="1086" xr:uid="{00000000-0005-0000-0000-00005B040000}"/>
    <cellStyle name="Total 3 2" xfId="1087" xr:uid="{00000000-0005-0000-0000-00005C040000}"/>
    <cellStyle name="Total 4" xfId="1088" xr:uid="{00000000-0005-0000-0000-00005D040000}"/>
    <cellStyle name="Total 4 2" xfId="1089" xr:uid="{00000000-0005-0000-0000-00005E040000}"/>
    <cellStyle name="Währung" xfId="1090" xr:uid="{00000000-0005-0000-0000-00005F040000}"/>
    <cellStyle name="Warning Text" xfId="276" xr:uid="{00000000-0005-0000-0000-000060040000}"/>
    <cellStyle name="Warning Text 2" xfId="1091" xr:uid="{00000000-0005-0000-0000-000061040000}"/>
    <cellStyle name="常规 2" xfId="1092" xr:uid="{00000000-0005-0000-0000-000062040000}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50" Type="http://schemas.openxmlformats.org/officeDocument/2006/relationships/externalLink" Target="externalLinks/externalLink47.xml"/><Relationship Id="rId55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3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102054</xdr:colOff>
      <xdr:row>547</xdr:row>
      <xdr:rowOff>153081</xdr:rowOff>
    </xdr:from>
    <xdr:to>
      <xdr:col>1</xdr:col>
      <xdr:colOff>1700893</xdr:colOff>
      <xdr:row>548</xdr:row>
      <xdr:rowOff>8505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102054" y="100603731"/>
          <a:ext cx="2008414" cy="173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739889</xdr:colOff>
      <xdr:row>547</xdr:row>
      <xdr:rowOff>136072</xdr:rowOff>
    </xdr:from>
    <xdr:to>
      <xdr:col>5</xdr:col>
      <xdr:colOff>297656</xdr:colOff>
      <xdr:row>547</xdr:row>
      <xdr:rowOff>153081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721339" y="100586722"/>
          <a:ext cx="2015217" cy="170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697367</xdr:colOff>
      <xdr:row>558</xdr:row>
      <xdr:rowOff>153081</xdr:rowOff>
    </xdr:from>
    <xdr:to>
      <xdr:col>5</xdr:col>
      <xdr:colOff>255134</xdr:colOff>
      <xdr:row>559</xdr:row>
      <xdr:rowOff>8505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4678817" y="102384906"/>
          <a:ext cx="2015217" cy="173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314666</xdr:colOff>
      <xdr:row>558</xdr:row>
      <xdr:rowOff>144577</xdr:rowOff>
    </xdr:from>
    <xdr:to>
      <xdr:col>1</xdr:col>
      <xdr:colOff>1913505</xdr:colOff>
      <xdr:row>559</xdr:row>
      <xdr:rowOff>1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314666" y="102376402"/>
          <a:ext cx="2008414" cy="173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6" name="Text Box 1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7" name="Text Box 15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0" name="Text Box 15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07" name="Text Box 15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2" name="Text Box 15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28" name="Text Box 15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29" name="Text Box 15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2" name="Text Box 15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E5322985-C7EB-4D63-8F52-1444B1FDE7A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0D1383DC-5578-4810-B8CD-C45B8597822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4125FCAD-F7A0-4268-B0C4-314ED72B643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27A2898A-BA9A-4581-ADB0-BAEBDA3F0AE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id="{17F79D83-7BE7-4475-B29D-A7FBACE96E5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E70BB5B6-A219-408C-8FB4-8348A65BDB9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05A74E78-A25F-4460-8503-3B869EA3CEC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3E3E4569-F73B-4035-97EA-05B1164AC8B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ADE1335C-CF48-4A97-A646-87D89FEE221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7C6D4CA5-7869-42E6-82D2-D1C8CBA5EA1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905C1D75-BA43-46B4-8409-53D6FE7BACD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2BFDE341-0418-48A8-B77D-2A83F7F72DC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2CF6381A-5B30-4F42-A519-62741F38B49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E8592C1A-27D2-4C68-801E-78E5E2D58F3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F1A3897-80E6-45EF-9C1C-9C9B98B8899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B7757ACE-C3D8-4EF3-9EAC-89CC4BBDF3B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F81FE096-7958-4D23-939E-E7ED64E8246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EA4CB50E-6431-4C15-94D2-7739CCC72F4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82B81D1D-27F6-45AD-B7CD-FEBE70F9032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7584D897-AB6F-4F88-8B56-2521DE24869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CB2ECE2D-3BD2-467A-BDFE-8237EB9CCFE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1A210141-3C3A-4FDC-B6BC-A72AE863ACF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CA6D055F-C71F-492E-A32A-521B0CF7D9D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2BF02A86-24BA-4D23-9B07-E7E541451E2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ACD2D484-3AC1-49B5-9FEF-671080F0458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A86761D8-2C67-4177-A90D-F6B844234D4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E4FDB832-CCCC-447D-8D4E-3D3D98E68A3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5461F1D8-7121-4229-B641-70EE2258C69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63A2A059-D443-4E41-95D4-268E84033B3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C0196CA9-9667-43F9-BDEB-A223C7FB7B3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D1A046AD-2F62-41C5-B2D0-2E875484B57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E2EC6317-0C00-4293-A1C0-1006C93E0CB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8DF3C401-F9D0-474A-90B3-125F60ED3BF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6168F816-3ABE-4A79-AE40-6DCE69FAAE0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43DB6D66-FC80-4060-BF6A-B95E10769A6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C81E7456-BB28-4232-B6B0-1D913EFE904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704530F4-A4C6-46D4-83A7-B1238C4565B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7708D5FA-5A59-408B-BB53-11B0FA0D505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6EB02E82-218C-48DE-9555-C010359895D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69229F28-E305-4361-BD17-A5F94612893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1E03D9B6-609A-4BAF-910B-1500C0B6555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06CBC74A-D16B-4AD6-84A9-B7261F2312C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CFC8FEAF-4942-476E-9102-443CF9DBE39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F3BFC733-84E2-4307-939F-FF62536F785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AF16EE50-15CC-459B-8E8B-A442A769E2E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A9C8D68A-F417-42E9-9249-82F7F51AF20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DDA6BE65-CAA6-4AE4-98AC-0579321F338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2EE3F2E8-A7F5-4246-95D0-F4F0975AE1A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1E3DE11E-3F47-4464-BAEC-ED211D755E0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21CE3361-821B-471E-A65D-E84BA815521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726E55E1-2DB3-47EC-9C63-4055570D97C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189DFF4F-A825-48E4-9F9F-D260860C72E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E398DFED-DC85-494D-8771-FD5400366CE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id="{CC2D6A09-D68C-4624-873C-3095AC48F3F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FFB7CA79-7829-4EB5-B761-34574B7B5BB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EECE5FB6-880D-405A-8886-62123C504EB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DB1D9EF5-5E76-4A12-9F0D-2471349C633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AF40F92C-E4FB-4C19-B9B5-8D2D987964E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E3B57FF5-AC6A-4E8D-BEDD-50E21048F8B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A2CEF0E1-C04C-4982-A34D-D6543AC27E4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id="{85C33782-B8BC-4E08-81A0-CD053AA22C9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61CC5584-AE96-4723-B965-0A0BC9DE553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757EDB76-1190-4C5F-8D45-D8108C25BFB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690F2D9A-3F72-4D3B-B274-B479FFF67A1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DA830509-E02A-4984-AE37-1F78904ABF6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id="{1ED9747A-7534-4175-96F1-61E64C9983D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27BD20F7-76CC-47CA-9CBE-7458BFA3883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FC3A7CC8-318A-401F-AEB9-55F67E4533F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1867EB60-BB68-41C9-ADED-810441612BC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89EED142-AF8C-4DD7-9B22-8C2BD89513F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9015DC42-51A2-46D4-93F4-F54C9421ABA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7F62EB71-1F78-4DD8-8947-D63DA42759D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DACFFB8F-7438-4C65-8456-0826427EB4D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E3F4C44B-0E51-4BD8-AA0A-14683B13335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EE487CEA-1DE1-42E4-A00C-DD4C06419CF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3E4FF40E-CD2D-409C-8A78-3EAE57FA217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CEE24DB0-B036-42B6-8A05-0DF0B1E520C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25BAEAE5-1489-4C57-8973-ACD3261F7ED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900B72F5-0FB0-4F09-B145-4FEF54C9F81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A7A1EC3C-72B5-4307-98E5-40E7C7F9858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353B7027-76F4-4965-81A7-6EE43C85FFF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C807C409-082E-4249-9518-D76CDDBDABF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4B6A80F4-4901-4C02-85E0-1615DEDCE8D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146B60F0-5332-4F1C-980E-546A56962D2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A9BCAD78-3B73-480B-83B2-447DB5DFD2D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A0FA6DCC-776F-44F2-BC76-A07C41258E7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32E854FE-F6A5-4988-BFB0-E89D814921D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9A473970-19FA-40B7-B105-A9A47FCC5B6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2DE6BF54-1ED4-484B-90E7-251B0118079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763BC48F-04EF-487B-972E-65849DF1AEC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59BCD188-10B7-4E1C-A783-45E08D3986D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BE0B455B-2E91-449E-BE8D-139E2F9423C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99A1F7DB-2800-4FF9-9C0C-404F080294A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50866E92-AA2A-4AC1-A041-255CF57DE69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6B0F77DF-4417-4505-8A8E-2B0B505FAED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F10CD9EB-22F8-49E9-BAD6-FCCC5C72937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FEBDB799-06D9-41DD-829A-0860F71BE1D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B3540E88-705D-423B-A3C0-85443766D16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96DEB703-94D7-4F17-A153-129B5B5407F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803A6FF4-AC39-42D7-9209-2103D01F7C9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1852D191-9605-4CD3-831A-227257A1D49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92984106-356A-4D55-A6F0-D46A860A17F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ADB4E960-C716-4DCC-BEA7-32CBE2F1833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87E7266A-86BC-490B-A0EC-FA8443CDE6F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77638595-39D5-406F-9CF7-09DF565FE9D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B5587DCB-45B7-4202-92DE-01FB43C6700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D5F45957-BCA5-422E-952C-A84CA8136A7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92F66526-4588-4D70-90DC-9BA1571D643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104C59AE-5CB8-4B71-853D-BB3840A3B12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65EE2B8B-7B4B-4E3F-9B87-B3AED240BDC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F7DF1AEA-FA7E-4FD8-B7CA-601917C90BD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30F543A6-BA49-4556-85FF-A27E56CC9F9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14AB11EF-28B5-46AC-B32E-CDE234D65CF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0267DEC0-74ED-425E-B702-5C038AF8709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C3B1E577-FA92-4A65-AF06-8A583EE7312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52EC8047-09B0-4D19-A782-D9FB7824146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212DAA22-1831-4620-BE51-2986C150483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24BA8ECD-D33A-4CC6-8C68-04299E85B72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E78AAC26-994F-44BA-8108-5CB6D2A8EC7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084AF37B-D7FA-4B05-9DCB-1B266AB12D9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05D4B951-9F40-4449-BBFE-7F1296C9657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6FDFCE6B-7E24-445B-84FE-F3D6D368744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18557909-109B-41A3-9EB3-2BDDDFEC926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7A1E0391-16CE-4172-90CB-11943AE5DB3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E2401010-D76A-49DB-8EA5-7A95D55B4BA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01B726F8-DE39-43AA-AA23-0D81CF8B7C8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98FB0E35-085F-425E-B97B-530ECDE8FCB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A030AF51-E9F1-4745-96CD-2819E51845D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A54C0E20-6F52-41AC-B2AD-F0068FA359A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009398FA-D248-4109-818F-96F5A840405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5FEB2FAF-6A58-43A1-B820-E6DC94823BD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CCF15B86-D6DB-4C1C-8946-0E496F6C3F2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D7D4DEB5-82AC-4643-8605-50227BC9156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E3027B12-7BA6-44A5-AD70-5E111FD5AAD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164FC5F0-2EE9-4F77-BDB1-9E3FD8183B7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FF680170-E10D-42F1-BB2E-A2ADBBCDFAF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6C4949B8-53F1-410A-9071-8AAE5BB2CB7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6BFA37DA-66AE-4321-BCAF-AF17ADB9786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D79A6AED-1144-476F-AFEF-501ABC4B859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7EB1DE43-184B-48F4-9D76-6A993B1BB0B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BAE337F2-3B0B-4AB8-9F23-ABEB9690AD8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4865517B-4361-4C98-8781-7755EBAC7D5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9375DD0D-C3C1-413A-87F9-87C9A2B42B4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5B02DEBA-2F19-4CD3-8BCA-B3CFEDF35C6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DF7284A0-AA9C-4F41-ACDE-6344DC37197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376C9BD8-16A9-41DF-80CE-47AB0168C64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4A3DC44F-15D3-46C0-94D2-B2817EE651D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3E9699C1-FE9A-40AD-BF9D-5A7F6A63FF3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0F26306A-69A6-4D64-B5D2-F52421CE3D1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4233C9F5-8C9E-4DA4-8791-01F99801738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11DD8498-AF52-4120-ACE5-A4BF16EC9E7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9EB68D0B-1D9E-4909-BB2D-50E65F3F83D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3A153A43-ABD6-4796-A9B7-22B2AF49BC1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0A588E3E-5BDB-440C-8A44-271DFDA86E6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965B82CD-39A5-4230-8163-A84D8E6E349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618FF338-573C-4920-9DC8-9733DE2E9CC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5D995A46-3711-4F24-956F-C21959FE244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27D7723C-53BF-40DD-BAC3-7623B017381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73893FE9-2E1D-45E4-B6F7-773957EDA16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95441F73-E5CA-4EE2-B2E6-D10E0A75592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677E8257-D529-4595-A1B1-418536916A6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2DE5DC18-94C3-4F77-AA3E-7DA198F9511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696F69FE-EFEC-4816-9F32-3174B406A32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2B39DD37-C971-4648-A4E8-FEE06F62753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0D373F36-7FD5-4663-85AC-B32CB47D6FD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CE562F77-60BF-47D5-9DD6-8BE787B6501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3F38CDB5-D0E2-44DE-8B92-3FD1C654964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E9723B3A-F10C-4665-9AC3-C0DF5546EA7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A6915A15-B902-44BF-B9F4-39F75D34F36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200C2513-2B15-4435-A907-16D252EFBF2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6DA93110-74B9-4E0A-BF40-59D1D2F7B17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2B70E555-F310-4E4B-9EB7-963BAEC7A6B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6C433187-47E2-4135-B664-A16D4D283BE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D666F93F-962C-4E05-B348-737A8A95DCF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6C69AAB2-5D2D-47E3-96ED-3FC04C8414F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91B684E8-B137-4BAF-B19E-544A30D1B14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79B7D7B8-68A6-4B52-82B4-1048F5880A7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3E2A2E08-BB78-4A2E-874B-E0F511AD4BF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DAA8EA84-1DBB-4D32-AA84-4CEAAB63A57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37E99AF4-A304-4FA1-AE00-1470DE821E8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D00E3E84-47E0-44EC-98FE-3573AC3053B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95BCBE34-2716-4A9E-8974-17D790283E3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31D40427-4637-47B5-92AA-FDD6C19E9F2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9D0FD071-7930-4866-99B1-D246D401AED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27DFC34F-7513-4B40-AF43-15D985A77B0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9E39F23F-4E79-4E2D-A3A0-FCB83334ABD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87CC0945-980D-4BF4-A361-1FBD33A7D7D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A9221F19-CC88-42DF-A0F0-0D1938FF357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B1E58CC8-6F78-42E2-A93B-371E3C1A6E6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07FB62C6-ECA4-426E-AA5A-A06820510C9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BEBE8936-760F-49E9-8246-7367ECB6F2E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DE35DB8C-C55B-4482-8B61-E55E2CCA59E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488A786C-6405-4447-B1AC-FE6E6172F86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CD9AFFA4-D96B-4DF9-B1F6-5A7B18FFFDA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2F282F87-6520-45BB-AF24-F10D796F5D1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7F106F6D-C6AB-4D70-AF92-51A43923728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2B871504-21B6-415D-9381-52CBC73DAD2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488A5F0D-4645-4DF2-AEBC-FF978B7250E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01609C21-AA77-4C4B-953F-EF86EDDD803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AB9C90F7-BA9B-45FD-AF82-CF3FE1A2FFD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9E40F07B-9E4B-4CEE-B8AC-D325C3B66E5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C7167D4E-89CF-4BEB-8289-C9FAD5DDFCE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F0061F90-14C7-4C40-B02B-DD0DA6CE487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7A3A57B0-FCAA-4859-B157-61DB046263C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1EFD9913-8AB2-4192-A899-6E318A46BA4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37883965-D353-459B-A36B-9B3CDAC3584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F5FF77C7-0F3E-48D5-9772-3C1FF7AEE3A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8405A68F-C903-40DF-9524-CF1F5131FDE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B713A78D-B36C-464F-B349-CBE879E986B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5DAFDA3E-8823-4906-92D2-5B5562A0357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F2517110-A0E4-4D92-9485-CEB8B061FC4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A92E5FAC-73C7-4704-A2A0-9EDB1954F73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F874C9AC-4242-4E26-BF27-03626328CA8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656CFFF9-23AE-4F7B-98F2-8CA3E946635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D228BEB5-7925-44E7-B2C2-90524E8FC48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5C91B44B-42E9-4FF3-AD85-66A24785EB4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6715761D-BBF1-4BDF-BFC4-255D565B0BA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4DEE48C8-1ACC-45BF-9C55-4FA9CB16A9E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50C41223-C829-48B4-8FA7-B09D5252A08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39F966FC-1FA1-4E88-9F62-C60685DD96B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7B40EA74-A793-4698-901D-90599AD8C87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5DFA10DF-11F5-4170-A154-59F4821BB0D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6BA50577-6AF6-475D-A719-86CB87C2335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0EC16E82-2784-4989-8FAB-1451C9BD04E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3BA4A97C-FD13-430F-84AD-A3DB4172519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5CC15421-729B-4BD4-B1BF-0A3A2C88EFD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3BFB3EFE-96FB-4D68-94EE-C85CC8079AC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E829ED50-62B2-493C-8205-616905721EA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791C3FA3-73B1-4DCE-A493-A6F4BFDC079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0CE5AAB3-E48D-40A7-B403-C45E631BA3C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C74D61F4-8984-43C8-A86F-A1A8EA173A2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CF28B817-696A-4B77-A323-EED2794C6AF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F1136BC5-72D2-4151-AAC3-D68F214E18B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0504C38B-4488-4D90-9AFC-7876A0DDEBB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D6DB864E-6172-49B2-91E4-E1D7AFFE90B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0C051D85-5C32-4681-9751-8A469D9B6C4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E5D787EC-1BB3-4B34-A158-383B10AA19C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C7828918-E7DC-4BA1-BA6D-80A80373A87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05D94DAB-23F5-49AD-ACB1-0C34F639824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5F59DAD1-9575-40B0-9EF7-1E3ADFEBC94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649A06D5-CE01-44A1-9FAC-09F02AFE77D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B6C91B99-2197-42FD-A2D4-078F8EB8468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AA3FF164-2F05-46DD-83D9-16DED193E60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6F69B982-84E7-45F6-A47C-2E681D61B1A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81E105B3-C7C4-42D9-AACE-368B35E6147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46A46EB6-D9A1-414D-9BD8-B617A33131D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ADC3F250-688F-4D7F-91A0-EF898F17028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3E024282-F094-4B51-B40D-136C59691C9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4295F2A0-4C49-4AA2-BD03-C5AA6F582FE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9897439C-B219-4486-93E7-E05E2AC7EE8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466725</xdr:rowOff>
    </xdr:to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8B961E8D-D056-47E2-BD09-AE7C91DAB68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CF3C122D-4505-4C51-B2E9-50ECC60109B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FC35BD56-CD67-470A-AC70-5F910C08DED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5110ACC0-76FD-4954-B3BA-DA678AC14C0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0FF72024-32E3-49D2-A2A6-5597017BA99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CA1C3BFE-BF46-4305-9FF6-31C74527822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29540D81-50EB-4138-9F74-BADBC273535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457200</xdr:rowOff>
    </xdr:to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1A2122AA-F596-43E4-A5C0-914A8324EDE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E7C3B064-121D-4AE5-B60D-FA93FF20D4C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5589D263-1445-4FE7-8328-418E5844D9D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0FADA45A-CCF9-485D-B7CA-C5559A321DA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1FFAD871-C8FD-4291-BFC4-DF9B400C78B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9377EE8F-227D-483B-ABA0-B62E81C8C94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96866AE9-D7BF-4143-BB86-883D3B057AC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2251E084-11F9-4347-8867-4239AC1E859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15846361-1E52-48C3-88CE-46B16B31A8E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89A486DB-2563-42FD-B94E-77B79B057A0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0F2E4CE8-493F-4D9D-B230-84EA2268F0C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78A566C4-FA2E-4118-9D17-8153CDB565E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F1462D1B-9D21-4C7D-B482-B2CFE1F3958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F3239920-F3C6-437D-93C5-78E9AC467A1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85E09585-DC30-4C01-9C4C-C80C4640F3C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835004A3-2143-4B0B-9A53-C9D2C857F6A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73A17004-2EF2-4A19-98CF-4F9E8C2F958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994DA1BE-ABCA-4E36-AAED-8EE738D7898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7DF3B20C-DBB5-4F33-8C3F-76CDEDA2B16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9E788E70-7E3F-487C-BAC8-CB7042B19BF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E25BC54D-B8A6-4CD4-9EAC-966CA737FEB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98A4EE5A-0D69-4576-9CD9-8BADB48B7D7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8A411F9D-5A40-42AC-B5A6-83BF2A27057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id="{772EA556-605D-4B85-830E-1D68A48FE0D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F4B7A98B-00DE-4967-BB9A-C552C108C10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A60A95CA-D0AC-4448-A389-3038F6D937E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DB44CFF5-4270-4BD6-9E7F-6B616B69653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DF8E4CAA-71DE-47EE-BF93-54926D11390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283A9C3C-F6ED-46F7-A3BC-D2238BE44A8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2FD14A11-AE2B-43CF-9486-624AE2B2419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9BA59CE6-BB6D-40EA-A746-DB1ADF5FF38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3A579C18-FBAB-4C78-8A8C-4DEFD784F93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3A655E50-9DC2-4B07-8640-C2A22E12A73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27D67667-05BE-4160-BBD2-A4FBD57C405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291FBE14-0FEE-4F48-9319-AC75C7FF75C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67D7BB9E-1FA3-4980-B1DF-3A9C4718731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11ED7E29-2DF8-416A-BB09-D51837C2F11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8109469D-2D84-46C3-A8CB-BC8A8768237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0BE41B32-8AC8-4115-BA0B-711291F7178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FD0ABD2B-9757-4C97-8174-B4DE18E4AE9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F4D561D8-0EF8-4048-943A-A1F19F895AE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212E32CE-8046-478C-A241-AE4FCCBEE82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03C10E93-A60B-40B7-82D5-F27E0E5CA78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01A8FB46-51EC-4747-8E33-F789DAA83C9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478DEA6D-A0BD-45F7-937E-C70BE541379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CA46235C-2081-4525-BAF6-2A4EF7D124E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90DC552A-8ED7-4414-8799-16B2BC018FA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E2E3BC93-8821-464D-9CB6-56789F865B7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EEB82770-E3C4-439C-902A-71B84F8CC49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10C3620E-8DF8-4584-998F-3FC307E06BA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A1D129D9-95AF-4AF6-8CEF-47A9A183295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C3361B1E-FC6D-4604-A2D7-4F263518C74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7453A854-AA7F-44EF-B3C8-DE4AD440F1C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41D83523-4964-4876-B95B-8531A161CC5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A9433478-FE7D-4500-A30D-73626C3FC14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DF872D4B-FB41-4184-831D-F281F1A7D0D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F38AE769-8F15-4548-9C2D-4AC982F4670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1FCE2AF2-7C9E-41E8-8FE3-D96D5B5B057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95584FAA-455D-413F-A0A5-AD7327546C0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86DF62DB-9BEF-429E-8943-86A019A9B7F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5BC05DBF-B1E0-45F5-9645-9C8714FDE44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14B10EA1-012D-42C9-A44A-11A3082F205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CD47A3A1-B642-4FF5-B3F1-216F1E1E742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CB680EFF-7FBD-42AE-8FEB-DE8AB62C33A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E893E9CB-29FC-4218-BB2F-90B3D6A45AC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80BD928D-77E7-40EA-963D-F4B88D281CD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D957B651-CC39-446D-9FE3-81654FA465C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FF418E76-482C-4C3B-A2B1-45D888CD2DF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BC2007D0-F01F-4AA6-8E88-B0E81B2EB34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84E259DD-671B-4516-8D3E-F92265AAAE2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B8EAFEB7-B852-478A-B76D-9FB1B7FDD11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15E70CC9-797A-48EE-B326-9E214631E9F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80118432-8689-4566-8EE6-BED0869C436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AE1E4CFF-2F8B-4658-9D98-AEB20EE0A2A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3BCBEE7A-683A-4576-A55C-4F4C848EDA9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28D04B5C-8DF5-417D-B8A0-A4BB62B5D01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D1CC6E22-7CEA-4B20-B24B-334AEE0CAD9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27C2DBB5-6FC6-4255-B2DB-F20176BD5B6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40A7DB25-6C8B-4F93-8307-63F948D53B0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198F6B84-1477-486C-ACA6-684FFBD381C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816E7058-56AC-42CB-B53D-51036DDDA64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EFFADC74-4A47-4239-BDA0-F2F08D38CFE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5FFC49D7-BF48-44B9-858D-56A554B5997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A71DD40A-6EED-4D0C-BA00-8CA4BED5FF5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E4234DF1-0811-4AA7-96DC-9764741B8F1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A53A0D4E-7D2D-4642-8DD7-824DE2F3EE8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D62AD3B5-C593-4696-A664-0914B7C2698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064AFC3A-13F5-4FEE-AB46-178EFE4F1D2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1F52881E-EDC2-474B-B02D-24702E19768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6AC2EE5F-18BD-44FA-9105-868DC6C9715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0510AAB9-C8EB-439E-93D1-D269CAAAA06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0A51DA0D-31B4-4F1C-B781-97CD9099A35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26BC623A-808C-41CC-B43D-017483062D7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F857589C-4177-41D6-A92C-7E992E47D72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53C0E914-02EB-4423-9534-4209F0329F8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A9EF8F8C-2110-48F4-B217-8286FED862E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68260603-4073-47B6-9B56-B187C44D253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088ACDEC-70BB-47EA-A430-A18C467C1FA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8D9DA18C-FF84-4DD4-8C28-CBAA08DDC3C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5630CE5D-C1D6-48C0-87B3-FFBFC76FCD3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073661DA-0EF9-4772-B970-B3439A65E84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4D9BFFAA-EFEA-49F1-87FC-3756E4C7B09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68924E19-77B3-4279-9902-F1095401757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02773E8A-4648-4A80-8DB7-BFB890BD7EF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0A9D4AE3-8CB8-4D35-AF87-7EAB35C329C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EFC5EB36-FBB0-4913-BB8F-D6608BEEBDF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2EE7A68E-7543-4EC2-90BB-C4D50D6372A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28284571-B56F-4D33-8A0D-DA97A227DF9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3870CBEC-4B2A-46BB-82AB-40C30CDA4CF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EBA23AB6-99E5-4185-96EB-1AE1F2F0010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B9B08387-7BB3-416A-9CD7-669005910EF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3188EE3F-DD85-4D5E-AA05-BEF697A806F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45DCB23E-CE6A-446B-A9C1-7BB102BE7DA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057E3DEE-31F6-4A76-9B9F-8AE755EE7FA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ADADE398-D94A-4F8E-99F1-160C24BAA32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D6FE146D-D216-4C0B-9A22-10E5124E9EA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60766ED0-D9E4-4423-9477-3F6B5C2B876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57CBE99B-06BE-49A2-89D9-24E2983DCB7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D5566240-5F1C-4414-AB0A-9E1A10B7AFE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638D68C0-7F93-4472-B299-38CA692632C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276BD282-9652-441D-A10D-09F8D66CEC8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7603C34E-F43D-4848-91FC-CA6E0E239DF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89094451-BFB5-4CB7-900A-BD037317E41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1953DDD9-09E8-41CE-9375-80A1F6B5D86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0FDE3159-9B1E-4E32-9559-D7E0107E0FC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DC0CFF12-FA9C-43FD-8A96-3F2C250B8AF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40185CB2-9CE5-47CB-8A76-C8D174274E5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46D381F7-479D-4BE9-B97E-30A95E999C7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422511CB-84BB-4C3A-B9BF-D1258845686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7074D7B1-3850-43A4-843A-A94F21CD9D0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7369C895-CD01-4DE6-96FD-80DA85EBB91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40BB409D-BEBF-4D4C-BF07-18084977C48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045F09A3-7BC7-4C27-BA22-F3D7279CEDA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4EBFAFC3-B879-4F27-9759-22833BE64AD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92A65A94-3CAA-49BC-9CE8-207F967FA8E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377218F0-4C98-4E55-8AB0-499150F39B9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CFFCDC9D-5D8F-4263-B8CC-F9B23DCF5EC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BF0EF303-C229-4699-A8C6-560E06BD7FA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4EB3E427-A5D7-4BAD-B4A0-3E9F81F2DBE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705D0F94-7671-4E41-9E0A-8ABDA0CBD29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91E6843A-9D86-4117-9A66-9A5F5F9CFDA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910F81ED-E8EC-40D8-B8C2-838B082638C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C5F35099-98F4-4118-A357-A4A1605B914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79229557-22E3-454F-980B-BF90D5BFE67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0F835BFC-5903-4BB3-82AA-ADD794EBD26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70CFD1C1-0732-4702-97A7-E4680A632D7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D4B10EA0-7CB0-4136-928A-B9564F61697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BC0E974B-9815-472B-A5BC-102660BD6B3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080C2B49-1090-402D-8B55-BEF34EC4AB0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1127B589-D3E1-4D84-94C9-F078AF5772D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E52F432F-72DD-4D52-A883-1F80EE6E164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93DC5900-FBA9-47A1-88FE-E1A8F0A5A0C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5AB81F0E-64AF-4ED6-A2A2-4D5A6F3B2C5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DC773951-64D7-47AC-89FF-5EBAF1C9D46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5EC05F47-BFE8-4A25-BB9E-DBAAA669142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E7536F2D-BDAB-4E2E-B321-9884C48757F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B5F02DC0-4F82-4CAC-BA74-B262929A00C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3B2226C6-AFB3-464D-A1B7-3C87E2F550D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68BD6982-E5DD-4EC4-BD6B-1E569680FDE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59BA8661-E08F-4265-82A3-D49BDA18138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33B1A867-D369-4A61-927B-DC2ED062041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11053315-44CA-41D7-8560-DA5883732B4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87771431-C284-4E34-99F5-67B600CAFBC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85F4804A-1540-4D48-A39C-6EFC01EFECB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8C6AE8F8-EEE4-46C9-AAD2-1A85A1EC445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11E972A3-9BC9-4F05-B158-7AD879977CA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7B971546-01EF-4512-8CE4-82EED25FAB3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48B4E944-A980-4722-9CA2-14C334D66D1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5F337F61-7EDD-4C57-8894-2A31953E364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FB0D2278-6B19-4BD6-9D43-E1CA4D1596C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4024FC61-216A-4343-AC10-FD6799ACFD5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70842768-8DBA-44DE-B424-FF00BD08A35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C749D1BC-BD9F-4546-B6CB-11F4DA21C68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68C85B6D-3745-4AD4-8E0A-9CDB84BF1C6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ADB2EA13-2245-4111-A365-9CD7A10B542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696F5583-355A-45E9-B5A6-A74EC990E3F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B43FC2F3-ED00-4966-90BF-D9D2A46244E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6C1D8B61-15CF-49C8-8DC0-C94118E1186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54A49D9D-89EC-429D-A7CC-3C055F3ED38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2E0FB7FD-4133-4DB8-ACCC-0D9F697ABF8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861992E9-9D4B-424F-8C11-D257E6AF87C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A7750DAB-8E28-4D9C-9028-6262FEFE8C2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DD940220-5405-470B-9BCE-121B8A42DA1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B7B57631-36F8-4728-8EFB-505E07BA752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DC96757A-9588-47ED-9FDD-63BD9F2F587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0E94E44C-299A-4B6E-89CA-53567269B28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82DBC49A-A495-4170-B616-F0FC3A9CB70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291FF8C0-BD7E-492E-96F9-E932F0BF082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EC56A666-68B0-4219-8BEE-CDE6518BA80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EC7EA3D5-8CE7-4E92-9212-343DAAD3A62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4E529754-4D48-4CC0-B1AE-E9B03FEE63D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DE12C564-7478-4FB9-9903-59070C759E9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ABD713AC-7988-4955-A962-2ED15BB7F00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806CFAD4-6EB0-41D1-AEA4-C43C1C9CDD7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44B65095-D276-4D82-A33E-C111B3E2D1F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25C6F6CF-DD06-46E3-BE99-95AEBB02E2E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62D78FD0-210D-483C-AC51-45F39514878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71D3C773-AB91-4D1F-B5EF-3695FCCDFCE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316372B0-3D53-45A7-A5A3-A51DA3D5167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DAEC95C7-3538-4B29-B14C-A4CE673C3B0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710ED7FE-77AD-407E-ABAA-E91A86693C1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214002F0-5617-4324-B864-3FD444C2AC9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32C16FF3-7E44-4CE7-8C4F-181FFD9350A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358E21BA-451B-41E4-A6B0-E94F9710FB6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94B2F4C0-66D5-44D1-A2F1-989AF501F0C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0DEC4B73-1D6D-4B75-8F8A-A3CDA8DE567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612B1631-1491-45A1-99BE-866C18A18F0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08AD4558-82EF-4A03-86A1-F66187662E1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36B75038-2742-47C8-B6C2-8B9A92AE95A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52391D0A-3F4A-4482-B08B-4BD85FE4451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0CD3642D-553A-4439-B7D1-3040591AC5B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8189FD0E-EA85-44A4-8688-B44FE3A8337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C0D09FD9-7208-41DA-8C1A-C778720A8E5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0C161F65-FFD0-48C8-A8D5-C98416C425F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B24F7761-2D4A-4FF5-904C-C68970AE713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B3468A78-7066-4686-B6F0-1AC63D2905D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6D495DCF-D0AA-484F-A916-BCF59C35056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B6C0DB9B-63D0-42A2-9F80-41838F29B14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6BB757DC-BF21-4099-941E-032AFC47D9D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5F4B633C-2546-4E39-BE7D-2DE016BD568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F53334E4-EE10-4FA0-9764-42921A9965B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42D50230-2D7C-4E4E-BB0C-37A85F2DDD8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CD738E87-4199-4B70-838E-012F7C6BD30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ECDFF650-11BB-4CAB-811D-2B438433969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4396068A-4528-4873-9ECC-2D055B6F1B8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0ADE7D84-9A02-4A2F-B940-D4E47628C46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C82EDAC5-23E5-48F9-BFAE-9ED45A6B83B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9D4784B1-8CAC-4CE9-87FF-E3D9B440A26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BFA83A70-BAFA-4E25-9F97-2FED33F5D42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D07C57B7-73A5-458F-BE84-9F7DC890067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C7BE2CF4-62FF-4C53-90B0-092C8415F80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3802B31A-D597-4115-A379-1DDBB8DEF52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145F1D4A-39EB-484E-9DA6-0E2DE9324A1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2A76CB71-F4E7-4694-9B6A-3594AD3612C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8C5E8608-4008-40A0-B6E3-8137596143A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696B28BB-32A9-4CB5-9DC2-A6943472517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5508B10D-CA34-4C64-BFC1-6AD070A54D2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951D6555-B771-4B88-980C-E0E4CA55668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FA6E352E-3BF9-4908-B6FD-BC8C285423E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5EDCCA55-6FB9-4FCB-8778-6276FC3BE75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6281C62A-3F29-4211-9CD2-6AE41F0BCBE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C8A099D2-F98D-4A25-9156-4C79CFA8DB7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5DAE8F9B-0B91-42B9-84CE-3FD5E4908E7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FC7D0B06-A99F-4DC3-9C4D-6D727C1BDC3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78519404-E25B-4D1D-B31B-CFEC3ACF543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EDC184C2-0897-4502-90B8-9ACF7B79D5A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1639736F-E701-48A9-8E7F-7DFD3A7FBC9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5DE0D69C-28DC-4354-AD74-E463AE1046D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AF064DCE-BC3A-4781-B3DE-857CC375CFA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2C10EBCF-5242-41F0-A415-52A3C55C3E0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D2136C68-46E9-497A-861B-9D3619F1E7E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817F2E25-F2A2-4391-B1CA-01F79273313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ACFA9E30-7CB7-4F77-851C-D615453C929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FA2A387C-F2F8-428D-A07C-7A11357B9A1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DD58FE3D-D079-4291-A23C-87808D65D1B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AD9F6063-4159-4932-93AF-AEE907E41DE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B48161FE-0018-46C3-989C-F02A7BBF182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2D6B463F-514D-4934-A9D5-7F574E70841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BD342F61-F205-4504-BB61-58B7A458E4C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217A4250-E64E-45BE-BD45-88D37D953F1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D7EA87E8-AF7B-4CC3-8028-2B7F686F4C2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C46C8D28-B777-4E17-BEDF-FE0939F8EC8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184C565E-869E-4914-965F-9CEABB092A3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E2015218-8912-407F-812B-B07DE228605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6CB48319-88DD-46DE-A840-D14B60E439A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722BCDA4-53EF-4E1E-B03A-9920C6AA063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8816695E-D031-45B0-AACF-06A6A27DAF4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AF7D394A-6AB5-4584-89EF-5BEAC0A1B88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BAB65D86-B4BB-47E4-AA9B-6135D88DB78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60AC6D19-3F1D-4EEF-AE54-DBAD39F3F45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38C78F5C-FD86-40C8-819B-8EB1496B56D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D5CA55AF-ACF3-4CA4-B8E0-F958657B0AA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D5881F80-FEB7-4EC7-9A00-B8BA2BF0C5E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9230D812-789C-4DE1-9E36-F89D899F91A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A599C585-9FB3-4345-B872-CB529B74034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6DC3F650-DE80-4DCC-B5C8-EA1BBCAD53F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619B29F5-8FAE-49F0-B0FD-E383DCD0B10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BF65E964-D0EC-40DE-9970-D38D7CFCEE1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7621E5DE-A1A5-4BCF-B883-775BE02D8E5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CDD37EBC-162C-4BA5-B1D9-7ABE6B7FFBF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DFD357B5-9117-4C37-8CFE-75DBB0905D6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2135F6CC-64C4-4645-A382-2C6971D9DA2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87451FB6-B7D8-4A81-BE39-6130A7AD638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C3596F1C-0ECA-4C56-8871-C645BAA6C15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23210675-7F0D-43DE-B8C4-9DCE74FEB1C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618ED5AF-E6CC-4F25-9F1F-75F041640C7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B04D84A0-4CB3-4D4E-99D3-CDC2B80DE86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46" name="Text Box 15">
          <a:extLst>
            <a:ext uri="{FF2B5EF4-FFF2-40B4-BE49-F238E27FC236}">
              <a16:creationId xmlns:a16="http://schemas.microsoft.com/office/drawing/2014/main" id="{8563E9E7-74C5-4D13-A12D-3B153C98D74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47" name="Text Box 15">
          <a:extLst>
            <a:ext uri="{FF2B5EF4-FFF2-40B4-BE49-F238E27FC236}">
              <a16:creationId xmlns:a16="http://schemas.microsoft.com/office/drawing/2014/main" id="{A4C1CD25-2846-4D9B-94D1-165F74DDB0B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EA583FDE-DECD-4D9C-B74D-B96D9CF965B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252915AC-08E3-40FA-A311-5DA730ED1B7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50" name="Text Box 15">
          <a:extLst>
            <a:ext uri="{FF2B5EF4-FFF2-40B4-BE49-F238E27FC236}">
              <a16:creationId xmlns:a16="http://schemas.microsoft.com/office/drawing/2014/main" id="{B36DE566-B608-48F3-85B6-1124013F03B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17CCFC0C-55B8-488F-A836-3408204BD75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FB073949-0F03-490C-86F2-FD0476320FB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id="{67953E92-2474-420A-8B59-D8C95AFB8D7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CF0CA5D4-E49E-4727-90A4-847E2ED7583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C1675A5E-DE3E-49CB-99C3-0AC2162BB8D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id="{B2A0FEF5-9A98-46AF-ACE1-6E9C8FA6D85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7EB77ECE-CF88-4E6E-A999-D0CCF07A3F9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2FFDF711-B3C1-476B-8FAB-05010224F28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7A587D56-6EB0-4674-B774-8F7D0E3CDA1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1DF0E06E-8B58-4C79-973B-3DF079065BA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B898350D-7A42-4475-93DF-91378C5C8DF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id="{6CBACCCA-E5AA-4BD1-B5B4-488082274D8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F09DD29E-1526-4AC8-B257-EDBA5C24493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21E1B802-BA45-4D35-A268-50CDF51ED14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id="{6E800D7B-1323-4BA3-8EDF-DC00BBD8984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B2546D8C-EB3C-430F-A30E-1E1BE28D016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B76ECA4B-0A93-4F9E-B7B1-A3FF7EA2C1B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id="{D8B0E0CF-59FF-4539-A834-1B9107AD528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99C55A9E-BDBC-4591-B58D-7494FB553DF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DB26DB1E-D837-4EF6-A897-A3792933463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id="{7664F3C5-2EE9-4056-8340-5F880E0C369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5188E205-4F43-4E35-A2A6-59914C6D500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1CB45126-DDB4-4EB7-BB51-5CD8FB93D77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1C6DFC0B-8B7B-476B-8ABD-C58D28BC52B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9175B407-7533-4C95-8325-CEF90353544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7D2A5379-6BE0-4316-BC30-74329988CC4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9CA6D607-578F-4A46-957E-BE784884AD5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481ADDF1-F0F9-465C-9E7C-20537773BF8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3A7450F1-D619-4E80-AC8C-9448A962EE2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06FEA4A7-0916-4C80-914C-0E4566B6B70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66CD7F36-CD7D-4205-B901-795EF62EEE7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id="{5860655E-D20A-45E6-8582-D7B85757F10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79CC9484-DE06-449B-8E9F-10C9DC6A365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36EA89C7-0637-4E70-B09A-00A845A8BAC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id="{AB8175F0-717E-4376-A5C3-909DE38B0FA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813088ED-1EAC-43CA-A7A4-6721A0CE8E3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B52B1C44-6589-4C4A-9BF9-973743A1AB5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id="{770DE223-7C74-4765-881B-D10CE6CD6FB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F3F6A051-9951-4C8B-AA68-EB3CFD392D0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0BEB89FB-BCB7-4DDB-A63E-07F5278BE1D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098AA685-9E5B-477B-9EAC-8A04EA0C665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3C74ACE6-003D-46DD-9219-BBFDF72D642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E999B486-825F-498B-BF7A-EC5FDF906D0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id="{457CB4EE-0612-4831-90C5-CED881E6B74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id="{38ECB7AB-E803-4134-BAB8-6E68EA3BEA0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E5865B61-317A-412E-B971-D42CBD6B7F0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7A7FFE65-AADE-4AC1-827E-AB166D7728A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FB3CD572-AA7A-4C03-AB3D-B96CB5194B1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88C1C6AF-BB24-4EA7-ADCD-0C36B5A4FFE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id="{217DF53C-C1D2-45D8-BCD3-DDCA499D4E2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238125</xdr:rowOff>
    </xdr:to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29DF737F-9FB6-492E-A61F-E3F3D104D22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C0E5C9A0-779A-4DB7-99EF-DE4BDFCB59B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DB467B6F-213C-4044-A638-26FA0537A47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8717D7B2-4774-446B-AD92-5B76BD0D86E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43B51C0C-D5D7-4CC7-8C3E-1C8AB1325C6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id="{289E19F8-6F9D-43DF-9475-254E06DE4FF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607" name="Text Box 15">
          <a:extLst>
            <a:ext uri="{FF2B5EF4-FFF2-40B4-BE49-F238E27FC236}">
              <a16:creationId xmlns:a16="http://schemas.microsoft.com/office/drawing/2014/main" id="{E3BECABE-E02E-4E6C-90C9-BFDD7124ECF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A15A28A7-6619-42C3-B489-0988C8CF25E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id="{247728DE-A124-4102-B8CD-1E062C30A5D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id="{98D2A93F-53A2-4F42-B789-39A76606DE9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10A823D6-D4BA-453B-B1B2-3F4093DE84B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12" name="Text Box 15">
          <a:extLst>
            <a:ext uri="{FF2B5EF4-FFF2-40B4-BE49-F238E27FC236}">
              <a16:creationId xmlns:a16="http://schemas.microsoft.com/office/drawing/2014/main" id="{06E65206-E243-4FDB-BEF2-452E4D2572E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id="{9517C082-C6E7-4AAA-8196-1D23E6676E4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801990BF-A0DD-4FB2-88ED-67C8C40F647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2EA005E3-6D01-4B0A-A844-FBE782C5925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92CBF768-5DA5-4542-BB7E-695F5F46145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388879D9-1073-40FA-A766-29928A53334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923925</xdr:rowOff>
    </xdr:to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7A719EE5-8831-446D-925D-FFBB090D7F1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923925</xdr:rowOff>
    </xdr:to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4F2D110A-3345-4C70-8B52-1C35E424923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923925</xdr:rowOff>
    </xdr:to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50F7484A-EFDF-4DC2-9C50-8BC7F391E14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923925</xdr:rowOff>
    </xdr:to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08292D5C-3A8C-42E7-992A-F1DC79F7537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923925</xdr:rowOff>
    </xdr:to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04AE3F8A-B611-44DE-87F8-5F11A3D1F20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5F62F250-28B2-4E2D-9ED7-231FCB2B9B3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0798994C-36CB-4033-91E0-A72866967A8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CAE2957A-41F0-4464-995A-87EDE4E577C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31EFE12E-3C7C-4B85-A45D-0B2EF3A2748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8D0678A8-906C-4F18-9706-978F45258A3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28" name="Text Box 15">
          <a:extLst>
            <a:ext uri="{FF2B5EF4-FFF2-40B4-BE49-F238E27FC236}">
              <a16:creationId xmlns:a16="http://schemas.microsoft.com/office/drawing/2014/main" id="{0C9ECE3E-90B6-4D4E-A698-9EC3BD6649C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29" name="Text Box 15">
          <a:extLst>
            <a:ext uri="{FF2B5EF4-FFF2-40B4-BE49-F238E27FC236}">
              <a16:creationId xmlns:a16="http://schemas.microsoft.com/office/drawing/2014/main" id="{6B021846-1B18-44FF-8EA4-77250A66DE7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id="{54CAA056-9206-4A2D-A56A-E689A60C9CF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id="{1CEF62F1-CD25-4C1F-B6E8-20CC9B95275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32" name="Text Box 15">
          <a:extLst>
            <a:ext uri="{FF2B5EF4-FFF2-40B4-BE49-F238E27FC236}">
              <a16:creationId xmlns:a16="http://schemas.microsoft.com/office/drawing/2014/main" id="{51B9DBD1-09D9-4B52-B5D3-340AF6F66F5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923925</xdr:rowOff>
    </xdr:to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3E71BBEB-6675-4546-A9AE-62C2A4D1BC3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923925</xdr:rowOff>
    </xdr:to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8BB316E2-9E7C-4A58-8F05-45040184A3F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923925</xdr:rowOff>
    </xdr:to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334F0542-8561-4889-8F7F-27E78793D24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923925</xdr:rowOff>
    </xdr:to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E1187488-EAE8-48BD-9FD3-7702C7961D3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923925</xdr:rowOff>
    </xdr:to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0D54E801-14D1-4087-8E1A-EFAC88DE0C2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76D3DFE1-D77F-49B1-BC19-8F61156EA63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C7775FDD-92A0-4283-9FCE-3E84F98D2BE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ADBB244F-882B-4250-84FF-356789BDC71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0FBA2296-F36A-4D9D-A9B4-B74FEB6A389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9B97BA4F-7148-491C-A3A3-00D7DA244EF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90401BC0-7730-4F93-959F-C4CEA5B01C8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E2307FF9-1426-4C24-BBA2-375DBDFA294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AEDCA269-488F-4CAC-886D-FAE4D87B4B8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5F6F4CFE-3B84-4D62-96FB-EA0D987F6CD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DE8558BC-4F73-4FA5-8ED2-DC25FB0142B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923925</xdr:rowOff>
    </xdr:to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22CEE676-FBD3-4B49-8C06-9A226E51D1A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923925</xdr:rowOff>
    </xdr:to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FD50E555-11A9-40C9-B447-BF04307EAF6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923925</xdr:rowOff>
    </xdr:to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D0820A0E-34F1-47E8-B446-2443828342D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923925</xdr:rowOff>
    </xdr:to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291CE3C8-7753-4E69-9814-0CBF200D7FA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923925</xdr:rowOff>
    </xdr:to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C49E9DBD-372B-473A-A9DE-F007DB75322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5A5DDE6F-1AD5-46AA-8A86-7ED86F8E9C7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C32D6763-E105-4C1D-BC08-F8C879AAD85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5817C38F-AA9A-4082-83D5-A86FCAAFA01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ADAEC454-1997-4EBD-B1E7-779745C4DF5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E12A2B15-6F8C-44B0-8AA1-A07B74315F2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69F7D8BC-780C-40F9-87C8-86B69211344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0D54AD9A-2AFB-4753-A32B-C425CE69F7F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4B58D2E8-FC85-423C-BB51-074B10B0E67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7758272D-4BBD-4A67-B3A3-7B9035AF31A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0D59B9B8-DEB8-4214-A60B-7776787EFC0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923925</xdr:rowOff>
    </xdr:to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E61C10D1-7AA1-498D-99AA-EDDC494183F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923925</xdr:rowOff>
    </xdr:to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E39DFEB8-0D0D-4792-95C2-5CB70A8C9F9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923925</xdr:rowOff>
    </xdr:to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9A4F56F2-7C96-44D0-9BBF-E4983A802B3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923925</xdr:rowOff>
    </xdr:to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7D49B268-CE99-40A5-B3BB-0E9B055544D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923925</xdr:rowOff>
    </xdr:to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BCC58427-8B7C-4E47-95D5-5126103F047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64EA7068-B999-42F0-B7FE-B7136FEDCE6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20162253-098D-4ED1-BD95-34BCB553787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B5359EBC-817E-4731-88CD-37CB810550A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4A06AD66-10EC-47CB-9062-3E9C2438CC4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3C81D4F6-3510-41A3-86F6-A24571BD541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A147AB2C-AD86-468A-B355-F5D7F3CFF16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CDB293DD-6E39-43CE-8230-83B7F07F0EC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A0635E50-DE42-4C7F-A98F-644F20DCBC8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8CFF8716-3447-42D6-B3B2-51E4DFE6702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0FE06EA1-CCA4-47D1-A1C2-583F5CC1BAE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923925</xdr:rowOff>
    </xdr:to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6A1045CA-5B4D-47CD-8F16-A70DDBA9CE5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923925</xdr:rowOff>
    </xdr:to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0D6D09E3-BDB6-459F-A61A-4CA7C978E58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923925</xdr:rowOff>
    </xdr:to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3C11457E-6014-47A5-BC09-E371B421DA5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923925</xdr:rowOff>
    </xdr:to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8D11902A-2CFE-4C43-93F2-56E847CB9F2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923925</xdr:rowOff>
    </xdr:to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B83DFF69-785D-4DFE-AF51-EB6916629EC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CB3E8D09-1421-4524-85F5-0D952CEA53D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4F5B2D5A-3BE9-4819-9A50-EBC0654B273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858B1CA3-26D7-4B54-8C55-BD687A72E2E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02D07B68-18E6-408F-8A02-6065B8C9DB7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7E45E7E7-90FD-4796-86F8-E6AAC80A29B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72BA7027-FB0B-4870-A467-443E4917DDF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7522AAC8-F41F-44E2-A789-52900012A5B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07166A3F-75BB-4408-ADF2-CBC9A1A662B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C11BD42F-5F4F-4C1E-83D2-3CF1F7294EA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914400</xdr:rowOff>
    </xdr:to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FF343E1C-0AA1-4464-A912-655FE2A9594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22E441D5-EE70-48EC-9D37-53484FDFD58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7AAC803C-C2D4-45B3-8D7D-A2412A78845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9DB9905E-5E5A-45C4-B55D-6FB49139203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BB17A18A-41B4-4DC7-B847-68CFDB21B17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DF3E0D31-A9FC-4B16-A92F-D0A01E11957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3362F6CD-D77E-4FAE-B659-DE724565531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24A5115E-B376-4CC4-ABDC-2DF33EE109C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C51FB108-6AAF-49E4-A960-BAD54CFEA7C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1FE48A35-3D86-40B0-A42F-01AADF1EF38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1A62E489-500F-43BB-B4A4-9BBDCCCEE5F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96E3B388-2B03-487C-AB32-5928445AF78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D60CE401-A88F-4EF8-80E7-2F755D03F7F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B1DFA6CD-4B67-4566-A485-5F0DBECC180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1EE0B552-2CCA-415D-9D26-9F25E80C824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709CAF9A-640C-43DD-B6FB-248AB865079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48615A64-237C-4117-A83B-D5CB2BF1D97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806EC1EE-2286-4128-9B61-20502060BF3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0A5BF9E9-D9F1-49DB-B6E7-EE259AE2FC3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CDCD1617-55E6-4255-8D93-AE999583ADC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CC8CD628-3C84-4391-85E2-B409BF3386A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E9635F17-92BB-4A0F-A3F6-81BB2011CC2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DF1D7D2F-6B94-4600-B134-A777B8B9FC7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AFD18DA3-7DB7-45D7-BBAF-3F464EB5873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A2D8DA86-5A7F-4654-B40E-97A26F6564B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AE19B852-8699-4774-9A21-4D75AE5FCFF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586212AB-D56F-4843-9BF3-3B9BD993FD6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AFF86841-05D6-4E61-83AF-4DA5CEF0706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BE0451B9-17EF-402C-B3BD-477E5CA33A5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DE2CA1BD-5E86-4F17-B4CB-1BFC9497209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B255B89D-6269-414E-9DC8-020A01D4C49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DE6B730E-D5AC-4F6C-ACC7-8DFC2F9706A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682A1F9E-EB3F-41E8-8111-9120CF56884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468DBBC8-E4EE-4ECF-B208-0037613A397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7EAEF3E2-88EC-4AA2-AD86-CAD9D0A25E9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9D149F99-8A29-4384-87A2-1D12E355644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13C31A8A-A799-41F1-A3DC-FC74C96BB60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9DCC87E0-BECA-41FE-ACB8-D2B43FC31AA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68FFE75C-10CA-4056-90CA-7901564993A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CE217941-E829-4807-9A4C-9A74B6D5606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8130197C-8A5E-45CC-A013-8A9EC8B98D1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477ED8B7-C9C3-4D5F-9496-E98A4BBCD6C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6EB9A691-FE16-4264-AF1F-F036632964C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9B2F6601-DC85-4A99-8A33-6FB6697FFCF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3B31B78C-C91E-41AE-A93B-F3A5A5F9476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253F1D45-9BFF-4604-B92C-995C2A0FA9D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6C15BD98-6464-483D-BDC4-ED7584046B3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5BB97F1E-4522-464F-8732-7F2305F505A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27960BC3-FEF3-4754-A00C-D4E331C1849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C8B75F16-69FC-437B-837A-68B14D6D3C9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498ADA8F-F26F-49C9-A0A1-817601D4599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891E3A6B-B2F6-4563-BC4E-E037BD6DF77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2DAC434F-D776-41FD-873E-000FE291F9F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EF6B8C38-565F-43D3-94C1-4FAB5537A2C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819FDE16-32EE-4049-BBC3-BD1FABDD6B4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97A783F5-4ABA-4FF2-B102-C1448E533B1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8AC88F80-C701-4257-B001-9D45D450A0D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AEBE61FE-352F-490D-8C69-B522A051372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1FB11E99-F2E4-419C-8229-F5571C3A0CB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213A22E2-B4E3-44A7-8D01-71E57FAD041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8A69C4D2-7FC3-4C72-BB8E-947B0944A9C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70AE8BFE-3087-46B6-843F-722DFC30408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C5C9AAB1-9226-448B-9992-C8E5974B3FE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513C4AEB-D449-4375-9D09-95C6BA8A59C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3F002590-E242-44BA-879F-D0C17D19378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9F22DEED-A53E-41E7-8750-A25E1A9B116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3FBA8DFB-5143-4C79-83B8-0D797265CCA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71AC6D71-DF7C-47A1-8467-11D32A25F3E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191F9331-FE7A-4DB8-85AE-2CABAD76F60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B97F7A39-8A57-42A2-AAEA-D09810AFBB0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8055E602-EC41-4425-BE17-EB06EBFE8FE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31869CD0-8DA9-48B7-8108-E275DC4524C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020BC503-C6BA-48E7-A304-6A0DF91F298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32CEEB9A-0515-4C3C-AF11-8C89C78A101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4A52BC8D-916F-4E95-9B3E-C308C10C09C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8D65B42D-3F76-4A08-B029-7C968C00C69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D6FC75F0-0291-4725-9EF8-611F81FD4D9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19700EFF-2C9A-46C7-903B-57C2251B115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EDEC0662-818A-4F61-B0EE-5BA8CD3DB5C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56F2AA09-2470-40B2-BB96-3909C79C245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72CFC931-EB60-4CFB-A299-02B69006FD2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27F440E3-628E-4A78-B37C-2487B90BE82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9FD0A25C-930F-4E9E-B37C-33DB8F84797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278A0BC2-C652-49CA-BC5A-1AA9A8E320B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F463F0BB-BA9A-4787-AE5D-D548272CEB2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5AB8E007-60DF-44CB-8168-72D2F47C096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D01C548F-7CE5-41BF-B376-103D0B67C77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6B191989-1BAA-48C6-A09B-D784BEB1EFC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67FC45D3-DD5F-457F-8439-056DCA49BF9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628650</xdr:rowOff>
    </xdr:to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48773132-1994-4ADB-B377-1B2EC559FDC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628650</xdr:rowOff>
    </xdr:to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50ACBF16-AEE5-4B89-BD04-D2543AAFD50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628650</xdr:rowOff>
    </xdr:to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27899735-CD10-437D-B4D2-5003FFC2F3E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569AF552-F617-425D-97F1-C0752FCF2DA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5C7A4E2C-71B2-4C9A-AB85-44EF1119F53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FDCBD653-A435-4185-A587-028CED44B66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41ABFA95-267C-4162-BC43-196126E053F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6C6DC6AC-ED13-4268-9115-97719F5F7B7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43F8290F-F559-420A-852D-8BEBB59405D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B538A8AF-B78C-4F09-8797-41D8AAE2563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1A3BF3EB-902B-4324-9044-C71B35FB333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E7F005E6-7814-4ECD-A4C6-0A5C0E27FE7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E782EDD2-9211-4A42-BCBE-234A076EB92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628650</xdr:rowOff>
    </xdr:to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AF7DEB71-039B-47B7-BBB7-33FA39128DE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628650</xdr:rowOff>
    </xdr:to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A8317393-2CA5-4778-B778-CA208F5E736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628650</xdr:rowOff>
    </xdr:to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BF83B82F-C7FB-4F91-A316-A59D016C729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628650</xdr:rowOff>
    </xdr:to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AAFAFF69-6D1A-47A8-BD70-30467B8DF7B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628650</xdr:rowOff>
    </xdr:to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E24FE22E-771D-4332-B792-EE450D24DBC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4C1ADF41-7CA4-4BEE-B3C4-C3E637715C4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9B7CBF78-4C86-47D8-B56C-11A88AA2AA7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BEF3C9B7-B7B8-4A55-B66E-FAE9F9C4CDB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62DE0ADD-183E-4209-A0EB-C0E63A941C8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666BD17E-E5FA-446B-B902-2B3033A199D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C13072E5-8ABA-41A0-978B-A0F235DB9A2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8E66871B-1770-4E20-A12A-B242659F16C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FB20FB17-259A-4E4C-87C6-E09308BF636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97E80C57-DE72-4453-ADD1-A67179D827D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1735BE50-1AA5-494D-83C5-44F825B7394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628650</xdr:rowOff>
    </xdr:to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9DB892D7-F730-4EF4-B23C-50507C32799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628650</xdr:rowOff>
    </xdr:to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E206FE06-9339-4308-9105-61CC85A5D21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628650</xdr:rowOff>
    </xdr:to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43663662-D8F2-4356-8829-4C11D0B7B0B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628650</xdr:rowOff>
    </xdr:to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9A33F857-370F-4215-8819-D8131DF8B18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628650</xdr:rowOff>
    </xdr:to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E8038092-29A1-4504-B58B-CFD1D508472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F4FD1BC5-0249-4786-89ED-7DC104ACC95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8BDE63E0-0787-4581-BAC3-CC754CEE4C5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6525AE0D-9FAF-419C-9BE7-60C558BD6B4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179B7ED4-8D82-45CC-8FA8-D7233E2A3E3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5255A6EE-2311-49FF-83A3-9B77143D58B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CA5CCAF1-7051-470E-B68A-00A1B8D40B7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F121F74E-AB39-4503-9A88-04682BF3D65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17BF8836-BE5E-43B4-AB5B-9AB3158CD56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A8594E28-015C-4B21-9B23-89FDF6474B4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B297CCD1-7ED4-464A-8C4E-A2BF0ACA183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628650</xdr:rowOff>
    </xdr:to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09C968D9-CFDC-41BD-A89A-5057FA08A9D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628650</xdr:rowOff>
    </xdr:to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31D30579-4DE1-496E-9063-7417CF53046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628650</xdr:rowOff>
    </xdr:to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8E739C5A-9C81-4415-BEA5-5A89FB6A12A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628650</xdr:rowOff>
    </xdr:to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60BF0583-A31D-4E9A-9344-D0850B4C291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628650</xdr:rowOff>
    </xdr:to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7314C968-FD7C-44CF-8F2E-87DC103EA7F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1E544547-640F-4C6D-B552-11EAA57987B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81474235-57CF-4DDC-A45C-75750678D6A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A11C4CFC-541F-479E-84D3-640AFB2802D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8F6DC39A-59AE-4404-94D4-CCEFC233FC0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F1F07A45-13AA-4BAF-B805-958BC82B7DE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016220C9-1D6B-4700-81AE-0F92747C480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84337AFF-B533-47D8-8E8C-23F45327288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869286B5-5948-4E61-8976-AC136635F12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02F74DDB-9C8E-45D1-B4D9-04DE0F386F1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920AF1BC-13CB-4FAF-B97A-0379F3FB580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628650</xdr:rowOff>
    </xdr:to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BD47D2BB-DC64-4148-8567-F95D81A3CA0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628650</xdr:rowOff>
    </xdr:to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0006F5A3-00D3-4F11-BC96-0793AED97C3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628650</xdr:rowOff>
    </xdr:to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3AAFD57D-7A63-4831-9499-3B075A60502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628650</xdr:rowOff>
    </xdr:to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32E46139-A1FB-453C-A589-27FC09BAB40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628650</xdr:rowOff>
    </xdr:to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9D500184-A686-4EE2-8728-BCD43DF97AF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D161A699-5A11-4E2D-AA7E-355672772C9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21896A8C-5A19-42DE-8803-60BA5EB2521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56C70C21-7793-4021-98BA-9FDB1BD0015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E79F1E15-E163-4B0B-9B10-BF9874542E7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A45F0DD2-B775-4424-822B-6C5C66A4876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262D5214-644D-4482-B5B8-A6BDE79FBFE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DF1BF3CE-1D4A-42D9-9A95-3409DC6F160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C0BFDAEA-48CF-4965-9EDB-26B7B335A63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BE9E5183-E9EB-471D-8C72-DBE194D33E1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2EFBE2F6-E577-4FFB-A23F-CEC1DF9BC4A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628650</xdr:rowOff>
    </xdr:to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9206B842-0A42-4E97-8852-B47FEE87CD2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628650</xdr:rowOff>
    </xdr:to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0CD3D49F-099C-421C-B449-40B4F79DF51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628650</xdr:rowOff>
    </xdr:to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EA573C49-DF31-44A2-9621-2119FB40950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628650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A4F490BB-4B97-46E4-A1A9-ACDD4A86952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628650</xdr:rowOff>
    </xdr:to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93519979-BEE3-4C76-84CA-056B6F94366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09ACE0DA-E3FD-4A4A-941B-630BF536AD3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5361FC63-D68F-4F00-B268-C06818CA2C2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3CDF2C8D-81FA-4759-81C8-AC2342211F9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032B33EF-C617-42A4-B3D8-3CF2D01AA1E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D269500D-2EBC-4DFB-9C66-414E2AC9733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467FC2E3-9FFD-4AAF-A276-EEB2B9EE0D4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619125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FC9F0A16-D3E5-4B5C-BBCD-340CCF5B309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73718556-3E94-4385-8F5E-81A600C9A92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50D7331E-02FF-4748-8A61-DE2DD0A63B2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05778D3C-D93E-44D5-A7BE-63D4898679A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9E916659-CDB0-4D7D-B5E8-53AF87659DC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27FF3D58-D53D-4789-A15A-C0826511B1B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4F89DCC5-E2DF-4E71-8544-CC3EB35789C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8D80F0A3-8A03-4055-AD88-EC7A324D8F1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FA498A03-5DA2-4EEC-AF9F-90D74D5DC2E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CD38C3EA-5018-40E3-B9A1-AF7CFDD988B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D0AA30CC-7991-46F4-8F79-4F9EE2FE840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9F2721E9-7E31-4E1F-B1B0-1BD512BABC5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8B9CF2D0-DD11-4DF4-B5FC-AB97E685235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F0600A80-7C90-482B-9344-DC1DAC7D337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17F72D21-160E-481B-B9B2-1E6D08541E1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E0520FEC-EE65-4206-9917-0BD04707CB0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D9A14B0A-2A59-46F7-9B54-F0A841AF667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5408BF53-0633-4F98-862B-8DB54DEF6E0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3C3DB650-173B-436F-A43C-EA4066A4F8B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55BCEE89-99BE-454C-865D-7644931BE10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9A631AD8-5E1D-4398-9DA9-DFF5BFE6510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04C71714-F268-49D5-A4C3-8974A0E5942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DDB5858F-7707-46E0-A77A-1150A85B5A7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08A944AB-AAB3-48E7-9DB1-FE73599301A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0301D705-8763-4842-9A18-00DD20EC48B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45CD3838-0815-49FA-84B3-D7A5F87C87E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65B0CB2A-8326-4CD9-A9B6-059E7281E96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C7E3F614-57F4-46AD-AEBF-F5364759303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E0E27A00-5C56-48CA-BB53-1C8ABA83EB8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BA57B9E8-0E4D-4926-84B0-1993C878C12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2B64DA00-A612-437B-8F0F-7BC675046E1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67F92C7B-C7E8-4EB6-AAC1-D2A3795D399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5314D266-4F46-4386-9434-D26B258D505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EC795BA5-23B3-48F8-B1AA-906F8EC72C1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F41931E3-E195-434C-8CEC-7B9EA5B0367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464969B4-6F03-439B-9F4E-297C304998C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06968360-3515-43FE-8C65-2295B953F3B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97F212B3-4AF0-4E35-AFBB-2FE1164D741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F868C7C0-59FB-4986-8ADD-3DD3FD89BEB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7A318B32-30B9-420A-B607-25C0C41DE7E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5F44BD61-DC23-4A47-8CE7-45D0DCBBF2A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974ADEDD-B137-4D10-A47E-0F7CFF450F4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9B5C7B02-D264-4072-B5FF-775FC177CB5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D4025511-D221-4E1D-9124-BC8BD61CAB0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778075DA-17A3-497B-88AE-24238463D3A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DB2A7F5B-C684-45F2-8650-63725CE455C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9A517DE6-D427-4063-B8D0-025E4D41614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F1A0A96F-67D9-4923-9B5F-F75EEBDA7C3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DACC57AE-DBE6-41DA-B2D8-E525834D491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AFF78EC4-4F5D-4C60-9F51-00D5E2A6C40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C4C93F60-7E19-483E-9D44-5B854FA603A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A1ED5420-7DD8-448B-85E8-48E05F5536F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80361717-81DC-4B40-96F3-6798EA17BDA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C6BB7E7C-CDE8-4418-8281-A5049B5E06C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A3DE8D51-912F-4B14-B3E1-86E3354DEE1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FA0C8915-081B-4CC4-9FC5-0E500CFAE38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DE77F305-7696-43F1-91D6-8DC7FE5048E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A363BEE6-8055-4342-8D33-F3F38DE3FB1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E28CA310-0D3D-437A-9968-D06F0DE90C0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29BB2040-321A-4ABC-9F64-A55B9723C6C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01E5FEC1-E4E5-4A71-A1F0-ED42FB17D42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A798160C-DD31-40F8-9119-346D9C67C2E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79EC7203-E0F9-4974-945C-9AD2B5DA066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4EAC2C88-6E8C-455A-8075-2596D422D88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1FD3C2D4-957A-46C0-91E8-DC052EDC506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8F299150-DCA6-4941-9AA5-86DD72CCE47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786942FD-70C5-41A4-8D80-9B312FBC348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01D16CE8-295A-48AA-B700-7CC1B450A78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3627C741-20CC-4242-95B8-5187515D204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B602148A-A65C-4441-B09E-044EE842690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4E0D9080-FEF0-4CB6-87F0-684B9AA5730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8E8FB7EB-F7ED-4A99-9BA8-B4C13DBBC6B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8406228A-F4F0-4844-AFE8-A19A1F3A5E8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1A41C0E0-5EBF-4BD0-A12D-4D5BF8816B4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F1C0A602-C46E-4A6F-962D-2B392047117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495FE082-C244-4F9F-A193-9F8D339A1A5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87C6EEF9-2E30-4F77-ADA7-5175EBA95DA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D40FE437-A2F5-4605-96DB-CA717E3500E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629D5DBD-BBA5-4FFC-B32A-5C112036320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7AA95EB4-5D02-4710-A36B-6A618446109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6D1E6718-3F0C-46F8-A65B-0140D49C923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9EDEA54E-EB40-47AB-8471-931856F7AA1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4D95F77A-320A-42DF-AEA6-8AE38DB7B70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81783BB5-E143-45B9-A288-5FB250C3FAC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AB19FA8B-4A54-4088-ADDB-A9A5A8C437C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5CF28EB1-F2D0-4682-AAB4-CFF61767A8F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3680A431-FCD9-4A43-9562-F7C35ED44B3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6EFE4D72-E749-476E-B555-98E38708B19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4DA0CE07-74FC-4D54-8CDD-9F4EA28013C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67C4EB97-5DD7-4079-8C06-7AF0FCA9B4C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CF27E858-274D-41A3-9A7C-DA98E5F59DF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08B91EFF-8CC2-42A4-96E1-860E8D432EB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4A59DD1B-10C7-479B-8EAA-6D8AA0E4A9E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4C0BA952-3FD3-4BA9-BC94-B65B95F8CD5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C3CC8010-481F-4258-99D3-A52E2270239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AA244E0C-5E92-4DF8-950F-82D0C0662CD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FCEC723B-C1AB-456C-BD16-55A89CD79EC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528DE461-FD8D-4169-B5D0-F308D7026B5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0968122B-CF9A-4A91-B889-82D390B17A8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0CAACC9F-8049-445D-AD96-78A9947CC50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439D70DF-88B2-43BE-A6FB-3A01FFD3818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DD9774D9-1C6D-41D7-B8A6-F26986F3CF6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ABC06524-CEB1-4319-9569-971216B9A8A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CE49B8C5-949F-4981-B319-7765993458D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244BECFC-7B00-4364-BEEA-94C41DA9596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4BB3F2E8-5AEC-4D0A-86EE-F2030EDEA3B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0E4BB20A-C98D-4098-80AF-1766FC32148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B82B0798-9330-48F5-95F3-2615441A080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54AF1448-D5C1-4077-B5DC-4129B5C7D74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5818170D-6374-471B-9750-03BC3439789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2AFE8338-AF84-42B5-B446-C219BD69D3C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01A3CEAF-5792-4D14-A1D1-CFC96A46096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10A13A9A-32A2-41B5-A2F3-D718CA70781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92DE9C0F-4AA5-4C35-AAA9-8A3D99020A3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21EDE1FA-35AB-446F-A4DD-B497C7E5F3F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8C8FC906-4D5E-4C8F-B856-FE2DCF09392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7526F29C-A6F5-4948-949E-26248E64177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F0BEA5BC-7437-453F-93B0-2585E71911F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AF0A382F-231E-44D6-AAF2-1F0D9B0403E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31F4D62A-7F4B-43D8-9E85-A1109D85562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D14C5248-611B-4186-9A0D-CC8FE3FD9B5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42696B36-BB56-4346-92A0-308395F366C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B0F9F89A-B9D4-4596-82C0-0D1D6F678AA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1EDB5240-8535-4AFD-969F-1E5747E3D2C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1031927D-2383-42EA-9F28-BC8D5563E62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29D81145-6217-48C5-A664-38692E3372F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B5D11406-3220-4535-A045-1E51DBB610A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49F48935-788D-40E6-8FA1-4344FD0E917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59067447-2169-4C02-98D4-BF0CBB23C30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AB4F356A-7B8B-4E7B-9668-9FBAAE1902A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AA1AB8A1-2FBD-4097-B775-543D85AA0C4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AE2C25DA-1534-421B-8EE6-BD592007154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D1DEE495-F940-4662-9B1E-4D7ED73AFC7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E6F0CAEB-656F-40B9-889E-7D75FB3B5D2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CFF32E18-5F69-428B-B9B4-B3941D9F30F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BBEB42E9-7246-4EA4-AAD7-0D6AAF57DB2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75FDB391-2CBF-4A8B-ADE8-BADC45DC19A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8548835F-3AC1-4E9B-9BA0-320D4A16F3E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C620CEC6-2160-420E-85E8-BFEE7C54FB9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6D487E88-05E5-47EF-BE07-D39D043B0EA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71AD88CE-606D-465A-9EA1-70CAA0E5EEF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05BD11B1-644E-4D85-8E8F-4C9FD6DBC7A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8A970330-6657-47FC-A946-E88EE125BB9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EF763E40-741A-4705-AEF4-2A334B82461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77824177-8DE5-4010-8F8B-33284ECB66C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620F83BA-0155-40EF-B919-EB23B783718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32B83DA7-91F5-4793-B4B4-F97E20F2B65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43160CE7-FA25-46F4-83FD-05559C171F8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2907741C-11EC-43B1-B23F-0A7C1AE7714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D8E4EE7C-55EC-4A52-9735-BD292A6B142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424CFFA8-9264-43EF-9291-066FEA71BEC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F3DE25EA-89DF-454A-A8E9-8E5860335FB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83FAFE58-DEC6-452C-8CC9-F9694A8844F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3975C6DE-C047-4F29-9934-E91100C5075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194F3502-1189-47CB-8E35-D3EF7CE8EB4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7A94C31A-CD5E-4053-A4F4-FF8C9A77958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E6EDC5DC-0134-4054-AE3F-1209C3B6A3B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3797E03A-34F8-491B-B5CF-3D87ADCCA56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0ED93C58-1DAC-4263-B36B-CCC9733CCBF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48F6ED9D-923F-4718-9518-62D49E16E6F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7AC8B4E9-E885-4379-BBB8-BDF32D75A43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5DB46A57-84C5-4898-97B0-B864E612735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7ADEA6CB-9273-44DB-8DD1-A48B2FF5FA3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D30F26D7-777C-4192-AF17-AEDDBA4E837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C71F914A-B277-459F-920D-821B72A7A88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526398EE-CD67-4731-8693-5B75FF99DF7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D7479930-6A7D-4000-8F5D-3D6010038C1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6A581DC7-0AAD-4974-8184-B814103CBC1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A100CBF0-6F90-452A-95EC-2F6AC8C63AF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D398EE4A-C1E4-41B8-92D4-F4CFD2294EB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FB273B83-06C0-4F4C-B7C4-EBCC4E57FAF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1B209C84-AFEA-4189-8074-B38C50E3D22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B3049009-99FD-4DED-B6E6-8502160F1FF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21C083F5-5740-4517-BCDE-8BEAE1495FE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332F859E-2277-4547-B4E8-E45DB57673E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55A2D5CE-1EBC-4370-8BCE-74960533DD0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677F2E1B-B86D-4EFF-882A-294E2F048FC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1452115C-BDF8-49AF-B763-CDC4A7D2F1D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C131E1E0-4EF2-430C-847D-BDEEE34E53D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D3FAEC45-46B4-4C89-A7A1-97A4046A91F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17C29E2B-5AB1-4FB9-A01E-5E15A41F5E1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5DE11692-3522-42DF-A165-7322D7B3DE7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C7EFBFBE-9049-48E1-9E7F-2C6A4FFFE25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F116DF3A-F0A6-413E-AF2F-394F61AE659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3E6D8152-7E94-47DD-A055-9B13C71A552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DF866F8E-9A76-47DB-91CA-5E60EDEAB5E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2450FF84-4DBB-4114-9D95-39FAFE4615D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01AEB722-F0E8-4061-B7CF-936F9EDA278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3B7A3BEF-0E99-4F3A-88FE-2C2C7449524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DBAC453F-19BB-49F9-B8FE-5FCE6D12EAB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6663E7D3-DE7E-4171-839A-C5DA0700E77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4B798731-BFF5-45B3-A387-F3CE5561929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AD2903F8-8F26-40D4-A506-3705A08FE64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44006951-CD7E-4D0E-A75E-E6D3257B4E1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AD5CF65D-F2C5-4C30-AA4E-67891EA1A47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3D16BCBB-6BCC-4674-AB16-B0F51B9EBAD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4D02F31C-E363-4E82-95CB-7070F3782DB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CC20E359-8307-4BC3-B1C9-8F56404BB27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5DEEE278-8C31-48B9-9E66-290C2784A01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EBCC57FE-3053-4146-8C2C-272552B51D9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4B0E1F27-1E0B-458D-BC8B-5C0B48AA49D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66" name="Text Box 15">
          <a:extLst>
            <a:ext uri="{FF2B5EF4-FFF2-40B4-BE49-F238E27FC236}">
              <a16:creationId xmlns:a16="http://schemas.microsoft.com/office/drawing/2014/main" id="{B4374D29-9E0F-4651-A78E-74C40E0A8B4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id="{7044A04F-DC28-4884-8F86-ADEB8AC0003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5AFAA922-12C2-4569-BBE4-4982B85BCA9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id="{C5523F95-1B91-470C-9823-6A7ED2BB6AC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37CD0EF7-A233-48BC-A789-49F6676FFA2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071" name="Text Box 15">
          <a:extLst>
            <a:ext uri="{FF2B5EF4-FFF2-40B4-BE49-F238E27FC236}">
              <a16:creationId xmlns:a16="http://schemas.microsoft.com/office/drawing/2014/main" id="{9226D950-7FF1-42E1-BB50-39BDBC3DACD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id="{5433E990-90F7-4838-A499-3791EBFB0ED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432399D6-6146-4C6F-BE4C-4AF90C581B4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074" name="Text Box 15">
          <a:extLst>
            <a:ext uri="{FF2B5EF4-FFF2-40B4-BE49-F238E27FC236}">
              <a16:creationId xmlns:a16="http://schemas.microsoft.com/office/drawing/2014/main" id="{BF635421-8827-4FF6-9715-37CE3269D19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id="{7BDD1045-6495-43E9-9937-AE1C0897543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id="{2DDF3824-773D-4B2D-8999-83E215AE872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77" name="Text Box 15">
          <a:extLst>
            <a:ext uri="{FF2B5EF4-FFF2-40B4-BE49-F238E27FC236}">
              <a16:creationId xmlns:a16="http://schemas.microsoft.com/office/drawing/2014/main" id="{0060D8AA-0444-4BA8-B757-7E0B5FE962A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78" name="Text Box 15">
          <a:extLst>
            <a:ext uri="{FF2B5EF4-FFF2-40B4-BE49-F238E27FC236}">
              <a16:creationId xmlns:a16="http://schemas.microsoft.com/office/drawing/2014/main" id="{DEB53EA5-9382-45EF-91BB-F67DA98969E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id="{3828E471-6B00-4AA2-A39A-96DB672CCB1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id="{9F802F59-3371-4E6C-883E-99435EBC481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81" name="Text Box 15">
          <a:extLst>
            <a:ext uri="{FF2B5EF4-FFF2-40B4-BE49-F238E27FC236}">
              <a16:creationId xmlns:a16="http://schemas.microsoft.com/office/drawing/2014/main" id="{B371F71D-0CBD-4688-88A9-EDA954BD6C1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id="{59AB7BC3-2577-4876-8375-6F848F24B2A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id="{0D8163E1-088A-4375-A20A-D07D1617355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D4948C15-3C7F-492A-B213-93655966CE8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F6C381DE-63D7-4E5C-8032-A869094D17D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A823F907-D6BB-4493-B3BD-D7EF27F2CE7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715BA687-E861-4A73-B562-DD0D719AA33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17CE6EB8-F773-4609-BB71-3E0D7F1EFFD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AAFC5788-F9D9-4119-A61A-41D826B72F8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id="{81AA2870-C1DB-4E2A-A6AC-5A165A56E20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4382A8FD-D661-476C-AE73-9DB82F9E5B6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DD3399F7-C3F5-4C46-A927-5BE433DCCC9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id="{A066E5E8-0DC6-465F-A772-E5AB20E609F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6AACBE0A-24D2-4027-8FDF-9EB76ABB3AB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id="{DA8E41F5-3237-4A59-A20F-562B8DC008C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id="{2101579F-683C-4B6E-9068-9B7AF1F53C7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6122490E-06BF-423E-A6B1-D82EDA6D359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id="{42E6DC7D-A4FB-4624-827C-0622649C8E3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id="{C666AC32-5814-4491-9748-5437CB25756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B51C3BF2-DFCF-4718-B062-56299D382E1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B50E7AE1-4449-4AF9-81B5-048A69B2933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id="{3D5D61A4-DDF6-4653-83E7-828684F6575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622C61D6-3BC0-4F86-8F05-01532FA6DA3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798C297A-6E95-4CF2-AE1D-A739C94D0D4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CFE18FD2-6E83-4F46-B57B-28B8AB3ABC7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CF3EB800-F5D5-4A04-9D46-3F6414B2118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F62B9D1D-897A-4DDC-810F-4871FB752C6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2577BA79-8129-4AAC-B750-D447C62D943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DBA1FAC7-1592-4502-89F3-487AD84B855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0064AE78-1FC5-4B0E-B6D3-475139E9C7C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F3BEF800-4987-416B-81F0-1FB93133807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C5AA896A-2E6A-463C-B830-656DEC57785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888B623E-308C-44AE-9D2E-6DC506A75DA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7194DD6A-6BA9-4BDC-A89A-266846EE349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AB341A8A-705F-45CD-BEFA-564045EE169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D89E085A-2B79-4E46-9DD9-BB2A3D0C00D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D24C6275-4050-4387-88AA-39515F32F81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3CE163EC-7C07-4A44-AC65-C73074A88D4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423DAC56-112F-4E8F-B761-F7049F3CE5F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AC2531D4-5284-44AA-AABB-3103B3319B7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05AE50E8-5BC4-4E75-9599-85F5C59531C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BA504005-45E0-4695-8716-B01E0DE5FA5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CAE54346-77AE-4564-B6B7-84EF290F600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FFF7C14A-B171-45B2-9324-BA4A5EA4AD9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2DA7702E-36E4-44F6-A5E4-E7765B7A04A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9E983629-63C1-41E5-B3B5-4743B4F6B3B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9E96D21A-363B-4C41-B618-ABA02192110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id="{99DFC417-BE75-4BF4-A3C7-D3AA123D1E6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id="{606BE002-DA65-4C3E-B6FC-16D92704A3F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BB26C9F4-F01A-4BCA-93DD-EF01F7FAB22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09B6ADA6-B716-4246-BC6C-0C8620860A5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512B3D76-0812-402F-AB4C-3324F338511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id="{0C4C1C2D-250E-4366-A22C-A875D5919C0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34" name="Text Box 15">
          <a:extLst>
            <a:ext uri="{FF2B5EF4-FFF2-40B4-BE49-F238E27FC236}">
              <a16:creationId xmlns:a16="http://schemas.microsoft.com/office/drawing/2014/main" id="{46A35D05-7F5F-4FC7-B9B2-F5712009CF2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35" name="Text Box 15">
          <a:extLst>
            <a:ext uri="{FF2B5EF4-FFF2-40B4-BE49-F238E27FC236}">
              <a16:creationId xmlns:a16="http://schemas.microsoft.com/office/drawing/2014/main" id="{86C6619D-6EEE-4282-8B75-7285B2C8BE1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E73BE0EF-DEBE-4A0C-AA24-CE981FD4103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id="{D34093C8-6977-4798-9C75-4E369DB968D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38" name="Text Box 15">
          <a:extLst>
            <a:ext uri="{FF2B5EF4-FFF2-40B4-BE49-F238E27FC236}">
              <a16:creationId xmlns:a16="http://schemas.microsoft.com/office/drawing/2014/main" id="{E809CB46-5493-4D85-9AA6-427271DBDBF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6575FD31-323B-421B-9F66-303B1A39703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41BDE202-40D9-49AE-BC9F-37763D2BD69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41" name="Text Box 15">
          <a:extLst>
            <a:ext uri="{FF2B5EF4-FFF2-40B4-BE49-F238E27FC236}">
              <a16:creationId xmlns:a16="http://schemas.microsoft.com/office/drawing/2014/main" id="{DE0C71D0-0C8E-4DE3-B69B-AF3ECD27B27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id="{124BB93C-8BAB-42B2-A9C1-22093DB625E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43" name="Text Box 15">
          <a:extLst>
            <a:ext uri="{FF2B5EF4-FFF2-40B4-BE49-F238E27FC236}">
              <a16:creationId xmlns:a16="http://schemas.microsoft.com/office/drawing/2014/main" id="{995F584C-2FC0-4251-BDEF-B5B627DF6B2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9D9CAC33-8565-415B-BCAF-8A96C246091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F6412992-3260-454C-B013-6B687B2DB1B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46" name="Text Box 15">
          <a:extLst>
            <a:ext uri="{FF2B5EF4-FFF2-40B4-BE49-F238E27FC236}">
              <a16:creationId xmlns:a16="http://schemas.microsoft.com/office/drawing/2014/main" id="{91A9633C-1191-4420-98B2-54F224F2CF2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47" name="Text Box 15">
          <a:extLst>
            <a:ext uri="{FF2B5EF4-FFF2-40B4-BE49-F238E27FC236}">
              <a16:creationId xmlns:a16="http://schemas.microsoft.com/office/drawing/2014/main" id="{72463383-BC9B-4D63-9668-3A367FB1787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44B76621-B140-417A-B4F3-801648DE828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49" name="Text Box 15">
          <a:extLst>
            <a:ext uri="{FF2B5EF4-FFF2-40B4-BE49-F238E27FC236}">
              <a16:creationId xmlns:a16="http://schemas.microsoft.com/office/drawing/2014/main" id="{4963ABE4-1D1A-4376-83FA-F6E4D956CCC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EC1C4315-9A56-4824-BD89-41E341E0A5C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8C21992D-E0DF-4F70-8756-3F3377AAA17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id="{1BB6065B-5F21-46B8-BA79-FCE5A0C5F34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55BF09F7-827B-48FA-A1B4-EBA23D04774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id="{DFAF59A5-CBBD-4064-B8DD-A5C1C82DE96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55" name="Text Box 15">
          <a:extLst>
            <a:ext uri="{FF2B5EF4-FFF2-40B4-BE49-F238E27FC236}">
              <a16:creationId xmlns:a16="http://schemas.microsoft.com/office/drawing/2014/main" id="{75270BB9-D329-4D88-8CC2-D2029173513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236E014B-21BD-43B1-924A-9C13CEC4B0E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id="{35E8FE03-D6EF-4F42-965D-E43DE509194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58" name="Text Box 15">
          <a:extLst>
            <a:ext uri="{FF2B5EF4-FFF2-40B4-BE49-F238E27FC236}">
              <a16:creationId xmlns:a16="http://schemas.microsoft.com/office/drawing/2014/main" id="{5316182F-C3A9-4357-892A-5F487F87F69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59" name="Text Box 15">
          <a:extLst>
            <a:ext uri="{FF2B5EF4-FFF2-40B4-BE49-F238E27FC236}">
              <a16:creationId xmlns:a16="http://schemas.microsoft.com/office/drawing/2014/main" id="{8B085BCF-C9E2-46CF-B34A-D42580015B4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60" name="Text Box 15">
          <a:extLst>
            <a:ext uri="{FF2B5EF4-FFF2-40B4-BE49-F238E27FC236}">
              <a16:creationId xmlns:a16="http://schemas.microsoft.com/office/drawing/2014/main" id="{8A0116E3-9F97-4345-BEF6-868FA3B3ADE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61" name="Text Box 15">
          <a:extLst>
            <a:ext uri="{FF2B5EF4-FFF2-40B4-BE49-F238E27FC236}">
              <a16:creationId xmlns:a16="http://schemas.microsoft.com/office/drawing/2014/main" id="{ED3B7456-6F94-4742-BD0C-F08F5E7C1F9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62" name="Text Box 15">
          <a:extLst>
            <a:ext uri="{FF2B5EF4-FFF2-40B4-BE49-F238E27FC236}">
              <a16:creationId xmlns:a16="http://schemas.microsoft.com/office/drawing/2014/main" id="{9A1B596E-1E6B-4FBB-BE5E-34E857A5F22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63" name="Text Box 15">
          <a:extLst>
            <a:ext uri="{FF2B5EF4-FFF2-40B4-BE49-F238E27FC236}">
              <a16:creationId xmlns:a16="http://schemas.microsoft.com/office/drawing/2014/main" id="{D788EEE7-5F94-4BBC-960E-F944D67EEB3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64" name="Text Box 15">
          <a:extLst>
            <a:ext uri="{FF2B5EF4-FFF2-40B4-BE49-F238E27FC236}">
              <a16:creationId xmlns:a16="http://schemas.microsoft.com/office/drawing/2014/main" id="{DC9E72AD-2253-4E48-926A-B1CD02D93F1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65" name="Text Box 15">
          <a:extLst>
            <a:ext uri="{FF2B5EF4-FFF2-40B4-BE49-F238E27FC236}">
              <a16:creationId xmlns:a16="http://schemas.microsoft.com/office/drawing/2014/main" id="{57CFF38F-4F16-42A4-ADF5-93CF01BB151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66" name="Text Box 15">
          <a:extLst>
            <a:ext uri="{FF2B5EF4-FFF2-40B4-BE49-F238E27FC236}">
              <a16:creationId xmlns:a16="http://schemas.microsoft.com/office/drawing/2014/main" id="{03DFD991-7040-4111-8031-F244C59BCA4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67" name="Text Box 15">
          <a:extLst>
            <a:ext uri="{FF2B5EF4-FFF2-40B4-BE49-F238E27FC236}">
              <a16:creationId xmlns:a16="http://schemas.microsoft.com/office/drawing/2014/main" id="{089FD0E2-43BA-43E1-8B8C-6EA37E29BEC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68" name="Text Box 15">
          <a:extLst>
            <a:ext uri="{FF2B5EF4-FFF2-40B4-BE49-F238E27FC236}">
              <a16:creationId xmlns:a16="http://schemas.microsoft.com/office/drawing/2014/main" id="{436C22B1-362D-4A23-8772-BF91111BE1F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69" name="Text Box 15">
          <a:extLst>
            <a:ext uri="{FF2B5EF4-FFF2-40B4-BE49-F238E27FC236}">
              <a16:creationId xmlns:a16="http://schemas.microsoft.com/office/drawing/2014/main" id="{FE579A56-6F7D-42A2-8F0C-4F403ED9DFF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70" name="Text Box 15">
          <a:extLst>
            <a:ext uri="{FF2B5EF4-FFF2-40B4-BE49-F238E27FC236}">
              <a16:creationId xmlns:a16="http://schemas.microsoft.com/office/drawing/2014/main" id="{C17A7E97-53A7-44BB-8A04-0DF84997001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71" name="Text Box 15">
          <a:extLst>
            <a:ext uri="{FF2B5EF4-FFF2-40B4-BE49-F238E27FC236}">
              <a16:creationId xmlns:a16="http://schemas.microsoft.com/office/drawing/2014/main" id="{4965622B-1618-4E8E-AFAB-14210DCDFA1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72" name="Text Box 15">
          <a:extLst>
            <a:ext uri="{FF2B5EF4-FFF2-40B4-BE49-F238E27FC236}">
              <a16:creationId xmlns:a16="http://schemas.microsoft.com/office/drawing/2014/main" id="{D8459862-7932-454F-93E2-F5FD3D1881F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73" name="Text Box 15">
          <a:extLst>
            <a:ext uri="{FF2B5EF4-FFF2-40B4-BE49-F238E27FC236}">
              <a16:creationId xmlns:a16="http://schemas.microsoft.com/office/drawing/2014/main" id="{F2D52515-E00A-4152-BF68-617F47BF1C1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74" name="Text Box 15">
          <a:extLst>
            <a:ext uri="{FF2B5EF4-FFF2-40B4-BE49-F238E27FC236}">
              <a16:creationId xmlns:a16="http://schemas.microsoft.com/office/drawing/2014/main" id="{9CEFA47D-649E-4AF5-B9B0-26C665B8E4B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75" name="Text Box 15">
          <a:extLst>
            <a:ext uri="{FF2B5EF4-FFF2-40B4-BE49-F238E27FC236}">
              <a16:creationId xmlns:a16="http://schemas.microsoft.com/office/drawing/2014/main" id="{E61749F5-BFC4-4071-B640-9AEC6009318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76" name="Text Box 15">
          <a:extLst>
            <a:ext uri="{FF2B5EF4-FFF2-40B4-BE49-F238E27FC236}">
              <a16:creationId xmlns:a16="http://schemas.microsoft.com/office/drawing/2014/main" id="{262EFC35-DAA2-4D14-8069-ABCD9D75428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77" name="Text Box 15">
          <a:extLst>
            <a:ext uri="{FF2B5EF4-FFF2-40B4-BE49-F238E27FC236}">
              <a16:creationId xmlns:a16="http://schemas.microsoft.com/office/drawing/2014/main" id="{D7D9CD90-2126-4B78-A9D6-D72F1A2A91B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78" name="Text Box 15">
          <a:extLst>
            <a:ext uri="{FF2B5EF4-FFF2-40B4-BE49-F238E27FC236}">
              <a16:creationId xmlns:a16="http://schemas.microsoft.com/office/drawing/2014/main" id="{4041A6DD-0399-410C-85E2-2FA8AE12D58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79" name="Text Box 15">
          <a:extLst>
            <a:ext uri="{FF2B5EF4-FFF2-40B4-BE49-F238E27FC236}">
              <a16:creationId xmlns:a16="http://schemas.microsoft.com/office/drawing/2014/main" id="{5B51B429-94F1-41BA-8133-0F313D47685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80" name="Text Box 15">
          <a:extLst>
            <a:ext uri="{FF2B5EF4-FFF2-40B4-BE49-F238E27FC236}">
              <a16:creationId xmlns:a16="http://schemas.microsoft.com/office/drawing/2014/main" id="{8FD8EA8E-4FB5-4DE7-AFD9-3EF6CBEC305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81" name="Text Box 15">
          <a:extLst>
            <a:ext uri="{FF2B5EF4-FFF2-40B4-BE49-F238E27FC236}">
              <a16:creationId xmlns:a16="http://schemas.microsoft.com/office/drawing/2014/main" id="{542CE682-CABD-4DE5-ACBF-B48302093FC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82" name="Text Box 15">
          <a:extLst>
            <a:ext uri="{FF2B5EF4-FFF2-40B4-BE49-F238E27FC236}">
              <a16:creationId xmlns:a16="http://schemas.microsoft.com/office/drawing/2014/main" id="{32FA4DB4-7C1E-46A8-BF0E-9B26E60C857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83" name="Text Box 15">
          <a:extLst>
            <a:ext uri="{FF2B5EF4-FFF2-40B4-BE49-F238E27FC236}">
              <a16:creationId xmlns:a16="http://schemas.microsoft.com/office/drawing/2014/main" id="{7F19B297-B534-4311-BD5B-A9EA24616C6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84" name="Text Box 15">
          <a:extLst>
            <a:ext uri="{FF2B5EF4-FFF2-40B4-BE49-F238E27FC236}">
              <a16:creationId xmlns:a16="http://schemas.microsoft.com/office/drawing/2014/main" id="{4AF0F9D9-434B-40D4-AAED-C1DF8106F33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85" name="Text Box 15">
          <a:extLst>
            <a:ext uri="{FF2B5EF4-FFF2-40B4-BE49-F238E27FC236}">
              <a16:creationId xmlns:a16="http://schemas.microsoft.com/office/drawing/2014/main" id="{AAAEB097-ECFF-415D-86DB-C429E1BF338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86" name="Text Box 15">
          <a:extLst>
            <a:ext uri="{FF2B5EF4-FFF2-40B4-BE49-F238E27FC236}">
              <a16:creationId xmlns:a16="http://schemas.microsoft.com/office/drawing/2014/main" id="{3D4FC5BA-7223-48B2-B7E5-B7900E3A14A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87" name="Text Box 15">
          <a:extLst>
            <a:ext uri="{FF2B5EF4-FFF2-40B4-BE49-F238E27FC236}">
              <a16:creationId xmlns:a16="http://schemas.microsoft.com/office/drawing/2014/main" id="{E9964291-1A6B-4E59-B67F-85405B89C45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88" name="Text Box 15">
          <a:extLst>
            <a:ext uri="{FF2B5EF4-FFF2-40B4-BE49-F238E27FC236}">
              <a16:creationId xmlns:a16="http://schemas.microsoft.com/office/drawing/2014/main" id="{BA8E5F54-D581-49EC-956B-5727027D97C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89" name="Text Box 15">
          <a:extLst>
            <a:ext uri="{FF2B5EF4-FFF2-40B4-BE49-F238E27FC236}">
              <a16:creationId xmlns:a16="http://schemas.microsoft.com/office/drawing/2014/main" id="{0E296F7C-5ACE-44AD-8C32-AD9B9C27BD3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90" name="Text Box 15">
          <a:extLst>
            <a:ext uri="{FF2B5EF4-FFF2-40B4-BE49-F238E27FC236}">
              <a16:creationId xmlns:a16="http://schemas.microsoft.com/office/drawing/2014/main" id="{A38BA403-97A4-4E83-9781-CE143CFDBA5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91" name="Text Box 15">
          <a:extLst>
            <a:ext uri="{FF2B5EF4-FFF2-40B4-BE49-F238E27FC236}">
              <a16:creationId xmlns:a16="http://schemas.microsoft.com/office/drawing/2014/main" id="{AC14DD42-BBF2-439F-B80A-3A918ACE66A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192" name="Text Box 15">
          <a:extLst>
            <a:ext uri="{FF2B5EF4-FFF2-40B4-BE49-F238E27FC236}">
              <a16:creationId xmlns:a16="http://schemas.microsoft.com/office/drawing/2014/main" id="{E00AE4ED-D03D-4532-9BDC-CF0B9E7291A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93" name="Text Box 15">
          <a:extLst>
            <a:ext uri="{FF2B5EF4-FFF2-40B4-BE49-F238E27FC236}">
              <a16:creationId xmlns:a16="http://schemas.microsoft.com/office/drawing/2014/main" id="{F4A940B0-E79C-4D8E-BDC4-89A2CE72176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94" name="Text Box 15">
          <a:extLst>
            <a:ext uri="{FF2B5EF4-FFF2-40B4-BE49-F238E27FC236}">
              <a16:creationId xmlns:a16="http://schemas.microsoft.com/office/drawing/2014/main" id="{8ED30314-DB64-48B8-BBC0-AB578D4B36F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95" name="Text Box 15">
          <a:extLst>
            <a:ext uri="{FF2B5EF4-FFF2-40B4-BE49-F238E27FC236}">
              <a16:creationId xmlns:a16="http://schemas.microsoft.com/office/drawing/2014/main" id="{1D6C7963-A3C3-48D4-833E-04277990E2F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96" name="Text Box 15">
          <a:extLst>
            <a:ext uri="{FF2B5EF4-FFF2-40B4-BE49-F238E27FC236}">
              <a16:creationId xmlns:a16="http://schemas.microsoft.com/office/drawing/2014/main" id="{4CDE4D9C-A9D7-4CFC-8540-D60B52AE5B6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97" name="Text Box 15">
          <a:extLst>
            <a:ext uri="{FF2B5EF4-FFF2-40B4-BE49-F238E27FC236}">
              <a16:creationId xmlns:a16="http://schemas.microsoft.com/office/drawing/2014/main" id="{32116B13-426C-4B66-9B9A-47C0B1F7E8A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98" name="Text Box 15">
          <a:extLst>
            <a:ext uri="{FF2B5EF4-FFF2-40B4-BE49-F238E27FC236}">
              <a16:creationId xmlns:a16="http://schemas.microsoft.com/office/drawing/2014/main" id="{A092CAAF-D7F7-4766-8038-FAAB8F926F4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199" name="Text Box 15">
          <a:extLst>
            <a:ext uri="{FF2B5EF4-FFF2-40B4-BE49-F238E27FC236}">
              <a16:creationId xmlns:a16="http://schemas.microsoft.com/office/drawing/2014/main" id="{30179DC5-EF84-4018-9CC9-1F48504390D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00" name="Text Box 15">
          <a:extLst>
            <a:ext uri="{FF2B5EF4-FFF2-40B4-BE49-F238E27FC236}">
              <a16:creationId xmlns:a16="http://schemas.microsoft.com/office/drawing/2014/main" id="{CCC392EB-B662-4401-AFCE-3F1C9E8F0F4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01" name="Text Box 15">
          <a:extLst>
            <a:ext uri="{FF2B5EF4-FFF2-40B4-BE49-F238E27FC236}">
              <a16:creationId xmlns:a16="http://schemas.microsoft.com/office/drawing/2014/main" id="{9B2E2067-7AAC-4629-8C1C-8B4CBA1CE3B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02" name="Text Box 15">
          <a:extLst>
            <a:ext uri="{FF2B5EF4-FFF2-40B4-BE49-F238E27FC236}">
              <a16:creationId xmlns:a16="http://schemas.microsoft.com/office/drawing/2014/main" id="{A1FCAA94-EBDF-4EA3-91D4-5AF391F6E87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203" name="Text Box 15">
          <a:extLst>
            <a:ext uri="{FF2B5EF4-FFF2-40B4-BE49-F238E27FC236}">
              <a16:creationId xmlns:a16="http://schemas.microsoft.com/office/drawing/2014/main" id="{B687EA3D-D6C6-4DCE-B05D-28F822D963B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204" name="Text Box 15">
          <a:extLst>
            <a:ext uri="{FF2B5EF4-FFF2-40B4-BE49-F238E27FC236}">
              <a16:creationId xmlns:a16="http://schemas.microsoft.com/office/drawing/2014/main" id="{FE0C41FB-661A-4554-8882-BA9FC957C31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205" name="Text Box 15">
          <a:extLst>
            <a:ext uri="{FF2B5EF4-FFF2-40B4-BE49-F238E27FC236}">
              <a16:creationId xmlns:a16="http://schemas.microsoft.com/office/drawing/2014/main" id="{75E15395-92B6-435C-875C-C84F4638815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206" name="Text Box 15">
          <a:extLst>
            <a:ext uri="{FF2B5EF4-FFF2-40B4-BE49-F238E27FC236}">
              <a16:creationId xmlns:a16="http://schemas.microsoft.com/office/drawing/2014/main" id="{EDE6FD5F-6AFE-4729-9B43-BF4DBF598F3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400050</xdr:rowOff>
    </xdr:to>
    <xdr:sp macro="" textlink="">
      <xdr:nvSpPr>
        <xdr:cNvPr id="1207" name="Text Box 15">
          <a:extLst>
            <a:ext uri="{FF2B5EF4-FFF2-40B4-BE49-F238E27FC236}">
              <a16:creationId xmlns:a16="http://schemas.microsoft.com/office/drawing/2014/main" id="{59F87CA1-64E2-41BD-9962-C180B7B3EB9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08" name="Text Box 15">
          <a:extLst>
            <a:ext uri="{FF2B5EF4-FFF2-40B4-BE49-F238E27FC236}">
              <a16:creationId xmlns:a16="http://schemas.microsoft.com/office/drawing/2014/main" id="{5FEED1E9-3173-4394-A02B-BCBBE5573B0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09" name="Text Box 15">
          <a:extLst>
            <a:ext uri="{FF2B5EF4-FFF2-40B4-BE49-F238E27FC236}">
              <a16:creationId xmlns:a16="http://schemas.microsoft.com/office/drawing/2014/main" id="{5EFEB404-E0B3-4599-8249-0391222E06D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10" name="Text Box 15">
          <a:extLst>
            <a:ext uri="{FF2B5EF4-FFF2-40B4-BE49-F238E27FC236}">
              <a16:creationId xmlns:a16="http://schemas.microsoft.com/office/drawing/2014/main" id="{623E97A8-CC4A-4C1D-B010-797EF41ADFB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11" name="Text Box 15">
          <a:extLst>
            <a:ext uri="{FF2B5EF4-FFF2-40B4-BE49-F238E27FC236}">
              <a16:creationId xmlns:a16="http://schemas.microsoft.com/office/drawing/2014/main" id="{6EB7C5F6-85EA-4E6D-BE6B-5D78A2E734F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12" name="Text Box 15">
          <a:extLst>
            <a:ext uri="{FF2B5EF4-FFF2-40B4-BE49-F238E27FC236}">
              <a16:creationId xmlns:a16="http://schemas.microsoft.com/office/drawing/2014/main" id="{C3C30F3F-70EC-43F2-9AF1-DEC2CEB2F87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13" name="Text Box 15">
          <a:extLst>
            <a:ext uri="{FF2B5EF4-FFF2-40B4-BE49-F238E27FC236}">
              <a16:creationId xmlns:a16="http://schemas.microsoft.com/office/drawing/2014/main" id="{FB7A5F2F-4135-4135-9071-B801B49ABAF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14" name="Text Box 15">
          <a:extLst>
            <a:ext uri="{FF2B5EF4-FFF2-40B4-BE49-F238E27FC236}">
              <a16:creationId xmlns:a16="http://schemas.microsoft.com/office/drawing/2014/main" id="{D53747DA-B79A-4826-AD0F-1A0783D985F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15" name="Text Box 15">
          <a:extLst>
            <a:ext uri="{FF2B5EF4-FFF2-40B4-BE49-F238E27FC236}">
              <a16:creationId xmlns:a16="http://schemas.microsoft.com/office/drawing/2014/main" id="{7BDBEB74-DC60-4511-A434-57B69D5EE14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16" name="Text Box 15">
          <a:extLst>
            <a:ext uri="{FF2B5EF4-FFF2-40B4-BE49-F238E27FC236}">
              <a16:creationId xmlns:a16="http://schemas.microsoft.com/office/drawing/2014/main" id="{BF7941C4-7B47-42A1-8A7C-FC90F5155A4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17" name="Text Box 15">
          <a:extLst>
            <a:ext uri="{FF2B5EF4-FFF2-40B4-BE49-F238E27FC236}">
              <a16:creationId xmlns:a16="http://schemas.microsoft.com/office/drawing/2014/main" id="{ABA16217-C444-4DAF-B42C-E78DF4D2B71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18" name="Text Box 15">
          <a:extLst>
            <a:ext uri="{FF2B5EF4-FFF2-40B4-BE49-F238E27FC236}">
              <a16:creationId xmlns:a16="http://schemas.microsoft.com/office/drawing/2014/main" id="{2150B3F3-C6A1-4078-9206-74E16C0332C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19" name="Text Box 15">
          <a:extLst>
            <a:ext uri="{FF2B5EF4-FFF2-40B4-BE49-F238E27FC236}">
              <a16:creationId xmlns:a16="http://schemas.microsoft.com/office/drawing/2014/main" id="{98EC013E-6C25-4773-BE1C-607CF8B69B5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20" name="Text Box 15">
          <a:extLst>
            <a:ext uri="{FF2B5EF4-FFF2-40B4-BE49-F238E27FC236}">
              <a16:creationId xmlns:a16="http://schemas.microsoft.com/office/drawing/2014/main" id="{5C1887D2-28C2-4632-8213-88BAAC3AE5F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21" name="Text Box 15">
          <a:extLst>
            <a:ext uri="{FF2B5EF4-FFF2-40B4-BE49-F238E27FC236}">
              <a16:creationId xmlns:a16="http://schemas.microsoft.com/office/drawing/2014/main" id="{A8472745-FF2C-4EC9-9C28-C12FDD874E8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22" name="Text Box 15">
          <a:extLst>
            <a:ext uri="{FF2B5EF4-FFF2-40B4-BE49-F238E27FC236}">
              <a16:creationId xmlns:a16="http://schemas.microsoft.com/office/drawing/2014/main" id="{1D70F6EE-C763-4EFD-B9ED-823BAA3FEB3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23" name="Text Box 15">
          <a:extLst>
            <a:ext uri="{FF2B5EF4-FFF2-40B4-BE49-F238E27FC236}">
              <a16:creationId xmlns:a16="http://schemas.microsoft.com/office/drawing/2014/main" id="{5DCAE139-E7C5-4CB7-A059-233A945F235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24" name="Text Box 15">
          <a:extLst>
            <a:ext uri="{FF2B5EF4-FFF2-40B4-BE49-F238E27FC236}">
              <a16:creationId xmlns:a16="http://schemas.microsoft.com/office/drawing/2014/main" id="{A96C60BC-A349-4692-A5A7-46D61E3503E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25" name="Text Box 15">
          <a:extLst>
            <a:ext uri="{FF2B5EF4-FFF2-40B4-BE49-F238E27FC236}">
              <a16:creationId xmlns:a16="http://schemas.microsoft.com/office/drawing/2014/main" id="{47AD5166-CC39-4987-9212-B7E7B066090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26" name="Text Box 15">
          <a:extLst>
            <a:ext uri="{FF2B5EF4-FFF2-40B4-BE49-F238E27FC236}">
              <a16:creationId xmlns:a16="http://schemas.microsoft.com/office/drawing/2014/main" id="{96BEB30E-EB15-443A-ABA3-962DCCE0068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27" name="Text Box 15">
          <a:extLst>
            <a:ext uri="{FF2B5EF4-FFF2-40B4-BE49-F238E27FC236}">
              <a16:creationId xmlns:a16="http://schemas.microsoft.com/office/drawing/2014/main" id="{EF4F20E3-BF1A-4514-A033-32DDA1B485F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28" name="Text Box 15">
          <a:extLst>
            <a:ext uri="{FF2B5EF4-FFF2-40B4-BE49-F238E27FC236}">
              <a16:creationId xmlns:a16="http://schemas.microsoft.com/office/drawing/2014/main" id="{98BE42DA-1649-411E-B8CE-E4091434873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29" name="Text Box 15">
          <a:extLst>
            <a:ext uri="{FF2B5EF4-FFF2-40B4-BE49-F238E27FC236}">
              <a16:creationId xmlns:a16="http://schemas.microsoft.com/office/drawing/2014/main" id="{AF70EA13-1CFD-43A8-940B-1483186B2C9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30" name="Text Box 15">
          <a:extLst>
            <a:ext uri="{FF2B5EF4-FFF2-40B4-BE49-F238E27FC236}">
              <a16:creationId xmlns:a16="http://schemas.microsoft.com/office/drawing/2014/main" id="{18FD59A4-29A4-4CE6-B3C5-D5DD6780303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31" name="Text Box 15">
          <a:extLst>
            <a:ext uri="{FF2B5EF4-FFF2-40B4-BE49-F238E27FC236}">
              <a16:creationId xmlns:a16="http://schemas.microsoft.com/office/drawing/2014/main" id="{AE0F27FC-8CA1-4AD8-9F2D-3BA14A4C9E1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32" name="Text Box 15">
          <a:extLst>
            <a:ext uri="{FF2B5EF4-FFF2-40B4-BE49-F238E27FC236}">
              <a16:creationId xmlns:a16="http://schemas.microsoft.com/office/drawing/2014/main" id="{A353917E-9AC0-4851-9150-A4A72F03130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33" name="Text Box 15">
          <a:extLst>
            <a:ext uri="{FF2B5EF4-FFF2-40B4-BE49-F238E27FC236}">
              <a16:creationId xmlns:a16="http://schemas.microsoft.com/office/drawing/2014/main" id="{61093F5E-73F5-4F1B-A4EA-F663F474EF8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34" name="Text Box 15">
          <a:extLst>
            <a:ext uri="{FF2B5EF4-FFF2-40B4-BE49-F238E27FC236}">
              <a16:creationId xmlns:a16="http://schemas.microsoft.com/office/drawing/2014/main" id="{8A38CAB6-889E-4531-ADCE-3514AA43124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35" name="Text Box 15">
          <a:extLst>
            <a:ext uri="{FF2B5EF4-FFF2-40B4-BE49-F238E27FC236}">
              <a16:creationId xmlns:a16="http://schemas.microsoft.com/office/drawing/2014/main" id="{F9ECC234-E6C6-4BBC-85EE-A7ABACC16E8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36" name="Text Box 15">
          <a:extLst>
            <a:ext uri="{FF2B5EF4-FFF2-40B4-BE49-F238E27FC236}">
              <a16:creationId xmlns:a16="http://schemas.microsoft.com/office/drawing/2014/main" id="{CE993849-D4E2-4491-BCF8-EC4087F1F0A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37" name="Text Box 15">
          <a:extLst>
            <a:ext uri="{FF2B5EF4-FFF2-40B4-BE49-F238E27FC236}">
              <a16:creationId xmlns:a16="http://schemas.microsoft.com/office/drawing/2014/main" id="{4CED70AC-163A-420C-B56D-138ED79FCCC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38" name="Text Box 15">
          <a:extLst>
            <a:ext uri="{FF2B5EF4-FFF2-40B4-BE49-F238E27FC236}">
              <a16:creationId xmlns:a16="http://schemas.microsoft.com/office/drawing/2014/main" id="{A08410B3-7E0B-4124-B5A5-FF212BEDDC2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39" name="Text Box 15">
          <a:extLst>
            <a:ext uri="{FF2B5EF4-FFF2-40B4-BE49-F238E27FC236}">
              <a16:creationId xmlns:a16="http://schemas.microsoft.com/office/drawing/2014/main" id="{AA30022A-24BF-4060-A52F-432A0872FCD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40" name="Text Box 15">
          <a:extLst>
            <a:ext uri="{FF2B5EF4-FFF2-40B4-BE49-F238E27FC236}">
              <a16:creationId xmlns:a16="http://schemas.microsoft.com/office/drawing/2014/main" id="{8EA9F469-6391-49A5-B6C7-8FE8C4D3BA2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3763AA9A-F080-4D3E-8B4D-243BB1A3873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42" name="Text Box 15">
          <a:extLst>
            <a:ext uri="{FF2B5EF4-FFF2-40B4-BE49-F238E27FC236}">
              <a16:creationId xmlns:a16="http://schemas.microsoft.com/office/drawing/2014/main" id="{282FD856-A5E4-4DCE-8D7B-B40D3485671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43" name="Text Box 15">
          <a:extLst>
            <a:ext uri="{FF2B5EF4-FFF2-40B4-BE49-F238E27FC236}">
              <a16:creationId xmlns:a16="http://schemas.microsoft.com/office/drawing/2014/main" id="{504043BF-8DBB-43B1-AB4E-6811757C525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44" name="Text Box 15">
          <a:extLst>
            <a:ext uri="{FF2B5EF4-FFF2-40B4-BE49-F238E27FC236}">
              <a16:creationId xmlns:a16="http://schemas.microsoft.com/office/drawing/2014/main" id="{616F5C49-45BA-4E5F-B620-7FBD6C986CC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45" name="Text Box 15">
          <a:extLst>
            <a:ext uri="{FF2B5EF4-FFF2-40B4-BE49-F238E27FC236}">
              <a16:creationId xmlns:a16="http://schemas.microsoft.com/office/drawing/2014/main" id="{46E3D932-4EF4-4DCB-A427-92A3DED0E10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46" name="Text Box 15">
          <a:extLst>
            <a:ext uri="{FF2B5EF4-FFF2-40B4-BE49-F238E27FC236}">
              <a16:creationId xmlns:a16="http://schemas.microsoft.com/office/drawing/2014/main" id="{A3AF7A51-C751-446C-BA07-A385ACF08AE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47" name="Text Box 15">
          <a:extLst>
            <a:ext uri="{FF2B5EF4-FFF2-40B4-BE49-F238E27FC236}">
              <a16:creationId xmlns:a16="http://schemas.microsoft.com/office/drawing/2014/main" id="{968D8B66-919E-4714-99A1-E0FCFFDAFFE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48" name="Text Box 15">
          <a:extLst>
            <a:ext uri="{FF2B5EF4-FFF2-40B4-BE49-F238E27FC236}">
              <a16:creationId xmlns:a16="http://schemas.microsoft.com/office/drawing/2014/main" id="{12AD4269-068B-4A89-B69F-D163C171713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49" name="Text Box 15">
          <a:extLst>
            <a:ext uri="{FF2B5EF4-FFF2-40B4-BE49-F238E27FC236}">
              <a16:creationId xmlns:a16="http://schemas.microsoft.com/office/drawing/2014/main" id="{8DE979D5-6B58-47C3-9D31-012DF2096FD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50" name="Text Box 15">
          <a:extLst>
            <a:ext uri="{FF2B5EF4-FFF2-40B4-BE49-F238E27FC236}">
              <a16:creationId xmlns:a16="http://schemas.microsoft.com/office/drawing/2014/main" id="{EB389D9C-593E-4769-A133-B7383582DCC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51" name="Text Box 15">
          <a:extLst>
            <a:ext uri="{FF2B5EF4-FFF2-40B4-BE49-F238E27FC236}">
              <a16:creationId xmlns:a16="http://schemas.microsoft.com/office/drawing/2014/main" id="{487FE0E7-F2BE-42B8-83BE-4AC8A490088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52" name="Text Box 15">
          <a:extLst>
            <a:ext uri="{FF2B5EF4-FFF2-40B4-BE49-F238E27FC236}">
              <a16:creationId xmlns:a16="http://schemas.microsoft.com/office/drawing/2014/main" id="{806CECD5-D5D8-4FFC-B233-F70784F1F52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53" name="Text Box 15">
          <a:extLst>
            <a:ext uri="{FF2B5EF4-FFF2-40B4-BE49-F238E27FC236}">
              <a16:creationId xmlns:a16="http://schemas.microsoft.com/office/drawing/2014/main" id="{00B0AEAA-6473-47F3-A72E-19F401DB2CB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54" name="Text Box 15">
          <a:extLst>
            <a:ext uri="{FF2B5EF4-FFF2-40B4-BE49-F238E27FC236}">
              <a16:creationId xmlns:a16="http://schemas.microsoft.com/office/drawing/2014/main" id="{82EFA849-6DFA-4BE4-9E4D-1736D383009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55" name="Text Box 15">
          <a:extLst>
            <a:ext uri="{FF2B5EF4-FFF2-40B4-BE49-F238E27FC236}">
              <a16:creationId xmlns:a16="http://schemas.microsoft.com/office/drawing/2014/main" id="{7CD7869A-4D01-4EA9-BFB0-937E1B86878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56" name="Text Box 15">
          <a:extLst>
            <a:ext uri="{FF2B5EF4-FFF2-40B4-BE49-F238E27FC236}">
              <a16:creationId xmlns:a16="http://schemas.microsoft.com/office/drawing/2014/main" id="{9B20B566-1D51-4296-A5DE-34B5575F28B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57" name="Text Box 15">
          <a:extLst>
            <a:ext uri="{FF2B5EF4-FFF2-40B4-BE49-F238E27FC236}">
              <a16:creationId xmlns:a16="http://schemas.microsoft.com/office/drawing/2014/main" id="{63A550FB-1773-4D9E-A281-E48A9A6BE15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58" name="Text Box 15">
          <a:extLst>
            <a:ext uri="{FF2B5EF4-FFF2-40B4-BE49-F238E27FC236}">
              <a16:creationId xmlns:a16="http://schemas.microsoft.com/office/drawing/2014/main" id="{E257CF2C-20BA-492C-9C20-D41A579B9C9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59" name="Text Box 15">
          <a:extLst>
            <a:ext uri="{FF2B5EF4-FFF2-40B4-BE49-F238E27FC236}">
              <a16:creationId xmlns:a16="http://schemas.microsoft.com/office/drawing/2014/main" id="{86D8464B-9BAE-4DBE-8FCA-6A0D7B763A3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60" name="Text Box 15">
          <a:extLst>
            <a:ext uri="{FF2B5EF4-FFF2-40B4-BE49-F238E27FC236}">
              <a16:creationId xmlns:a16="http://schemas.microsoft.com/office/drawing/2014/main" id="{063F0C56-B9D9-40F6-973A-0CDF220236F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61" name="Text Box 15">
          <a:extLst>
            <a:ext uri="{FF2B5EF4-FFF2-40B4-BE49-F238E27FC236}">
              <a16:creationId xmlns:a16="http://schemas.microsoft.com/office/drawing/2014/main" id="{957263DB-5C6A-48AB-83F6-806731302D3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62" name="Text Box 15">
          <a:extLst>
            <a:ext uri="{FF2B5EF4-FFF2-40B4-BE49-F238E27FC236}">
              <a16:creationId xmlns:a16="http://schemas.microsoft.com/office/drawing/2014/main" id="{B8BD69E0-EE4B-43CD-9957-3506D6EBB37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63" name="Text Box 15">
          <a:extLst>
            <a:ext uri="{FF2B5EF4-FFF2-40B4-BE49-F238E27FC236}">
              <a16:creationId xmlns:a16="http://schemas.microsoft.com/office/drawing/2014/main" id="{8C2AA3F0-D225-48B0-9766-B95D1F8C12E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64" name="Text Box 15">
          <a:extLst>
            <a:ext uri="{FF2B5EF4-FFF2-40B4-BE49-F238E27FC236}">
              <a16:creationId xmlns:a16="http://schemas.microsoft.com/office/drawing/2014/main" id="{F386ADDD-E511-4064-A3D4-A2B05C036D4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65" name="Text Box 15">
          <a:extLst>
            <a:ext uri="{FF2B5EF4-FFF2-40B4-BE49-F238E27FC236}">
              <a16:creationId xmlns:a16="http://schemas.microsoft.com/office/drawing/2014/main" id="{5C88D831-C0CE-4C29-B871-DFA5E202A88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66" name="Text Box 15">
          <a:extLst>
            <a:ext uri="{FF2B5EF4-FFF2-40B4-BE49-F238E27FC236}">
              <a16:creationId xmlns:a16="http://schemas.microsoft.com/office/drawing/2014/main" id="{C7165010-4E32-4A8E-81A5-4BEEDB758B6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67" name="Text Box 15">
          <a:extLst>
            <a:ext uri="{FF2B5EF4-FFF2-40B4-BE49-F238E27FC236}">
              <a16:creationId xmlns:a16="http://schemas.microsoft.com/office/drawing/2014/main" id="{548EEC7E-0D20-4C34-9386-C00BD890060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68" name="Text Box 15">
          <a:extLst>
            <a:ext uri="{FF2B5EF4-FFF2-40B4-BE49-F238E27FC236}">
              <a16:creationId xmlns:a16="http://schemas.microsoft.com/office/drawing/2014/main" id="{DBA7E6B8-94CE-4A21-A171-53D52E9BE73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69" name="Text Box 15">
          <a:extLst>
            <a:ext uri="{FF2B5EF4-FFF2-40B4-BE49-F238E27FC236}">
              <a16:creationId xmlns:a16="http://schemas.microsoft.com/office/drawing/2014/main" id="{95C60BCF-7E7F-493F-A147-998131C85E7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70" name="Text Box 15">
          <a:extLst>
            <a:ext uri="{FF2B5EF4-FFF2-40B4-BE49-F238E27FC236}">
              <a16:creationId xmlns:a16="http://schemas.microsoft.com/office/drawing/2014/main" id="{41D645CF-E2DC-44ED-BB00-9BEDCF1D331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71" name="Text Box 15">
          <a:extLst>
            <a:ext uri="{FF2B5EF4-FFF2-40B4-BE49-F238E27FC236}">
              <a16:creationId xmlns:a16="http://schemas.microsoft.com/office/drawing/2014/main" id="{BA2C926C-3E55-4C7D-8D81-7095476A009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272" name="Text Box 15">
          <a:extLst>
            <a:ext uri="{FF2B5EF4-FFF2-40B4-BE49-F238E27FC236}">
              <a16:creationId xmlns:a16="http://schemas.microsoft.com/office/drawing/2014/main" id="{BAA45406-A85C-43F8-85F2-45FFD5274F1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273" name="Text Box 15">
          <a:extLst>
            <a:ext uri="{FF2B5EF4-FFF2-40B4-BE49-F238E27FC236}">
              <a16:creationId xmlns:a16="http://schemas.microsoft.com/office/drawing/2014/main" id="{DD159486-7C28-4B8C-9AAF-999C3037D0F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274" name="Text Box 15">
          <a:extLst>
            <a:ext uri="{FF2B5EF4-FFF2-40B4-BE49-F238E27FC236}">
              <a16:creationId xmlns:a16="http://schemas.microsoft.com/office/drawing/2014/main" id="{6DD70A4F-D853-467F-A039-7010FD0182D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275" name="Text Box 15">
          <a:extLst>
            <a:ext uri="{FF2B5EF4-FFF2-40B4-BE49-F238E27FC236}">
              <a16:creationId xmlns:a16="http://schemas.microsoft.com/office/drawing/2014/main" id="{03C04CCC-2FE4-4B36-A237-ED9FBBC6943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276" name="Text Box 15">
          <a:extLst>
            <a:ext uri="{FF2B5EF4-FFF2-40B4-BE49-F238E27FC236}">
              <a16:creationId xmlns:a16="http://schemas.microsoft.com/office/drawing/2014/main" id="{65323C4B-BC87-4213-B552-1A610825F5A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277" name="Text Box 15">
          <a:extLst>
            <a:ext uri="{FF2B5EF4-FFF2-40B4-BE49-F238E27FC236}">
              <a16:creationId xmlns:a16="http://schemas.microsoft.com/office/drawing/2014/main" id="{C65382D0-0F0D-4C8D-AB2D-1F5D6F7F0EB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278" name="Text Box 15">
          <a:extLst>
            <a:ext uri="{FF2B5EF4-FFF2-40B4-BE49-F238E27FC236}">
              <a16:creationId xmlns:a16="http://schemas.microsoft.com/office/drawing/2014/main" id="{6D6EE3A9-A9D8-4621-97C9-DED261C276B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279" name="Text Box 15">
          <a:extLst>
            <a:ext uri="{FF2B5EF4-FFF2-40B4-BE49-F238E27FC236}">
              <a16:creationId xmlns:a16="http://schemas.microsoft.com/office/drawing/2014/main" id="{76532F6A-258A-430E-8BD6-FA2C08E69C7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280" name="Text Box 15">
          <a:extLst>
            <a:ext uri="{FF2B5EF4-FFF2-40B4-BE49-F238E27FC236}">
              <a16:creationId xmlns:a16="http://schemas.microsoft.com/office/drawing/2014/main" id="{8509BC1A-5295-4FE2-B436-270EF625910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281" name="Text Box 15">
          <a:extLst>
            <a:ext uri="{FF2B5EF4-FFF2-40B4-BE49-F238E27FC236}">
              <a16:creationId xmlns:a16="http://schemas.microsoft.com/office/drawing/2014/main" id="{62F94C55-F058-4D46-A203-9BA25E092DA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282" name="Text Box 15">
          <a:extLst>
            <a:ext uri="{FF2B5EF4-FFF2-40B4-BE49-F238E27FC236}">
              <a16:creationId xmlns:a16="http://schemas.microsoft.com/office/drawing/2014/main" id="{BEA72B38-4FE7-407B-AAF4-5B825262F57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283" name="Text Box 15">
          <a:extLst>
            <a:ext uri="{FF2B5EF4-FFF2-40B4-BE49-F238E27FC236}">
              <a16:creationId xmlns:a16="http://schemas.microsoft.com/office/drawing/2014/main" id="{FACC4B62-67DF-44F0-A27E-C9BD9B19751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284" name="Text Box 15">
          <a:extLst>
            <a:ext uri="{FF2B5EF4-FFF2-40B4-BE49-F238E27FC236}">
              <a16:creationId xmlns:a16="http://schemas.microsoft.com/office/drawing/2014/main" id="{244D4428-D42F-4EE5-849D-C70BB2F9F3E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285" name="Text Box 15">
          <a:extLst>
            <a:ext uri="{FF2B5EF4-FFF2-40B4-BE49-F238E27FC236}">
              <a16:creationId xmlns:a16="http://schemas.microsoft.com/office/drawing/2014/main" id="{E7CDD589-D148-472B-BB5F-C8573C64B9C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286" name="Text Box 15">
          <a:extLst>
            <a:ext uri="{FF2B5EF4-FFF2-40B4-BE49-F238E27FC236}">
              <a16:creationId xmlns:a16="http://schemas.microsoft.com/office/drawing/2014/main" id="{BD65287D-1A8D-4E39-966C-F35C8F193F1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287" name="Text Box 15">
          <a:extLst>
            <a:ext uri="{FF2B5EF4-FFF2-40B4-BE49-F238E27FC236}">
              <a16:creationId xmlns:a16="http://schemas.microsoft.com/office/drawing/2014/main" id="{FEA04E67-F59B-4A32-9933-7F8252F8DD4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288" name="Text Box 15">
          <a:extLst>
            <a:ext uri="{FF2B5EF4-FFF2-40B4-BE49-F238E27FC236}">
              <a16:creationId xmlns:a16="http://schemas.microsoft.com/office/drawing/2014/main" id="{2A13BEC7-156A-46CC-8E2C-79059FE1460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289" name="Text Box 15">
          <a:extLst>
            <a:ext uri="{FF2B5EF4-FFF2-40B4-BE49-F238E27FC236}">
              <a16:creationId xmlns:a16="http://schemas.microsoft.com/office/drawing/2014/main" id="{E87A72B3-79E0-470E-8D36-E4108016D99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290" name="Text Box 15">
          <a:extLst>
            <a:ext uri="{FF2B5EF4-FFF2-40B4-BE49-F238E27FC236}">
              <a16:creationId xmlns:a16="http://schemas.microsoft.com/office/drawing/2014/main" id="{622E2CE8-3EC1-46D4-9956-614C231E1A4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291" name="Text Box 15">
          <a:extLst>
            <a:ext uri="{FF2B5EF4-FFF2-40B4-BE49-F238E27FC236}">
              <a16:creationId xmlns:a16="http://schemas.microsoft.com/office/drawing/2014/main" id="{A6ACADD2-86BE-4FB7-81F0-C6008717D7B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292" name="Text Box 15">
          <a:extLst>
            <a:ext uri="{FF2B5EF4-FFF2-40B4-BE49-F238E27FC236}">
              <a16:creationId xmlns:a16="http://schemas.microsoft.com/office/drawing/2014/main" id="{D9EADE0C-F455-4770-911D-8E1192574CF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293" name="Text Box 15">
          <a:extLst>
            <a:ext uri="{FF2B5EF4-FFF2-40B4-BE49-F238E27FC236}">
              <a16:creationId xmlns:a16="http://schemas.microsoft.com/office/drawing/2014/main" id="{F91FBB54-E4BF-4963-B9E4-5D266DC5F0C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294" name="Text Box 15">
          <a:extLst>
            <a:ext uri="{FF2B5EF4-FFF2-40B4-BE49-F238E27FC236}">
              <a16:creationId xmlns:a16="http://schemas.microsoft.com/office/drawing/2014/main" id="{C06D50E6-9C8B-4329-AEA4-111BEF4F791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295" name="Text Box 15">
          <a:extLst>
            <a:ext uri="{FF2B5EF4-FFF2-40B4-BE49-F238E27FC236}">
              <a16:creationId xmlns:a16="http://schemas.microsoft.com/office/drawing/2014/main" id="{4C56B7C8-4F39-44C8-85D6-9065CA79C4B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296" name="Text Box 15">
          <a:extLst>
            <a:ext uri="{FF2B5EF4-FFF2-40B4-BE49-F238E27FC236}">
              <a16:creationId xmlns:a16="http://schemas.microsoft.com/office/drawing/2014/main" id="{F8907AA0-2BCF-401A-8350-F893A71CB74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297" name="Text Box 15">
          <a:extLst>
            <a:ext uri="{FF2B5EF4-FFF2-40B4-BE49-F238E27FC236}">
              <a16:creationId xmlns:a16="http://schemas.microsoft.com/office/drawing/2014/main" id="{96F12E7F-63B1-4A9D-8AE2-15B6392AE8E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298" name="Text Box 15">
          <a:extLst>
            <a:ext uri="{FF2B5EF4-FFF2-40B4-BE49-F238E27FC236}">
              <a16:creationId xmlns:a16="http://schemas.microsoft.com/office/drawing/2014/main" id="{DE06A06C-1189-484D-BEB8-824403CB409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299" name="Text Box 15">
          <a:extLst>
            <a:ext uri="{FF2B5EF4-FFF2-40B4-BE49-F238E27FC236}">
              <a16:creationId xmlns:a16="http://schemas.microsoft.com/office/drawing/2014/main" id="{087E79C1-E7AA-42C8-A745-D317BCD029E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00" name="Text Box 15">
          <a:extLst>
            <a:ext uri="{FF2B5EF4-FFF2-40B4-BE49-F238E27FC236}">
              <a16:creationId xmlns:a16="http://schemas.microsoft.com/office/drawing/2014/main" id="{BD0DA879-18CC-4654-915D-AFC21ED6480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301" name="Text Box 15">
          <a:extLst>
            <a:ext uri="{FF2B5EF4-FFF2-40B4-BE49-F238E27FC236}">
              <a16:creationId xmlns:a16="http://schemas.microsoft.com/office/drawing/2014/main" id="{C4CD57E3-4A21-4F07-82B8-F31F40ED12C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302" name="Text Box 15">
          <a:extLst>
            <a:ext uri="{FF2B5EF4-FFF2-40B4-BE49-F238E27FC236}">
              <a16:creationId xmlns:a16="http://schemas.microsoft.com/office/drawing/2014/main" id="{E90071FF-024D-44AA-A62E-4A415275F5E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303" name="Text Box 15">
          <a:extLst>
            <a:ext uri="{FF2B5EF4-FFF2-40B4-BE49-F238E27FC236}">
              <a16:creationId xmlns:a16="http://schemas.microsoft.com/office/drawing/2014/main" id="{4CDF32A4-9326-4BE9-AF42-CB5800252BC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304" name="Text Box 15">
          <a:extLst>
            <a:ext uri="{FF2B5EF4-FFF2-40B4-BE49-F238E27FC236}">
              <a16:creationId xmlns:a16="http://schemas.microsoft.com/office/drawing/2014/main" id="{9C3B2CD6-A21B-4B1F-96ED-DFC6D745A23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305" name="Text Box 15">
          <a:extLst>
            <a:ext uri="{FF2B5EF4-FFF2-40B4-BE49-F238E27FC236}">
              <a16:creationId xmlns:a16="http://schemas.microsoft.com/office/drawing/2014/main" id="{2F8E2757-EF3D-46C8-BE21-4C8F4C55233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06" name="Text Box 15">
          <a:extLst>
            <a:ext uri="{FF2B5EF4-FFF2-40B4-BE49-F238E27FC236}">
              <a16:creationId xmlns:a16="http://schemas.microsoft.com/office/drawing/2014/main" id="{110C02FF-71B9-4E7F-BFD0-F94E7868E9C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0688AE75-5C41-4CCF-8BDE-6D9A905F190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08" name="Text Box 15">
          <a:extLst>
            <a:ext uri="{FF2B5EF4-FFF2-40B4-BE49-F238E27FC236}">
              <a16:creationId xmlns:a16="http://schemas.microsoft.com/office/drawing/2014/main" id="{79A41442-CFC5-4C00-9597-A7DFC32D150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09" name="Text Box 15">
          <a:extLst>
            <a:ext uri="{FF2B5EF4-FFF2-40B4-BE49-F238E27FC236}">
              <a16:creationId xmlns:a16="http://schemas.microsoft.com/office/drawing/2014/main" id="{CF132236-13AA-4126-9CD2-8D659F82ABF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10" name="Text Box 15">
          <a:extLst>
            <a:ext uri="{FF2B5EF4-FFF2-40B4-BE49-F238E27FC236}">
              <a16:creationId xmlns:a16="http://schemas.microsoft.com/office/drawing/2014/main" id="{0A25353A-79B1-46FA-9E26-BCE8A2BBDAD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11" name="Text Box 15">
          <a:extLst>
            <a:ext uri="{FF2B5EF4-FFF2-40B4-BE49-F238E27FC236}">
              <a16:creationId xmlns:a16="http://schemas.microsoft.com/office/drawing/2014/main" id="{807C25B1-F94A-491F-8955-460048D8D3D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12" name="Text Box 15">
          <a:extLst>
            <a:ext uri="{FF2B5EF4-FFF2-40B4-BE49-F238E27FC236}">
              <a16:creationId xmlns:a16="http://schemas.microsoft.com/office/drawing/2014/main" id="{29DE1125-A5A7-4E63-B2E0-F03DA0DAAFF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13" name="Text Box 15">
          <a:extLst>
            <a:ext uri="{FF2B5EF4-FFF2-40B4-BE49-F238E27FC236}">
              <a16:creationId xmlns:a16="http://schemas.microsoft.com/office/drawing/2014/main" id="{BAD65A7D-D35B-46DB-AA9E-4FC19C94CCC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14" name="Text Box 15">
          <a:extLst>
            <a:ext uri="{FF2B5EF4-FFF2-40B4-BE49-F238E27FC236}">
              <a16:creationId xmlns:a16="http://schemas.microsoft.com/office/drawing/2014/main" id="{4A5548C3-2B35-472E-99E1-D8B5072A09B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15" name="Text Box 15">
          <a:extLst>
            <a:ext uri="{FF2B5EF4-FFF2-40B4-BE49-F238E27FC236}">
              <a16:creationId xmlns:a16="http://schemas.microsoft.com/office/drawing/2014/main" id="{1EFEDE69-7466-4E1A-A426-A8669EDE71B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316" name="Text Box 15">
          <a:extLst>
            <a:ext uri="{FF2B5EF4-FFF2-40B4-BE49-F238E27FC236}">
              <a16:creationId xmlns:a16="http://schemas.microsoft.com/office/drawing/2014/main" id="{640D2ABD-8BE1-4ADF-A04D-09118FC7600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317" name="Text Box 15">
          <a:extLst>
            <a:ext uri="{FF2B5EF4-FFF2-40B4-BE49-F238E27FC236}">
              <a16:creationId xmlns:a16="http://schemas.microsoft.com/office/drawing/2014/main" id="{DD52830D-5588-4494-B299-8BFF9F5CD74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318" name="Text Box 15">
          <a:extLst>
            <a:ext uri="{FF2B5EF4-FFF2-40B4-BE49-F238E27FC236}">
              <a16:creationId xmlns:a16="http://schemas.microsoft.com/office/drawing/2014/main" id="{29C32BEE-D064-4C12-ADE2-6CBA1C55472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319" name="Text Box 15">
          <a:extLst>
            <a:ext uri="{FF2B5EF4-FFF2-40B4-BE49-F238E27FC236}">
              <a16:creationId xmlns:a16="http://schemas.microsoft.com/office/drawing/2014/main" id="{36D3615E-1C62-4DC3-84D4-9D0ECFC9B12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320" name="Text Box 15">
          <a:extLst>
            <a:ext uri="{FF2B5EF4-FFF2-40B4-BE49-F238E27FC236}">
              <a16:creationId xmlns:a16="http://schemas.microsoft.com/office/drawing/2014/main" id="{094CACB8-4873-4DBA-8E3A-F630F08D749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21" name="Text Box 15">
          <a:extLst>
            <a:ext uri="{FF2B5EF4-FFF2-40B4-BE49-F238E27FC236}">
              <a16:creationId xmlns:a16="http://schemas.microsoft.com/office/drawing/2014/main" id="{28778D7E-DE42-4A96-B076-20C3F8BDC4F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22" name="Text Box 15">
          <a:extLst>
            <a:ext uri="{FF2B5EF4-FFF2-40B4-BE49-F238E27FC236}">
              <a16:creationId xmlns:a16="http://schemas.microsoft.com/office/drawing/2014/main" id="{3A13971F-9B30-4E10-B7A9-3C941774B88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23" name="Text Box 15">
          <a:extLst>
            <a:ext uri="{FF2B5EF4-FFF2-40B4-BE49-F238E27FC236}">
              <a16:creationId xmlns:a16="http://schemas.microsoft.com/office/drawing/2014/main" id="{6D6611BC-BAAD-4F9B-9514-B6B35657220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24" name="Text Box 15">
          <a:extLst>
            <a:ext uri="{FF2B5EF4-FFF2-40B4-BE49-F238E27FC236}">
              <a16:creationId xmlns:a16="http://schemas.microsoft.com/office/drawing/2014/main" id="{DC8A8284-8912-4E0B-81E6-B4DEAE3147C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25" name="Text Box 15">
          <a:extLst>
            <a:ext uri="{FF2B5EF4-FFF2-40B4-BE49-F238E27FC236}">
              <a16:creationId xmlns:a16="http://schemas.microsoft.com/office/drawing/2014/main" id="{5609B85E-8011-4C9D-9AE0-D3F5C4A2FD2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26" name="Text Box 15">
          <a:extLst>
            <a:ext uri="{FF2B5EF4-FFF2-40B4-BE49-F238E27FC236}">
              <a16:creationId xmlns:a16="http://schemas.microsoft.com/office/drawing/2014/main" id="{C0A9865E-2422-4C05-90EB-6D2ACCAEEB3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27" name="Text Box 15">
          <a:extLst>
            <a:ext uri="{FF2B5EF4-FFF2-40B4-BE49-F238E27FC236}">
              <a16:creationId xmlns:a16="http://schemas.microsoft.com/office/drawing/2014/main" id="{93D51431-7043-4353-8CB9-BD49988F63A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28" name="Text Box 15">
          <a:extLst>
            <a:ext uri="{FF2B5EF4-FFF2-40B4-BE49-F238E27FC236}">
              <a16:creationId xmlns:a16="http://schemas.microsoft.com/office/drawing/2014/main" id="{4AE3B875-53E6-4D3E-8F64-B4E83585196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29" name="Text Box 15">
          <a:extLst>
            <a:ext uri="{FF2B5EF4-FFF2-40B4-BE49-F238E27FC236}">
              <a16:creationId xmlns:a16="http://schemas.microsoft.com/office/drawing/2014/main" id="{4AEF23CE-5038-426C-B5EE-5E54B7B7B6A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30" name="Text Box 15">
          <a:extLst>
            <a:ext uri="{FF2B5EF4-FFF2-40B4-BE49-F238E27FC236}">
              <a16:creationId xmlns:a16="http://schemas.microsoft.com/office/drawing/2014/main" id="{1C2BCC95-A6BA-4F65-A95C-8CD61D3B19B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331" name="Text Box 15">
          <a:extLst>
            <a:ext uri="{FF2B5EF4-FFF2-40B4-BE49-F238E27FC236}">
              <a16:creationId xmlns:a16="http://schemas.microsoft.com/office/drawing/2014/main" id="{0756C25A-6A24-4444-8E0B-4177C0355C7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332" name="Text Box 15">
          <a:extLst>
            <a:ext uri="{FF2B5EF4-FFF2-40B4-BE49-F238E27FC236}">
              <a16:creationId xmlns:a16="http://schemas.microsoft.com/office/drawing/2014/main" id="{9EBA04EE-8BA5-4B50-915D-F5010D1E84A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333" name="Text Box 15">
          <a:extLst>
            <a:ext uri="{FF2B5EF4-FFF2-40B4-BE49-F238E27FC236}">
              <a16:creationId xmlns:a16="http://schemas.microsoft.com/office/drawing/2014/main" id="{074C0F5E-4040-48F7-B867-CACA96E4D7E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334" name="Text Box 15">
          <a:extLst>
            <a:ext uri="{FF2B5EF4-FFF2-40B4-BE49-F238E27FC236}">
              <a16:creationId xmlns:a16="http://schemas.microsoft.com/office/drawing/2014/main" id="{A197AE25-4717-4296-8635-6EB557A1BC4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335" name="Text Box 15">
          <a:extLst>
            <a:ext uri="{FF2B5EF4-FFF2-40B4-BE49-F238E27FC236}">
              <a16:creationId xmlns:a16="http://schemas.microsoft.com/office/drawing/2014/main" id="{2057E1BA-7C55-4287-B500-8AF63A8D7CC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36" name="Text Box 15">
          <a:extLst>
            <a:ext uri="{FF2B5EF4-FFF2-40B4-BE49-F238E27FC236}">
              <a16:creationId xmlns:a16="http://schemas.microsoft.com/office/drawing/2014/main" id="{8CF9B08C-2178-4A72-BA5B-5229E9D7C5A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37" name="Text Box 15">
          <a:extLst>
            <a:ext uri="{FF2B5EF4-FFF2-40B4-BE49-F238E27FC236}">
              <a16:creationId xmlns:a16="http://schemas.microsoft.com/office/drawing/2014/main" id="{CA718482-4381-48DA-9192-4758EA459FC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38" name="Text Box 15">
          <a:extLst>
            <a:ext uri="{FF2B5EF4-FFF2-40B4-BE49-F238E27FC236}">
              <a16:creationId xmlns:a16="http://schemas.microsoft.com/office/drawing/2014/main" id="{4EC3029F-9E50-49B4-8C3B-2DEE2F06B6C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39" name="Text Box 15">
          <a:extLst>
            <a:ext uri="{FF2B5EF4-FFF2-40B4-BE49-F238E27FC236}">
              <a16:creationId xmlns:a16="http://schemas.microsoft.com/office/drawing/2014/main" id="{3715BA3C-26C0-47CE-9E92-F330D748E31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40" name="Text Box 15">
          <a:extLst>
            <a:ext uri="{FF2B5EF4-FFF2-40B4-BE49-F238E27FC236}">
              <a16:creationId xmlns:a16="http://schemas.microsoft.com/office/drawing/2014/main" id="{4DEB77E3-B362-4EEF-84B9-5956DBF23C3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41" name="Text Box 15">
          <a:extLst>
            <a:ext uri="{FF2B5EF4-FFF2-40B4-BE49-F238E27FC236}">
              <a16:creationId xmlns:a16="http://schemas.microsoft.com/office/drawing/2014/main" id="{77D5425A-ECA6-4BFA-8890-9C35EBD7D78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42" name="Text Box 15">
          <a:extLst>
            <a:ext uri="{FF2B5EF4-FFF2-40B4-BE49-F238E27FC236}">
              <a16:creationId xmlns:a16="http://schemas.microsoft.com/office/drawing/2014/main" id="{32B4EBDD-072C-41E4-8B59-7A4A5013DF0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43" name="Text Box 15">
          <a:extLst>
            <a:ext uri="{FF2B5EF4-FFF2-40B4-BE49-F238E27FC236}">
              <a16:creationId xmlns:a16="http://schemas.microsoft.com/office/drawing/2014/main" id="{09AED277-8A9B-4B55-A122-7D06644BDB6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44" name="Text Box 15">
          <a:extLst>
            <a:ext uri="{FF2B5EF4-FFF2-40B4-BE49-F238E27FC236}">
              <a16:creationId xmlns:a16="http://schemas.microsoft.com/office/drawing/2014/main" id="{BED93AAA-4C32-4BB2-8EE4-1EDCD5E71F4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45" name="Text Box 15">
          <a:extLst>
            <a:ext uri="{FF2B5EF4-FFF2-40B4-BE49-F238E27FC236}">
              <a16:creationId xmlns:a16="http://schemas.microsoft.com/office/drawing/2014/main" id="{1280AD63-2F57-42CF-8FA2-60C65BC03B1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346" name="Text Box 15">
          <a:extLst>
            <a:ext uri="{FF2B5EF4-FFF2-40B4-BE49-F238E27FC236}">
              <a16:creationId xmlns:a16="http://schemas.microsoft.com/office/drawing/2014/main" id="{442B19E1-485D-4EED-8E64-F83FA1A75C8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347" name="Text Box 15">
          <a:extLst>
            <a:ext uri="{FF2B5EF4-FFF2-40B4-BE49-F238E27FC236}">
              <a16:creationId xmlns:a16="http://schemas.microsoft.com/office/drawing/2014/main" id="{E88ED054-4A74-4E6F-A9E2-406E5CBD5EF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348" name="Text Box 15">
          <a:extLst>
            <a:ext uri="{FF2B5EF4-FFF2-40B4-BE49-F238E27FC236}">
              <a16:creationId xmlns:a16="http://schemas.microsoft.com/office/drawing/2014/main" id="{DB225EAE-B4BF-4285-A74C-79F55189E68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349" name="Text Box 15">
          <a:extLst>
            <a:ext uri="{FF2B5EF4-FFF2-40B4-BE49-F238E27FC236}">
              <a16:creationId xmlns:a16="http://schemas.microsoft.com/office/drawing/2014/main" id="{B20B3920-291F-4ACA-93D2-3B188CF13C4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350" name="Text Box 15">
          <a:extLst>
            <a:ext uri="{FF2B5EF4-FFF2-40B4-BE49-F238E27FC236}">
              <a16:creationId xmlns:a16="http://schemas.microsoft.com/office/drawing/2014/main" id="{164AC69A-6476-46D6-BA3C-741265675AF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76BDF50B-41F1-4CAC-BF7B-C594CCDC260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52" name="Text Box 15">
          <a:extLst>
            <a:ext uri="{FF2B5EF4-FFF2-40B4-BE49-F238E27FC236}">
              <a16:creationId xmlns:a16="http://schemas.microsoft.com/office/drawing/2014/main" id="{674072A3-EB3F-4342-8B07-22E305CA8EB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53" name="Text Box 15">
          <a:extLst>
            <a:ext uri="{FF2B5EF4-FFF2-40B4-BE49-F238E27FC236}">
              <a16:creationId xmlns:a16="http://schemas.microsoft.com/office/drawing/2014/main" id="{09FA5F95-A7D2-4166-8963-2DED4E5BB71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54" name="Text Box 15">
          <a:extLst>
            <a:ext uri="{FF2B5EF4-FFF2-40B4-BE49-F238E27FC236}">
              <a16:creationId xmlns:a16="http://schemas.microsoft.com/office/drawing/2014/main" id="{D7102FE5-A70A-43C5-BF93-CC916DDA780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55" name="Text Box 15">
          <a:extLst>
            <a:ext uri="{FF2B5EF4-FFF2-40B4-BE49-F238E27FC236}">
              <a16:creationId xmlns:a16="http://schemas.microsoft.com/office/drawing/2014/main" id="{E6B1E02A-8ED6-41BE-AFF5-A3E7A074D94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56" name="Text Box 15">
          <a:extLst>
            <a:ext uri="{FF2B5EF4-FFF2-40B4-BE49-F238E27FC236}">
              <a16:creationId xmlns:a16="http://schemas.microsoft.com/office/drawing/2014/main" id="{8278FF6C-24E0-4CFB-966A-A093457D690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57" name="Text Box 15">
          <a:extLst>
            <a:ext uri="{FF2B5EF4-FFF2-40B4-BE49-F238E27FC236}">
              <a16:creationId xmlns:a16="http://schemas.microsoft.com/office/drawing/2014/main" id="{EFEFAEBC-2DB6-4899-9378-64C0A16885F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58" name="Text Box 15">
          <a:extLst>
            <a:ext uri="{FF2B5EF4-FFF2-40B4-BE49-F238E27FC236}">
              <a16:creationId xmlns:a16="http://schemas.microsoft.com/office/drawing/2014/main" id="{9E788A26-F0E8-417C-9EAD-2FCDFA6C794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59" name="Text Box 15">
          <a:extLst>
            <a:ext uri="{FF2B5EF4-FFF2-40B4-BE49-F238E27FC236}">
              <a16:creationId xmlns:a16="http://schemas.microsoft.com/office/drawing/2014/main" id="{4BCD8689-805E-4B28-BF86-5D96B8582A4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360" name="Text Box 15">
          <a:extLst>
            <a:ext uri="{FF2B5EF4-FFF2-40B4-BE49-F238E27FC236}">
              <a16:creationId xmlns:a16="http://schemas.microsoft.com/office/drawing/2014/main" id="{656D0F55-0592-4498-8219-93D12157386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61" name="Text Box 15">
          <a:extLst>
            <a:ext uri="{FF2B5EF4-FFF2-40B4-BE49-F238E27FC236}">
              <a16:creationId xmlns:a16="http://schemas.microsoft.com/office/drawing/2014/main" id="{B8C604B4-88B0-4619-A237-5C962A1B421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62" name="Text Box 15">
          <a:extLst>
            <a:ext uri="{FF2B5EF4-FFF2-40B4-BE49-F238E27FC236}">
              <a16:creationId xmlns:a16="http://schemas.microsoft.com/office/drawing/2014/main" id="{58B12622-B720-4B11-B47F-A7079FBE4D5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63" name="Text Box 15">
          <a:extLst>
            <a:ext uri="{FF2B5EF4-FFF2-40B4-BE49-F238E27FC236}">
              <a16:creationId xmlns:a16="http://schemas.microsoft.com/office/drawing/2014/main" id="{5D45832E-B03E-4B47-87F7-54FDDA8BD0B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64" name="Text Box 15">
          <a:extLst>
            <a:ext uri="{FF2B5EF4-FFF2-40B4-BE49-F238E27FC236}">
              <a16:creationId xmlns:a16="http://schemas.microsoft.com/office/drawing/2014/main" id="{050C2896-4E16-4A2D-A4BE-A285AD9ED02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65" name="Text Box 15">
          <a:extLst>
            <a:ext uri="{FF2B5EF4-FFF2-40B4-BE49-F238E27FC236}">
              <a16:creationId xmlns:a16="http://schemas.microsoft.com/office/drawing/2014/main" id="{C575E38A-EC71-4A94-B236-93A4D03BD9F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66" name="Text Box 15">
          <a:extLst>
            <a:ext uri="{FF2B5EF4-FFF2-40B4-BE49-F238E27FC236}">
              <a16:creationId xmlns:a16="http://schemas.microsoft.com/office/drawing/2014/main" id="{43DBB0AE-4D05-4CC7-816B-595F6549B8B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67" name="Text Box 15">
          <a:extLst>
            <a:ext uri="{FF2B5EF4-FFF2-40B4-BE49-F238E27FC236}">
              <a16:creationId xmlns:a16="http://schemas.microsoft.com/office/drawing/2014/main" id="{F6D68D1E-E7D8-4D7A-A8DE-A87B1D7C753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68" name="Text Box 15">
          <a:extLst>
            <a:ext uri="{FF2B5EF4-FFF2-40B4-BE49-F238E27FC236}">
              <a16:creationId xmlns:a16="http://schemas.microsoft.com/office/drawing/2014/main" id="{0E788223-A5D5-41C1-A4DF-2AC37FF96DF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69" name="Text Box 15">
          <a:extLst>
            <a:ext uri="{FF2B5EF4-FFF2-40B4-BE49-F238E27FC236}">
              <a16:creationId xmlns:a16="http://schemas.microsoft.com/office/drawing/2014/main" id="{7D4FAF7F-D86D-40F8-8BED-2ACFDCC0247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70" name="Text Box 15">
          <a:extLst>
            <a:ext uri="{FF2B5EF4-FFF2-40B4-BE49-F238E27FC236}">
              <a16:creationId xmlns:a16="http://schemas.microsoft.com/office/drawing/2014/main" id="{36C82969-5013-4DF0-9F22-3ACC48FD0AB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71" name="Text Box 15">
          <a:extLst>
            <a:ext uri="{FF2B5EF4-FFF2-40B4-BE49-F238E27FC236}">
              <a16:creationId xmlns:a16="http://schemas.microsoft.com/office/drawing/2014/main" id="{3B83D838-BBF3-4671-A023-6CA2ABCAB84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72" name="Text Box 15">
          <a:extLst>
            <a:ext uri="{FF2B5EF4-FFF2-40B4-BE49-F238E27FC236}">
              <a16:creationId xmlns:a16="http://schemas.microsoft.com/office/drawing/2014/main" id="{5E47F03D-C8F0-4049-8CD1-63741FA7B39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73" name="Text Box 15">
          <a:extLst>
            <a:ext uri="{FF2B5EF4-FFF2-40B4-BE49-F238E27FC236}">
              <a16:creationId xmlns:a16="http://schemas.microsoft.com/office/drawing/2014/main" id="{32738AFF-8BC3-433F-9A4E-BC9970D7FE5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74" name="Text Box 15">
          <a:extLst>
            <a:ext uri="{FF2B5EF4-FFF2-40B4-BE49-F238E27FC236}">
              <a16:creationId xmlns:a16="http://schemas.microsoft.com/office/drawing/2014/main" id="{E2BD870E-4E88-4ECD-99DD-F37EE036AD4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75" name="Text Box 15">
          <a:extLst>
            <a:ext uri="{FF2B5EF4-FFF2-40B4-BE49-F238E27FC236}">
              <a16:creationId xmlns:a16="http://schemas.microsoft.com/office/drawing/2014/main" id="{3F389A5E-A8A9-41B0-A195-4C020D85702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76" name="Text Box 15">
          <a:extLst>
            <a:ext uri="{FF2B5EF4-FFF2-40B4-BE49-F238E27FC236}">
              <a16:creationId xmlns:a16="http://schemas.microsoft.com/office/drawing/2014/main" id="{A048E44D-2E05-4353-BD69-9D524BE806C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77" name="Text Box 15">
          <a:extLst>
            <a:ext uri="{FF2B5EF4-FFF2-40B4-BE49-F238E27FC236}">
              <a16:creationId xmlns:a16="http://schemas.microsoft.com/office/drawing/2014/main" id="{BF45CF9D-C2FB-404A-B9EF-FC2E02837CB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78" name="Text Box 15">
          <a:extLst>
            <a:ext uri="{FF2B5EF4-FFF2-40B4-BE49-F238E27FC236}">
              <a16:creationId xmlns:a16="http://schemas.microsoft.com/office/drawing/2014/main" id="{0561ED75-03F3-4AD0-981A-361EB60E25F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79" name="Text Box 15">
          <a:extLst>
            <a:ext uri="{FF2B5EF4-FFF2-40B4-BE49-F238E27FC236}">
              <a16:creationId xmlns:a16="http://schemas.microsoft.com/office/drawing/2014/main" id="{B5D3A3EC-8564-43F3-A1A9-9B2654074B2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80" name="Text Box 15">
          <a:extLst>
            <a:ext uri="{FF2B5EF4-FFF2-40B4-BE49-F238E27FC236}">
              <a16:creationId xmlns:a16="http://schemas.microsoft.com/office/drawing/2014/main" id="{C9953A7B-C36F-474C-9520-C41C264E33F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81" name="Text Box 15">
          <a:extLst>
            <a:ext uri="{FF2B5EF4-FFF2-40B4-BE49-F238E27FC236}">
              <a16:creationId xmlns:a16="http://schemas.microsoft.com/office/drawing/2014/main" id="{DBB624CA-085E-4E5B-A92B-7475FD0FFFC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82" name="Text Box 15">
          <a:extLst>
            <a:ext uri="{FF2B5EF4-FFF2-40B4-BE49-F238E27FC236}">
              <a16:creationId xmlns:a16="http://schemas.microsoft.com/office/drawing/2014/main" id="{F5BADDD9-45DA-4E31-8449-99A361D2D3D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83" name="Text Box 15">
          <a:extLst>
            <a:ext uri="{FF2B5EF4-FFF2-40B4-BE49-F238E27FC236}">
              <a16:creationId xmlns:a16="http://schemas.microsoft.com/office/drawing/2014/main" id="{62805BCD-8324-4ECF-9389-7F569350609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84" name="Text Box 15">
          <a:extLst>
            <a:ext uri="{FF2B5EF4-FFF2-40B4-BE49-F238E27FC236}">
              <a16:creationId xmlns:a16="http://schemas.microsoft.com/office/drawing/2014/main" id="{D2F8F9EE-BE8A-4334-B2DC-E117D906357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85" name="Text Box 15">
          <a:extLst>
            <a:ext uri="{FF2B5EF4-FFF2-40B4-BE49-F238E27FC236}">
              <a16:creationId xmlns:a16="http://schemas.microsoft.com/office/drawing/2014/main" id="{42E608C8-FBA5-4631-8B73-DC102FF86B7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86" name="Text Box 15">
          <a:extLst>
            <a:ext uri="{FF2B5EF4-FFF2-40B4-BE49-F238E27FC236}">
              <a16:creationId xmlns:a16="http://schemas.microsoft.com/office/drawing/2014/main" id="{388EC5D0-3416-4DB9-A883-9A3C1D74F4B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87" name="Text Box 15">
          <a:extLst>
            <a:ext uri="{FF2B5EF4-FFF2-40B4-BE49-F238E27FC236}">
              <a16:creationId xmlns:a16="http://schemas.microsoft.com/office/drawing/2014/main" id="{B0A7766A-C744-4CAD-AFA2-D610D58CF4F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88" name="Text Box 15">
          <a:extLst>
            <a:ext uri="{FF2B5EF4-FFF2-40B4-BE49-F238E27FC236}">
              <a16:creationId xmlns:a16="http://schemas.microsoft.com/office/drawing/2014/main" id="{48867BF6-0224-4920-B5D3-0BEBCD88D6C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89" name="Text Box 15">
          <a:extLst>
            <a:ext uri="{FF2B5EF4-FFF2-40B4-BE49-F238E27FC236}">
              <a16:creationId xmlns:a16="http://schemas.microsoft.com/office/drawing/2014/main" id="{5674EEF2-305F-417B-84A7-A6885D810CC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90" name="Text Box 15">
          <a:extLst>
            <a:ext uri="{FF2B5EF4-FFF2-40B4-BE49-F238E27FC236}">
              <a16:creationId xmlns:a16="http://schemas.microsoft.com/office/drawing/2014/main" id="{2827E93F-17B6-4838-8302-840D39EE7F1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91" name="Text Box 15">
          <a:extLst>
            <a:ext uri="{FF2B5EF4-FFF2-40B4-BE49-F238E27FC236}">
              <a16:creationId xmlns:a16="http://schemas.microsoft.com/office/drawing/2014/main" id="{2F8F42C9-33FB-4A8E-B68D-9883114F4D8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92" name="Text Box 15">
          <a:extLst>
            <a:ext uri="{FF2B5EF4-FFF2-40B4-BE49-F238E27FC236}">
              <a16:creationId xmlns:a16="http://schemas.microsoft.com/office/drawing/2014/main" id="{9144B70B-80E7-4D5D-8F63-B41725AE211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93" name="Text Box 15">
          <a:extLst>
            <a:ext uri="{FF2B5EF4-FFF2-40B4-BE49-F238E27FC236}">
              <a16:creationId xmlns:a16="http://schemas.microsoft.com/office/drawing/2014/main" id="{CB798DC5-EF37-4017-9F74-142145A8463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94" name="Text Box 15">
          <a:extLst>
            <a:ext uri="{FF2B5EF4-FFF2-40B4-BE49-F238E27FC236}">
              <a16:creationId xmlns:a16="http://schemas.microsoft.com/office/drawing/2014/main" id="{CF1A1E43-FE6B-4DE7-B975-4863B4A4EFB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95" name="Text Box 15">
          <a:extLst>
            <a:ext uri="{FF2B5EF4-FFF2-40B4-BE49-F238E27FC236}">
              <a16:creationId xmlns:a16="http://schemas.microsoft.com/office/drawing/2014/main" id="{4F9BFE72-4DD8-4649-8D65-61A034FBF32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96" name="Text Box 15">
          <a:extLst>
            <a:ext uri="{FF2B5EF4-FFF2-40B4-BE49-F238E27FC236}">
              <a16:creationId xmlns:a16="http://schemas.microsoft.com/office/drawing/2014/main" id="{29882517-9BE0-4B74-B5DE-BC493F259C7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97" name="Text Box 15">
          <a:extLst>
            <a:ext uri="{FF2B5EF4-FFF2-40B4-BE49-F238E27FC236}">
              <a16:creationId xmlns:a16="http://schemas.microsoft.com/office/drawing/2014/main" id="{CEC5D607-E103-4330-B282-28347B49B26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98" name="Text Box 15">
          <a:extLst>
            <a:ext uri="{FF2B5EF4-FFF2-40B4-BE49-F238E27FC236}">
              <a16:creationId xmlns:a16="http://schemas.microsoft.com/office/drawing/2014/main" id="{8D7F3BA7-FE20-4319-ADF5-D560B751A73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399" name="Text Box 15">
          <a:extLst>
            <a:ext uri="{FF2B5EF4-FFF2-40B4-BE49-F238E27FC236}">
              <a16:creationId xmlns:a16="http://schemas.microsoft.com/office/drawing/2014/main" id="{C6F7F400-15C5-428F-993E-69B2CF68A82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00" name="Text Box 15">
          <a:extLst>
            <a:ext uri="{FF2B5EF4-FFF2-40B4-BE49-F238E27FC236}">
              <a16:creationId xmlns:a16="http://schemas.microsoft.com/office/drawing/2014/main" id="{61A5B30A-A198-47C6-8894-10CFBA6F97F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01" name="Text Box 15">
          <a:extLst>
            <a:ext uri="{FF2B5EF4-FFF2-40B4-BE49-F238E27FC236}">
              <a16:creationId xmlns:a16="http://schemas.microsoft.com/office/drawing/2014/main" id="{2F1A2BD2-6743-4E7D-AFBA-D316FC6571E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02" name="Text Box 15">
          <a:extLst>
            <a:ext uri="{FF2B5EF4-FFF2-40B4-BE49-F238E27FC236}">
              <a16:creationId xmlns:a16="http://schemas.microsoft.com/office/drawing/2014/main" id="{3CB865D5-EEAB-4AB3-BFBD-1903E984F40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03" name="Text Box 15">
          <a:extLst>
            <a:ext uri="{FF2B5EF4-FFF2-40B4-BE49-F238E27FC236}">
              <a16:creationId xmlns:a16="http://schemas.microsoft.com/office/drawing/2014/main" id="{447A7D73-2455-49DB-8670-5C686993626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04" name="Text Box 15">
          <a:extLst>
            <a:ext uri="{FF2B5EF4-FFF2-40B4-BE49-F238E27FC236}">
              <a16:creationId xmlns:a16="http://schemas.microsoft.com/office/drawing/2014/main" id="{97C9B002-BBB7-451B-B58C-1758E5D4A18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05" name="Text Box 15">
          <a:extLst>
            <a:ext uri="{FF2B5EF4-FFF2-40B4-BE49-F238E27FC236}">
              <a16:creationId xmlns:a16="http://schemas.microsoft.com/office/drawing/2014/main" id="{69074D60-070B-4BB2-95EB-DAA63404D50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06" name="Text Box 15">
          <a:extLst>
            <a:ext uri="{FF2B5EF4-FFF2-40B4-BE49-F238E27FC236}">
              <a16:creationId xmlns:a16="http://schemas.microsoft.com/office/drawing/2014/main" id="{78677BB3-210F-4C88-96C6-D91D1EBE1CC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07" name="Text Box 15">
          <a:extLst>
            <a:ext uri="{FF2B5EF4-FFF2-40B4-BE49-F238E27FC236}">
              <a16:creationId xmlns:a16="http://schemas.microsoft.com/office/drawing/2014/main" id="{6950C01B-301B-4675-AC20-31383B28309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08" name="Text Box 15">
          <a:extLst>
            <a:ext uri="{FF2B5EF4-FFF2-40B4-BE49-F238E27FC236}">
              <a16:creationId xmlns:a16="http://schemas.microsoft.com/office/drawing/2014/main" id="{C6CE36BF-6A47-4914-9D78-85543FC5F9F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09" name="Text Box 15">
          <a:extLst>
            <a:ext uri="{FF2B5EF4-FFF2-40B4-BE49-F238E27FC236}">
              <a16:creationId xmlns:a16="http://schemas.microsoft.com/office/drawing/2014/main" id="{35C93186-00E6-4028-BD88-B744422E131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10" name="Text Box 15">
          <a:extLst>
            <a:ext uri="{FF2B5EF4-FFF2-40B4-BE49-F238E27FC236}">
              <a16:creationId xmlns:a16="http://schemas.microsoft.com/office/drawing/2014/main" id="{48CF4F6B-22C5-4213-8736-EE87E21C495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11" name="Text Box 15">
          <a:extLst>
            <a:ext uri="{FF2B5EF4-FFF2-40B4-BE49-F238E27FC236}">
              <a16:creationId xmlns:a16="http://schemas.microsoft.com/office/drawing/2014/main" id="{8393929C-1CCF-40FE-8140-90DF8F05D43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12" name="Text Box 15">
          <a:extLst>
            <a:ext uri="{FF2B5EF4-FFF2-40B4-BE49-F238E27FC236}">
              <a16:creationId xmlns:a16="http://schemas.microsoft.com/office/drawing/2014/main" id="{4047C1A5-846A-4508-846E-7F75B260646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13" name="Text Box 15">
          <a:extLst>
            <a:ext uri="{FF2B5EF4-FFF2-40B4-BE49-F238E27FC236}">
              <a16:creationId xmlns:a16="http://schemas.microsoft.com/office/drawing/2014/main" id="{3A7A14E1-2E4B-409B-8CE0-71B345DA48C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14" name="Text Box 15">
          <a:extLst>
            <a:ext uri="{FF2B5EF4-FFF2-40B4-BE49-F238E27FC236}">
              <a16:creationId xmlns:a16="http://schemas.microsoft.com/office/drawing/2014/main" id="{6668D9E9-37F2-478F-9540-FD65F4F4334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15" name="Text Box 15">
          <a:extLst>
            <a:ext uri="{FF2B5EF4-FFF2-40B4-BE49-F238E27FC236}">
              <a16:creationId xmlns:a16="http://schemas.microsoft.com/office/drawing/2014/main" id="{E30BB1E8-BAB3-4873-87EA-817021B3EA8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16" name="Text Box 15">
          <a:extLst>
            <a:ext uri="{FF2B5EF4-FFF2-40B4-BE49-F238E27FC236}">
              <a16:creationId xmlns:a16="http://schemas.microsoft.com/office/drawing/2014/main" id="{6DDADF31-13D4-4FFE-8056-503C7FF4785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17" name="Text Box 15">
          <a:extLst>
            <a:ext uri="{FF2B5EF4-FFF2-40B4-BE49-F238E27FC236}">
              <a16:creationId xmlns:a16="http://schemas.microsoft.com/office/drawing/2014/main" id="{4573C25A-ED9B-4DC4-A561-8E8BF2B3BF1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18" name="Text Box 15">
          <a:extLst>
            <a:ext uri="{FF2B5EF4-FFF2-40B4-BE49-F238E27FC236}">
              <a16:creationId xmlns:a16="http://schemas.microsoft.com/office/drawing/2014/main" id="{4649F919-A0D0-4EF9-8167-678E0CA7E28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19" name="Text Box 15">
          <a:extLst>
            <a:ext uri="{FF2B5EF4-FFF2-40B4-BE49-F238E27FC236}">
              <a16:creationId xmlns:a16="http://schemas.microsoft.com/office/drawing/2014/main" id="{903ACA97-863E-4B61-B0DE-519AF39D362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20" name="Text Box 15">
          <a:extLst>
            <a:ext uri="{FF2B5EF4-FFF2-40B4-BE49-F238E27FC236}">
              <a16:creationId xmlns:a16="http://schemas.microsoft.com/office/drawing/2014/main" id="{ED34A99B-DE84-4E11-9585-72BFC80C0D2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21" name="Text Box 15">
          <a:extLst>
            <a:ext uri="{FF2B5EF4-FFF2-40B4-BE49-F238E27FC236}">
              <a16:creationId xmlns:a16="http://schemas.microsoft.com/office/drawing/2014/main" id="{9E9B73FB-9142-4373-B7BC-0EB35383B8B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22" name="Text Box 15">
          <a:extLst>
            <a:ext uri="{FF2B5EF4-FFF2-40B4-BE49-F238E27FC236}">
              <a16:creationId xmlns:a16="http://schemas.microsoft.com/office/drawing/2014/main" id="{FE3A2741-A140-4111-BBA4-52E7C354B8F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23" name="Text Box 15">
          <a:extLst>
            <a:ext uri="{FF2B5EF4-FFF2-40B4-BE49-F238E27FC236}">
              <a16:creationId xmlns:a16="http://schemas.microsoft.com/office/drawing/2014/main" id="{5FB663BF-49D0-4507-B1A4-7A4DA4F68DA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24" name="Text Box 15">
          <a:extLst>
            <a:ext uri="{FF2B5EF4-FFF2-40B4-BE49-F238E27FC236}">
              <a16:creationId xmlns:a16="http://schemas.microsoft.com/office/drawing/2014/main" id="{4FC47156-33D4-4554-B308-92980812951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25" name="Text Box 15">
          <a:extLst>
            <a:ext uri="{FF2B5EF4-FFF2-40B4-BE49-F238E27FC236}">
              <a16:creationId xmlns:a16="http://schemas.microsoft.com/office/drawing/2014/main" id="{932831FC-B0A5-4061-A6AF-7D474EAE329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26" name="Text Box 15">
          <a:extLst>
            <a:ext uri="{FF2B5EF4-FFF2-40B4-BE49-F238E27FC236}">
              <a16:creationId xmlns:a16="http://schemas.microsoft.com/office/drawing/2014/main" id="{C1FF879E-035C-4AC0-92C0-1356F85514D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27" name="Text Box 15">
          <a:extLst>
            <a:ext uri="{FF2B5EF4-FFF2-40B4-BE49-F238E27FC236}">
              <a16:creationId xmlns:a16="http://schemas.microsoft.com/office/drawing/2014/main" id="{3E99F94C-F629-4980-869A-6E86C3EEAFE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28" name="Text Box 15">
          <a:extLst>
            <a:ext uri="{FF2B5EF4-FFF2-40B4-BE49-F238E27FC236}">
              <a16:creationId xmlns:a16="http://schemas.microsoft.com/office/drawing/2014/main" id="{EC1FEE1C-6C5D-4C5F-A13B-195162FF4AA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4915EB2D-DB69-4AD8-B6D7-4108CFBC3C5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30" name="Text Box 15">
          <a:extLst>
            <a:ext uri="{FF2B5EF4-FFF2-40B4-BE49-F238E27FC236}">
              <a16:creationId xmlns:a16="http://schemas.microsoft.com/office/drawing/2014/main" id="{348CF35B-17B3-445A-9125-8E7BA1097E0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31" name="Text Box 15">
          <a:extLst>
            <a:ext uri="{FF2B5EF4-FFF2-40B4-BE49-F238E27FC236}">
              <a16:creationId xmlns:a16="http://schemas.microsoft.com/office/drawing/2014/main" id="{282C5B10-31AD-461B-B27E-9CC0CD6DC5E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32" name="Text Box 15">
          <a:extLst>
            <a:ext uri="{FF2B5EF4-FFF2-40B4-BE49-F238E27FC236}">
              <a16:creationId xmlns:a16="http://schemas.microsoft.com/office/drawing/2014/main" id="{A5A7A1C2-CA81-4990-9010-435C617F0C2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33" name="Text Box 15">
          <a:extLst>
            <a:ext uri="{FF2B5EF4-FFF2-40B4-BE49-F238E27FC236}">
              <a16:creationId xmlns:a16="http://schemas.microsoft.com/office/drawing/2014/main" id="{64054161-A239-4F57-805A-F62FAA419CF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34" name="Text Box 15">
          <a:extLst>
            <a:ext uri="{FF2B5EF4-FFF2-40B4-BE49-F238E27FC236}">
              <a16:creationId xmlns:a16="http://schemas.microsoft.com/office/drawing/2014/main" id="{D7F112C4-3343-4F96-8408-573BC2EE7AE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35" name="Text Box 15">
          <a:extLst>
            <a:ext uri="{FF2B5EF4-FFF2-40B4-BE49-F238E27FC236}">
              <a16:creationId xmlns:a16="http://schemas.microsoft.com/office/drawing/2014/main" id="{71862493-1CAD-474B-85F2-2B96107AC48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36" name="Text Box 15">
          <a:extLst>
            <a:ext uri="{FF2B5EF4-FFF2-40B4-BE49-F238E27FC236}">
              <a16:creationId xmlns:a16="http://schemas.microsoft.com/office/drawing/2014/main" id="{00F5666C-7342-4795-B454-B4E381047FD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37" name="Text Box 15">
          <a:extLst>
            <a:ext uri="{FF2B5EF4-FFF2-40B4-BE49-F238E27FC236}">
              <a16:creationId xmlns:a16="http://schemas.microsoft.com/office/drawing/2014/main" id="{0EA4EF97-25D1-4297-8B20-B37F1D751E8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38" name="Text Box 15">
          <a:extLst>
            <a:ext uri="{FF2B5EF4-FFF2-40B4-BE49-F238E27FC236}">
              <a16:creationId xmlns:a16="http://schemas.microsoft.com/office/drawing/2014/main" id="{06A70446-8865-41F1-A984-4C9BF0B5897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39" name="Text Box 15">
          <a:extLst>
            <a:ext uri="{FF2B5EF4-FFF2-40B4-BE49-F238E27FC236}">
              <a16:creationId xmlns:a16="http://schemas.microsoft.com/office/drawing/2014/main" id="{6A8270CE-DF54-484A-B3F5-41D9AA1A46B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40" name="Text Box 15">
          <a:extLst>
            <a:ext uri="{FF2B5EF4-FFF2-40B4-BE49-F238E27FC236}">
              <a16:creationId xmlns:a16="http://schemas.microsoft.com/office/drawing/2014/main" id="{096C2E6D-6258-485D-AE69-C845A7CD418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41" name="Text Box 15">
          <a:extLst>
            <a:ext uri="{FF2B5EF4-FFF2-40B4-BE49-F238E27FC236}">
              <a16:creationId xmlns:a16="http://schemas.microsoft.com/office/drawing/2014/main" id="{27AA7510-C777-43A1-BF97-7E903652960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42" name="Text Box 15">
          <a:extLst>
            <a:ext uri="{FF2B5EF4-FFF2-40B4-BE49-F238E27FC236}">
              <a16:creationId xmlns:a16="http://schemas.microsoft.com/office/drawing/2014/main" id="{40BEA3C1-04F7-4A94-A6D2-D129EA4F4D8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43" name="Text Box 15">
          <a:extLst>
            <a:ext uri="{FF2B5EF4-FFF2-40B4-BE49-F238E27FC236}">
              <a16:creationId xmlns:a16="http://schemas.microsoft.com/office/drawing/2014/main" id="{4F5766AA-60AD-4CAC-94F9-3E710EEAC8C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44" name="Text Box 15">
          <a:extLst>
            <a:ext uri="{FF2B5EF4-FFF2-40B4-BE49-F238E27FC236}">
              <a16:creationId xmlns:a16="http://schemas.microsoft.com/office/drawing/2014/main" id="{D025F552-2ACC-467A-BD47-47153F0C49C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45" name="Text Box 15">
          <a:extLst>
            <a:ext uri="{FF2B5EF4-FFF2-40B4-BE49-F238E27FC236}">
              <a16:creationId xmlns:a16="http://schemas.microsoft.com/office/drawing/2014/main" id="{ECA95766-378A-486B-AF73-E85542C716D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46" name="Text Box 15">
          <a:extLst>
            <a:ext uri="{FF2B5EF4-FFF2-40B4-BE49-F238E27FC236}">
              <a16:creationId xmlns:a16="http://schemas.microsoft.com/office/drawing/2014/main" id="{B4038468-D1D4-455B-915D-991BCFFCEB0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47" name="Text Box 15">
          <a:extLst>
            <a:ext uri="{FF2B5EF4-FFF2-40B4-BE49-F238E27FC236}">
              <a16:creationId xmlns:a16="http://schemas.microsoft.com/office/drawing/2014/main" id="{8F13A9F7-33E3-46F8-BB65-EFAD0106827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48" name="Text Box 15">
          <a:extLst>
            <a:ext uri="{FF2B5EF4-FFF2-40B4-BE49-F238E27FC236}">
              <a16:creationId xmlns:a16="http://schemas.microsoft.com/office/drawing/2014/main" id="{7D67A296-6667-4F69-85C6-EE70086C46B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49" name="Text Box 15">
          <a:extLst>
            <a:ext uri="{FF2B5EF4-FFF2-40B4-BE49-F238E27FC236}">
              <a16:creationId xmlns:a16="http://schemas.microsoft.com/office/drawing/2014/main" id="{B499BE4E-31BC-40A5-86E1-44CFDF470E3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50" name="Text Box 15">
          <a:extLst>
            <a:ext uri="{FF2B5EF4-FFF2-40B4-BE49-F238E27FC236}">
              <a16:creationId xmlns:a16="http://schemas.microsoft.com/office/drawing/2014/main" id="{CE9789C8-309D-4075-8AF0-D8E886512FD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51" name="Text Box 15">
          <a:extLst>
            <a:ext uri="{FF2B5EF4-FFF2-40B4-BE49-F238E27FC236}">
              <a16:creationId xmlns:a16="http://schemas.microsoft.com/office/drawing/2014/main" id="{4A452762-DDE9-41CE-8D2B-1143AD617AF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52" name="Text Box 15">
          <a:extLst>
            <a:ext uri="{FF2B5EF4-FFF2-40B4-BE49-F238E27FC236}">
              <a16:creationId xmlns:a16="http://schemas.microsoft.com/office/drawing/2014/main" id="{4A202E39-60F3-4DCD-AC01-CE53872199E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53" name="Text Box 15">
          <a:extLst>
            <a:ext uri="{FF2B5EF4-FFF2-40B4-BE49-F238E27FC236}">
              <a16:creationId xmlns:a16="http://schemas.microsoft.com/office/drawing/2014/main" id="{08382385-8A86-41CC-9982-8651A97C595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54" name="Text Box 15">
          <a:extLst>
            <a:ext uri="{FF2B5EF4-FFF2-40B4-BE49-F238E27FC236}">
              <a16:creationId xmlns:a16="http://schemas.microsoft.com/office/drawing/2014/main" id="{603E250F-2025-43FB-98EC-763918463E3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55" name="Text Box 15">
          <a:extLst>
            <a:ext uri="{FF2B5EF4-FFF2-40B4-BE49-F238E27FC236}">
              <a16:creationId xmlns:a16="http://schemas.microsoft.com/office/drawing/2014/main" id="{139E988D-901A-4636-950B-A2E14B126CA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56" name="Text Box 15">
          <a:extLst>
            <a:ext uri="{FF2B5EF4-FFF2-40B4-BE49-F238E27FC236}">
              <a16:creationId xmlns:a16="http://schemas.microsoft.com/office/drawing/2014/main" id="{9F43CE68-58B5-4F47-A709-8788EB332AA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57" name="Text Box 15">
          <a:extLst>
            <a:ext uri="{FF2B5EF4-FFF2-40B4-BE49-F238E27FC236}">
              <a16:creationId xmlns:a16="http://schemas.microsoft.com/office/drawing/2014/main" id="{4774A9C3-48A6-4B0A-BE6B-3E9C5FCBAC5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58" name="Text Box 15">
          <a:extLst>
            <a:ext uri="{FF2B5EF4-FFF2-40B4-BE49-F238E27FC236}">
              <a16:creationId xmlns:a16="http://schemas.microsoft.com/office/drawing/2014/main" id="{249F3E23-B613-4C88-B936-797A85BA9D8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59" name="Text Box 15">
          <a:extLst>
            <a:ext uri="{FF2B5EF4-FFF2-40B4-BE49-F238E27FC236}">
              <a16:creationId xmlns:a16="http://schemas.microsoft.com/office/drawing/2014/main" id="{3891CD61-4FAA-4664-BB4B-B216A0B710A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60" name="Text Box 15">
          <a:extLst>
            <a:ext uri="{FF2B5EF4-FFF2-40B4-BE49-F238E27FC236}">
              <a16:creationId xmlns:a16="http://schemas.microsoft.com/office/drawing/2014/main" id="{2A10AF7E-2336-400B-B949-A4F98C7D6B4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4D93B967-2A40-4D36-A4E7-613B00CD2E6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62" name="Text Box 15">
          <a:extLst>
            <a:ext uri="{FF2B5EF4-FFF2-40B4-BE49-F238E27FC236}">
              <a16:creationId xmlns:a16="http://schemas.microsoft.com/office/drawing/2014/main" id="{DAC70453-D4B5-48EF-B2A1-A75A68F8687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63" name="Text Box 15">
          <a:extLst>
            <a:ext uri="{FF2B5EF4-FFF2-40B4-BE49-F238E27FC236}">
              <a16:creationId xmlns:a16="http://schemas.microsoft.com/office/drawing/2014/main" id="{8695D2CD-A2DE-4DE7-BAD2-F159E97D9F4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64" name="Text Box 15">
          <a:extLst>
            <a:ext uri="{FF2B5EF4-FFF2-40B4-BE49-F238E27FC236}">
              <a16:creationId xmlns:a16="http://schemas.microsoft.com/office/drawing/2014/main" id="{88D57261-F167-4C10-8919-4A5823581C7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65" name="Text Box 15">
          <a:extLst>
            <a:ext uri="{FF2B5EF4-FFF2-40B4-BE49-F238E27FC236}">
              <a16:creationId xmlns:a16="http://schemas.microsoft.com/office/drawing/2014/main" id="{5763426D-F776-48CE-9E24-CACEB43EE92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66" name="Text Box 15">
          <a:extLst>
            <a:ext uri="{FF2B5EF4-FFF2-40B4-BE49-F238E27FC236}">
              <a16:creationId xmlns:a16="http://schemas.microsoft.com/office/drawing/2014/main" id="{8935F591-400E-46BF-99F5-8E63688D0E6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67" name="Text Box 15">
          <a:extLst>
            <a:ext uri="{FF2B5EF4-FFF2-40B4-BE49-F238E27FC236}">
              <a16:creationId xmlns:a16="http://schemas.microsoft.com/office/drawing/2014/main" id="{FA6763FE-DE49-402F-922E-5D9A252413A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68" name="Text Box 15">
          <a:extLst>
            <a:ext uri="{FF2B5EF4-FFF2-40B4-BE49-F238E27FC236}">
              <a16:creationId xmlns:a16="http://schemas.microsoft.com/office/drawing/2014/main" id="{2DE83C45-8BBF-41FE-BB4A-B711FE78B4A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69" name="Text Box 15">
          <a:extLst>
            <a:ext uri="{FF2B5EF4-FFF2-40B4-BE49-F238E27FC236}">
              <a16:creationId xmlns:a16="http://schemas.microsoft.com/office/drawing/2014/main" id="{7EBFE80E-80AA-4383-A778-3A3366D2AC4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70" name="Text Box 15">
          <a:extLst>
            <a:ext uri="{FF2B5EF4-FFF2-40B4-BE49-F238E27FC236}">
              <a16:creationId xmlns:a16="http://schemas.microsoft.com/office/drawing/2014/main" id="{B02385C6-F416-4EB4-BE88-0DBB7F38E1B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71" name="Text Box 15">
          <a:extLst>
            <a:ext uri="{FF2B5EF4-FFF2-40B4-BE49-F238E27FC236}">
              <a16:creationId xmlns:a16="http://schemas.microsoft.com/office/drawing/2014/main" id="{DC09A924-6279-4C37-A263-A7ABC7BE23F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72" name="Text Box 15">
          <a:extLst>
            <a:ext uri="{FF2B5EF4-FFF2-40B4-BE49-F238E27FC236}">
              <a16:creationId xmlns:a16="http://schemas.microsoft.com/office/drawing/2014/main" id="{36FB9C9D-7A5A-4120-A41A-C7438BAC23A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73" name="Text Box 15">
          <a:extLst>
            <a:ext uri="{FF2B5EF4-FFF2-40B4-BE49-F238E27FC236}">
              <a16:creationId xmlns:a16="http://schemas.microsoft.com/office/drawing/2014/main" id="{8055DBF1-02B3-400B-9E6E-FE731B9DCE1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74" name="Text Box 15">
          <a:extLst>
            <a:ext uri="{FF2B5EF4-FFF2-40B4-BE49-F238E27FC236}">
              <a16:creationId xmlns:a16="http://schemas.microsoft.com/office/drawing/2014/main" id="{E86B09F5-C7E3-48C6-A5FB-FB3779310D7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75" name="Text Box 15">
          <a:extLst>
            <a:ext uri="{FF2B5EF4-FFF2-40B4-BE49-F238E27FC236}">
              <a16:creationId xmlns:a16="http://schemas.microsoft.com/office/drawing/2014/main" id="{34F727AE-B7FB-4D77-8E1F-96579889DF1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76" name="Text Box 15">
          <a:extLst>
            <a:ext uri="{FF2B5EF4-FFF2-40B4-BE49-F238E27FC236}">
              <a16:creationId xmlns:a16="http://schemas.microsoft.com/office/drawing/2014/main" id="{3FB4C852-DB70-4537-8CC3-D278E75617E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77" name="Text Box 15">
          <a:extLst>
            <a:ext uri="{FF2B5EF4-FFF2-40B4-BE49-F238E27FC236}">
              <a16:creationId xmlns:a16="http://schemas.microsoft.com/office/drawing/2014/main" id="{8F58B755-0850-4D77-B212-C04BACCF221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78" name="Text Box 15">
          <a:extLst>
            <a:ext uri="{FF2B5EF4-FFF2-40B4-BE49-F238E27FC236}">
              <a16:creationId xmlns:a16="http://schemas.microsoft.com/office/drawing/2014/main" id="{76DBC68A-DFF0-45F0-816F-70F3E1F514D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79" name="Text Box 15">
          <a:extLst>
            <a:ext uri="{FF2B5EF4-FFF2-40B4-BE49-F238E27FC236}">
              <a16:creationId xmlns:a16="http://schemas.microsoft.com/office/drawing/2014/main" id="{BB21AA1C-7E35-49F1-9562-FDFBD5DAACC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80" name="Text Box 15">
          <a:extLst>
            <a:ext uri="{FF2B5EF4-FFF2-40B4-BE49-F238E27FC236}">
              <a16:creationId xmlns:a16="http://schemas.microsoft.com/office/drawing/2014/main" id="{58F36551-0A2D-4386-AE62-9DA0F682192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81" name="Text Box 15">
          <a:extLst>
            <a:ext uri="{FF2B5EF4-FFF2-40B4-BE49-F238E27FC236}">
              <a16:creationId xmlns:a16="http://schemas.microsoft.com/office/drawing/2014/main" id="{F88A7CB4-09D7-4136-A91C-3D60ED9B766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82" name="Text Box 15">
          <a:extLst>
            <a:ext uri="{FF2B5EF4-FFF2-40B4-BE49-F238E27FC236}">
              <a16:creationId xmlns:a16="http://schemas.microsoft.com/office/drawing/2014/main" id="{3302D8B4-55FF-46FC-9085-77A704FAD41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83" name="Text Box 15">
          <a:extLst>
            <a:ext uri="{FF2B5EF4-FFF2-40B4-BE49-F238E27FC236}">
              <a16:creationId xmlns:a16="http://schemas.microsoft.com/office/drawing/2014/main" id="{267E93B0-8528-4A99-AAF6-35843415153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84" name="Text Box 15">
          <a:extLst>
            <a:ext uri="{FF2B5EF4-FFF2-40B4-BE49-F238E27FC236}">
              <a16:creationId xmlns:a16="http://schemas.microsoft.com/office/drawing/2014/main" id="{5133F7A5-B178-431E-8E93-C046B84DD9D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85" name="Text Box 15">
          <a:extLst>
            <a:ext uri="{FF2B5EF4-FFF2-40B4-BE49-F238E27FC236}">
              <a16:creationId xmlns:a16="http://schemas.microsoft.com/office/drawing/2014/main" id="{E086B436-0E66-4010-840D-4983D945D18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86" name="Text Box 15">
          <a:extLst>
            <a:ext uri="{FF2B5EF4-FFF2-40B4-BE49-F238E27FC236}">
              <a16:creationId xmlns:a16="http://schemas.microsoft.com/office/drawing/2014/main" id="{EF1E14BC-F8E8-4183-8EA0-90D262626BA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87" name="Text Box 15">
          <a:extLst>
            <a:ext uri="{FF2B5EF4-FFF2-40B4-BE49-F238E27FC236}">
              <a16:creationId xmlns:a16="http://schemas.microsoft.com/office/drawing/2014/main" id="{E52EDD21-16C5-4695-A69E-FDA92A7E001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88" name="Text Box 15">
          <a:extLst>
            <a:ext uri="{FF2B5EF4-FFF2-40B4-BE49-F238E27FC236}">
              <a16:creationId xmlns:a16="http://schemas.microsoft.com/office/drawing/2014/main" id="{0C335F3B-329E-48D4-B9E8-3E6F0004625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89" name="Text Box 15">
          <a:extLst>
            <a:ext uri="{FF2B5EF4-FFF2-40B4-BE49-F238E27FC236}">
              <a16:creationId xmlns:a16="http://schemas.microsoft.com/office/drawing/2014/main" id="{A3CE3294-D11D-479C-9901-F3C9D6AC0A6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90" name="Text Box 15">
          <a:extLst>
            <a:ext uri="{FF2B5EF4-FFF2-40B4-BE49-F238E27FC236}">
              <a16:creationId xmlns:a16="http://schemas.microsoft.com/office/drawing/2014/main" id="{B275EF55-1487-433A-B936-2539EE1D984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91" name="Text Box 15">
          <a:extLst>
            <a:ext uri="{FF2B5EF4-FFF2-40B4-BE49-F238E27FC236}">
              <a16:creationId xmlns:a16="http://schemas.microsoft.com/office/drawing/2014/main" id="{54B90B34-F735-4377-A506-C2AE34D57DC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92" name="Text Box 15">
          <a:extLst>
            <a:ext uri="{FF2B5EF4-FFF2-40B4-BE49-F238E27FC236}">
              <a16:creationId xmlns:a16="http://schemas.microsoft.com/office/drawing/2014/main" id="{1E1824F4-03BF-4002-9320-E3D3FFA12C0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93" name="Text Box 15">
          <a:extLst>
            <a:ext uri="{FF2B5EF4-FFF2-40B4-BE49-F238E27FC236}">
              <a16:creationId xmlns:a16="http://schemas.microsoft.com/office/drawing/2014/main" id="{2ED8F889-93B2-4B1C-83D5-9558A6B3EBE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94" name="Text Box 15">
          <a:extLst>
            <a:ext uri="{FF2B5EF4-FFF2-40B4-BE49-F238E27FC236}">
              <a16:creationId xmlns:a16="http://schemas.microsoft.com/office/drawing/2014/main" id="{76201791-C5CE-44D4-8262-F350E10645B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95" name="Text Box 15">
          <a:extLst>
            <a:ext uri="{FF2B5EF4-FFF2-40B4-BE49-F238E27FC236}">
              <a16:creationId xmlns:a16="http://schemas.microsoft.com/office/drawing/2014/main" id="{1BB05014-3A39-4940-B0EB-129626A061D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96" name="Text Box 15">
          <a:extLst>
            <a:ext uri="{FF2B5EF4-FFF2-40B4-BE49-F238E27FC236}">
              <a16:creationId xmlns:a16="http://schemas.microsoft.com/office/drawing/2014/main" id="{917D259E-BFEF-48BD-9908-F39D1EAB70F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97" name="Text Box 15">
          <a:extLst>
            <a:ext uri="{FF2B5EF4-FFF2-40B4-BE49-F238E27FC236}">
              <a16:creationId xmlns:a16="http://schemas.microsoft.com/office/drawing/2014/main" id="{3C81D7C4-1518-4D20-9EA6-A0E8D9327F4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98" name="Text Box 15">
          <a:extLst>
            <a:ext uri="{FF2B5EF4-FFF2-40B4-BE49-F238E27FC236}">
              <a16:creationId xmlns:a16="http://schemas.microsoft.com/office/drawing/2014/main" id="{0C0F1303-5D89-4E4A-99B9-53799F6BF93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499" name="Text Box 15">
          <a:extLst>
            <a:ext uri="{FF2B5EF4-FFF2-40B4-BE49-F238E27FC236}">
              <a16:creationId xmlns:a16="http://schemas.microsoft.com/office/drawing/2014/main" id="{829334E9-D9A8-42E6-AFB1-3E5624F1800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00" name="Text Box 15">
          <a:extLst>
            <a:ext uri="{FF2B5EF4-FFF2-40B4-BE49-F238E27FC236}">
              <a16:creationId xmlns:a16="http://schemas.microsoft.com/office/drawing/2014/main" id="{3972BE21-05AF-457E-9432-B1CFE322F9D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01" name="Text Box 15">
          <a:extLst>
            <a:ext uri="{FF2B5EF4-FFF2-40B4-BE49-F238E27FC236}">
              <a16:creationId xmlns:a16="http://schemas.microsoft.com/office/drawing/2014/main" id="{E2FA9B03-79FB-4276-932B-20F38B5AC74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02" name="Text Box 15">
          <a:extLst>
            <a:ext uri="{FF2B5EF4-FFF2-40B4-BE49-F238E27FC236}">
              <a16:creationId xmlns:a16="http://schemas.microsoft.com/office/drawing/2014/main" id="{1453AFC5-30F5-4A36-B932-E238DD6927C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03" name="Text Box 15">
          <a:extLst>
            <a:ext uri="{FF2B5EF4-FFF2-40B4-BE49-F238E27FC236}">
              <a16:creationId xmlns:a16="http://schemas.microsoft.com/office/drawing/2014/main" id="{3175CBFD-DEC9-4EEF-AA49-150245D0833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04" name="Text Box 15">
          <a:extLst>
            <a:ext uri="{FF2B5EF4-FFF2-40B4-BE49-F238E27FC236}">
              <a16:creationId xmlns:a16="http://schemas.microsoft.com/office/drawing/2014/main" id="{AE3331D8-4868-4D7C-BC26-5B50F8A83CB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CBC9B9DE-2CBF-4353-86E5-26B12092D2F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06" name="Text Box 15">
          <a:extLst>
            <a:ext uri="{FF2B5EF4-FFF2-40B4-BE49-F238E27FC236}">
              <a16:creationId xmlns:a16="http://schemas.microsoft.com/office/drawing/2014/main" id="{5121A1AA-B948-4CF3-A37A-1C503C7C941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07" name="Text Box 15">
          <a:extLst>
            <a:ext uri="{FF2B5EF4-FFF2-40B4-BE49-F238E27FC236}">
              <a16:creationId xmlns:a16="http://schemas.microsoft.com/office/drawing/2014/main" id="{06FA1AEF-16CA-4F88-9FCB-46FE68915AE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08" name="Text Box 15">
          <a:extLst>
            <a:ext uri="{FF2B5EF4-FFF2-40B4-BE49-F238E27FC236}">
              <a16:creationId xmlns:a16="http://schemas.microsoft.com/office/drawing/2014/main" id="{5B3BE323-F010-453A-8EC6-32976E9057D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09" name="Text Box 15">
          <a:extLst>
            <a:ext uri="{FF2B5EF4-FFF2-40B4-BE49-F238E27FC236}">
              <a16:creationId xmlns:a16="http://schemas.microsoft.com/office/drawing/2014/main" id="{4C5F37EE-AF00-44AC-B3F4-42B6E3F876B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10" name="Text Box 15">
          <a:extLst>
            <a:ext uri="{FF2B5EF4-FFF2-40B4-BE49-F238E27FC236}">
              <a16:creationId xmlns:a16="http://schemas.microsoft.com/office/drawing/2014/main" id="{F4A1D445-18AC-436A-8065-2D518B60CBD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11" name="Text Box 15">
          <a:extLst>
            <a:ext uri="{FF2B5EF4-FFF2-40B4-BE49-F238E27FC236}">
              <a16:creationId xmlns:a16="http://schemas.microsoft.com/office/drawing/2014/main" id="{E0E592E3-9D8C-4E03-8069-8855F602550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12" name="Text Box 15">
          <a:extLst>
            <a:ext uri="{FF2B5EF4-FFF2-40B4-BE49-F238E27FC236}">
              <a16:creationId xmlns:a16="http://schemas.microsoft.com/office/drawing/2014/main" id="{D50E22A8-9274-43C1-B445-4089BD2D05D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13" name="Text Box 15">
          <a:extLst>
            <a:ext uri="{FF2B5EF4-FFF2-40B4-BE49-F238E27FC236}">
              <a16:creationId xmlns:a16="http://schemas.microsoft.com/office/drawing/2014/main" id="{6E5160B7-8C56-4F27-ADAF-B55AFD81114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14" name="Text Box 15">
          <a:extLst>
            <a:ext uri="{FF2B5EF4-FFF2-40B4-BE49-F238E27FC236}">
              <a16:creationId xmlns:a16="http://schemas.microsoft.com/office/drawing/2014/main" id="{1BC7D278-B9B5-4702-B7E4-913D8EEE3EF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15" name="Text Box 15">
          <a:extLst>
            <a:ext uri="{FF2B5EF4-FFF2-40B4-BE49-F238E27FC236}">
              <a16:creationId xmlns:a16="http://schemas.microsoft.com/office/drawing/2014/main" id="{9FC51020-1FEB-4F1C-A29C-35453A18B28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16" name="Text Box 15">
          <a:extLst>
            <a:ext uri="{FF2B5EF4-FFF2-40B4-BE49-F238E27FC236}">
              <a16:creationId xmlns:a16="http://schemas.microsoft.com/office/drawing/2014/main" id="{CAA5E0A2-EF9E-4C81-AE00-361C200DEFE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17" name="Text Box 15">
          <a:extLst>
            <a:ext uri="{FF2B5EF4-FFF2-40B4-BE49-F238E27FC236}">
              <a16:creationId xmlns:a16="http://schemas.microsoft.com/office/drawing/2014/main" id="{6A2157F8-03A2-438D-8CC7-3641FB35BFF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18" name="Text Box 15">
          <a:extLst>
            <a:ext uri="{FF2B5EF4-FFF2-40B4-BE49-F238E27FC236}">
              <a16:creationId xmlns:a16="http://schemas.microsoft.com/office/drawing/2014/main" id="{4DA9D9F8-3EC6-4FC1-8C69-7B6E1AE4ABE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19" name="Text Box 15">
          <a:extLst>
            <a:ext uri="{FF2B5EF4-FFF2-40B4-BE49-F238E27FC236}">
              <a16:creationId xmlns:a16="http://schemas.microsoft.com/office/drawing/2014/main" id="{5C0BA2B5-BDB5-44C6-B642-D686243E8EE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20" name="Text Box 15">
          <a:extLst>
            <a:ext uri="{FF2B5EF4-FFF2-40B4-BE49-F238E27FC236}">
              <a16:creationId xmlns:a16="http://schemas.microsoft.com/office/drawing/2014/main" id="{6056FBF4-3920-43EC-8E81-26228953B4A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21" name="Text Box 15">
          <a:extLst>
            <a:ext uri="{FF2B5EF4-FFF2-40B4-BE49-F238E27FC236}">
              <a16:creationId xmlns:a16="http://schemas.microsoft.com/office/drawing/2014/main" id="{B306ED3E-0BFB-4DCB-8A2E-66957ADF6A3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22" name="Text Box 15">
          <a:extLst>
            <a:ext uri="{FF2B5EF4-FFF2-40B4-BE49-F238E27FC236}">
              <a16:creationId xmlns:a16="http://schemas.microsoft.com/office/drawing/2014/main" id="{12739A17-0D8B-4A2C-80EA-0E63C9701B0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23" name="Text Box 15">
          <a:extLst>
            <a:ext uri="{FF2B5EF4-FFF2-40B4-BE49-F238E27FC236}">
              <a16:creationId xmlns:a16="http://schemas.microsoft.com/office/drawing/2014/main" id="{5C8EDBB3-005B-45FE-8FC7-BE033250B8C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24" name="Text Box 15">
          <a:extLst>
            <a:ext uri="{FF2B5EF4-FFF2-40B4-BE49-F238E27FC236}">
              <a16:creationId xmlns:a16="http://schemas.microsoft.com/office/drawing/2014/main" id="{FBB9B58C-6109-4238-937D-47F5BD7AB28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25" name="Text Box 15">
          <a:extLst>
            <a:ext uri="{FF2B5EF4-FFF2-40B4-BE49-F238E27FC236}">
              <a16:creationId xmlns:a16="http://schemas.microsoft.com/office/drawing/2014/main" id="{EA2DA784-DD49-4AE6-889C-16188213D83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26" name="Text Box 15">
          <a:extLst>
            <a:ext uri="{FF2B5EF4-FFF2-40B4-BE49-F238E27FC236}">
              <a16:creationId xmlns:a16="http://schemas.microsoft.com/office/drawing/2014/main" id="{19EF2F3A-842C-4E60-9E09-07BD0AC2ED2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B9DDEA07-F997-4387-9189-589CC78E6F9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28" name="Text Box 15">
          <a:extLst>
            <a:ext uri="{FF2B5EF4-FFF2-40B4-BE49-F238E27FC236}">
              <a16:creationId xmlns:a16="http://schemas.microsoft.com/office/drawing/2014/main" id="{D702126F-5AB8-4F3A-9F21-C09F53C2098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29" name="Text Box 15">
          <a:extLst>
            <a:ext uri="{FF2B5EF4-FFF2-40B4-BE49-F238E27FC236}">
              <a16:creationId xmlns:a16="http://schemas.microsoft.com/office/drawing/2014/main" id="{333A84AF-34E3-46EE-B902-A233646A74B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30" name="Text Box 15">
          <a:extLst>
            <a:ext uri="{FF2B5EF4-FFF2-40B4-BE49-F238E27FC236}">
              <a16:creationId xmlns:a16="http://schemas.microsoft.com/office/drawing/2014/main" id="{34604E33-82B8-45A8-AD57-BB0D24D52FE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31" name="Text Box 15">
          <a:extLst>
            <a:ext uri="{FF2B5EF4-FFF2-40B4-BE49-F238E27FC236}">
              <a16:creationId xmlns:a16="http://schemas.microsoft.com/office/drawing/2014/main" id="{60C3B1FC-4DC4-4BF3-ADD5-D4A94CE5FCA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32" name="Text Box 15">
          <a:extLst>
            <a:ext uri="{FF2B5EF4-FFF2-40B4-BE49-F238E27FC236}">
              <a16:creationId xmlns:a16="http://schemas.microsoft.com/office/drawing/2014/main" id="{FF0DD1E7-FACB-40B5-87F8-D1F353C732B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33" name="Text Box 15">
          <a:extLst>
            <a:ext uri="{FF2B5EF4-FFF2-40B4-BE49-F238E27FC236}">
              <a16:creationId xmlns:a16="http://schemas.microsoft.com/office/drawing/2014/main" id="{8F117383-3AB5-47E3-9E76-92F9831D685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34" name="Text Box 15">
          <a:extLst>
            <a:ext uri="{FF2B5EF4-FFF2-40B4-BE49-F238E27FC236}">
              <a16:creationId xmlns:a16="http://schemas.microsoft.com/office/drawing/2014/main" id="{6D674BD4-AE28-4E73-92CD-FEC76136D2D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35" name="Text Box 15">
          <a:extLst>
            <a:ext uri="{FF2B5EF4-FFF2-40B4-BE49-F238E27FC236}">
              <a16:creationId xmlns:a16="http://schemas.microsoft.com/office/drawing/2014/main" id="{057ADFF0-C673-4887-96C5-5716C23BCF2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36" name="Text Box 15">
          <a:extLst>
            <a:ext uri="{FF2B5EF4-FFF2-40B4-BE49-F238E27FC236}">
              <a16:creationId xmlns:a16="http://schemas.microsoft.com/office/drawing/2014/main" id="{5711E0F7-9FB1-4979-A349-FAB8CECB9B9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37" name="Text Box 15">
          <a:extLst>
            <a:ext uri="{FF2B5EF4-FFF2-40B4-BE49-F238E27FC236}">
              <a16:creationId xmlns:a16="http://schemas.microsoft.com/office/drawing/2014/main" id="{02BAEED8-186B-46F4-960A-D9F78667CA8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38" name="Text Box 15">
          <a:extLst>
            <a:ext uri="{FF2B5EF4-FFF2-40B4-BE49-F238E27FC236}">
              <a16:creationId xmlns:a16="http://schemas.microsoft.com/office/drawing/2014/main" id="{7690648C-0A04-4D3A-A932-B1302E510A1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39" name="Text Box 15">
          <a:extLst>
            <a:ext uri="{FF2B5EF4-FFF2-40B4-BE49-F238E27FC236}">
              <a16:creationId xmlns:a16="http://schemas.microsoft.com/office/drawing/2014/main" id="{80579DF7-D2FD-4D3E-8785-602CA78DC9F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40" name="Text Box 15">
          <a:extLst>
            <a:ext uri="{FF2B5EF4-FFF2-40B4-BE49-F238E27FC236}">
              <a16:creationId xmlns:a16="http://schemas.microsoft.com/office/drawing/2014/main" id="{9B0477D1-8149-43CF-875A-044FB74B9A2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41" name="Text Box 15">
          <a:extLst>
            <a:ext uri="{FF2B5EF4-FFF2-40B4-BE49-F238E27FC236}">
              <a16:creationId xmlns:a16="http://schemas.microsoft.com/office/drawing/2014/main" id="{F88ED72B-C511-41B0-9293-A16E63FD19C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42" name="Text Box 15">
          <a:extLst>
            <a:ext uri="{FF2B5EF4-FFF2-40B4-BE49-F238E27FC236}">
              <a16:creationId xmlns:a16="http://schemas.microsoft.com/office/drawing/2014/main" id="{6054966C-906D-4266-B8FE-D5336113818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43" name="Text Box 15">
          <a:extLst>
            <a:ext uri="{FF2B5EF4-FFF2-40B4-BE49-F238E27FC236}">
              <a16:creationId xmlns:a16="http://schemas.microsoft.com/office/drawing/2014/main" id="{363E4C8E-5898-4A08-8D4C-E5D733C3084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44" name="Text Box 15">
          <a:extLst>
            <a:ext uri="{FF2B5EF4-FFF2-40B4-BE49-F238E27FC236}">
              <a16:creationId xmlns:a16="http://schemas.microsoft.com/office/drawing/2014/main" id="{4D982D5C-0536-47B8-81DE-1BBC4186D93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45" name="Text Box 15">
          <a:extLst>
            <a:ext uri="{FF2B5EF4-FFF2-40B4-BE49-F238E27FC236}">
              <a16:creationId xmlns:a16="http://schemas.microsoft.com/office/drawing/2014/main" id="{E8CCA993-A112-4529-A762-96332D66123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46" name="Text Box 15">
          <a:extLst>
            <a:ext uri="{FF2B5EF4-FFF2-40B4-BE49-F238E27FC236}">
              <a16:creationId xmlns:a16="http://schemas.microsoft.com/office/drawing/2014/main" id="{EB3CD80E-84B5-48D9-9C62-8330054D577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47" name="Text Box 15">
          <a:extLst>
            <a:ext uri="{FF2B5EF4-FFF2-40B4-BE49-F238E27FC236}">
              <a16:creationId xmlns:a16="http://schemas.microsoft.com/office/drawing/2014/main" id="{9226EF3A-6405-4FBD-BDDE-0B5F62331DA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E35A74B5-4A10-4CBD-9874-258DA08FF91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49" name="Text Box 15">
          <a:extLst>
            <a:ext uri="{FF2B5EF4-FFF2-40B4-BE49-F238E27FC236}">
              <a16:creationId xmlns:a16="http://schemas.microsoft.com/office/drawing/2014/main" id="{888DE9F0-35DF-45C4-9E80-CDFEE24E187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50" name="Text Box 15">
          <a:extLst>
            <a:ext uri="{FF2B5EF4-FFF2-40B4-BE49-F238E27FC236}">
              <a16:creationId xmlns:a16="http://schemas.microsoft.com/office/drawing/2014/main" id="{3D56F77E-C1FD-459A-A92C-557A8B1C995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51" name="Text Box 15">
          <a:extLst>
            <a:ext uri="{FF2B5EF4-FFF2-40B4-BE49-F238E27FC236}">
              <a16:creationId xmlns:a16="http://schemas.microsoft.com/office/drawing/2014/main" id="{D2C1E4DC-46AA-4B72-9A3D-F75B829E01B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52" name="Text Box 15">
          <a:extLst>
            <a:ext uri="{FF2B5EF4-FFF2-40B4-BE49-F238E27FC236}">
              <a16:creationId xmlns:a16="http://schemas.microsoft.com/office/drawing/2014/main" id="{E3D9EB41-92AD-44D1-970B-C55501A9FFE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53" name="Text Box 15">
          <a:extLst>
            <a:ext uri="{FF2B5EF4-FFF2-40B4-BE49-F238E27FC236}">
              <a16:creationId xmlns:a16="http://schemas.microsoft.com/office/drawing/2014/main" id="{7A231A26-195D-40EA-9931-7A12B0081CB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54" name="Text Box 15">
          <a:extLst>
            <a:ext uri="{FF2B5EF4-FFF2-40B4-BE49-F238E27FC236}">
              <a16:creationId xmlns:a16="http://schemas.microsoft.com/office/drawing/2014/main" id="{C88D73ED-A7C3-4FBD-9BA0-215E94CE127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55" name="Text Box 15">
          <a:extLst>
            <a:ext uri="{FF2B5EF4-FFF2-40B4-BE49-F238E27FC236}">
              <a16:creationId xmlns:a16="http://schemas.microsoft.com/office/drawing/2014/main" id="{5DEB830F-C7FE-4DB9-B440-4EE5D8720BC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56" name="Text Box 15">
          <a:extLst>
            <a:ext uri="{FF2B5EF4-FFF2-40B4-BE49-F238E27FC236}">
              <a16:creationId xmlns:a16="http://schemas.microsoft.com/office/drawing/2014/main" id="{991C5902-75D9-4A93-B6ED-6D1E4AB2174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57" name="Text Box 15">
          <a:extLst>
            <a:ext uri="{FF2B5EF4-FFF2-40B4-BE49-F238E27FC236}">
              <a16:creationId xmlns:a16="http://schemas.microsoft.com/office/drawing/2014/main" id="{A27FFB7E-1EA7-446F-A027-2F43921DA03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58" name="Text Box 15">
          <a:extLst>
            <a:ext uri="{FF2B5EF4-FFF2-40B4-BE49-F238E27FC236}">
              <a16:creationId xmlns:a16="http://schemas.microsoft.com/office/drawing/2014/main" id="{25C6873C-CDFA-43E7-8950-C54BE4BAEE8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59" name="Text Box 15">
          <a:extLst>
            <a:ext uri="{FF2B5EF4-FFF2-40B4-BE49-F238E27FC236}">
              <a16:creationId xmlns:a16="http://schemas.microsoft.com/office/drawing/2014/main" id="{F9A9931F-E39D-4005-AB9A-9DE85E8E3F2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60" name="Text Box 15">
          <a:extLst>
            <a:ext uri="{FF2B5EF4-FFF2-40B4-BE49-F238E27FC236}">
              <a16:creationId xmlns:a16="http://schemas.microsoft.com/office/drawing/2014/main" id="{23124DB0-3A62-445F-8B1B-FFA3C886370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61" name="Text Box 15">
          <a:extLst>
            <a:ext uri="{FF2B5EF4-FFF2-40B4-BE49-F238E27FC236}">
              <a16:creationId xmlns:a16="http://schemas.microsoft.com/office/drawing/2014/main" id="{0A0E656C-E145-4A10-AFBC-5AE4E732C3A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62" name="Text Box 15">
          <a:extLst>
            <a:ext uri="{FF2B5EF4-FFF2-40B4-BE49-F238E27FC236}">
              <a16:creationId xmlns:a16="http://schemas.microsoft.com/office/drawing/2014/main" id="{DFDFE9B2-0A5E-46C8-98FB-45B2062234A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63" name="Text Box 15">
          <a:extLst>
            <a:ext uri="{FF2B5EF4-FFF2-40B4-BE49-F238E27FC236}">
              <a16:creationId xmlns:a16="http://schemas.microsoft.com/office/drawing/2014/main" id="{7FF429A4-B40B-4170-958D-3018C2758B9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64" name="Text Box 15">
          <a:extLst>
            <a:ext uri="{FF2B5EF4-FFF2-40B4-BE49-F238E27FC236}">
              <a16:creationId xmlns:a16="http://schemas.microsoft.com/office/drawing/2014/main" id="{04D9BD17-AC0A-4FA5-AD02-FD9C3652FFB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65" name="Text Box 15">
          <a:extLst>
            <a:ext uri="{FF2B5EF4-FFF2-40B4-BE49-F238E27FC236}">
              <a16:creationId xmlns:a16="http://schemas.microsoft.com/office/drawing/2014/main" id="{8D7FC467-10B8-4BF8-93C8-0F6741002C5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6E81E14A-96BF-4C71-BD76-30BEB5C5DB0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67" name="Text Box 15">
          <a:extLst>
            <a:ext uri="{FF2B5EF4-FFF2-40B4-BE49-F238E27FC236}">
              <a16:creationId xmlns:a16="http://schemas.microsoft.com/office/drawing/2014/main" id="{1C8ECC5F-C1F3-4405-9568-10A83229A28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68" name="Text Box 15">
          <a:extLst>
            <a:ext uri="{FF2B5EF4-FFF2-40B4-BE49-F238E27FC236}">
              <a16:creationId xmlns:a16="http://schemas.microsoft.com/office/drawing/2014/main" id="{B2CA8C4A-30D4-4A25-A18E-05D0961C383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69" name="Text Box 15">
          <a:extLst>
            <a:ext uri="{FF2B5EF4-FFF2-40B4-BE49-F238E27FC236}">
              <a16:creationId xmlns:a16="http://schemas.microsoft.com/office/drawing/2014/main" id="{C6E6B450-1804-415B-A409-48DA6064F87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4435B283-64D6-45B2-9E0F-B626D9429DB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71" name="Text Box 15">
          <a:extLst>
            <a:ext uri="{FF2B5EF4-FFF2-40B4-BE49-F238E27FC236}">
              <a16:creationId xmlns:a16="http://schemas.microsoft.com/office/drawing/2014/main" id="{088002EA-A9F0-402A-AEF6-3EB75EEF416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72" name="Text Box 15">
          <a:extLst>
            <a:ext uri="{FF2B5EF4-FFF2-40B4-BE49-F238E27FC236}">
              <a16:creationId xmlns:a16="http://schemas.microsoft.com/office/drawing/2014/main" id="{CC43B998-7003-45FD-9CEA-D1637205B29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73" name="Text Box 15">
          <a:extLst>
            <a:ext uri="{FF2B5EF4-FFF2-40B4-BE49-F238E27FC236}">
              <a16:creationId xmlns:a16="http://schemas.microsoft.com/office/drawing/2014/main" id="{403C8794-B0E3-4823-B219-7D960651F28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74" name="Text Box 15">
          <a:extLst>
            <a:ext uri="{FF2B5EF4-FFF2-40B4-BE49-F238E27FC236}">
              <a16:creationId xmlns:a16="http://schemas.microsoft.com/office/drawing/2014/main" id="{40C8181E-993D-4CBC-B2EC-4BA86043F81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75" name="Text Box 15">
          <a:extLst>
            <a:ext uri="{FF2B5EF4-FFF2-40B4-BE49-F238E27FC236}">
              <a16:creationId xmlns:a16="http://schemas.microsoft.com/office/drawing/2014/main" id="{3BAF6D42-F190-448F-9EAE-B627BF0D264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76" name="Text Box 15">
          <a:extLst>
            <a:ext uri="{FF2B5EF4-FFF2-40B4-BE49-F238E27FC236}">
              <a16:creationId xmlns:a16="http://schemas.microsoft.com/office/drawing/2014/main" id="{A23EDD55-EC53-44DC-B73E-89A6D83087B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77" name="Text Box 15">
          <a:extLst>
            <a:ext uri="{FF2B5EF4-FFF2-40B4-BE49-F238E27FC236}">
              <a16:creationId xmlns:a16="http://schemas.microsoft.com/office/drawing/2014/main" id="{72C84038-3210-4D69-9B72-8A31FD1B524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78" name="Text Box 15">
          <a:extLst>
            <a:ext uri="{FF2B5EF4-FFF2-40B4-BE49-F238E27FC236}">
              <a16:creationId xmlns:a16="http://schemas.microsoft.com/office/drawing/2014/main" id="{551D408B-8B77-41AD-98B6-BDD88105EAC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79" name="Text Box 15">
          <a:extLst>
            <a:ext uri="{FF2B5EF4-FFF2-40B4-BE49-F238E27FC236}">
              <a16:creationId xmlns:a16="http://schemas.microsoft.com/office/drawing/2014/main" id="{8A0DE8DD-2474-4A24-968C-4CFC58C2126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80" name="Text Box 15">
          <a:extLst>
            <a:ext uri="{FF2B5EF4-FFF2-40B4-BE49-F238E27FC236}">
              <a16:creationId xmlns:a16="http://schemas.microsoft.com/office/drawing/2014/main" id="{328A702F-E24D-47C7-9243-0F0C9DC6F29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81" name="Text Box 15">
          <a:extLst>
            <a:ext uri="{FF2B5EF4-FFF2-40B4-BE49-F238E27FC236}">
              <a16:creationId xmlns:a16="http://schemas.microsoft.com/office/drawing/2014/main" id="{B776F1A8-1A12-450B-B3BA-0E50ABA961A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82" name="Text Box 15">
          <a:extLst>
            <a:ext uri="{FF2B5EF4-FFF2-40B4-BE49-F238E27FC236}">
              <a16:creationId xmlns:a16="http://schemas.microsoft.com/office/drawing/2014/main" id="{9797A713-A64C-4C31-BBE8-965D880ADEC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83" name="Text Box 15">
          <a:extLst>
            <a:ext uri="{FF2B5EF4-FFF2-40B4-BE49-F238E27FC236}">
              <a16:creationId xmlns:a16="http://schemas.microsoft.com/office/drawing/2014/main" id="{769C689F-6D03-41BC-B603-E28B5DB8323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84" name="Text Box 15">
          <a:extLst>
            <a:ext uri="{FF2B5EF4-FFF2-40B4-BE49-F238E27FC236}">
              <a16:creationId xmlns:a16="http://schemas.microsoft.com/office/drawing/2014/main" id="{25BAB552-2D7C-42F7-A362-9312F1231D9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85" name="Text Box 15">
          <a:extLst>
            <a:ext uri="{FF2B5EF4-FFF2-40B4-BE49-F238E27FC236}">
              <a16:creationId xmlns:a16="http://schemas.microsoft.com/office/drawing/2014/main" id="{9B8BBAD6-512D-411D-956E-C9CB38A7C8D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86" name="Text Box 15">
          <a:extLst>
            <a:ext uri="{FF2B5EF4-FFF2-40B4-BE49-F238E27FC236}">
              <a16:creationId xmlns:a16="http://schemas.microsoft.com/office/drawing/2014/main" id="{DBBC2AF6-93DD-4D97-9C8E-27984E7961A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87" name="Text Box 15">
          <a:extLst>
            <a:ext uri="{FF2B5EF4-FFF2-40B4-BE49-F238E27FC236}">
              <a16:creationId xmlns:a16="http://schemas.microsoft.com/office/drawing/2014/main" id="{D00990E5-7A0A-4079-82C6-9AF6C981388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88" name="Text Box 15">
          <a:extLst>
            <a:ext uri="{FF2B5EF4-FFF2-40B4-BE49-F238E27FC236}">
              <a16:creationId xmlns:a16="http://schemas.microsoft.com/office/drawing/2014/main" id="{7F5FB878-3A19-42AB-B59D-989CF376D22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89" name="Text Box 15">
          <a:extLst>
            <a:ext uri="{FF2B5EF4-FFF2-40B4-BE49-F238E27FC236}">
              <a16:creationId xmlns:a16="http://schemas.microsoft.com/office/drawing/2014/main" id="{5DE53103-8BED-45B8-9C82-AAC8CB975F0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90" name="Text Box 15">
          <a:extLst>
            <a:ext uri="{FF2B5EF4-FFF2-40B4-BE49-F238E27FC236}">
              <a16:creationId xmlns:a16="http://schemas.microsoft.com/office/drawing/2014/main" id="{8B2E761B-EC46-4F27-B38F-D645EF80EBE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91" name="Text Box 15">
          <a:extLst>
            <a:ext uri="{FF2B5EF4-FFF2-40B4-BE49-F238E27FC236}">
              <a16:creationId xmlns:a16="http://schemas.microsoft.com/office/drawing/2014/main" id="{2D3F9303-444F-484D-B8DF-07D020C35BF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92" name="Text Box 15">
          <a:extLst>
            <a:ext uri="{FF2B5EF4-FFF2-40B4-BE49-F238E27FC236}">
              <a16:creationId xmlns:a16="http://schemas.microsoft.com/office/drawing/2014/main" id="{DE85680D-851A-40E6-A595-58ADF3ABD86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93" name="Text Box 15">
          <a:extLst>
            <a:ext uri="{FF2B5EF4-FFF2-40B4-BE49-F238E27FC236}">
              <a16:creationId xmlns:a16="http://schemas.microsoft.com/office/drawing/2014/main" id="{6CE9E45A-8123-4D0E-AEDB-2813EA24F8B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94" name="Text Box 15">
          <a:extLst>
            <a:ext uri="{FF2B5EF4-FFF2-40B4-BE49-F238E27FC236}">
              <a16:creationId xmlns:a16="http://schemas.microsoft.com/office/drawing/2014/main" id="{617E92CA-F684-479C-BDAD-C8F751F653B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95" name="Text Box 15">
          <a:extLst>
            <a:ext uri="{FF2B5EF4-FFF2-40B4-BE49-F238E27FC236}">
              <a16:creationId xmlns:a16="http://schemas.microsoft.com/office/drawing/2014/main" id="{A04B8F15-4E97-4427-9791-E262F5707BD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596" name="Text Box 15">
          <a:extLst>
            <a:ext uri="{FF2B5EF4-FFF2-40B4-BE49-F238E27FC236}">
              <a16:creationId xmlns:a16="http://schemas.microsoft.com/office/drawing/2014/main" id="{61FCF2AC-743C-43D0-9E77-D7E8307C1A1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597" name="Text Box 15">
          <a:extLst>
            <a:ext uri="{FF2B5EF4-FFF2-40B4-BE49-F238E27FC236}">
              <a16:creationId xmlns:a16="http://schemas.microsoft.com/office/drawing/2014/main" id="{38D1AB3B-4A80-43A7-B19B-7A2A52351EE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598" name="Text Box 15">
          <a:extLst>
            <a:ext uri="{FF2B5EF4-FFF2-40B4-BE49-F238E27FC236}">
              <a16:creationId xmlns:a16="http://schemas.microsoft.com/office/drawing/2014/main" id="{BDB8F892-88C5-4424-A217-CF47608B2B4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599" name="Text Box 15">
          <a:extLst>
            <a:ext uri="{FF2B5EF4-FFF2-40B4-BE49-F238E27FC236}">
              <a16:creationId xmlns:a16="http://schemas.microsoft.com/office/drawing/2014/main" id="{60FC4315-153D-4227-9BCC-E08F15D8CEE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00" name="Text Box 15">
          <a:extLst>
            <a:ext uri="{FF2B5EF4-FFF2-40B4-BE49-F238E27FC236}">
              <a16:creationId xmlns:a16="http://schemas.microsoft.com/office/drawing/2014/main" id="{E569EAF3-C3BF-41E2-977B-4776CA15026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01" name="Text Box 15">
          <a:extLst>
            <a:ext uri="{FF2B5EF4-FFF2-40B4-BE49-F238E27FC236}">
              <a16:creationId xmlns:a16="http://schemas.microsoft.com/office/drawing/2014/main" id="{4CF387E8-C927-445A-9C3B-D2C8F3B19E3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02" name="Text Box 15">
          <a:extLst>
            <a:ext uri="{FF2B5EF4-FFF2-40B4-BE49-F238E27FC236}">
              <a16:creationId xmlns:a16="http://schemas.microsoft.com/office/drawing/2014/main" id="{F9510687-5F70-4833-A203-55FAD006C88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03" name="Text Box 15">
          <a:extLst>
            <a:ext uri="{FF2B5EF4-FFF2-40B4-BE49-F238E27FC236}">
              <a16:creationId xmlns:a16="http://schemas.microsoft.com/office/drawing/2014/main" id="{AB9039E2-5E10-4B2E-A62F-72E7011CED2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04" name="Text Box 15">
          <a:extLst>
            <a:ext uri="{FF2B5EF4-FFF2-40B4-BE49-F238E27FC236}">
              <a16:creationId xmlns:a16="http://schemas.microsoft.com/office/drawing/2014/main" id="{57AD458A-6C4C-46B3-B48A-91AFE82635E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05" name="Text Box 15">
          <a:extLst>
            <a:ext uri="{FF2B5EF4-FFF2-40B4-BE49-F238E27FC236}">
              <a16:creationId xmlns:a16="http://schemas.microsoft.com/office/drawing/2014/main" id="{4512501E-4199-45C3-A8A7-C5E84BEBAE2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06" name="Text Box 15">
          <a:extLst>
            <a:ext uri="{FF2B5EF4-FFF2-40B4-BE49-F238E27FC236}">
              <a16:creationId xmlns:a16="http://schemas.microsoft.com/office/drawing/2014/main" id="{9343395B-C0E3-4BE3-A160-838D8FB9260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07" name="Text Box 15">
          <a:extLst>
            <a:ext uri="{FF2B5EF4-FFF2-40B4-BE49-F238E27FC236}">
              <a16:creationId xmlns:a16="http://schemas.microsoft.com/office/drawing/2014/main" id="{E75D8DF7-9833-4FE3-8A0D-ED3508E289D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08" name="Text Box 15">
          <a:extLst>
            <a:ext uri="{FF2B5EF4-FFF2-40B4-BE49-F238E27FC236}">
              <a16:creationId xmlns:a16="http://schemas.microsoft.com/office/drawing/2014/main" id="{33DF6262-E047-474E-905A-59457CDBB37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09" name="Text Box 15">
          <a:extLst>
            <a:ext uri="{FF2B5EF4-FFF2-40B4-BE49-F238E27FC236}">
              <a16:creationId xmlns:a16="http://schemas.microsoft.com/office/drawing/2014/main" id="{98A5015E-43A8-4DF2-82C5-CDA1D0EF75E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610" name="Text Box 15">
          <a:extLst>
            <a:ext uri="{FF2B5EF4-FFF2-40B4-BE49-F238E27FC236}">
              <a16:creationId xmlns:a16="http://schemas.microsoft.com/office/drawing/2014/main" id="{F42FFA63-4F4A-448A-B902-F98CBB869CF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611" name="Text Box 15">
          <a:extLst>
            <a:ext uri="{FF2B5EF4-FFF2-40B4-BE49-F238E27FC236}">
              <a16:creationId xmlns:a16="http://schemas.microsoft.com/office/drawing/2014/main" id="{B8B949C6-BE04-4B49-8EED-D926EF0DED8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612" name="Text Box 15">
          <a:extLst>
            <a:ext uri="{FF2B5EF4-FFF2-40B4-BE49-F238E27FC236}">
              <a16:creationId xmlns:a16="http://schemas.microsoft.com/office/drawing/2014/main" id="{0F6D59A9-560A-423C-8D4C-DC7F1325539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613" name="Text Box 15">
          <a:extLst>
            <a:ext uri="{FF2B5EF4-FFF2-40B4-BE49-F238E27FC236}">
              <a16:creationId xmlns:a16="http://schemas.microsoft.com/office/drawing/2014/main" id="{FEFCF667-107C-403C-A415-210CDA7FBD9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2AEF09C0-ED48-47C0-A041-23E11F0C878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15" name="Text Box 15">
          <a:extLst>
            <a:ext uri="{FF2B5EF4-FFF2-40B4-BE49-F238E27FC236}">
              <a16:creationId xmlns:a16="http://schemas.microsoft.com/office/drawing/2014/main" id="{B6840F7F-DCD1-4EB6-9703-D0A1ACBF21C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16" name="Text Box 15">
          <a:extLst>
            <a:ext uri="{FF2B5EF4-FFF2-40B4-BE49-F238E27FC236}">
              <a16:creationId xmlns:a16="http://schemas.microsoft.com/office/drawing/2014/main" id="{76D4E56E-978E-4B8B-BD48-A567EDDC7F8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17" name="Text Box 15">
          <a:extLst>
            <a:ext uri="{FF2B5EF4-FFF2-40B4-BE49-F238E27FC236}">
              <a16:creationId xmlns:a16="http://schemas.microsoft.com/office/drawing/2014/main" id="{A15A5916-5775-4B0E-B3F9-C9A23890482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18" name="Text Box 15">
          <a:extLst>
            <a:ext uri="{FF2B5EF4-FFF2-40B4-BE49-F238E27FC236}">
              <a16:creationId xmlns:a16="http://schemas.microsoft.com/office/drawing/2014/main" id="{5AF4F7D4-36B7-483D-B3B1-7C8E8B125B9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19" name="Text Box 15">
          <a:extLst>
            <a:ext uri="{FF2B5EF4-FFF2-40B4-BE49-F238E27FC236}">
              <a16:creationId xmlns:a16="http://schemas.microsoft.com/office/drawing/2014/main" id="{EC51A73D-E2CD-4487-8F5A-A7F7C3BE06D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20" name="Text Box 15">
          <a:extLst>
            <a:ext uri="{FF2B5EF4-FFF2-40B4-BE49-F238E27FC236}">
              <a16:creationId xmlns:a16="http://schemas.microsoft.com/office/drawing/2014/main" id="{31AEA874-05AF-4D7A-BEB5-9D896724A92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21" name="Text Box 15">
          <a:extLst>
            <a:ext uri="{FF2B5EF4-FFF2-40B4-BE49-F238E27FC236}">
              <a16:creationId xmlns:a16="http://schemas.microsoft.com/office/drawing/2014/main" id="{B111F497-87D7-4651-B0C1-130A7D05640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22" name="Text Box 15">
          <a:extLst>
            <a:ext uri="{FF2B5EF4-FFF2-40B4-BE49-F238E27FC236}">
              <a16:creationId xmlns:a16="http://schemas.microsoft.com/office/drawing/2014/main" id="{2C02AF35-4AEA-49A3-BCD1-02DEE2BE3A2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23" name="Text Box 15">
          <a:extLst>
            <a:ext uri="{FF2B5EF4-FFF2-40B4-BE49-F238E27FC236}">
              <a16:creationId xmlns:a16="http://schemas.microsoft.com/office/drawing/2014/main" id="{31E922AC-5E8E-433B-A2EC-0808AA668ED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24" name="Text Box 15">
          <a:extLst>
            <a:ext uri="{FF2B5EF4-FFF2-40B4-BE49-F238E27FC236}">
              <a16:creationId xmlns:a16="http://schemas.microsoft.com/office/drawing/2014/main" id="{8EC83F37-7C75-4688-8799-0013A5A3554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625" name="Text Box 15">
          <a:extLst>
            <a:ext uri="{FF2B5EF4-FFF2-40B4-BE49-F238E27FC236}">
              <a16:creationId xmlns:a16="http://schemas.microsoft.com/office/drawing/2014/main" id="{B1041FDA-02B3-4D3A-B446-4F5C50428A0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626" name="Text Box 15">
          <a:extLst>
            <a:ext uri="{FF2B5EF4-FFF2-40B4-BE49-F238E27FC236}">
              <a16:creationId xmlns:a16="http://schemas.microsoft.com/office/drawing/2014/main" id="{C1D9205B-3DD0-48AE-8E98-813DCABFA37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627" name="Text Box 15">
          <a:extLst>
            <a:ext uri="{FF2B5EF4-FFF2-40B4-BE49-F238E27FC236}">
              <a16:creationId xmlns:a16="http://schemas.microsoft.com/office/drawing/2014/main" id="{07B96AD8-0C20-4C5E-A7E9-00C96827714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628" name="Text Box 15">
          <a:extLst>
            <a:ext uri="{FF2B5EF4-FFF2-40B4-BE49-F238E27FC236}">
              <a16:creationId xmlns:a16="http://schemas.microsoft.com/office/drawing/2014/main" id="{AEEFDB7A-6406-4209-BF9C-21395C9A832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629" name="Text Box 15">
          <a:extLst>
            <a:ext uri="{FF2B5EF4-FFF2-40B4-BE49-F238E27FC236}">
              <a16:creationId xmlns:a16="http://schemas.microsoft.com/office/drawing/2014/main" id="{8184E173-BBFC-4712-8E14-61EA207BEA6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30" name="Text Box 15">
          <a:extLst>
            <a:ext uri="{FF2B5EF4-FFF2-40B4-BE49-F238E27FC236}">
              <a16:creationId xmlns:a16="http://schemas.microsoft.com/office/drawing/2014/main" id="{264BC73A-06C5-46E2-9528-7E4CCAE70F9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31" name="Text Box 15">
          <a:extLst>
            <a:ext uri="{FF2B5EF4-FFF2-40B4-BE49-F238E27FC236}">
              <a16:creationId xmlns:a16="http://schemas.microsoft.com/office/drawing/2014/main" id="{B63871E3-107A-4DDB-B18E-5CD21187F12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32" name="Text Box 15">
          <a:extLst>
            <a:ext uri="{FF2B5EF4-FFF2-40B4-BE49-F238E27FC236}">
              <a16:creationId xmlns:a16="http://schemas.microsoft.com/office/drawing/2014/main" id="{0FDE2063-EBD6-46B9-8D2B-9FB6A1264EF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33" name="Text Box 15">
          <a:extLst>
            <a:ext uri="{FF2B5EF4-FFF2-40B4-BE49-F238E27FC236}">
              <a16:creationId xmlns:a16="http://schemas.microsoft.com/office/drawing/2014/main" id="{3608603B-70FB-481B-83BB-6F320F43293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34" name="Text Box 15">
          <a:extLst>
            <a:ext uri="{FF2B5EF4-FFF2-40B4-BE49-F238E27FC236}">
              <a16:creationId xmlns:a16="http://schemas.microsoft.com/office/drawing/2014/main" id="{35BA5B7C-B461-44A3-8F02-9712FFB85C7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35" name="Text Box 15">
          <a:extLst>
            <a:ext uri="{FF2B5EF4-FFF2-40B4-BE49-F238E27FC236}">
              <a16:creationId xmlns:a16="http://schemas.microsoft.com/office/drawing/2014/main" id="{A3C853FF-5990-4A60-B526-8058F2B8388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DBEEA6FE-1669-48B6-BB8C-69022134557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37" name="Text Box 15">
          <a:extLst>
            <a:ext uri="{FF2B5EF4-FFF2-40B4-BE49-F238E27FC236}">
              <a16:creationId xmlns:a16="http://schemas.microsoft.com/office/drawing/2014/main" id="{5FFB8075-BB73-429C-945B-447841DEF21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38" name="Text Box 15">
          <a:extLst>
            <a:ext uri="{FF2B5EF4-FFF2-40B4-BE49-F238E27FC236}">
              <a16:creationId xmlns:a16="http://schemas.microsoft.com/office/drawing/2014/main" id="{2F8EAB0C-8179-4F31-8986-15A77FF7D9D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39" name="Text Box 15">
          <a:extLst>
            <a:ext uri="{FF2B5EF4-FFF2-40B4-BE49-F238E27FC236}">
              <a16:creationId xmlns:a16="http://schemas.microsoft.com/office/drawing/2014/main" id="{53C24B99-30D4-47C8-9820-C2215BA33EB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640" name="Text Box 15">
          <a:extLst>
            <a:ext uri="{FF2B5EF4-FFF2-40B4-BE49-F238E27FC236}">
              <a16:creationId xmlns:a16="http://schemas.microsoft.com/office/drawing/2014/main" id="{7A8B59A5-5832-4C3E-A1FA-A5F46CD3A00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641" name="Text Box 15">
          <a:extLst>
            <a:ext uri="{FF2B5EF4-FFF2-40B4-BE49-F238E27FC236}">
              <a16:creationId xmlns:a16="http://schemas.microsoft.com/office/drawing/2014/main" id="{E8CA5E8A-9AF6-4BFF-BCA5-38483E2AE79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642" name="Text Box 15">
          <a:extLst>
            <a:ext uri="{FF2B5EF4-FFF2-40B4-BE49-F238E27FC236}">
              <a16:creationId xmlns:a16="http://schemas.microsoft.com/office/drawing/2014/main" id="{F6EE7E2D-EA0A-4C80-82C5-7F993B2C233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643" name="Text Box 15">
          <a:extLst>
            <a:ext uri="{FF2B5EF4-FFF2-40B4-BE49-F238E27FC236}">
              <a16:creationId xmlns:a16="http://schemas.microsoft.com/office/drawing/2014/main" id="{B081DC28-1BF0-4A4C-93C0-463E756AF38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644" name="Text Box 15">
          <a:extLst>
            <a:ext uri="{FF2B5EF4-FFF2-40B4-BE49-F238E27FC236}">
              <a16:creationId xmlns:a16="http://schemas.microsoft.com/office/drawing/2014/main" id="{ABD3F0F3-1E45-4964-A6A8-43F3CF1B2CE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45" name="Text Box 15">
          <a:extLst>
            <a:ext uri="{FF2B5EF4-FFF2-40B4-BE49-F238E27FC236}">
              <a16:creationId xmlns:a16="http://schemas.microsoft.com/office/drawing/2014/main" id="{8233F63E-98FF-4DA3-964A-9FC95B73158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46" name="Text Box 15">
          <a:extLst>
            <a:ext uri="{FF2B5EF4-FFF2-40B4-BE49-F238E27FC236}">
              <a16:creationId xmlns:a16="http://schemas.microsoft.com/office/drawing/2014/main" id="{547D9812-3144-4E5B-9534-542DB69BC2C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47" name="Text Box 15">
          <a:extLst>
            <a:ext uri="{FF2B5EF4-FFF2-40B4-BE49-F238E27FC236}">
              <a16:creationId xmlns:a16="http://schemas.microsoft.com/office/drawing/2014/main" id="{C8B3B54B-7646-4EB6-B80E-141EFDFCFCB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48" name="Text Box 15">
          <a:extLst>
            <a:ext uri="{FF2B5EF4-FFF2-40B4-BE49-F238E27FC236}">
              <a16:creationId xmlns:a16="http://schemas.microsoft.com/office/drawing/2014/main" id="{7FD5E9CA-303F-460B-9E53-DBC70AAA675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49" name="Text Box 15">
          <a:extLst>
            <a:ext uri="{FF2B5EF4-FFF2-40B4-BE49-F238E27FC236}">
              <a16:creationId xmlns:a16="http://schemas.microsoft.com/office/drawing/2014/main" id="{E9DFA322-0860-4020-B9C2-1BE560D062B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50" name="Text Box 15">
          <a:extLst>
            <a:ext uri="{FF2B5EF4-FFF2-40B4-BE49-F238E27FC236}">
              <a16:creationId xmlns:a16="http://schemas.microsoft.com/office/drawing/2014/main" id="{17748765-279D-4821-A8B6-C448E5CE1F0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51" name="Text Box 15">
          <a:extLst>
            <a:ext uri="{FF2B5EF4-FFF2-40B4-BE49-F238E27FC236}">
              <a16:creationId xmlns:a16="http://schemas.microsoft.com/office/drawing/2014/main" id="{11552CDC-A2E0-4393-B134-32792923532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52" name="Text Box 15">
          <a:extLst>
            <a:ext uri="{FF2B5EF4-FFF2-40B4-BE49-F238E27FC236}">
              <a16:creationId xmlns:a16="http://schemas.microsoft.com/office/drawing/2014/main" id="{43929562-4205-406D-93B5-780E801E8BF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53" name="Text Box 15">
          <a:extLst>
            <a:ext uri="{FF2B5EF4-FFF2-40B4-BE49-F238E27FC236}">
              <a16:creationId xmlns:a16="http://schemas.microsoft.com/office/drawing/2014/main" id="{0718CF89-65D7-427D-9741-18D59243F50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54" name="Text Box 15">
          <a:extLst>
            <a:ext uri="{FF2B5EF4-FFF2-40B4-BE49-F238E27FC236}">
              <a16:creationId xmlns:a16="http://schemas.microsoft.com/office/drawing/2014/main" id="{7F996477-F3C3-49AA-845D-3F0EAEB517A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655" name="Text Box 15">
          <a:extLst>
            <a:ext uri="{FF2B5EF4-FFF2-40B4-BE49-F238E27FC236}">
              <a16:creationId xmlns:a16="http://schemas.microsoft.com/office/drawing/2014/main" id="{AC5687FB-0246-4093-A4EE-8C4192E4C54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656" name="Text Box 15">
          <a:extLst>
            <a:ext uri="{FF2B5EF4-FFF2-40B4-BE49-F238E27FC236}">
              <a16:creationId xmlns:a16="http://schemas.microsoft.com/office/drawing/2014/main" id="{9C6941A5-06E9-4ABB-AA79-2DAD30D08B0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657" name="Text Box 15">
          <a:extLst>
            <a:ext uri="{FF2B5EF4-FFF2-40B4-BE49-F238E27FC236}">
              <a16:creationId xmlns:a16="http://schemas.microsoft.com/office/drawing/2014/main" id="{6D2E29F6-4A1A-45F7-AAA7-F9699CAD941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0AD35917-165F-4AD3-9EC9-7959024F3C2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659" name="Text Box 15">
          <a:extLst>
            <a:ext uri="{FF2B5EF4-FFF2-40B4-BE49-F238E27FC236}">
              <a16:creationId xmlns:a16="http://schemas.microsoft.com/office/drawing/2014/main" id="{A9DC906C-BC1B-4AD5-AE73-29CF52AFC3D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60" name="Text Box 15">
          <a:extLst>
            <a:ext uri="{FF2B5EF4-FFF2-40B4-BE49-F238E27FC236}">
              <a16:creationId xmlns:a16="http://schemas.microsoft.com/office/drawing/2014/main" id="{91813704-3849-4ED0-8CEE-DA993688857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61" name="Text Box 15">
          <a:extLst>
            <a:ext uri="{FF2B5EF4-FFF2-40B4-BE49-F238E27FC236}">
              <a16:creationId xmlns:a16="http://schemas.microsoft.com/office/drawing/2014/main" id="{BDE18F84-D5A4-4E36-9FB6-626A1F3604A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62" name="Text Box 15">
          <a:extLst>
            <a:ext uri="{FF2B5EF4-FFF2-40B4-BE49-F238E27FC236}">
              <a16:creationId xmlns:a16="http://schemas.microsoft.com/office/drawing/2014/main" id="{73876AC5-492A-484F-8725-EA53CBB1FB6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63" name="Text Box 15">
          <a:extLst>
            <a:ext uri="{FF2B5EF4-FFF2-40B4-BE49-F238E27FC236}">
              <a16:creationId xmlns:a16="http://schemas.microsoft.com/office/drawing/2014/main" id="{EBED6572-3A8F-4FC1-959E-9601DF0534B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64" name="Text Box 15">
          <a:extLst>
            <a:ext uri="{FF2B5EF4-FFF2-40B4-BE49-F238E27FC236}">
              <a16:creationId xmlns:a16="http://schemas.microsoft.com/office/drawing/2014/main" id="{BC0B5C0E-DD53-4CA1-86A8-6A2C98C92F0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65" name="Text Box 15">
          <a:extLst>
            <a:ext uri="{FF2B5EF4-FFF2-40B4-BE49-F238E27FC236}">
              <a16:creationId xmlns:a16="http://schemas.microsoft.com/office/drawing/2014/main" id="{301F9F13-3E3E-46ED-B0BA-18895AA8366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66" name="Text Box 15">
          <a:extLst>
            <a:ext uri="{FF2B5EF4-FFF2-40B4-BE49-F238E27FC236}">
              <a16:creationId xmlns:a16="http://schemas.microsoft.com/office/drawing/2014/main" id="{5E645764-9BC7-4028-821E-4627DE79BD9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67" name="Text Box 15">
          <a:extLst>
            <a:ext uri="{FF2B5EF4-FFF2-40B4-BE49-F238E27FC236}">
              <a16:creationId xmlns:a16="http://schemas.microsoft.com/office/drawing/2014/main" id="{9D58D0C9-9F9C-4A34-B9FD-518DE6D6462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68" name="Text Box 15">
          <a:extLst>
            <a:ext uri="{FF2B5EF4-FFF2-40B4-BE49-F238E27FC236}">
              <a16:creationId xmlns:a16="http://schemas.microsoft.com/office/drawing/2014/main" id="{C4B5F295-9B5B-43CE-A2EF-86C9178EF42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69" name="Text Box 15">
          <a:extLst>
            <a:ext uri="{FF2B5EF4-FFF2-40B4-BE49-F238E27FC236}">
              <a16:creationId xmlns:a16="http://schemas.microsoft.com/office/drawing/2014/main" id="{40681789-EA04-4002-97DE-6043D010978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670" name="Text Box 15">
          <a:extLst>
            <a:ext uri="{FF2B5EF4-FFF2-40B4-BE49-F238E27FC236}">
              <a16:creationId xmlns:a16="http://schemas.microsoft.com/office/drawing/2014/main" id="{073E3F52-3BC4-4F4E-B25F-0C8710FA03D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671" name="Text Box 15">
          <a:extLst>
            <a:ext uri="{FF2B5EF4-FFF2-40B4-BE49-F238E27FC236}">
              <a16:creationId xmlns:a16="http://schemas.microsoft.com/office/drawing/2014/main" id="{94E09B48-F73E-4057-84B2-B8741E3D154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672" name="Text Box 15">
          <a:extLst>
            <a:ext uri="{FF2B5EF4-FFF2-40B4-BE49-F238E27FC236}">
              <a16:creationId xmlns:a16="http://schemas.microsoft.com/office/drawing/2014/main" id="{E689B38B-B7E1-4663-9AAB-2302311F0B5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673" name="Text Box 15">
          <a:extLst>
            <a:ext uri="{FF2B5EF4-FFF2-40B4-BE49-F238E27FC236}">
              <a16:creationId xmlns:a16="http://schemas.microsoft.com/office/drawing/2014/main" id="{3C68B3E5-A26A-4D49-94A8-BC8207ABB94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171450</xdr:rowOff>
    </xdr:to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60222FAC-A163-43FD-BA95-5104044E03B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75" name="Text Box 15">
          <a:extLst>
            <a:ext uri="{FF2B5EF4-FFF2-40B4-BE49-F238E27FC236}">
              <a16:creationId xmlns:a16="http://schemas.microsoft.com/office/drawing/2014/main" id="{2ED8A506-5AC4-4E92-8761-B4A23CEA790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76" name="Text Box 15">
          <a:extLst>
            <a:ext uri="{FF2B5EF4-FFF2-40B4-BE49-F238E27FC236}">
              <a16:creationId xmlns:a16="http://schemas.microsoft.com/office/drawing/2014/main" id="{2ABBFF6B-C98E-4975-AE42-722F3500131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77" name="Text Box 15">
          <a:extLst>
            <a:ext uri="{FF2B5EF4-FFF2-40B4-BE49-F238E27FC236}">
              <a16:creationId xmlns:a16="http://schemas.microsoft.com/office/drawing/2014/main" id="{68814C25-516B-4FDC-8584-2816250BC2B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78" name="Text Box 15">
          <a:extLst>
            <a:ext uri="{FF2B5EF4-FFF2-40B4-BE49-F238E27FC236}">
              <a16:creationId xmlns:a16="http://schemas.microsoft.com/office/drawing/2014/main" id="{39533D93-0EB1-4915-BCD4-FCE77A058A1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79" name="Text Box 15">
          <a:extLst>
            <a:ext uri="{FF2B5EF4-FFF2-40B4-BE49-F238E27FC236}">
              <a16:creationId xmlns:a16="http://schemas.microsoft.com/office/drawing/2014/main" id="{243D7027-BB27-4AA7-AFB2-5E8D25886CE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80" name="Text Box 15">
          <a:extLst>
            <a:ext uri="{FF2B5EF4-FFF2-40B4-BE49-F238E27FC236}">
              <a16:creationId xmlns:a16="http://schemas.microsoft.com/office/drawing/2014/main" id="{C313267E-2912-4074-B8D3-982F0B22159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81" name="Text Box 15">
          <a:extLst>
            <a:ext uri="{FF2B5EF4-FFF2-40B4-BE49-F238E27FC236}">
              <a16:creationId xmlns:a16="http://schemas.microsoft.com/office/drawing/2014/main" id="{E9360E2A-D264-4255-B7B6-A68848B5F5D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82" name="Text Box 15">
          <a:extLst>
            <a:ext uri="{FF2B5EF4-FFF2-40B4-BE49-F238E27FC236}">
              <a16:creationId xmlns:a16="http://schemas.microsoft.com/office/drawing/2014/main" id="{0D78AEC1-C060-421C-94C8-152B7964172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83" name="Text Box 15">
          <a:extLst>
            <a:ext uri="{FF2B5EF4-FFF2-40B4-BE49-F238E27FC236}">
              <a16:creationId xmlns:a16="http://schemas.microsoft.com/office/drawing/2014/main" id="{4D61A155-3B47-4912-B014-E9FFD3BBAB2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161925</xdr:rowOff>
    </xdr:to>
    <xdr:sp macro="" textlink="">
      <xdr:nvSpPr>
        <xdr:cNvPr id="1684" name="Text Box 15">
          <a:extLst>
            <a:ext uri="{FF2B5EF4-FFF2-40B4-BE49-F238E27FC236}">
              <a16:creationId xmlns:a16="http://schemas.microsoft.com/office/drawing/2014/main" id="{6B3F0311-E96A-4090-B5E1-CBB89D11766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685" name="Text Box 15">
          <a:extLst>
            <a:ext uri="{FF2B5EF4-FFF2-40B4-BE49-F238E27FC236}">
              <a16:creationId xmlns:a16="http://schemas.microsoft.com/office/drawing/2014/main" id="{A16D8B3B-275F-4221-8A56-2B81545BF06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686" name="Text Box 15">
          <a:extLst>
            <a:ext uri="{FF2B5EF4-FFF2-40B4-BE49-F238E27FC236}">
              <a16:creationId xmlns:a16="http://schemas.microsoft.com/office/drawing/2014/main" id="{908FD7C8-623D-40BD-AE4F-D61D92E02DF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687" name="Text Box 15">
          <a:extLst>
            <a:ext uri="{FF2B5EF4-FFF2-40B4-BE49-F238E27FC236}">
              <a16:creationId xmlns:a16="http://schemas.microsoft.com/office/drawing/2014/main" id="{9CF49BB3-C7D5-488C-A61E-F46AE88D9BF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688" name="Text Box 15">
          <a:extLst>
            <a:ext uri="{FF2B5EF4-FFF2-40B4-BE49-F238E27FC236}">
              <a16:creationId xmlns:a16="http://schemas.microsoft.com/office/drawing/2014/main" id="{68C8725B-F4D3-4A4E-9579-1E808645123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689" name="Text Box 15">
          <a:extLst>
            <a:ext uri="{FF2B5EF4-FFF2-40B4-BE49-F238E27FC236}">
              <a16:creationId xmlns:a16="http://schemas.microsoft.com/office/drawing/2014/main" id="{C7394891-E7E6-4201-B881-00C0754C8F2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690" name="Text Box 15">
          <a:extLst>
            <a:ext uri="{FF2B5EF4-FFF2-40B4-BE49-F238E27FC236}">
              <a16:creationId xmlns:a16="http://schemas.microsoft.com/office/drawing/2014/main" id="{2134864A-B98E-4DB0-B5D3-B2966691DD9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691" name="Text Box 15">
          <a:extLst>
            <a:ext uri="{FF2B5EF4-FFF2-40B4-BE49-F238E27FC236}">
              <a16:creationId xmlns:a16="http://schemas.microsoft.com/office/drawing/2014/main" id="{A584F0A3-D98C-4116-BF14-2BDFA6BF085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692" name="Text Box 15">
          <a:extLst>
            <a:ext uri="{FF2B5EF4-FFF2-40B4-BE49-F238E27FC236}">
              <a16:creationId xmlns:a16="http://schemas.microsoft.com/office/drawing/2014/main" id="{27C17AD6-FB78-49A5-84F2-936D251E1CE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693" name="Text Box 15">
          <a:extLst>
            <a:ext uri="{FF2B5EF4-FFF2-40B4-BE49-F238E27FC236}">
              <a16:creationId xmlns:a16="http://schemas.microsoft.com/office/drawing/2014/main" id="{9D344ABC-612E-485F-9690-436A3F64C2F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694" name="Text Box 15">
          <a:extLst>
            <a:ext uri="{FF2B5EF4-FFF2-40B4-BE49-F238E27FC236}">
              <a16:creationId xmlns:a16="http://schemas.microsoft.com/office/drawing/2014/main" id="{066FE82A-33EF-4692-ACF9-1F82A883D53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695" name="Text Box 15">
          <a:extLst>
            <a:ext uri="{FF2B5EF4-FFF2-40B4-BE49-F238E27FC236}">
              <a16:creationId xmlns:a16="http://schemas.microsoft.com/office/drawing/2014/main" id="{B348C23F-3B6E-4CD8-9865-31AD4ADF43E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AA091E29-C16B-4EB1-BBBF-79C0B6C5523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697" name="Text Box 15">
          <a:extLst>
            <a:ext uri="{FF2B5EF4-FFF2-40B4-BE49-F238E27FC236}">
              <a16:creationId xmlns:a16="http://schemas.microsoft.com/office/drawing/2014/main" id="{CF5EBB5E-9FBB-4DA9-83E8-06958982FC1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698" name="Text Box 15">
          <a:extLst>
            <a:ext uri="{FF2B5EF4-FFF2-40B4-BE49-F238E27FC236}">
              <a16:creationId xmlns:a16="http://schemas.microsoft.com/office/drawing/2014/main" id="{2BF1FD68-95E8-407C-9F51-8390556685A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699" name="Text Box 15">
          <a:extLst>
            <a:ext uri="{FF2B5EF4-FFF2-40B4-BE49-F238E27FC236}">
              <a16:creationId xmlns:a16="http://schemas.microsoft.com/office/drawing/2014/main" id="{9AA09A25-6355-4AB4-9DE3-BE1B23288C3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00" name="Text Box 15">
          <a:extLst>
            <a:ext uri="{FF2B5EF4-FFF2-40B4-BE49-F238E27FC236}">
              <a16:creationId xmlns:a16="http://schemas.microsoft.com/office/drawing/2014/main" id="{F78D6DE4-D401-495F-B0A7-7704762B197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01" name="Text Box 15">
          <a:extLst>
            <a:ext uri="{FF2B5EF4-FFF2-40B4-BE49-F238E27FC236}">
              <a16:creationId xmlns:a16="http://schemas.microsoft.com/office/drawing/2014/main" id="{CA3C214E-1FF6-4C27-B098-995EDCFEE06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02" name="Text Box 15">
          <a:extLst>
            <a:ext uri="{FF2B5EF4-FFF2-40B4-BE49-F238E27FC236}">
              <a16:creationId xmlns:a16="http://schemas.microsoft.com/office/drawing/2014/main" id="{A50BB25A-1DAB-49E5-B0A6-7FDB63E1CF3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03" name="Text Box 15">
          <a:extLst>
            <a:ext uri="{FF2B5EF4-FFF2-40B4-BE49-F238E27FC236}">
              <a16:creationId xmlns:a16="http://schemas.microsoft.com/office/drawing/2014/main" id="{419AA4D7-8BFE-44E4-96E0-0FBFE48B7FA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04" name="Text Box 15">
          <a:extLst>
            <a:ext uri="{FF2B5EF4-FFF2-40B4-BE49-F238E27FC236}">
              <a16:creationId xmlns:a16="http://schemas.microsoft.com/office/drawing/2014/main" id="{B6E96694-AA26-460E-B21F-D7E1ED660DE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05" name="Text Box 15">
          <a:extLst>
            <a:ext uri="{FF2B5EF4-FFF2-40B4-BE49-F238E27FC236}">
              <a16:creationId xmlns:a16="http://schemas.microsoft.com/office/drawing/2014/main" id="{68C02560-327E-4C29-9C9F-2A55DB55825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06" name="Text Box 15">
          <a:extLst>
            <a:ext uri="{FF2B5EF4-FFF2-40B4-BE49-F238E27FC236}">
              <a16:creationId xmlns:a16="http://schemas.microsoft.com/office/drawing/2014/main" id="{A1193CCE-E989-4916-9021-70095C0FBEB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07" name="Text Box 15">
          <a:extLst>
            <a:ext uri="{FF2B5EF4-FFF2-40B4-BE49-F238E27FC236}">
              <a16:creationId xmlns:a16="http://schemas.microsoft.com/office/drawing/2014/main" id="{7A8F22B6-5339-456D-8F57-CD55CE4D7CE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08" name="Text Box 15">
          <a:extLst>
            <a:ext uri="{FF2B5EF4-FFF2-40B4-BE49-F238E27FC236}">
              <a16:creationId xmlns:a16="http://schemas.microsoft.com/office/drawing/2014/main" id="{6F89BF6F-5C27-4E24-8C38-6257DF8D769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09" name="Text Box 15">
          <a:extLst>
            <a:ext uri="{FF2B5EF4-FFF2-40B4-BE49-F238E27FC236}">
              <a16:creationId xmlns:a16="http://schemas.microsoft.com/office/drawing/2014/main" id="{858EC89A-4447-4CF1-AFE2-79AF70D2B97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10" name="Text Box 15">
          <a:extLst>
            <a:ext uri="{FF2B5EF4-FFF2-40B4-BE49-F238E27FC236}">
              <a16:creationId xmlns:a16="http://schemas.microsoft.com/office/drawing/2014/main" id="{249BE006-D8F6-4CA1-B1F3-BFDB8F14EF5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11" name="Text Box 15">
          <a:extLst>
            <a:ext uri="{FF2B5EF4-FFF2-40B4-BE49-F238E27FC236}">
              <a16:creationId xmlns:a16="http://schemas.microsoft.com/office/drawing/2014/main" id="{0E571584-45DF-4067-B723-AD7C2B4BBDD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12" name="Text Box 15">
          <a:extLst>
            <a:ext uri="{FF2B5EF4-FFF2-40B4-BE49-F238E27FC236}">
              <a16:creationId xmlns:a16="http://schemas.microsoft.com/office/drawing/2014/main" id="{2DC83B7B-5FF5-4225-9457-6702AB2B65C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13" name="Text Box 15">
          <a:extLst>
            <a:ext uri="{FF2B5EF4-FFF2-40B4-BE49-F238E27FC236}">
              <a16:creationId xmlns:a16="http://schemas.microsoft.com/office/drawing/2014/main" id="{015DDA8C-E729-4D6E-80C1-AB3FDB9C060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14" name="Text Box 15">
          <a:extLst>
            <a:ext uri="{FF2B5EF4-FFF2-40B4-BE49-F238E27FC236}">
              <a16:creationId xmlns:a16="http://schemas.microsoft.com/office/drawing/2014/main" id="{91656E30-7F6D-429E-B8E6-2B7027687A2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15" name="Text Box 15">
          <a:extLst>
            <a:ext uri="{FF2B5EF4-FFF2-40B4-BE49-F238E27FC236}">
              <a16:creationId xmlns:a16="http://schemas.microsoft.com/office/drawing/2014/main" id="{69109A5E-6F9D-4BF4-93D6-01BDFA85B2C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16" name="Text Box 15">
          <a:extLst>
            <a:ext uri="{FF2B5EF4-FFF2-40B4-BE49-F238E27FC236}">
              <a16:creationId xmlns:a16="http://schemas.microsoft.com/office/drawing/2014/main" id="{23C85D8E-3CC2-42F2-BBED-B75B092CC40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17" name="Text Box 15">
          <a:extLst>
            <a:ext uri="{FF2B5EF4-FFF2-40B4-BE49-F238E27FC236}">
              <a16:creationId xmlns:a16="http://schemas.microsoft.com/office/drawing/2014/main" id="{01D7F35F-E55F-4070-9555-F859F1A8E99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D9B8F78B-F59F-4E25-A2C9-C86F3A5875A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19" name="Text Box 15">
          <a:extLst>
            <a:ext uri="{FF2B5EF4-FFF2-40B4-BE49-F238E27FC236}">
              <a16:creationId xmlns:a16="http://schemas.microsoft.com/office/drawing/2014/main" id="{B6AFF8D9-A5FE-4DCC-92D9-0CDF3E701CD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20" name="Text Box 15">
          <a:extLst>
            <a:ext uri="{FF2B5EF4-FFF2-40B4-BE49-F238E27FC236}">
              <a16:creationId xmlns:a16="http://schemas.microsoft.com/office/drawing/2014/main" id="{8924DF7D-BCA7-47E8-AB01-ACC46CD29AE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21" name="Text Box 15">
          <a:extLst>
            <a:ext uri="{FF2B5EF4-FFF2-40B4-BE49-F238E27FC236}">
              <a16:creationId xmlns:a16="http://schemas.microsoft.com/office/drawing/2014/main" id="{38990818-C1BC-43B0-9121-7E86AD79899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22" name="Text Box 15">
          <a:extLst>
            <a:ext uri="{FF2B5EF4-FFF2-40B4-BE49-F238E27FC236}">
              <a16:creationId xmlns:a16="http://schemas.microsoft.com/office/drawing/2014/main" id="{ED6161AD-C5A2-41D8-A4BC-1D4F9A3CB53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23" name="Text Box 15">
          <a:extLst>
            <a:ext uri="{FF2B5EF4-FFF2-40B4-BE49-F238E27FC236}">
              <a16:creationId xmlns:a16="http://schemas.microsoft.com/office/drawing/2014/main" id="{EBB1F95F-C6CF-4C52-9204-5CB14944ED6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24" name="Text Box 15">
          <a:extLst>
            <a:ext uri="{FF2B5EF4-FFF2-40B4-BE49-F238E27FC236}">
              <a16:creationId xmlns:a16="http://schemas.microsoft.com/office/drawing/2014/main" id="{93115CB7-7FEC-40F4-AEF2-073A3117CFF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25" name="Text Box 15">
          <a:extLst>
            <a:ext uri="{FF2B5EF4-FFF2-40B4-BE49-F238E27FC236}">
              <a16:creationId xmlns:a16="http://schemas.microsoft.com/office/drawing/2014/main" id="{BD701788-6771-47DB-AAE3-9539D2D66FC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26" name="Text Box 15">
          <a:extLst>
            <a:ext uri="{FF2B5EF4-FFF2-40B4-BE49-F238E27FC236}">
              <a16:creationId xmlns:a16="http://schemas.microsoft.com/office/drawing/2014/main" id="{77948A73-194D-4C84-9CBB-D80A63BA828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27" name="Text Box 15">
          <a:extLst>
            <a:ext uri="{FF2B5EF4-FFF2-40B4-BE49-F238E27FC236}">
              <a16:creationId xmlns:a16="http://schemas.microsoft.com/office/drawing/2014/main" id="{A67F6472-EB87-4FAC-9203-AA99C61058A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28" name="Text Box 15">
          <a:extLst>
            <a:ext uri="{FF2B5EF4-FFF2-40B4-BE49-F238E27FC236}">
              <a16:creationId xmlns:a16="http://schemas.microsoft.com/office/drawing/2014/main" id="{CE781C14-4C29-41B9-90C1-BC9FD7F8B8B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29" name="Text Box 15">
          <a:extLst>
            <a:ext uri="{FF2B5EF4-FFF2-40B4-BE49-F238E27FC236}">
              <a16:creationId xmlns:a16="http://schemas.microsoft.com/office/drawing/2014/main" id="{2FC49432-FE0B-450C-B48B-1BE9AAC4E70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30" name="Text Box 15">
          <a:extLst>
            <a:ext uri="{FF2B5EF4-FFF2-40B4-BE49-F238E27FC236}">
              <a16:creationId xmlns:a16="http://schemas.microsoft.com/office/drawing/2014/main" id="{27840820-2434-44DD-AB80-4299C81C82B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31" name="Text Box 15">
          <a:extLst>
            <a:ext uri="{FF2B5EF4-FFF2-40B4-BE49-F238E27FC236}">
              <a16:creationId xmlns:a16="http://schemas.microsoft.com/office/drawing/2014/main" id="{CAE8AFDC-5897-4E00-86EA-0305A88C60F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32" name="Text Box 15">
          <a:extLst>
            <a:ext uri="{FF2B5EF4-FFF2-40B4-BE49-F238E27FC236}">
              <a16:creationId xmlns:a16="http://schemas.microsoft.com/office/drawing/2014/main" id="{557F7070-37E9-4057-A07B-2C4E7E9F040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33" name="Text Box 15">
          <a:extLst>
            <a:ext uri="{FF2B5EF4-FFF2-40B4-BE49-F238E27FC236}">
              <a16:creationId xmlns:a16="http://schemas.microsoft.com/office/drawing/2014/main" id="{21244431-5761-4EDF-A162-3892E676AB3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34" name="Text Box 15">
          <a:extLst>
            <a:ext uri="{FF2B5EF4-FFF2-40B4-BE49-F238E27FC236}">
              <a16:creationId xmlns:a16="http://schemas.microsoft.com/office/drawing/2014/main" id="{A0DF5749-D4CD-43BF-8D18-6D13C6DC64F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35" name="Text Box 15">
          <a:extLst>
            <a:ext uri="{FF2B5EF4-FFF2-40B4-BE49-F238E27FC236}">
              <a16:creationId xmlns:a16="http://schemas.microsoft.com/office/drawing/2014/main" id="{741F7DA2-43E3-4796-A0DE-36DB64C95E7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36" name="Text Box 15">
          <a:extLst>
            <a:ext uri="{FF2B5EF4-FFF2-40B4-BE49-F238E27FC236}">
              <a16:creationId xmlns:a16="http://schemas.microsoft.com/office/drawing/2014/main" id="{EF011585-7C7C-4980-8325-E7BDE1AB12D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37" name="Text Box 15">
          <a:extLst>
            <a:ext uri="{FF2B5EF4-FFF2-40B4-BE49-F238E27FC236}">
              <a16:creationId xmlns:a16="http://schemas.microsoft.com/office/drawing/2014/main" id="{4AEB9223-6D67-42D6-94B4-E232667261D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38" name="Text Box 15">
          <a:extLst>
            <a:ext uri="{FF2B5EF4-FFF2-40B4-BE49-F238E27FC236}">
              <a16:creationId xmlns:a16="http://schemas.microsoft.com/office/drawing/2014/main" id="{71B9AB13-5402-4B04-9B82-69BCF1D8CD8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39" name="Text Box 15">
          <a:extLst>
            <a:ext uri="{FF2B5EF4-FFF2-40B4-BE49-F238E27FC236}">
              <a16:creationId xmlns:a16="http://schemas.microsoft.com/office/drawing/2014/main" id="{AA725CC9-DA59-4944-854A-6628DEC5B03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40" name="Text Box 15">
          <a:extLst>
            <a:ext uri="{FF2B5EF4-FFF2-40B4-BE49-F238E27FC236}">
              <a16:creationId xmlns:a16="http://schemas.microsoft.com/office/drawing/2014/main" id="{0176BE0D-393A-46B9-A600-DC0732DE43A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41" name="Text Box 15">
          <a:extLst>
            <a:ext uri="{FF2B5EF4-FFF2-40B4-BE49-F238E27FC236}">
              <a16:creationId xmlns:a16="http://schemas.microsoft.com/office/drawing/2014/main" id="{8AFBFB01-1F0B-49EF-B81C-A5260F7C3AF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42" name="Text Box 15">
          <a:extLst>
            <a:ext uri="{FF2B5EF4-FFF2-40B4-BE49-F238E27FC236}">
              <a16:creationId xmlns:a16="http://schemas.microsoft.com/office/drawing/2014/main" id="{C604529C-CAC6-4C8E-8D4F-3035ECA0604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43" name="Text Box 15">
          <a:extLst>
            <a:ext uri="{FF2B5EF4-FFF2-40B4-BE49-F238E27FC236}">
              <a16:creationId xmlns:a16="http://schemas.microsoft.com/office/drawing/2014/main" id="{0CEC38D6-CF3F-46CF-9C8F-77D57B9CE47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44" name="Text Box 15">
          <a:extLst>
            <a:ext uri="{FF2B5EF4-FFF2-40B4-BE49-F238E27FC236}">
              <a16:creationId xmlns:a16="http://schemas.microsoft.com/office/drawing/2014/main" id="{466AB683-0C10-4359-ABB6-AC9563D1665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45" name="Text Box 15">
          <a:extLst>
            <a:ext uri="{FF2B5EF4-FFF2-40B4-BE49-F238E27FC236}">
              <a16:creationId xmlns:a16="http://schemas.microsoft.com/office/drawing/2014/main" id="{132ACDA5-8648-452C-91BC-1599570D6A4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46" name="Text Box 15">
          <a:extLst>
            <a:ext uri="{FF2B5EF4-FFF2-40B4-BE49-F238E27FC236}">
              <a16:creationId xmlns:a16="http://schemas.microsoft.com/office/drawing/2014/main" id="{55AAA707-A714-43AA-8111-95C03F17A62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47" name="Text Box 15">
          <a:extLst>
            <a:ext uri="{FF2B5EF4-FFF2-40B4-BE49-F238E27FC236}">
              <a16:creationId xmlns:a16="http://schemas.microsoft.com/office/drawing/2014/main" id="{2AA916D7-A30A-4E58-9D38-0E5505ECF9F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48" name="Text Box 15">
          <a:extLst>
            <a:ext uri="{FF2B5EF4-FFF2-40B4-BE49-F238E27FC236}">
              <a16:creationId xmlns:a16="http://schemas.microsoft.com/office/drawing/2014/main" id="{0917C22D-BC6F-4EA3-8D80-7D431C29B85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49" name="Text Box 15">
          <a:extLst>
            <a:ext uri="{FF2B5EF4-FFF2-40B4-BE49-F238E27FC236}">
              <a16:creationId xmlns:a16="http://schemas.microsoft.com/office/drawing/2014/main" id="{A47514F2-9DE7-486F-A3F5-54B4B560353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50" name="Text Box 15">
          <a:extLst>
            <a:ext uri="{FF2B5EF4-FFF2-40B4-BE49-F238E27FC236}">
              <a16:creationId xmlns:a16="http://schemas.microsoft.com/office/drawing/2014/main" id="{F14D5FB9-8F36-401D-853E-C786DE2E3A1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51" name="Text Box 15">
          <a:extLst>
            <a:ext uri="{FF2B5EF4-FFF2-40B4-BE49-F238E27FC236}">
              <a16:creationId xmlns:a16="http://schemas.microsoft.com/office/drawing/2014/main" id="{0C292870-0042-4454-B9C3-14E10B873BF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52" name="Text Box 15">
          <a:extLst>
            <a:ext uri="{FF2B5EF4-FFF2-40B4-BE49-F238E27FC236}">
              <a16:creationId xmlns:a16="http://schemas.microsoft.com/office/drawing/2014/main" id="{8D342C43-6B73-43D4-B18A-8E1DE199DEB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53" name="Text Box 15">
          <a:extLst>
            <a:ext uri="{FF2B5EF4-FFF2-40B4-BE49-F238E27FC236}">
              <a16:creationId xmlns:a16="http://schemas.microsoft.com/office/drawing/2014/main" id="{7E9C80CD-F000-42BB-944C-08FDEB467EE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54" name="Text Box 15">
          <a:extLst>
            <a:ext uri="{FF2B5EF4-FFF2-40B4-BE49-F238E27FC236}">
              <a16:creationId xmlns:a16="http://schemas.microsoft.com/office/drawing/2014/main" id="{932E0ADA-C22F-4DDA-AD94-E8BA52F9C02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55" name="Text Box 15">
          <a:extLst>
            <a:ext uri="{FF2B5EF4-FFF2-40B4-BE49-F238E27FC236}">
              <a16:creationId xmlns:a16="http://schemas.microsoft.com/office/drawing/2014/main" id="{7B6D06D7-29F9-4578-A2DB-D8D0246E055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56" name="Text Box 15">
          <a:extLst>
            <a:ext uri="{FF2B5EF4-FFF2-40B4-BE49-F238E27FC236}">
              <a16:creationId xmlns:a16="http://schemas.microsoft.com/office/drawing/2014/main" id="{99BDDEE3-DCEF-4E9C-BDA6-36F35B5DDA6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57" name="Text Box 15">
          <a:extLst>
            <a:ext uri="{FF2B5EF4-FFF2-40B4-BE49-F238E27FC236}">
              <a16:creationId xmlns:a16="http://schemas.microsoft.com/office/drawing/2014/main" id="{E5FC44EF-E892-4DF5-A8BD-33504E6F8EA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58" name="Text Box 15">
          <a:extLst>
            <a:ext uri="{FF2B5EF4-FFF2-40B4-BE49-F238E27FC236}">
              <a16:creationId xmlns:a16="http://schemas.microsoft.com/office/drawing/2014/main" id="{2E4BFE47-6726-4317-ACB6-3A431E610C3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59" name="Text Box 15">
          <a:extLst>
            <a:ext uri="{FF2B5EF4-FFF2-40B4-BE49-F238E27FC236}">
              <a16:creationId xmlns:a16="http://schemas.microsoft.com/office/drawing/2014/main" id="{EA2FEAB6-93CA-4029-B71C-E831DCE7F67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60" name="Text Box 15">
          <a:extLst>
            <a:ext uri="{FF2B5EF4-FFF2-40B4-BE49-F238E27FC236}">
              <a16:creationId xmlns:a16="http://schemas.microsoft.com/office/drawing/2014/main" id="{AA053CCB-FB47-4E76-8B78-1E70095E8FE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61" name="Text Box 15">
          <a:extLst>
            <a:ext uri="{FF2B5EF4-FFF2-40B4-BE49-F238E27FC236}">
              <a16:creationId xmlns:a16="http://schemas.microsoft.com/office/drawing/2014/main" id="{E2F2F00E-83FA-4671-8612-B8C69B337C1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62" name="Text Box 15">
          <a:extLst>
            <a:ext uri="{FF2B5EF4-FFF2-40B4-BE49-F238E27FC236}">
              <a16:creationId xmlns:a16="http://schemas.microsoft.com/office/drawing/2014/main" id="{93E7DC72-82AD-4832-BC93-FEDA73C9EE1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63" name="Text Box 15">
          <a:extLst>
            <a:ext uri="{FF2B5EF4-FFF2-40B4-BE49-F238E27FC236}">
              <a16:creationId xmlns:a16="http://schemas.microsoft.com/office/drawing/2014/main" id="{14B19439-7724-442D-8FAA-A81D8AB1429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64" name="Text Box 15">
          <a:extLst>
            <a:ext uri="{FF2B5EF4-FFF2-40B4-BE49-F238E27FC236}">
              <a16:creationId xmlns:a16="http://schemas.microsoft.com/office/drawing/2014/main" id="{699F7DF8-9434-4C8A-801B-73B6672F776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65" name="Text Box 15">
          <a:extLst>
            <a:ext uri="{FF2B5EF4-FFF2-40B4-BE49-F238E27FC236}">
              <a16:creationId xmlns:a16="http://schemas.microsoft.com/office/drawing/2014/main" id="{A2A39568-D0C9-4E15-BA17-2BC43596E33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66" name="Text Box 15">
          <a:extLst>
            <a:ext uri="{FF2B5EF4-FFF2-40B4-BE49-F238E27FC236}">
              <a16:creationId xmlns:a16="http://schemas.microsoft.com/office/drawing/2014/main" id="{1925103E-B777-46DF-9C48-F16905245A6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67" name="Text Box 15">
          <a:extLst>
            <a:ext uri="{FF2B5EF4-FFF2-40B4-BE49-F238E27FC236}">
              <a16:creationId xmlns:a16="http://schemas.microsoft.com/office/drawing/2014/main" id="{AF85D5ED-C978-45A9-B0FD-649E5BA78EF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68" name="Text Box 15">
          <a:extLst>
            <a:ext uri="{FF2B5EF4-FFF2-40B4-BE49-F238E27FC236}">
              <a16:creationId xmlns:a16="http://schemas.microsoft.com/office/drawing/2014/main" id="{84D6F31A-EE4B-4771-9A9D-8E5C39A2D38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69" name="Text Box 15">
          <a:extLst>
            <a:ext uri="{FF2B5EF4-FFF2-40B4-BE49-F238E27FC236}">
              <a16:creationId xmlns:a16="http://schemas.microsoft.com/office/drawing/2014/main" id="{1E1E7BC6-230E-4568-BB06-0FFC7A5D14F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70" name="Text Box 15">
          <a:extLst>
            <a:ext uri="{FF2B5EF4-FFF2-40B4-BE49-F238E27FC236}">
              <a16:creationId xmlns:a16="http://schemas.microsoft.com/office/drawing/2014/main" id="{A35811DA-1FA1-4744-8D81-44374E5F50A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71" name="Text Box 15">
          <a:extLst>
            <a:ext uri="{FF2B5EF4-FFF2-40B4-BE49-F238E27FC236}">
              <a16:creationId xmlns:a16="http://schemas.microsoft.com/office/drawing/2014/main" id="{C3E569A8-739A-463B-A668-D518EEE5989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72" name="Text Box 15">
          <a:extLst>
            <a:ext uri="{FF2B5EF4-FFF2-40B4-BE49-F238E27FC236}">
              <a16:creationId xmlns:a16="http://schemas.microsoft.com/office/drawing/2014/main" id="{448D19BD-9AFD-4465-9DC5-BB0845E2D6C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73" name="Text Box 15">
          <a:extLst>
            <a:ext uri="{FF2B5EF4-FFF2-40B4-BE49-F238E27FC236}">
              <a16:creationId xmlns:a16="http://schemas.microsoft.com/office/drawing/2014/main" id="{2ECDB12B-DFCB-4EE3-B0E1-3B55D116BDB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74" name="Text Box 15">
          <a:extLst>
            <a:ext uri="{FF2B5EF4-FFF2-40B4-BE49-F238E27FC236}">
              <a16:creationId xmlns:a16="http://schemas.microsoft.com/office/drawing/2014/main" id="{7F5F9454-F277-4E6F-A929-14711DA6003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75" name="Text Box 15">
          <a:extLst>
            <a:ext uri="{FF2B5EF4-FFF2-40B4-BE49-F238E27FC236}">
              <a16:creationId xmlns:a16="http://schemas.microsoft.com/office/drawing/2014/main" id="{406B20A2-4BC3-4074-AFCE-A58A2B9FBDD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76" name="Text Box 15">
          <a:extLst>
            <a:ext uri="{FF2B5EF4-FFF2-40B4-BE49-F238E27FC236}">
              <a16:creationId xmlns:a16="http://schemas.microsoft.com/office/drawing/2014/main" id="{81C2CF06-69CF-4DDA-BFDF-32D9A1E3CB6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F4236B31-B154-4352-9011-D03ABB32EF9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78" name="Text Box 15">
          <a:extLst>
            <a:ext uri="{FF2B5EF4-FFF2-40B4-BE49-F238E27FC236}">
              <a16:creationId xmlns:a16="http://schemas.microsoft.com/office/drawing/2014/main" id="{EC4A18CD-2D26-40B4-8BFA-5DDC93CD22D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79" name="Text Box 15">
          <a:extLst>
            <a:ext uri="{FF2B5EF4-FFF2-40B4-BE49-F238E27FC236}">
              <a16:creationId xmlns:a16="http://schemas.microsoft.com/office/drawing/2014/main" id="{7EC621F6-140B-404C-B109-2FCB6F34668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80" name="Text Box 15">
          <a:extLst>
            <a:ext uri="{FF2B5EF4-FFF2-40B4-BE49-F238E27FC236}">
              <a16:creationId xmlns:a16="http://schemas.microsoft.com/office/drawing/2014/main" id="{950981C6-E79B-4809-8106-B98F87B9766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81" name="Text Box 15">
          <a:extLst>
            <a:ext uri="{FF2B5EF4-FFF2-40B4-BE49-F238E27FC236}">
              <a16:creationId xmlns:a16="http://schemas.microsoft.com/office/drawing/2014/main" id="{06447A32-0CD6-4F69-9887-92E0D468DD3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82" name="Text Box 15">
          <a:extLst>
            <a:ext uri="{FF2B5EF4-FFF2-40B4-BE49-F238E27FC236}">
              <a16:creationId xmlns:a16="http://schemas.microsoft.com/office/drawing/2014/main" id="{E2F33748-749E-4A98-B407-CB8BD28B944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83" name="Text Box 15">
          <a:extLst>
            <a:ext uri="{FF2B5EF4-FFF2-40B4-BE49-F238E27FC236}">
              <a16:creationId xmlns:a16="http://schemas.microsoft.com/office/drawing/2014/main" id="{1148A496-51A7-40D7-8BCD-C87A97EF0DB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84" name="Text Box 15">
          <a:extLst>
            <a:ext uri="{FF2B5EF4-FFF2-40B4-BE49-F238E27FC236}">
              <a16:creationId xmlns:a16="http://schemas.microsoft.com/office/drawing/2014/main" id="{D2007FBC-E212-42A1-B63B-8157CA6675B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85" name="Text Box 15">
          <a:extLst>
            <a:ext uri="{FF2B5EF4-FFF2-40B4-BE49-F238E27FC236}">
              <a16:creationId xmlns:a16="http://schemas.microsoft.com/office/drawing/2014/main" id="{81F07CD1-240D-4461-9FB0-FD779D8CE61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86" name="Text Box 15">
          <a:extLst>
            <a:ext uri="{FF2B5EF4-FFF2-40B4-BE49-F238E27FC236}">
              <a16:creationId xmlns:a16="http://schemas.microsoft.com/office/drawing/2014/main" id="{6C89A4A8-5845-40C0-BE2B-1B4C3245E46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87" name="Text Box 15">
          <a:extLst>
            <a:ext uri="{FF2B5EF4-FFF2-40B4-BE49-F238E27FC236}">
              <a16:creationId xmlns:a16="http://schemas.microsoft.com/office/drawing/2014/main" id="{188ED77A-962D-4F97-AD90-69A0C5C1AEA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88" name="Text Box 15">
          <a:extLst>
            <a:ext uri="{FF2B5EF4-FFF2-40B4-BE49-F238E27FC236}">
              <a16:creationId xmlns:a16="http://schemas.microsoft.com/office/drawing/2014/main" id="{3D900338-CCAE-4F35-B206-E925DFEC1E7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89" name="Text Box 15">
          <a:extLst>
            <a:ext uri="{FF2B5EF4-FFF2-40B4-BE49-F238E27FC236}">
              <a16:creationId xmlns:a16="http://schemas.microsoft.com/office/drawing/2014/main" id="{C12499D2-1BED-4626-99CA-9F001E7A804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90" name="Text Box 15">
          <a:extLst>
            <a:ext uri="{FF2B5EF4-FFF2-40B4-BE49-F238E27FC236}">
              <a16:creationId xmlns:a16="http://schemas.microsoft.com/office/drawing/2014/main" id="{FC013151-4982-40A5-BB83-09BE2485C21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91" name="Text Box 15">
          <a:extLst>
            <a:ext uri="{FF2B5EF4-FFF2-40B4-BE49-F238E27FC236}">
              <a16:creationId xmlns:a16="http://schemas.microsoft.com/office/drawing/2014/main" id="{16D7EA65-3D3A-4550-9DD8-3C2DF78CA42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92" name="Text Box 15">
          <a:extLst>
            <a:ext uri="{FF2B5EF4-FFF2-40B4-BE49-F238E27FC236}">
              <a16:creationId xmlns:a16="http://schemas.microsoft.com/office/drawing/2014/main" id="{78DFB0AD-DCA9-49AE-8034-E1AAF7D8B25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93" name="Text Box 15">
          <a:extLst>
            <a:ext uri="{FF2B5EF4-FFF2-40B4-BE49-F238E27FC236}">
              <a16:creationId xmlns:a16="http://schemas.microsoft.com/office/drawing/2014/main" id="{2790A657-EA45-44A8-A45F-320D94BB346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94" name="Text Box 15">
          <a:extLst>
            <a:ext uri="{FF2B5EF4-FFF2-40B4-BE49-F238E27FC236}">
              <a16:creationId xmlns:a16="http://schemas.microsoft.com/office/drawing/2014/main" id="{91BD87E1-F4C8-422F-BCD9-5E04973FD0A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95" name="Text Box 15">
          <a:extLst>
            <a:ext uri="{FF2B5EF4-FFF2-40B4-BE49-F238E27FC236}">
              <a16:creationId xmlns:a16="http://schemas.microsoft.com/office/drawing/2014/main" id="{8A546E56-5C5B-4048-80E7-C74EF8BFF38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96" name="Text Box 15">
          <a:extLst>
            <a:ext uri="{FF2B5EF4-FFF2-40B4-BE49-F238E27FC236}">
              <a16:creationId xmlns:a16="http://schemas.microsoft.com/office/drawing/2014/main" id="{6FCDD5EF-EC07-4781-A59F-FE8234F841A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97" name="Text Box 15">
          <a:extLst>
            <a:ext uri="{FF2B5EF4-FFF2-40B4-BE49-F238E27FC236}">
              <a16:creationId xmlns:a16="http://schemas.microsoft.com/office/drawing/2014/main" id="{F0E61CA2-BADA-48F3-9AD7-DA48817BF7D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98" name="Text Box 15">
          <a:extLst>
            <a:ext uri="{FF2B5EF4-FFF2-40B4-BE49-F238E27FC236}">
              <a16:creationId xmlns:a16="http://schemas.microsoft.com/office/drawing/2014/main" id="{B304FEA5-FE65-45AB-856F-C4B03BC68C8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483803F7-E468-4DE0-8797-DEA2A9B9685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00" name="Text Box 15">
          <a:extLst>
            <a:ext uri="{FF2B5EF4-FFF2-40B4-BE49-F238E27FC236}">
              <a16:creationId xmlns:a16="http://schemas.microsoft.com/office/drawing/2014/main" id="{5580A093-404C-43A9-BE7A-16F1B97CB89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01" name="Text Box 15">
          <a:extLst>
            <a:ext uri="{FF2B5EF4-FFF2-40B4-BE49-F238E27FC236}">
              <a16:creationId xmlns:a16="http://schemas.microsoft.com/office/drawing/2014/main" id="{46AB3055-673B-4D14-A13E-27498B99E4A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02" name="Text Box 15">
          <a:extLst>
            <a:ext uri="{FF2B5EF4-FFF2-40B4-BE49-F238E27FC236}">
              <a16:creationId xmlns:a16="http://schemas.microsoft.com/office/drawing/2014/main" id="{E22C0AB0-5879-46DB-86A9-E6DEEABA2B2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03" name="Text Box 15">
          <a:extLst>
            <a:ext uri="{FF2B5EF4-FFF2-40B4-BE49-F238E27FC236}">
              <a16:creationId xmlns:a16="http://schemas.microsoft.com/office/drawing/2014/main" id="{F413B5AA-DD66-4C81-B5BD-4CCE8853EDB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04" name="Text Box 15">
          <a:extLst>
            <a:ext uri="{FF2B5EF4-FFF2-40B4-BE49-F238E27FC236}">
              <a16:creationId xmlns:a16="http://schemas.microsoft.com/office/drawing/2014/main" id="{99A84649-723E-478C-B774-52AF4280289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05" name="Text Box 15">
          <a:extLst>
            <a:ext uri="{FF2B5EF4-FFF2-40B4-BE49-F238E27FC236}">
              <a16:creationId xmlns:a16="http://schemas.microsoft.com/office/drawing/2014/main" id="{47F643DA-797C-478D-A6EA-EA1E2879F4DD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06" name="Text Box 15">
          <a:extLst>
            <a:ext uri="{FF2B5EF4-FFF2-40B4-BE49-F238E27FC236}">
              <a16:creationId xmlns:a16="http://schemas.microsoft.com/office/drawing/2014/main" id="{D5962186-CE80-4CB1-A3CB-6186A206335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07" name="Text Box 15">
          <a:extLst>
            <a:ext uri="{FF2B5EF4-FFF2-40B4-BE49-F238E27FC236}">
              <a16:creationId xmlns:a16="http://schemas.microsoft.com/office/drawing/2014/main" id="{2720526A-E2F6-4AD2-B07D-F3BFB39ACC6F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08" name="Text Box 15">
          <a:extLst>
            <a:ext uri="{FF2B5EF4-FFF2-40B4-BE49-F238E27FC236}">
              <a16:creationId xmlns:a16="http://schemas.microsoft.com/office/drawing/2014/main" id="{0A1E0DF4-2697-4361-9397-B54C0F79CF7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09" name="Text Box 15">
          <a:extLst>
            <a:ext uri="{FF2B5EF4-FFF2-40B4-BE49-F238E27FC236}">
              <a16:creationId xmlns:a16="http://schemas.microsoft.com/office/drawing/2014/main" id="{B74A910A-9C15-4175-B4B1-159820058F6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10" name="Text Box 15">
          <a:extLst>
            <a:ext uri="{FF2B5EF4-FFF2-40B4-BE49-F238E27FC236}">
              <a16:creationId xmlns:a16="http://schemas.microsoft.com/office/drawing/2014/main" id="{5974B2F7-6599-49F9-854C-EF035A715C2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11" name="Text Box 15">
          <a:extLst>
            <a:ext uri="{FF2B5EF4-FFF2-40B4-BE49-F238E27FC236}">
              <a16:creationId xmlns:a16="http://schemas.microsoft.com/office/drawing/2014/main" id="{AD6E8B81-6545-45EA-8368-982B3468FD1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12" name="Text Box 15">
          <a:extLst>
            <a:ext uri="{FF2B5EF4-FFF2-40B4-BE49-F238E27FC236}">
              <a16:creationId xmlns:a16="http://schemas.microsoft.com/office/drawing/2014/main" id="{052C6E67-D738-472C-9669-0222B1BC10B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13" name="Text Box 15">
          <a:extLst>
            <a:ext uri="{FF2B5EF4-FFF2-40B4-BE49-F238E27FC236}">
              <a16:creationId xmlns:a16="http://schemas.microsoft.com/office/drawing/2014/main" id="{22AD9C3E-9FE3-4838-AA4F-04AE0408799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14" name="Text Box 15">
          <a:extLst>
            <a:ext uri="{FF2B5EF4-FFF2-40B4-BE49-F238E27FC236}">
              <a16:creationId xmlns:a16="http://schemas.microsoft.com/office/drawing/2014/main" id="{93700432-979A-4234-9987-6470AB9781A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15" name="Text Box 15">
          <a:extLst>
            <a:ext uri="{FF2B5EF4-FFF2-40B4-BE49-F238E27FC236}">
              <a16:creationId xmlns:a16="http://schemas.microsoft.com/office/drawing/2014/main" id="{478E6F01-335D-462D-927F-12DDA04B5BA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16" name="Text Box 15">
          <a:extLst>
            <a:ext uri="{FF2B5EF4-FFF2-40B4-BE49-F238E27FC236}">
              <a16:creationId xmlns:a16="http://schemas.microsoft.com/office/drawing/2014/main" id="{557A5669-95B1-40D6-B42B-E8199EA4D31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17" name="Text Box 15">
          <a:extLst>
            <a:ext uri="{FF2B5EF4-FFF2-40B4-BE49-F238E27FC236}">
              <a16:creationId xmlns:a16="http://schemas.microsoft.com/office/drawing/2014/main" id="{39A4F4BF-3FE8-4482-BC06-A077A79469D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18" name="Text Box 15">
          <a:extLst>
            <a:ext uri="{FF2B5EF4-FFF2-40B4-BE49-F238E27FC236}">
              <a16:creationId xmlns:a16="http://schemas.microsoft.com/office/drawing/2014/main" id="{FBF8AE75-0967-4920-A11B-BF81DB3B374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19" name="Text Box 15">
          <a:extLst>
            <a:ext uri="{FF2B5EF4-FFF2-40B4-BE49-F238E27FC236}">
              <a16:creationId xmlns:a16="http://schemas.microsoft.com/office/drawing/2014/main" id="{FBACD77D-D8D8-46FC-857A-BF025952455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20" name="Text Box 15">
          <a:extLst>
            <a:ext uri="{FF2B5EF4-FFF2-40B4-BE49-F238E27FC236}">
              <a16:creationId xmlns:a16="http://schemas.microsoft.com/office/drawing/2014/main" id="{7E63FE36-D1E4-4E2E-A225-E1207F97534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21" name="Text Box 15">
          <a:extLst>
            <a:ext uri="{FF2B5EF4-FFF2-40B4-BE49-F238E27FC236}">
              <a16:creationId xmlns:a16="http://schemas.microsoft.com/office/drawing/2014/main" id="{84FA7BDE-6F78-46EA-8A38-B694B339740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22" name="Text Box 15">
          <a:extLst>
            <a:ext uri="{FF2B5EF4-FFF2-40B4-BE49-F238E27FC236}">
              <a16:creationId xmlns:a16="http://schemas.microsoft.com/office/drawing/2014/main" id="{7A3F4924-3497-4200-8647-BBDA3372A07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23" name="Text Box 15">
          <a:extLst>
            <a:ext uri="{FF2B5EF4-FFF2-40B4-BE49-F238E27FC236}">
              <a16:creationId xmlns:a16="http://schemas.microsoft.com/office/drawing/2014/main" id="{6A31E668-B721-4E09-B772-3A5C3F91A17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24" name="Text Box 15">
          <a:extLst>
            <a:ext uri="{FF2B5EF4-FFF2-40B4-BE49-F238E27FC236}">
              <a16:creationId xmlns:a16="http://schemas.microsoft.com/office/drawing/2014/main" id="{422C78DB-5C4B-499A-841A-C4509570254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25" name="Text Box 15">
          <a:extLst>
            <a:ext uri="{FF2B5EF4-FFF2-40B4-BE49-F238E27FC236}">
              <a16:creationId xmlns:a16="http://schemas.microsoft.com/office/drawing/2014/main" id="{53478E0D-2BDB-4E7C-9686-E2B5F84D677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26" name="Text Box 15">
          <a:extLst>
            <a:ext uri="{FF2B5EF4-FFF2-40B4-BE49-F238E27FC236}">
              <a16:creationId xmlns:a16="http://schemas.microsoft.com/office/drawing/2014/main" id="{7C1A6C4E-5B3B-44BD-AE58-4A9C96DAF0E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27" name="Text Box 15">
          <a:extLst>
            <a:ext uri="{FF2B5EF4-FFF2-40B4-BE49-F238E27FC236}">
              <a16:creationId xmlns:a16="http://schemas.microsoft.com/office/drawing/2014/main" id="{D5DEABB2-C75C-44C3-8F37-A5139E5BF21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28" name="Text Box 15">
          <a:extLst>
            <a:ext uri="{FF2B5EF4-FFF2-40B4-BE49-F238E27FC236}">
              <a16:creationId xmlns:a16="http://schemas.microsoft.com/office/drawing/2014/main" id="{B1FD744E-657B-40B9-88BA-324411818FA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29" name="Text Box 15">
          <a:extLst>
            <a:ext uri="{FF2B5EF4-FFF2-40B4-BE49-F238E27FC236}">
              <a16:creationId xmlns:a16="http://schemas.microsoft.com/office/drawing/2014/main" id="{0A7BBB7C-CC4B-40CF-B6CF-43D4A92E926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30" name="Text Box 15">
          <a:extLst>
            <a:ext uri="{FF2B5EF4-FFF2-40B4-BE49-F238E27FC236}">
              <a16:creationId xmlns:a16="http://schemas.microsoft.com/office/drawing/2014/main" id="{F4848BC5-F0CB-460A-8DB1-887FFF575AF6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31" name="Text Box 15">
          <a:extLst>
            <a:ext uri="{FF2B5EF4-FFF2-40B4-BE49-F238E27FC236}">
              <a16:creationId xmlns:a16="http://schemas.microsoft.com/office/drawing/2014/main" id="{5F9ADD83-8A09-4B55-9320-2D749CED5A5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32" name="Text Box 15">
          <a:extLst>
            <a:ext uri="{FF2B5EF4-FFF2-40B4-BE49-F238E27FC236}">
              <a16:creationId xmlns:a16="http://schemas.microsoft.com/office/drawing/2014/main" id="{7533E4CE-C676-46BE-A2EF-1C120E99F89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33" name="Text Box 15">
          <a:extLst>
            <a:ext uri="{FF2B5EF4-FFF2-40B4-BE49-F238E27FC236}">
              <a16:creationId xmlns:a16="http://schemas.microsoft.com/office/drawing/2014/main" id="{A97B0258-05EB-4E8E-92DD-A9C2D4F7042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34" name="Text Box 15">
          <a:extLst>
            <a:ext uri="{FF2B5EF4-FFF2-40B4-BE49-F238E27FC236}">
              <a16:creationId xmlns:a16="http://schemas.microsoft.com/office/drawing/2014/main" id="{5ABD75AB-F5EC-41F3-89D9-37E8E4ECA7B5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35" name="Text Box 15">
          <a:extLst>
            <a:ext uri="{FF2B5EF4-FFF2-40B4-BE49-F238E27FC236}">
              <a16:creationId xmlns:a16="http://schemas.microsoft.com/office/drawing/2014/main" id="{682DF357-46B4-4D7B-A0EF-122E8CED31F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36" name="Text Box 15">
          <a:extLst>
            <a:ext uri="{FF2B5EF4-FFF2-40B4-BE49-F238E27FC236}">
              <a16:creationId xmlns:a16="http://schemas.microsoft.com/office/drawing/2014/main" id="{9ECF4F21-67E1-4F12-9DE3-862BBA6C588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37" name="Text Box 15">
          <a:extLst>
            <a:ext uri="{FF2B5EF4-FFF2-40B4-BE49-F238E27FC236}">
              <a16:creationId xmlns:a16="http://schemas.microsoft.com/office/drawing/2014/main" id="{455E3826-4609-4D99-A77A-7A9F6FC99E4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38" name="Text Box 15">
          <a:extLst>
            <a:ext uri="{FF2B5EF4-FFF2-40B4-BE49-F238E27FC236}">
              <a16:creationId xmlns:a16="http://schemas.microsoft.com/office/drawing/2014/main" id="{3C40DDCD-4502-43AA-B764-5E6DBADE5C5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39" name="Text Box 15">
          <a:extLst>
            <a:ext uri="{FF2B5EF4-FFF2-40B4-BE49-F238E27FC236}">
              <a16:creationId xmlns:a16="http://schemas.microsoft.com/office/drawing/2014/main" id="{87DCE156-1235-44E2-9907-E98BDA94EBE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40" name="Text Box 15">
          <a:extLst>
            <a:ext uri="{FF2B5EF4-FFF2-40B4-BE49-F238E27FC236}">
              <a16:creationId xmlns:a16="http://schemas.microsoft.com/office/drawing/2014/main" id="{EDA8B9BE-A3DB-48D2-9FBB-884C3DF35A4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41" name="Text Box 15">
          <a:extLst>
            <a:ext uri="{FF2B5EF4-FFF2-40B4-BE49-F238E27FC236}">
              <a16:creationId xmlns:a16="http://schemas.microsoft.com/office/drawing/2014/main" id="{306282DD-C98F-44F0-A223-3BA6DBFEE86C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42" name="Text Box 15">
          <a:extLst>
            <a:ext uri="{FF2B5EF4-FFF2-40B4-BE49-F238E27FC236}">
              <a16:creationId xmlns:a16="http://schemas.microsoft.com/office/drawing/2014/main" id="{5F261106-5865-4122-8455-0C3729BFAB1A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43" name="Text Box 15">
          <a:extLst>
            <a:ext uri="{FF2B5EF4-FFF2-40B4-BE49-F238E27FC236}">
              <a16:creationId xmlns:a16="http://schemas.microsoft.com/office/drawing/2014/main" id="{9E70D7DF-6FD9-4045-A793-301E75E1374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44" name="Text Box 15">
          <a:extLst>
            <a:ext uri="{FF2B5EF4-FFF2-40B4-BE49-F238E27FC236}">
              <a16:creationId xmlns:a16="http://schemas.microsoft.com/office/drawing/2014/main" id="{9CC50FEA-5122-4DE8-9FD0-1B1DBE3427A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45" name="Text Box 15">
          <a:extLst>
            <a:ext uri="{FF2B5EF4-FFF2-40B4-BE49-F238E27FC236}">
              <a16:creationId xmlns:a16="http://schemas.microsoft.com/office/drawing/2014/main" id="{490F9EE1-95BB-46B3-90C9-829C8BCC30F8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46" name="Text Box 15">
          <a:extLst>
            <a:ext uri="{FF2B5EF4-FFF2-40B4-BE49-F238E27FC236}">
              <a16:creationId xmlns:a16="http://schemas.microsoft.com/office/drawing/2014/main" id="{F9C2A4D5-3212-4918-A4E3-50435BE4303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47" name="Text Box 15">
          <a:extLst>
            <a:ext uri="{FF2B5EF4-FFF2-40B4-BE49-F238E27FC236}">
              <a16:creationId xmlns:a16="http://schemas.microsoft.com/office/drawing/2014/main" id="{1A03AA5C-F698-4047-9533-E755FB353742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48" name="Text Box 15">
          <a:extLst>
            <a:ext uri="{FF2B5EF4-FFF2-40B4-BE49-F238E27FC236}">
              <a16:creationId xmlns:a16="http://schemas.microsoft.com/office/drawing/2014/main" id="{F25EB413-247A-4AD0-839F-4A6E5D1978F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49" name="Text Box 15">
          <a:extLst>
            <a:ext uri="{FF2B5EF4-FFF2-40B4-BE49-F238E27FC236}">
              <a16:creationId xmlns:a16="http://schemas.microsoft.com/office/drawing/2014/main" id="{55DD6117-CD57-4922-A6EE-320254B5144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50" name="Text Box 15">
          <a:extLst>
            <a:ext uri="{FF2B5EF4-FFF2-40B4-BE49-F238E27FC236}">
              <a16:creationId xmlns:a16="http://schemas.microsoft.com/office/drawing/2014/main" id="{75FEB1AE-C6EF-4A69-A34F-2D1569748D14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51" name="Text Box 15">
          <a:extLst>
            <a:ext uri="{FF2B5EF4-FFF2-40B4-BE49-F238E27FC236}">
              <a16:creationId xmlns:a16="http://schemas.microsoft.com/office/drawing/2014/main" id="{61520402-85EA-4E71-A304-8B2DB2E423B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52" name="Text Box 15">
          <a:extLst>
            <a:ext uri="{FF2B5EF4-FFF2-40B4-BE49-F238E27FC236}">
              <a16:creationId xmlns:a16="http://schemas.microsoft.com/office/drawing/2014/main" id="{F53A3A90-6CE6-4E9B-80E2-93102DD48C73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53" name="Text Box 15">
          <a:extLst>
            <a:ext uri="{FF2B5EF4-FFF2-40B4-BE49-F238E27FC236}">
              <a16:creationId xmlns:a16="http://schemas.microsoft.com/office/drawing/2014/main" id="{D9794611-DE6D-4DFD-9364-E27503DC9FEE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54" name="Text Box 15">
          <a:extLst>
            <a:ext uri="{FF2B5EF4-FFF2-40B4-BE49-F238E27FC236}">
              <a16:creationId xmlns:a16="http://schemas.microsoft.com/office/drawing/2014/main" id="{A77BB0AD-9FB2-4431-9BB8-276319EC1F99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55" name="Text Box 15">
          <a:extLst>
            <a:ext uri="{FF2B5EF4-FFF2-40B4-BE49-F238E27FC236}">
              <a16:creationId xmlns:a16="http://schemas.microsoft.com/office/drawing/2014/main" id="{9CA991AA-3BC5-4FE7-8CCB-D4E91C63E0B1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56" name="Text Box 15">
          <a:extLst>
            <a:ext uri="{FF2B5EF4-FFF2-40B4-BE49-F238E27FC236}">
              <a16:creationId xmlns:a16="http://schemas.microsoft.com/office/drawing/2014/main" id="{74FED2E0-28AF-4B5A-AF67-47DF077D15BB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57" name="Text Box 15">
          <a:extLst>
            <a:ext uri="{FF2B5EF4-FFF2-40B4-BE49-F238E27FC236}">
              <a16:creationId xmlns:a16="http://schemas.microsoft.com/office/drawing/2014/main" id="{5DDC7005-B8FA-47E5-B3D9-125749D43D17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60</xdr:row>
      <xdr:rowOff>0</xdr:rowOff>
    </xdr:from>
    <xdr:to>
      <xdr:col>1</xdr:col>
      <xdr:colOff>1381125</xdr:colOff>
      <xdr:row>61</xdr:row>
      <xdr:rowOff>180975</xdr:rowOff>
    </xdr:to>
    <xdr:sp macro="" textlink="">
      <xdr:nvSpPr>
        <xdr:cNvPr id="1858" name="Text Box 15">
          <a:extLst>
            <a:ext uri="{FF2B5EF4-FFF2-40B4-BE49-F238E27FC236}">
              <a16:creationId xmlns:a16="http://schemas.microsoft.com/office/drawing/2014/main" id="{22BC039B-F7F2-4557-B721-03C8AD4EF6E0}"/>
            </a:ext>
          </a:extLst>
        </xdr:cNvPr>
        <xdr:cNvSpPr txBox="1">
          <a:spLocks noChangeArrowheads="1"/>
        </xdr:cNvSpPr>
      </xdr:nvSpPr>
      <xdr:spPr bwMode="auto">
        <a:xfrm>
          <a:off x="1771650" y="10572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859" name="Text Box 3">
          <a:extLst>
            <a:ext uri="{FF2B5EF4-FFF2-40B4-BE49-F238E27FC236}">
              <a16:creationId xmlns:a16="http://schemas.microsoft.com/office/drawing/2014/main" id="{B30AF432-33FA-477F-887C-A52030DC4CEB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860" name="Text Box 32">
          <a:extLst>
            <a:ext uri="{FF2B5EF4-FFF2-40B4-BE49-F238E27FC236}">
              <a16:creationId xmlns:a16="http://schemas.microsoft.com/office/drawing/2014/main" id="{81590725-199D-460A-A44D-897C377E421A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861" name="Text Box 3">
          <a:extLst>
            <a:ext uri="{FF2B5EF4-FFF2-40B4-BE49-F238E27FC236}">
              <a16:creationId xmlns:a16="http://schemas.microsoft.com/office/drawing/2014/main" id="{6A3620FE-EA55-498D-A1D0-5D487439170F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862" name="Text Box 63">
          <a:extLst>
            <a:ext uri="{FF2B5EF4-FFF2-40B4-BE49-F238E27FC236}">
              <a16:creationId xmlns:a16="http://schemas.microsoft.com/office/drawing/2014/main" id="{F91954C4-9623-4717-9C95-DAFC8BD2E97E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863" name="Text Box 3">
          <a:extLst>
            <a:ext uri="{FF2B5EF4-FFF2-40B4-BE49-F238E27FC236}">
              <a16:creationId xmlns:a16="http://schemas.microsoft.com/office/drawing/2014/main" id="{9E8F5180-E7AE-4664-8083-174B22D86F5D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864" name="Text Box 32">
          <a:extLst>
            <a:ext uri="{FF2B5EF4-FFF2-40B4-BE49-F238E27FC236}">
              <a16:creationId xmlns:a16="http://schemas.microsoft.com/office/drawing/2014/main" id="{B1C7B7D7-D2BF-4855-AD83-F3B807617DCD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865" name="Text Box 3">
          <a:extLst>
            <a:ext uri="{FF2B5EF4-FFF2-40B4-BE49-F238E27FC236}">
              <a16:creationId xmlns:a16="http://schemas.microsoft.com/office/drawing/2014/main" id="{E256E106-DE50-4EA8-96B5-78EBB0AD47DD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866" name="Text Box 63">
          <a:extLst>
            <a:ext uri="{FF2B5EF4-FFF2-40B4-BE49-F238E27FC236}">
              <a16:creationId xmlns:a16="http://schemas.microsoft.com/office/drawing/2014/main" id="{E4F46726-8DDB-43CD-859B-92D979BC8FEA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867" name="Text Box 3">
          <a:extLst>
            <a:ext uri="{FF2B5EF4-FFF2-40B4-BE49-F238E27FC236}">
              <a16:creationId xmlns:a16="http://schemas.microsoft.com/office/drawing/2014/main" id="{F630813A-6399-4AF9-8D3C-9DF48B26D721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868" name="Text Box 32">
          <a:extLst>
            <a:ext uri="{FF2B5EF4-FFF2-40B4-BE49-F238E27FC236}">
              <a16:creationId xmlns:a16="http://schemas.microsoft.com/office/drawing/2014/main" id="{3E590568-C1B7-42C7-BF54-B42FEEE14E7F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869" name="Text Box 3">
          <a:extLst>
            <a:ext uri="{FF2B5EF4-FFF2-40B4-BE49-F238E27FC236}">
              <a16:creationId xmlns:a16="http://schemas.microsoft.com/office/drawing/2014/main" id="{FE23DDD6-994C-4D73-878D-20222E2F46D3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870" name="Text Box 63">
          <a:extLst>
            <a:ext uri="{FF2B5EF4-FFF2-40B4-BE49-F238E27FC236}">
              <a16:creationId xmlns:a16="http://schemas.microsoft.com/office/drawing/2014/main" id="{5E2A0925-033C-46BE-88BC-5E3C0A4DB9F2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871" name="Text Box 3">
          <a:extLst>
            <a:ext uri="{FF2B5EF4-FFF2-40B4-BE49-F238E27FC236}">
              <a16:creationId xmlns:a16="http://schemas.microsoft.com/office/drawing/2014/main" id="{E8312BB0-DB11-4F61-85D1-0B52B9F0998B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872" name="Text Box 32">
          <a:extLst>
            <a:ext uri="{FF2B5EF4-FFF2-40B4-BE49-F238E27FC236}">
              <a16:creationId xmlns:a16="http://schemas.microsoft.com/office/drawing/2014/main" id="{7E17A70F-13A7-431E-85DB-2242C4C45C3F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873" name="Text Box 3">
          <a:extLst>
            <a:ext uri="{FF2B5EF4-FFF2-40B4-BE49-F238E27FC236}">
              <a16:creationId xmlns:a16="http://schemas.microsoft.com/office/drawing/2014/main" id="{01E8C367-AFC8-4F24-AA4F-F768D29A7D3B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874" name="Text Box 63">
          <a:extLst>
            <a:ext uri="{FF2B5EF4-FFF2-40B4-BE49-F238E27FC236}">
              <a16:creationId xmlns:a16="http://schemas.microsoft.com/office/drawing/2014/main" id="{EFACA393-7625-449C-9292-F40404BD1E5E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875" name="Text Box 3">
          <a:extLst>
            <a:ext uri="{FF2B5EF4-FFF2-40B4-BE49-F238E27FC236}">
              <a16:creationId xmlns:a16="http://schemas.microsoft.com/office/drawing/2014/main" id="{CA396D4F-43A5-4E7F-BA2B-E80E3BE0AE2B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876" name="Text Box 32">
          <a:extLst>
            <a:ext uri="{FF2B5EF4-FFF2-40B4-BE49-F238E27FC236}">
              <a16:creationId xmlns:a16="http://schemas.microsoft.com/office/drawing/2014/main" id="{FEA708AE-46F5-4EAF-B756-DC58998DDD53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877" name="Text Box 3">
          <a:extLst>
            <a:ext uri="{FF2B5EF4-FFF2-40B4-BE49-F238E27FC236}">
              <a16:creationId xmlns:a16="http://schemas.microsoft.com/office/drawing/2014/main" id="{6A0C24F9-FF29-48B8-B1B7-F01D42FCC272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878" name="Text Box 63">
          <a:extLst>
            <a:ext uri="{FF2B5EF4-FFF2-40B4-BE49-F238E27FC236}">
              <a16:creationId xmlns:a16="http://schemas.microsoft.com/office/drawing/2014/main" id="{9BF37A98-CD44-4725-9AB7-53D9C9411EFF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879" name="Text Box 3">
          <a:extLst>
            <a:ext uri="{FF2B5EF4-FFF2-40B4-BE49-F238E27FC236}">
              <a16:creationId xmlns:a16="http://schemas.microsoft.com/office/drawing/2014/main" id="{709CC5BC-272C-43BE-BAF3-912EAD0D7FE3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880" name="Text Box 32">
          <a:extLst>
            <a:ext uri="{FF2B5EF4-FFF2-40B4-BE49-F238E27FC236}">
              <a16:creationId xmlns:a16="http://schemas.microsoft.com/office/drawing/2014/main" id="{3FE66F60-CE67-40F6-B552-8665DE333526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881" name="Text Box 3">
          <a:extLst>
            <a:ext uri="{FF2B5EF4-FFF2-40B4-BE49-F238E27FC236}">
              <a16:creationId xmlns:a16="http://schemas.microsoft.com/office/drawing/2014/main" id="{ADD9798A-80D0-4842-BBA5-66076C68FE56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882" name="Text Box 63">
          <a:extLst>
            <a:ext uri="{FF2B5EF4-FFF2-40B4-BE49-F238E27FC236}">
              <a16:creationId xmlns:a16="http://schemas.microsoft.com/office/drawing/2014/main" id="{C8EC8C92-44AE-49E4-A8E4-71EF3DBBE126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883" name="Text Box 3">
          <a:extLst>
            <a:ext uri="{FF2B5EF4-FFF2-40B4-BE49-F238E27FC236}">
              <a16:creationId xmlns:a16="http://schemas.microsoft.com/office/drawing/2014/main" id="{C4E15EA1-5633-4C30-9DC2-8CD3D206339C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884" name="Text Box 32">
          <a:extLst>
            <a:ext uri="{FF2B5EF4-FFF2-40B4-BE49-F238E27FC236}">
              <a16:creationId xmlns:a16="http://schemas.microsoft.com/office/drawing/2014/main" id="{F1505432-CD12-40EA-BDD0-2B396F60C357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885" name="Text Box 3">
          <a:extLst>
            <a:ext uri="{FF2B5EF4-FFF2-40B4-BE49-F238E27FC236}">
              <a16:creationId xmlns:a16="http://schemas.microsoft.com/office/drawing/2014/main" id="{C473FB1B-9748-4C99-A6A3-A0582CBC0588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886" name="Text Box 63">
          <a:extLst>
            <a:ext uri="{FF2B5EF4-FFF2-40B4-BE49-F238E27FC236}">
              <a16:creationId xmlns:a16="http://schemas.microsoft.com/office/drawing/2014/main" id="{580E4452-523D-4664-8942-3D26C0247DBE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887" name="Text Box 3">
          <a:extLst>
            <a:ext uri="{FF2B5EF4-FFF2-40B4-BE49-F238E27FC236}">
              <a16:creationId xmlns:a16="http://schemas.microsoft.com/office/drawing/2014/main" id="{2C382B34-E1EA-43A7-8277-2429A1A8FF9A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888" name="Text Box 32">
          <a:extLst>
            <a:ext uri="{FF2B5EF4-FFF2-40B4-BE49-F238E27FC236}">
              <a16:creationId xmlns:a16="http://schemas.microsoft.com/office/drawing/2014/main" id="{BF1EEB44-CB8C-4359-BEDB-BFAE6BF10E27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889" name="Text Box 3">
          <a:extLst>
            <a:ext uri="{FF2B5EF4-FFF2-40B4-BE49-F238E27FC236}">
              <a16:creationId xmlns:a16="http://schemas.microsoft.com/office/drawing/2014/main" id="{35BC941E-44B9-467F-B945-C2B5DFD5FACC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890" name="Text Box 63">
          <a:extLst>
            <a:ext uri="{FF2B5EF4-FFF2-40B4-BE49-F238E27FC236}">
              <a16:creationId xmlns:a16="http://schemas.microsoft.com/office/drawing/2014/main" id="{EF678BAD-D1BC-453E-BF7C-F004081B374E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891" name="Text Box 3">
          <a:extLst>
            <a:ext uri="{FF2B5EF4-FFF2-40B4-BE49-F238E27FC236}">
              <a16:creationId xmlns:a16="http://schemas.microsoft.com/office/drawing/2014/main" id="{D827D03E-2D7F-4317-90C4-84ACA3568E69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892" name="Text Box 32">
          <a:extLst>
            <a:ext uri="{FF2B5EF4-FFF2-40B4-BE49-F238E27FC236}">
              <a16:creationId xmlns:a16="http://schemas.microsoft.com/office/drawing/2014/main" id="{85508DF9-469D-40D5-A06A-9A6ED4EB9CA5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893" name="Text Box 3">
          <a:extLst>
            <a:ext uri="{FF2B5EF4-FFF2-40B4-BE49-F238E27FC236}">
              <a16:creationId xmlns:a16="http://schemas.microsoft.com/office/drawing/2014/main" id="{85534856-1DB4-45F6-9C8C-5A2D0CA74664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894" name="Text Box 63">
          <a:extLst>
            <a:ext uri="{FF2B5EF4-FFF2-40B4-BE49-F238E27FC236}">
              <a16:creationId xmlns:a16="http://schemas.microsoft.com/office/drawing/2014/main" id="{A8D6057D-52E4-4B88-B61B-47C4A7DF52D8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895" name="Text Box 3">
          <a:extLst>
            <a:ext uri="{FF2B5EF4-FFF2-40B4-BE49-F238E27FC236}">
              <a16:creationId xmlns:a16="http://schemas.microsoft.com/office/drawing/2014/main" id="{B7E0F87D-2FB6-4D24-88BA-C02E45A30606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896" name="Text Box 32">
          <a:extLst>
            <a:ext uri="{FF2B5EF4-FFF2-40B4-BE49-F238E27FC236}">
              <a16:creationId xmlns:a16="http://schemas.microsoft.com/office/drawing/2014/main" id="{A4226668-06AD-4230-BCE6-5EB8FEB1CF5C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897" name="Text Box 3">
          <a:extLst>
            <a:ext uri="{FF2B5EF4-FFF2-40B4-BE49-F238E27FC236}">
              <a16:creationId xmlns:a16="http://schemas.microsoft.com/office/drawing/2014/main" id="{4F7B31D9-BA7D-47AC-A9B0-0D329DE35D10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898" name="Text Box 63">
          <a:extLst>
            <a:ext uri="{FF2B5EF4-FFF2-40B4-BE49-F238E27FC236}">
              <a16:creationId xmlns:a16="http://schemas.microsoft.com/office/drawing/2014/main" id="{FA311B65-29F7-474C-812D-16CE875C7BB3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899" name="Text Box 3">
          <a:extLst>
            <a:ext uri="{FF2B5EF4-FFF2-40B4-BE49-F238E27FC236}">
              <a16:creationId xmlns:a16="http://schemas.microsoft.com/office/drawing/2014/main" id="{328399B0-2AB2-4653-AF76-18AC8281B442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00" name="Text Box 32">
          <a:extLst>
            <a:ext uri="{FF2B5EF4-FFF2-40B4-BE49-F238E27FC236}">
              <a16:creationId xmlns:a16="http://schemas.microsoft.com/office/drawing/2014/main" id="{ADC23E0B-255A-442B-B01E-F9AA6C1A03C1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01" name="Text Box 3">
          <a:extLst>
            <a:ext uri="{FF2B5EF4-FFF2-40B4-BE49-F238E27FC236}">
              <a16:creationId xmlns:a16="http://schemas.microsoft.com/office/drawing/2014/main" id="{A3B564A8-D4BC-4139-8A37-8233C3EFEF12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02" name="Text Box 63">
          <a:extLst>
            <a:ext uri="{FF2B5EF4-FFF2-40B4-BE49-F238E27FC236}">
              <a16:creationId xmlns:a16="http://schemas.microsoft.com/office/drawing/2014/main" id="{F34A4997-2C5D-493A-B61D-643DD5C5F951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03" name="Text Box 3">
          <a:extLst>
            <a:ext uri="{FF2B5EF4-FFF2-40B4-BE49-F238E27FC236}">
              <a16:creationId xmlns:a16="http://schemas.microsoft.com/office/drawing/2014/main" id="{B4C78C11-91CB-4F95-8D30-1B94DE464957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04" name="Text Box 32">
          <a:extLst>
            <a:ext uri="{FF2B5EF4-FFF2-40B4-BE49-F238E27FC236}">
              <a16:creationId xmlns:a16="http://schemas.microsoft.com/office/drawing/2014/main" id="{35FDC26D-7CFB-4FC2-BB8A-1004CE0DB977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05" name="Text Box 3">
          <a:extLst>
            <a:ext uri="{FF2B5EF4-FFF2-40B4-BE49-F238E27FC236}">
              <a16:creationId xmlns:a16="http://schemas.microsoft.com/office/drawing/2014/main" id="{9378E49C-A717-486B-84B7-21A85B50AF69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06" name="Text Box 63">
          <a:extLst>
            <a:ext uri="{FF2B5EF4-FFF2-40B4-BE49-F238E27FC236}">
              <a16:creationId xmlns:a16="http://schemas.microsoft.com/office/drawing/2014/main" id="{E9D71CF2-BC20-4847-91D1-3F8153C6A2C2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07" name="Text Box 3">
          <a:extLst>
            <a:ext uri="{FF2B5EF4-FFF2-40B4-BE49-F238E27FC236}">
              <a16:creationId xmlns:a16="http://schemas.microsoft.com/office/drawing/2014/main" id="{C0AAAFA3-6E90-425C-9A40-365CE03CEE30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08" name="Text Box 32">
          <a:extLst>
            <a:ext uri="{FF2B5EF4-FFF2-40B4-BE49-F238E27FC236}">
              <a16:creationId xmlns:a16="http://schemas.microsoft.com/office/drawing/2014/main" id="{964303A9-5C2C-42ED-A715-8EBD6B6CDD8B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09" name="Text Box 3">
          <a:extLst>
            <a:ext uri="{FF2B5EF4-FFF2-40B4-BE49-F238E27FC236}">
              <a16:creationId xmlns:a16="http://schemas.microsoft.com/office/drawing/2014/main" id="{7898B63E-B34A-4B48-BFC6-5372898BB275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10" name="Text Box 63">
          <a:extLst>
            <a:ext uri="{FF2B5EF4-FFF2-40B4-BE49-F238E27FC236}">
              <a16:creationId xmlns:a16="http://schemas.microsoft.com/office/drawing/2014/main" id="{399240BF-4370-45D3-AC58-189D483FBBCD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11" name="Text Box 3">
          <a:extLst>
            <a:ext uri="{FF2B5EF4-FFF2-40B4-BE49-F238E27FC236}">
              <a16:creationId xmlns:a16="http://schemas.microsoft.com/office/drawing/2014/main" id="{0C8F1BE2-5200-4EB8-A91B-010DC9852544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12" name="Text Box 32">
          <a:extLst>
            <a:ext uri="{FF2B5EF4-FFF2-40B4-BE49-F238E27FC236}">
              <a16:creationId xmlns:a16="http://schemas.microsoft.com/office/drawing/2014/main" id="{5524419C-87C6-44C3-B17B-D0D26DC4CD07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13" name="Text Box 3">
          <a:extLst>
            <a:ext uri="{FF2B5EF4-FFF2-40B4-BE49-F238E27FC236}">
              <a16:creationId xmlns:a16="http://schemas.microsoft.com/office/drawing/2014/main" id="{9BB90C24-2DBF-4A23-9BB0-56AC0323B4C0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14" name="Text Box 63">
          <a:extLst>
            <a:ext uri="{FF2B5EF4-FFF2-40B4-BE49-F238E27FC236}">
              <a16:creationId xmlns:a16="http://schemas.microsoft.com/office/drawing/2014/main" id="{C5F63089-9B3B-4715-B4C5-8ADE9C9C0205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15" name="Text Box 3">
          <a:extLst>
            <a:ext uri="{FF2B5EF4-FFF2-40B4-BE49-F238E27FC236}">
              <a16:creationId xmlns:a16="http://schemas.microsoft.com/office/drawing/2014/main" id="{41B9FA30-9131-4D88-B08F-92798B7BA90C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16" name="Text Box 32">
          <a:extLst>
            <a:ext uri="{FF2B5EF4-FFF2-40B4-BE49-F238E27FC236}">
              <a16:creationId xmlns:a16="http://schemas.microsoft.com/office/drawing/2014/main" id="{7E74A979-C59F-447C-A118-E8BF5BA79655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17" name="Text Box 3">
          <a:extLst>
            <a:ext uri="{FF2B5EF4-FFF2-40B4-BE49-F238E27FC236}">
              <a16:creationId xmlns:a16="http://schemas.microsoft.com/office/drawing/2014/main" id="{A9D0DC72-E89B-4C59-AAC6-32A07CDCBFE7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18" name="Text Box 63">
          <a:extLst>
            <a:ext uri="{FF2B5EF4-FFF2-40B4-BE49-F238E27FC236}">
              <a16:creationId xmlns:a16="http://schemas.microsoft.com/office/drawing/2014/main" id="{4901A127-EECD-4F85-B6E9-9C33B2C7E687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19" name="Text Box 3">
          <a:extLst>
            <a:ext uri="{FF2B5EF4-FFF2-40B4-BE49-F238E27FC236}">
              <a16:creationId xmlns:a16="http://schemas.microsoft.com/office/drawing/2014/main" id="{D9E9F649-1A17-4688-9BF1-F204314C7370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20" name="Text Box 32">
          <a:extLst>
            <a:ext uri="{FF2B5EF4-FFF2-40B4-BE49-F238E27FC236}">
              <a16:creationId xmlns:a16="http://schemas.microsoft.com/office/drawing/2014/main" id="{2F94F5D4-EBC8-41B3-99A2-32B6D24E4032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21" name="Text Box 3">
          <a:extLst>
            <a:ext uri="{FF2B5EF4-FFF2-40B4-BE49-F238E27FC236}">
              <a16:creationId xmlns:a16="http://schemas.microsoft.com/office/drawing/2014/main" id="{8AA8FA96-36CB-4484-A54F-00070FEFFC20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22" name="Text Box 63">
          <a:extLst>
            <a:ext uri="{FF2B5EF4-FFF2-40B4-BE49-F238E27FC236}">
              <a16:creationId xmlns:a16="http://schemas.microsoft.com/office/drawing/2014/main" id="{E8702D35-4A09-4824-BB7E-2DB2C04A6311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23" name="Text Box 3">
          <a:extLst>
            <a:ext uri="{FF2B5EF4-FFF2-40B4-BE49-F238E27FC236}">
              <a16:creationId xmlns:a16="http://schemas.microsoft.com/office/drawing/2014/main" id="{10884199-6BBD-4CFD-80F7-E16930DC13F7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24" name="Text Box 32">
          <a:extLst>
            <a:ext uri="{FF2B5EF4-FFF2-40B4-BE49-F238E27FC236}">
              <a16:creationId xmlns:a16="http://schemas.microsoft.com/office/drawing/2014/main" id="{C3C9A50A-A28A-499C-9C16-C787AB15EB73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25" name="Text Box 3">
          <a:extLst>
            <a:ext uri="{FF2B5EF4-FFF2-40B4-BE49-F238E27FC236}">
              <a16:creationId xmlns:a16="http://schemas.microsoft.com/office/drawing/2014/main" id="{745CDCEF-01D4-4990-B424-22F7F124CA3B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26" name="Text Box 63">
          <a:extLst>
            <a:ext uri="{FF2B5EF4-FFF2-40B4-BE49-F238E27FC236}">
              <a16:creationId xmlns:a16="http://schemas.microsoft.com/office/drawing/2014/main" id="{AE58A5DC-87B7-4FC4-A9D3-012FE8AA99E8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27" name="Text Box 3">
          <a:extLst>
            <a:ext uri="{FF2B5EF4-FFF2-40B4-BE49-F238E27FC236}">
              <a16:creationId xmlns:a16="http://schemas.microsoft.com/office/drawing/2014/main" id="{E06EC7C7-E58A-4DD6-8A6A-2EDD5F6BD7F0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28" name="Text Box 32">
          <a:extLst>
            <a:ext uri="{FF2B5EF4-FFF2-40B4-BE49-F238E27FC236}">
              <a16:creationId xmlns:a16="http://schemas.microsoft.com/office/drawing/2014/main" id="{B5455F94-713C-416C-8D53-4E1C6E4EF000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29" name="Text Box 3">
          <a:extLst>
            <a:ext uri="{FF2B5EF4-FFF2-40B4-BE49-F238E27FC236}">
              <a16:creationId xmlns:a16="http://schemas.microsoft.com/office/drawing/2014/main" id="{B08641A8-CB37-42AB-A62A-287905AC2863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30" name="Text Box 63">
          <a:extLst>
            <a:ext uri="{FF2B5EF4-FFF2-40B4-BE49-F238E27FC236}">
              <a16:creationId xmlns:a16="http://schemas.microsoft.com/office/drawing/2014/main" id="{B8792F13-7438-4B4D-8BA4-7B8D2997D76C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31" name="Text Box 3">
          <a:extLst>
            <a:ext uri="{FF2B5EF4-FFF2-40B4-BE49-F238E27FC236}">
              <a16:creationId xmlns:a16="http://schemas.microsoft.com/office/drawing/2014/main" id="{4BCB88CE-5CB5-41A9-824F-95F0FB06030D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32" name="Text Box 32">
          <a:extLst>
            <a:ext uri="{FF2B5EF4-FFF2-40B4-BE49-F238E27FC236}">
              <a16:creationId xmlns:a16="http://schemas.microsoft.com/office/drawing/2014/main" id="{73CF7C1A-1A73-4800-A922-64254FC5143B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33" name="Text Box 3">
          <a:extLst>
            <a:ext uri="{FF2B5EF4-FFF2-40B4-BE49-F238E27FC236}">
              <a16:creationId xmlns:a16="http://schemas.microsoft.com/office/drawing/2014/main" id="{1239A3E3-306A-421C-9C8F-1328567FBBD0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34" name="Text Box 63">
          <a:extLst>
            <a:ext uri="{FF2B5EF4-FFF2-40B4-BE49-F238E27FC236}">
              <a16:creationId xmlns:a16="http://schemas.microsoft.com/office/drawing/2014/main" id="{1A090A9E-0248-41C5-8721-2CF5D935E5A1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35" name="Text Box 3">
          <a:extLst>
            <a:ext uri="{FF2B5EF4-FFF2-40B4-BE49-F238E27FC236}">
              <a16:creationId xmlns:a16="http://schemas.microsoft.com/office/drawing/2014/main" id="{E8F64FA3-F97C-4A72-A694-DEDF2E731337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36" name="Text Box 32">
          <a:extLst>
            <a:ext uri="{FF2B5EF4-FFF2-40B4-BE49-F238E27FC236}">
              <a16:creationId xmlns:a16="http://schemas.microsoft.com/office/drawing/2014/main" id="{46522557-E5B4-4427-8D31-CDA616B9485A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37" name="Text Box 3">
          <a:extLst>
            <a:ext uri="{FF2B5EF4-FFF2-40B4-BE49-F238E27FC236}">
              <a16:creationId xmlns:a16="http://schemas.microsoft.com/office/drawing/2014/main" id="{EDE76DF9-DD7F-4745-A233-52874348DBE8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38" name="Text Box 63">
          <a:extLst>
            <a:ext uri="{FF2B5EF4-FFF2-40B4-BE49-F238E27FC236}">
              <a16:creationId xmlns:a16="http://schemas.microsoft.com/office/drawing/2014/main" id="{8CDD46E4-C8ED-479B-A44C-83A96C7D03AB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39" name="Text Box 3">
          <a:extLst>
            <a:ext uri="{FF2B5EF4-FFF2-40B4-BE49-F238E27FC236}">
              <a16:creationId xmlns:a16="http://schemas.microsoft.com/office/drawing/2014/main" id="{12A91A0A-90B5-4BDC-8162-6C6C8403B3C4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40" name="Text Box 32">
          <a:extLst>
            <a:ext uri="{FF2B5EF4-FFF2-40B4-BE49-F238E27FC236}">
              <a16:creationId xmlns:a16="http://schemas.microsoft.com/office/drawing/2014/main" id="{D89BAA06-03C1-4767-BCEA-E9B32D6B6CDD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41" name="Text Box 3">
          <a:extLst>
            <a:ext uri="{FF2B5EF4-FFF2-40B4-BE49-F238E27FC236}">
              <a16:creationId xmlns:a16="http://schemas.microsoft.com/office/drawing/2014/main" id="{202B691C-84C9-4C81-8FF1-05E625B78BAE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42" name="Text Box 63">
          <a:extLst>
            <a:ext uri="{FF2B5EF4-FFF2-40B4-BE49-F238E27FC236}">
              <a16:creationId xmlns:a16="http://schemas.microsoft.com/office/drawing/2014/main" id="{919BE810-891E-4413-9CA7-B38508B6DEAF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43" name="Text Box 3">
          <a:extLst>
            <a:ext uri="{FF2B5EF4-FFF2-40B4-BE49-F238E27FC236}">
              <a16:creationId xmlns:a16="http://schemas.microsoft.com/office/drawing/2014/main" id="{5DFD5019-E57E-403C-8014-A603E1FF31C3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44" name="Text Box 32">
          <a:extLst>
            <a:ext uri="{FF2B5EF4-FFF2-40B4-BE49-F238E27FC236}">
              <a16:creationId xmlns:a16="http://schemas.microsoft.com/office/drawing/2014/main" id="{570E5478-352E-4308-9BE9-99305B289646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45" name="Text Box 3">
          <a:extLst>
            <a:ext uri="{FF2B5EF4-FFF2-40B4-BE49-F238E27FC236}">
              <a16:creationId xmlns:a16="http://schemas.microsoft.com/office/drawing/2014/main" id="{0021FBA9-6BEF-42BE-88CD-14876651E7CC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46" name="Text Box 63">
          <a:extLst>
            <a:ext uri="{FF2B5EF4-FFF2-40B4-BE49-F238E27FC236}">
              <a16:creationId xmlns:a16="http://schemas.microsoft.com/office/drawing/2014/main" id="{F8242DB9-DAF2-4320-97C3-9E0F0C79491D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47" name="Text Box 3">
          <a:extLst>
            <a:ext uri="{FF2B5EF4-FFF2-40B4-BE49-F238E27FC236}">
              <a16:creationId xmlns:a16="http://schemas.microsoft.com/office/drawing/2014/main" id="{71DAB176-64D1-43CD-94A7-6ECF65FFC40A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48" name="Text Box 32">
          <a:extLst>
            <a:ext uri="{FF2B5EF4-FFF2-40B4-BE49-F238E27FC236}">
              <a16:creationId xmlns:a16="http://schemas.microsoft.com/office/drawing/2014/main" id="{DC2499C2-2AF4-4F83-845E-2EF50214256E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49" name="Text Box 3">
          <a:extLst>
            <a:ext uri="{FF2B5EF4-FFF2-40B4-BE49-F238E27FC236}">
              <a16:creationId xmlns:a16="http://schemas.microsoft.com/office/drawing/2014/main" id="{AC9A1354-458B-4EED-B095-8ADD02DAE1A1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50" name="Text Box 63">
          <a:extLst>
            <a:ext uri="{FF2B5EF4-FFF2-40B4-BE49-F238E27FC236}">
              <a16:creationId xmlns:a16="http://schemas.microsoft.com/office/drawing/2014/main" id="{CC9A509C-F8E5-4DAF-A59F-24B0B8E9B24F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51" name="Text Box 3">
          <a:extLst>
            <a:ext uri="{FF2B5EF4-FFF2-40B4-BE49-F238E27FC236}">
              <a16:creationId xmlns:a16="http://schemas.microsoft.com/office/drawing/2014/main" id="{A9F8F1FF-32CF-4072-A8F7-390D102D4412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52" name="Text Box 32">
          <a:extLst>
            <a:ext uri="{FF2B5EF4-FFF2-40B4-BE49-F238E27FC236}">
              <a16:creationId xmlns:a16="http://schemas.microsoft.com/office/drawing/2014/main" id="{07B208EE-5F34-4CEA-9C12-8716D68B6171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53" name="Text Box 3">
          <a:extLst>
            <a:ext uri="{FF2B5EF4-FFF2-40B4-BE49-F238E27FC236}">
              <a16:creationId xmlns:a16="http://schemas.microsoft.com/office/drawing/2014/main" id="{E6461C63-334B-4A08-8509-4403729270DA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54" name="Text Box 63">
          <a:extLst>
            <a:ext uri="{FF2B5EF4-FFF2-40B4-BE49-F238E27FC236}">
              <a16:creationId xmlns:a16="http://schemas.microsoft.com/office/drawing/2014/main" id="{4D43F67C-EDB4-4997-B12B-744010D16DD2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55" name="Text Box 3">
          <a:extLst>
            <a:ext uri="{FF2B5EF4-FFF2-40B4-BE49-F238E27FC236}">
              <a16:creationId xmlns:a16="http://schemas.microsoft.com/office/drawing/2014/main" id="{20E0B305-CD43-4576-8F7B-3A0818F8DEAF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56" name="Text Box 32">
          <a:extLst>
            <a:ext uri="{FF2B5EF4-FFF2-40B4-BE49-F238E27FC236}">
              <a16:creationId xmlns:a16="http://schemas.microsoft.com/office/drawing/2014/main" id="{929221D9-23D7-459C-81F0-036DD5E8F67C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57" name="Text Box 3">
          <a:extLst>
            <a:ext uri="{FF2B5EF4-FFF2-40B4-BE49-F238E27FC236}">
              <a16:creationId xmlns:a16="http://schemas.microsoft.com/office/drawing/2014/main" id="{479C4ED7-217A-4FBB-A6D7-E60E74E60BA5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58" name="Text Box 63">
          <a:extLst>
            <a:ext uri="{FF2B5EF4-FFF2-40B4-BE49-F238E27FC236}">
              <a16:creationId xmlns:a16="http://schemas.microsoft.com/office/drawing/2014/main" id="{7DBB38E8-7B5B-4BB0-82B5-3C19AA14249F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59" name="Text Box 3">
          <a:extLst>
            <a:ext uri="{FF2B5EF4-FFF2-40B4-BE49-F238E27FC236}">
              <a16:creationId xmlns:a16="http://schemas.microsoft.com/office/drawing/2014/main" id="{C6AD4503-C580-4A18-ACFD-962BC3FB5C9A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60" name="Text Box 32">
          <a:extLst>
            <a:ext uri="{FF2B5EF4-FFF2-40B4-BE49-F238E27FC236}">
              <a16:creationId xmlns:a16="http://schemas.microsoft.com/office/drawing/2014/main" id="{B1896D32-774A-4BC4-9472-1672014A1789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61" name="Text Box 3">
          <a:extLst>
            <a:ext uri="{FF2B5EF4-FFF2-40B4-BE49-F238E27FC236}">
              <a16:creationId xmlns:a16="http://schemas.microsoft.com/office/drawing/2014/main" id="{6FEBB325-865E-461F-94F8-ED79389FE69E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62" name="Text Box 63">
          <a:extLst>
            <a:ext uri="{FF2B5EF4-FFF2-40B4-BE49-F238E27FC236}">
              <a16:creationId xmlns:a16="http://schemas.microsoft.com/office/drawing/2014/main" id="{08A6CF1B-0F21-43EC-A5D8-569369CF114D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63" name="Text Box 3">
          <a:extLst>
            <a:ext uri="{FF2B5EF4-FFF2-40B4-BE49-F238E27FC236}">
              <a16:creationId xmlns:a16="http://schemas.microsoft.com/office/drawing/2014/main" id="{54824276-FFE4-449A-8BE7-9F44D42779C9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64" name="Text Box 32">
          <a:extLst>
            <a:ext uri="{FF2B5EF4-FFF2-40B4-BE49-F238E27FC236}">
              <a16:creationId xmlns:a16="http://schemas.microsoft.com/office/drawing/2014/main" id="{26F0FC3C-F8F1-484B-938D-CA84CC57F453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65" name="Text Box 3">
          <a:extLst>
            <a:ext uri="{FF2B5EF4-FFF2-40B4-BE49-F238E27FC236}">
              <a16:creationId xmlns:a16="http://schemas.microsoft.com/office/drawing/2014/main" id="{66042B05-FE0C-4C33-A9DA-3BA637128F46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66" name="Text Box 63">
          <a:extLst>
            <a:ext uri="{FF2B5EF4-FFF2-40B4-BE49-F238E27FC236}">
              <a16:creationId xmlns:a16="http://schemas.microsoft.com/office/drawing/2014/main" id="{D3F8277E-C698-405B-AB9E-1906F91C4850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67" name="Text Box 3">
          <a:extLst>
            <a:ext uri="{FF2B5EF4-FFF2-40B4-BE49-F238E27FC236}">
              <a16:creationId xmlns:a16="http://schemas.microsoft.com/office/drawing/2014/main" id="{8CAC4A09-6FC3-4DC2-B68F-18DE1C698926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68" name="Text Box 32">
          <a:extLst>
            <a:ext uri="{FF2B5EF4-FFF2-40B4-BE49-F238E27FC236}">
              <a16:creationId xmlns:a16="http://schemas.microsoft.com/office/drawing/2014/main" id="{94053ED7-09A4-43C4-AD70-D32234BE7654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69" name="Text Box 3">
          <a:extLst>
            <a:ext uri="{FF2B5EF4-FFF2-40B4-BE49-F238E27FC236}">
              <a16:creationId xmlns:a16="http://schemas.microsoft.com/office/drawing/2014/main" id="{22A81322-EF2C-4EF2-8279-361590DD30AA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70" name="Text Box 63">
          <a:extLst>
            <a:ext uri="{FF2B5EF4-FFF2-40B4-BE49-F238E27FC236}">
              <a16:creationId xmlns:a16="http://schemas.microsoft.com/office/drawing/2014/main" id="{08FA58D6-FD1D-4274-B890-8795CA77AD25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71" name="Text Box 3">
          <a:extLst>
            <a:ext uri="{FF2B5EF4-FFF2-40B4-BE49-F238E27FC236}">
              <a16:creationId xmlns:a16="http://schemas.microsoft.com/office/drawing/2014/main" id="{1AAA2DEC-3D3F-45E8-BD4F-14869EA58FA2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72" name="Text Box 32">
          <a:extLst>
            <a:ext uri="{FF2B5EF4-FFF2-40B4-BE49-F238E27FC236}">
              <a16:creationId xmlns:a16="http://schemas.microsoft.com/office/drawing/2014/main" id="{1117F2DD-741E-494B-BD85-903966BA0BF7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73" name="Text Box 3">
          <a:extLst>
            <a:ext uri="{FF2B5EF4-FFF2-40B4-BE49-F238E27FC236}">
              <a16:creationId xmlns:a16="http://schemas.microsoft.com/office/drawing/2014/main" id="{432F79E4-BA98-4F3D-927E-C7FD10363904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74" name="Text Box 63">
          <a:extLst>
            <a:ext uri="{FF2B5EF4-FFF2-40B4-BE49-F238E27FC236}">
              <a16:creationId xmlns:a16="http://schemas.microsoft.com/office/drawing/2014/main" id="{6734BBB6-77EB-41B3-BBFD-0281355511E7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75" name="Text Box 3">
          <a:extLst>
            <a:ext uri="{FF2B5EF4-FFF2-40B4-BE49-F238E27FC236}">
              <a16:creationId xmlns:a16="http://schemas.microsoft.com/office/drawing/2014/main" id="{DF268903-7AFE-4051-B02F-3F626F7E2E38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76" name="Text Box 32">
          <a:extLst>
            <a:ext uri="{FF2B5EF4-FFF2-40B4-BE49-F238E27FC236}">
              <a16:creationId xmlns:a16="http://schemas.microsoft.com/office/drawing/2014/main" id="{BEE7297A-2725-406C-B7E7-246F893E95A9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77" name="Text Box 3">
          <a:extLst>
            <a:ext uri="{FF2B5EF4-FFF2-40B4-BE49-F238E27FC236}">
              <a16:creationId xmlns:a16="http://schemas.microsoft.com/office/drawing/2014/main" id="{66D590C7-560E-4AC9-81B3-6A6C2A75DC1B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78" name="Text Box 63">
          <a:extLst>
            <a:ext uri="{FF2B5EF4-FFF2-40B4-BE49-F238E27FC236}">
              <a16:creationId xmlns:a16="http://schemas.microsoft.com/office/drawing/2014/main" id="{277F5415-349B-48B0-9BC0-ADCEDE256BA7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79" name="Text Box 3">
          <a:extLst>
            <a:ext uri="{FF2B5EF4-FFF2-40B4-BE49-F238E27FC236}">
              <a16:creationId xmlns:a16="http://schemas.microsoft.com/office/drawing/2014/main" id="{22106754-F4C6-4A12-B116-6B952BF18E23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80" name="Text Box 32">
          <a:extLst>
            <a:ext uri="{FF2B5EF4-FFF2-40B4-BE49-F238E27FC236}">
              <a16:creationId xmlns:a16="http://schemas.microsoft.com/office/drawing/2014/main" id="{B22B79DA-FACF-4D3F-AC1F-AA5A70306C54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81" name="Text Box 3">
          <a:extLst>
            <a:ext uri="{FF2B5EF4-FFF2-40B4-BE49-F238E27FC236}">
              <a16:creationId xmlns:a16="http://schemas.microsoft.com/office/drawing/2014/main" id="{9D8C003E-AAA5-4DE0-9322-C9D12B342856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82" name="Text Box 63">
          <a:extLst>
            <a:ext uri="{FF2B5EF4-FFF2-40B4-BE49-F238E27FC236}">
              <a16:creationId xmlns:a16="http://schemas.microsoft.com/office/drawing/2014/main" id="{5A29D4DA-E01F-49FC-B62D-40673984F6D9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83" name="Text Box 3">
          <a:extLst>
            <a:ext uri="{FF2B5EF4-FFF2-40B4-BE49-F238E27FC236}">
              <a16:creationId xmlns:a16="http://schemas.microsoft.com/office/drawing/2014/main" id="{8DED0724-06C8-488B-B468-3B643C69CCC1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84" name="Text Box 32">
          <a:extLst>
            <a:ext uri="{FF2B5EF4-FFF2-40B4-BE49-F238E27FC236}">
              <a16:creationId xmlns:a16="http://schemas.microsoft.com/office/drawing/2014/main" id="{0DE1841A-2A3B-4470-9A4D-4BD6E76F1EA2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85" name="Text Box 3">
          <a:extLst>
            <a:ext uri="{FF2B5EF4-FFF2-40B4-BE49-F238E27FC236}">
              <a16:creationId xmlns:a16="http://schemas.microsoft.com/office/drawing/2014/main" id="{362F0DD3-AAAA-4184-8FE7-B469448C9E16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86" name="Text Box 63">
          <a:extLst>
            <a:ext uri="{FF2B5EF4-FFF2-40B4-BE49-F238E27FC236}">
              <a16:creationId xmlns:a16="http://schemas.microsoft.com/office/drawing/2014/main" id="{B00832AF-906E-4697-B378-A259470B22B1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87" name="Text Box 32">
          <a:extLst>
            <a:ext uri="{FF2B5EF4-FFF2-40B4-BE49-F238E27FC236}">
              <a16:creationId xmlns:a16="http://schemas.microsoft.com/office/drawing/2014/main" id="{62373D27-A50D-4FD2-9725-8E40484CD207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88" name="Text Box 3">
          <a:extLst>
            <a:ext uri="{FF2B5EF4-FFF2-40B4-BE49-F238E27FC236}">
              <a16:creationId xmlns:a16="http://schemas.microsoft.com/office/drawing/2014/main" id="{A42D8D9D-FC2F-4119-9824-99F68CBA838D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89" name="Text Box 63">
          <a:extLst>
            <a:ext uri="{FF2B5EF4-FFF2-40B4-BE49-F238E27FC236}">
              <a16:creationId xmlns:a16="http://schemas.microsoft.com/office/drawing/2014/main" id="{A5174182-30B3-4C17-9CD1-60B59CF8758F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90" name="Text Box 3">
          <a:extLst>
            <a:ext uri="{FF2B5EF4-FFF2-40B4-BE49-F238E27FC236}">
              <a16:creationId xmlns:a16="http://schemas.microsoft.com/office/drawing/2014/main" id="{EACA9E3A-8F40-45B6-9057-CF574C813E5F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91" name="Text Box 32">
          <a:extLst>
            <a:ext uri="{FF2B5EF4-FFF2-40B4-BE49-F238E27FC236}">
              <a16:creationId xmlns:a16="http://schemas.microsoft.com/office/drawing/2014/main" id="{52C26DDB-0429-42BB-93A7-A69C0437FF3D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92" name="Text Box 3">
          <a:extLst>
            <a:ext uri="{FF2B5EF4-FFF2-40B4-BE49-F238E27FC236}">
              <a16:creationId xmlns:a16="http://schemas.microsoft.com/office/drawing/2014/main" id="{C683FE13-21B7-4D0E-9347-C350C251448F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93" name="Text Box 63">
          <a:extLst>
            <a:ext uri="{FF2B5EF4-FFF2-40B4-BE49-F238E27FC236}">
              <a16:creationId xmlns:a16="http://schemas.microsoft.com/office/drawing/2014/main" id="{A7B7E95D-EFC8-4B2C-AC64-DDDA2B2EF20F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94" name="Text Box 3">
          <a:extLst>
            <a:ext uri="{FF2B5EF4-FFF2-40B4-BE49-F238E27FC236}">
              <a16:creationId xmlns:a16="http://schemas.microsoft.com/office/drawing/2014/main" id="{A5B23E65-E3A9-45CA-A6B1-50286779EF48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95" name="Text Box 32">
          <a:extLst>
            <a:ext uri="{FF2B5EF4-FFF2-40B4-BE49-F238E27FC236}">
              <a16:creationId xmlns:a16="http://schemas.microsoft.com/office/drawing/2014/main" id="{9FEE8E64-77F8-476A-88E8-EB3C95C99B02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96" name="Text Box 3">
          <a:extLst>
            <a:ext uri="{FF2B5EF4-FFF2-40B4-BE49-F238E27FC236}">
              <a16:creationId xmlns:a16="http://schemas.microsoft.com/office/drawing/2014/main" id="{44DD8ABF-7214-415C-8283-556DDCC6E580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97" name="Text Box 63">
          <a:extLst>
            <a:ext uri="{FF2B5EF4-FFF2-40B4-BE49-F238E27FC236}">
              <a16:creationId xmlns:a16="http://schemas.microsoft.com/office/drawing/2014/main" id="{8E63FC98-2E2F-496A-B166-8C7B16D8D2EC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1998" name="Text Box 3">
          <a:extLst>
            <a:ext uri="{FF2B5EF4-FFF2-40B4-BE49-F238E27FC236}">
              <a16:creationId xmlns:a16="http://schemas.microsoft.com/office/drawing/2014/main" id="{6E04C0CF-ABE7-4C4A-8FFE-4326A8BE129C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1999" name="Text Box 32">
          <a:extLst>
            <a:ext uri="{FF2B5EF4-FFF2-40B4-BE49-F238E27FC236}">
              <a16:creationId xmlns:a16="http://schemas.microsoft.com/office/drawing/2014/main" id="{57B72CD7-89CC-4C82-8315-CAD4031D424D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00" name="Text Box 3">
          <a:extLst>
            <a:ext uri="{FF2B5EF4-FFF2-40B4-BE49-F238E27FC236}">
              <a16:creationId xmlns:a16="http://schemas.microsoft.com/office/drawing/2014/main" id="{78CD5B11-71F5-48F7-B469-A192A72D2FB2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01" name="Text Box 63">
          <a:extLst>
            <a:ext uri="{FF2B5EF4-FFF2-40B4-BE49-F238E27FC236}">
              <a16:creationId xmlns:a16="http://schemas.microsoft.com/office/drawing/2014/main" id="{97B17A7B-56C3-4CC5-9145-F598D28F3006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02" name="Text Box 3">
          <a:extLst>
            <a:ext uri="{FF2B5EF4-FFF2-40B4-BE49-F238E27FC236}">
              <a16:creationId xmlns:a16="http://schemas.microsoft.com/office/drawing/2014/main" id="{3BACE40C-DE85-4B06-9C7E-9DBEAB58E427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03" name="Text Box 32">
          <a:extLst>
            <a:ext uri="{FF2B5EF4-FFF2-40B4-BE49-F238E27FC236}">
              <a16:creationId xmlns:a16="http://schemas.microsoft.com/office/drawing/2014/main" id="{328B44FC-93BA-44DA-83B5-58928BA7695D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04" name="Text Box 3">
          <a:extLst>
            <a:ext uri="{FF2B5EF4-FFF2-40B4-BE49-F238E27FC236}">
              <a16:creationId xmlns:a16="http://schemas.microsoft.com/office/drawing/2014/main" id="{C401B2B4-41D0-4A1A-AFA2-D5EA13F327E1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05" name="Text Box 63">
          <a:extLst>
            <a:ext uri="{FF2B5EF4-FFF2-40B4-BE49-F238E27FC236}">
              <a16:creationId xmlns:a16="http://schemas.microsoft.com/office/drawing/2014/main" id="{D1144DB6-1E68-4C52-B6C8-C1F50AAEB514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06" name="Text Box 3">
          <a:extLst>
            <a:ext uri="{FF2B5EF4-FFF2-40B4-BE49-F238E27FC236}">
              <a16:creationId xmlns:a16="http://schemas.microsoft.com/office/drawing/2014/main" id="{E2378F11-CDFB-44F4-BA29-36845ECBFA1F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07" name="Text Box 32">
          <a:extLst>
            <a:ext uri="{FF2B5EF4-FFF2-40B4-BE49-F238E27FC236}">
              <a16:creationId xmlns:a16="http://schemas.microsoft.com/office/drawing/2014/main" id="{823FD657-E934-47B0-90E3-8519BAEB4799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08" name="Text Box 3">
          <a:extLst>
            <a:ext uri="{FF2B5EF4-FFF2-40B4-BE49-F238E27FC236}">
              <a16:creationId xmlns:a16="http://schemas.microsoft.com/office/drawing/2014/main" id="{98B882DF-A7D0-4F54-A0B3-804CFB8A9ABE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09" name="Text Box 63">
          <a:extLst>
            <a:ext uri="{FF2B5EF4-FFF2-40B4-BE49-F238E27FC236}">
              <a16:creationId xmlns:a16="http://schemas.microsoft.com/office/drawing/2014/main" id="{D231A65C-E3E0-446C-A93B-B796AAA5849E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10" name="Text Box 3">
          <a:extLst>
            <a:ext uri="{FF2B5EF4-FFF2-40B4-BE49-F238E27FC236}">
              <a16:creationId xmlns:a16="http://schemas.microsoft.com/office/drawing/2014/main" id="{AE93901C-AB10-4389-BE28-08450EEED0B8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11" name="Text Box 32">
          <a:extLst>
            <a:ext uri="{FF2B5EF4-FFF2-40B4-BE49-F238E27FC236}">
              <a16:creationId xmlns:a16="http://schemas.microsoft.com/office/drawing/2014/main" id="{118A4B78-6659-4288-A08E-C10CE5516E36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12" name="Text Box 3">
          <a:extLst>
            <a:ext uri="{FF2B5EF4-FFF2-40B4-BE49-F238E27FC236}">
              <a16:creationId xmlns:a16="http://schemas.microsoft.com/office/drawing/2014/main" id="{6CA3F587-CADF-4863-AF63-0202CBE2474F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13" name="Text Box 63">
          <a:extLst>
            <a:ext uri="{FF2B5EF4-FFF2-40B4-BE49-F238E27FC236}">
              <a16:creationId xmlns:a16="http://schemas.microsoft.com/office/drawing/2014/main" id="{75290158-5F4D-4DA0-8EA0-9A49E22B9CAC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14" name="Text Box 3">
          <a:extLst>
            <a:ext uri="{FF2B5EF4-FFF2-40B4-BE49-F238E27FC236}">
              <a16:creationId xmlns:a16="http://schemas.microsoft.com/office/drawing/2014/main" id="{BCC9539E-7A25-4BF2-90F3-AD630447E375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15" name="Text Box 32">
          <a:extLst>
            <a:ext uri="{FF2B5EF4-FFF2-40B4-BE49-F238E27FC236}">
              <a16:creationId xmlns:a16="http://schemas.microsoft.com/office/drawing/2014/main" id="{287096ED-BB8B-4497-A447-F4D1CC6DF3F2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16" name="Text Box 3">
          <a:extLst>
            <a:ext uri="{FF2B5EF4-FFF2-40B4-BE49-F238E27FC236}">
              <a16:creationId xmlns:a16="http://schemas.microsoft.com/office/drawing/2014/main" id="{A3C41661-018A-4CFF-A175-8B831041B1CC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17" name="Text Box 63">
          <a:extLst>
            <a:ext uri="{FF2B5EF4-FFF2-40B4-BE49-F238E27FC236}">
              <a16:creationId xmlns:a16="http://schemas.microsoft.com/office/drawing/2014/main" id="{D8B1B1AC-98DE-4CF3-8AC2-5DF8A910553A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18" name="Text Box 3">
          <a:extLst>
            <a:ext uri="{FF2B5EF4-FFF2-40B4-BE49-F238E27FC236}">
              <a16:creationId xmlns:a16="http://schemas.microsoft.com/office/drawing/2014/main" id="{3B117705-158E-4CB6-AF4D-1D5737E6EE83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19" name="Text Box 32">
          <a:extLst>
            <a:ext uri="{FF2B5EF4-FFF2-40B4-BE49-F238E27FC236}">
              <a16:creationId xmlns:a16="http://schemas.microsoft.com/office/drawing/2014/main" id="{BBAB8B8D-14C4-407A-9D56-C498F663F502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20" name="Text Box 3">
          <a:extLst>
            <a:ext uri="{FF2B5EF4-FFF2-40B4-BE49-F238E27FC236}">
              <a16:creationId xmlns:a16="http://schemas.microsoft.com/office/drawing/2014/main" id="{C7944D51-CB15-46F5-AD48-5D6060D4E4B6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21" name="Text Box 63">
          <a:extLst>
            <a:ext uri="{FF2B5EF4-FFF2-40B4-BE49-F238E27FC236}">
              <a16:creationId xmlns:a16="http://schemas.microsoft.com/office/drawing/2014/main" id="{914BC278-1D76-40EE-80C0-7116E9461F68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22" name="Text Box 3">
          <a:extLst>
            <a:ext uri="{FF2B5EF4-FFF2-40B4-BE49-F238E27FC236}">
              <a16:creationId xmlns:a16="http://schemas.microsoft.com/office/drawing/2014/main" id="{127B82B7-C919-4973-8362-899A1B751C36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23" name="Text Box 32">
          <a:extLst>
            <a:ext uri="{FF2B5EF4-FFF2-40B4-BE49-F238E27FC236}">
              <a16:creationId xmlns:a16="http://schemas.microsoft.com/office/drawing/2014/main" id="{402DFBD1-FC62-4F2C-AB7E-DDF120F8B3EF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24" name="Text Box 3">
          <a:extLst>
            <a:ext uri="{FF2B5EF4-FFF2-40B4-BE49-F238E27FC236}">
              <a16:creationId xmlns:a16="http://schemas.microsoft.com/office/drawing/2014/main" id="{94C6309A-0D14-48D3-B49C-E42912F99984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25" name="Text Box 63">
          <a:extLst>
            <a:ext uri="{FF2B5EF4-FFF2-40B4-BE49-F238E27FC236}">
              <a16:creationId xmlns:a16="http://schemas.microsoft.com/office/drawing/2014/main" id="{68E521EC-C4E8-4CB1-B2A7-5686FBAB66D2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26" name="Text Box 3">
          <a:extLst>
            <a:ext uri="{FF2B5EF4-FFF2-40B4-BE49-F238E27FC236}">
              <a16:creationId xmlns:a16="http://schemas.microsoft.com/office/drawing/2014/main" id="{D8996364-5E25-4EEA-BB20-4E79910E153F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27" name="Text Box 32">
          <a:extLst>
            <a:ext uri="{FF2B5EF4-FFF2-40B4-BE49-F238E27FC236}">
              <a16:creationId xmlns:a16="http://schemas.microsoft.com/office/drawing/2014/main" id="{40DF91AD-F574-435F-8408-A08F633BAD1A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28" name="Text Box 3">
          <a:extLst>
            <a:ext uri="{FF2B5EF4-FFF2-40B4-BE49-F238E27FC236}">
              <a16:creationId xmlns:a16="http://schemas.microsoft.com/office/drawing/2014/main" id="{0B563B94-9468-445F-8856-EFAD71AD190C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29" name="Text Box 63">
          <a:extLst>
            <a:ext uri="{FF2B5EF4-FFF2-40B4-BE49-F238E27FC236}">
              <a16:creationId xmlns:a16="http://schemas.microsoft.com/office/drawing/2014/main" id="{6CC7FF82-7B8E-4A42-83F9-5CAE60D9563A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30" name="Text Box 3">
          <a:extLst>
            <a:ext uri="{FF2B5EF4-FFF2-40B4-BE49-F238E27FC236}">
              <a16:creationId xmlns:a16="http://schemas.microsoft.com/office/drawing/2014/main" id="{E38B6DF9-20A8-4B07-9ED5-217314B49ED8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31" name="Text Box 32">
          <a:extLst>
            <a:ext uri="{FF2B5EF4-FFF2-40B4-BE49-F238E27FC236}">
              <a16:creationId xmlns:a16="http://schemas.microsoft.com/office/drawing/2014/main" id="{2E4B6ED8-4B1B-40A4-95BE-8F52573384B8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32" name="Text Box 3">
          <a:extLst>
            <a:ext uri="{FF2B5EF4-FFF2-40B4-BE49-F238E27FC236}">
              <a16:creationId xmlns:a16="http://schemas.microsoft.com/office/drawing/2014/main" id="{63B8A24D-5C32-4270-B5F2-DDE3E4CD3E5C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33" name="Text Box 63">
          <a:extLst>
            <a:ext uri="{FF2B5EF4-FFF2-40B4-BE49-F238E27FC236}">
              <a16:creationId xmlns:a16="http://schemas.microsoft.com/office/drawing/2014/main" id="{A5B41E96-2644-4E25-9F2D-751171320805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34" name="Text Box 3">
          <a:extLst>
            <a:ext uri="{FF2B5EF4-FFF2-40B4-BE49-F238E27FC236}">
              <a16:creationId xmlns:a16="http://schemas.microsoft.com/office/drawing/2014/main" id="{217AB763-F88E-41AA-AE1A-7F8CC023FDBD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35" name="Text Box 32">
          <a:extLst>
            <a:ext uri="{FF2B5EF4-FFF2-40B4-BE49-F238E27FC236}">
              <a16:creationId xmlns:a16="http://schemas.microsoft.com/office/drawing/2014/main" id="{BDB2CC75-D74C-4F72-8629-16DD20A92FA6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36" name="Text Box 3">
          <a:extLst>
            <a:ext uri="{FF2B5EF4-FFF2-40B4-BE49-F238E27FC236}">
              <a16:creationId xmlns:a16="http://schemas.microsoft.com/office/drawing/2014/main" id="{A8739D77-FFE2-4692-BE7D-530A2271D381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37" name="Text Box 63">
          <a:extLst>
            <a:ext uri="{FF2B5EF4-FFF2-40B4-BE49-F238E27FC236}">
              <a16:creationId xmlns:a16="http://schemas.microsoft.com/office/drawing/2014/main" id="{4C2922D7-0840-497B-A4EE-551357024B06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38" name="Text Box 3">
          <a:extLst>
            <a:ext uri="{FF2B5EF4-FFF2-40B4-BE49-F238E27FC236}">
              <a16:creationId xmlns:a16="http://schemas.microsoft.com/office/drawing/2014/main" id="{87CE9CA0-DED7-46DC-9D72-2679A5ADC456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39" name="Text Box 32">
          <a:extLst>
            <a:ext uri="{FF2B5EF4-FFF2-40B4-BE49-F238E27FC236}">
              <a16:creationId xmlns:a16="http://schemas.microsoft.com/office/drawing/2014/main" id="{72AED96E-684D-40AF-B308-509AC09509B3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40" name="Text Box 3">
          <a:extLst>
            <a:ext uri="{FF2B5EF4-FFF2-40B4-BE49-F238E27FC236}">
              <a16:creationId xmlns:a16="http://schemas.microsoft.com/office/drawing/2014/main" id="{DECD20BA-3EE5-4F17-8452-ECA5EDF22EDA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41" name="Text Box 63">
          <a:extLst>
            <a:ext uri="{FF2B5EF4-FFF2-40B4-BE49-F238E27FC236}">
              <a16:creationId xmlns:a16="http://schemas.microsoft.com/office/drawing/2014/main" id="{1DFBDA53-D33B-4765-86A6-68ABC5AC6460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42" name="Text Box 3">
          <a:extLst>
            <a:ext uri="{FF2B5EF4-FFF2-40B4-BE49-F238E27FC236}">
              <a16:creationId xmlns:a16="http://schemas.microsoft.com/office/drawing/2014/main" id="{7EB2E030-D1B1-4759-BCE9-0E12A4E7930F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43" name="Text Box 32">
          <a:extLst>
            <a:ext uri="{FF2B5EF4-FFF2-40B4-BE49-F238E27FC236}">
              <a16:creationId xmlns:a16="http://schemas.microsoft.com/office/drawing/2014/main" id="{443E67FD-B17A-4E5D-92B1-D57810AF4D97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44" name="Text Box 3">
          <a:extLst>
            <a:ext uri="{FF2B5EF4-FFF2-40B4-BE49-F238E27FC236}">
              <a16:creationId xmlns:a16="http://schemas.microsoft.com/office/drawing/2014/main" id="{A257C908-6EAA-4F30-A5DF-0F901583D3E9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45" name="Text Box 63">
          <a:extLst>
            <a:ext uri="{FF2B5EF4-FFF2-40B4-BE49-F238E27FC236}">
              <a16:creationId xmlns:a16="http://schemas.microsoft.com/office/drawing/2014/main" id="{05AF8CB0-B46E-4A6E-A686-6878D5664C4B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46" name="Text Box 3">
          <a:extLst>
            <a:ext uri="{FF2B5EF4-FFF2-40B4-BE49-F238E27FC236}">
              <a16:creationId xmlns:a16="http://schemas.microsoft.com/office/drawing/2014/main" id="{2C2DFEF5-A126-4C90-AE0A-3F3C223DFF2D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47" name="Text Box 32">
          <a:extLst>
            <a:ext uri="{FF2B5EF4-FFF2-40B4-BE49-F238E27FC236}">
              <a16:creationId xmlns:a16="http://schemas.microsoft.com/office/drawing/2014/main" id="{575EDB44-E5CC-4CA6-90EE-63778BB4C000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48" name="Text Box 3">
          <a:extLst>
            <a:ext uri="{FF2B5EF4-FFF2-40B4-BE49-F238E27FC236}">
              <a16:creationId xmlns:a16="http://schemas.microsoft.com/office/drawing/2014/main" id="{2869434D-57BB-4339-80F4-ED2D30F591A3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49" name="Text Box 63">
          <a:extLst>
            <a:ext uri="{FF2B5EF4-FFF2-40B4-BE49-F238E27FC236}">
              <a16:creationId xmlns:a16="http://schemas.microsoft.com/office/drawing/2014/main" id="{E4CB316A-1C04-4252-A1E2-B3E1225CD44B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50" name="Text Box 3">
          <a:extLst>
            <a:ext uri="{FF2B5EF4-FFF2-40B4-BE49-F238E27FC236}">
              <a16:creationId xmlns:a16="http://schemas.microsoft.com/office/drawing/2014/main" id="{56577817-D6DF-4274-9998-7402AE3A3A6B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51" name="Text Box 32">
          <a:extLst>
            <a:ext uri="{FF2B5EF4-FFF2-40B4-BE49-F238E27FC236}">
              <a16:creationId xmlns:a16="http://schemas.microsoft.com/office/drawing/2014/main" id="{F60161FD-89C0-4D69-BC13-685C7158FEFF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52" name="Text Box 3">
          <a:extLst>
            <a:ext uri="{FF2B5EF4-FFF2-40B4-BE49-F238E27FC236}">
              <a16:creationId xmlns:a16="http://schemas.microsoft.com/office/drawing/2014/main" id="{5EB23158-8A7B-405B-9920-FD9D198A3B18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53" name="Text Box 63">
          <a:extLst>
            <a:ext uri="{FF2B5EF4-FFF2-40B4-BE49-F238E27FC236}">
              <a16:creationId xmlns:a16="http://schemas.microsoft.com/office/drawing/2014/main" id="{2D0C25EF-35B3-43D2-A844-82F4BA36E484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54" name="Text Box 3">
          <a:extLst>
            <a:ext uri="{FF2B5EF4-FFF2-40B4-BE49-F238E27FC236}">
              <a16:creationId xmlns:a16="http://schemas.microsoft.com/office/drawing/2014/main" id="{CF4ADF3F-E779-4922-A176-FAC726D307F4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55" name="Text Box 32">
          <a:extLst>
            <a:ext uri="{FF2B5EF4-FFF2-40B4-BE49-F238E27FC236}">
              <a16:creationId xmlns:a16="http://schemas.microsoft.com/office/drawing/2014/main" id="{8882D720-C5FB-4F88-83A9-6A11E22F6DB6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56" name="Text Box 3">
          <a:extLst>
            <a:ext uri="{FF2B5EF4-FFF2-40B4-BE49-F238E27FC236}">
              <a16:creationId xmlns:a16="http://schemas.microsoft.com/office/drawing/2014/main" id="{4C96BA7B-580C-49BC-967C-1E7C37A76EEE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57" name="Text Box 63">
          <a:extLst>
            <a:ext uri="{FF2B5EF4-FFF2-40B4-BE49-F238E27FC236}">
              <a16:creationId xmlns:a16="http://schemas.microsoft.com/office/drawing/2014/main" id="{3B3C4256-4641-455F-9D7F-14CFD4A24C4F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58" name="Text Box 3">
          <a:extLst>
            <a:ext uri="{FF2B5EF4-FFF2-40B4-BE49-F238E27FC236}">
              <a16:creationId xmlns:a16="http://schemas.microsoft.com/office/drawing/2014/main" id="{36450969-A87A-47FD-9943-20CE617923E3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59" name="Text Box 32">
          <a:extLst>
            <a:ext uri="{FF2B5EF4-FFF2-40B4-BE49-F238E27FC236}">
              <a16:creationId xmlns:a16="http://schemas.microsoft.com/office/drawing/2014/main" id="{350EAC2B-4640-4075-A509-1C432F614A1F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60" name="Text Box 3">
          <a:extLst>
            <a:ext uri="{FF2B5EF4-FFF2-40B4-BE49-F238E27FC236}">
              <a16:creationId xmlns:a16="http://schemas.microsoft.com/office/drawing/2014/main" id="{7D89CC53-53F4-4F0D-BD44-453E99C06ADA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61" name="Text Box 63">
          <a:extLst>
            <a:ext uri="{FF2B5EF4-FFF2-40B4-BE49-F238E27FC236}">
              <a16:creationId xmlns:a16="http://schemas.microsoft.com/office/drawing/2014/main" id="{3B590B84-C4F2-42BA-8B70-145D429D607F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62" name="Text Box 3">
          <a:extLst>
            <a:ext uri="{FF2B5EF4-FFF2-40B4-BE49-F238E27FC236}">
              <a16:creationId xmlns:a16="http://schemas.microsoft.com/office/drawing/2014/main" id="{9D64D06E-B8F4-4471-9051-2AD45A702701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63" name="Text Box 32">
          <a:extLst>
            <a:ext uri="{FF2B5EF4-FFF2-40B4-BE49-F238E27FC236}">
              <a16:creationId xmlns:a16="http://schemas.microsoft.com/office/drawing/2014/main" id="{ECC33EE9-8073-4B0C-9636-E62904BC0032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64" name="Text Box 3">
          <a:extLst>
            <a:ext uri="{FF2B5EF4-FFF2-40B4-BE49-F238E27FC236}">
              <a16:creationId xmlns:a16="http://schemas.microsoft.com/office/drawing/2014/main" id="{14D7BCAA-4617-497A-866C-DE194F6A59F5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65" name="Text Box 63">
          <a:extLst>
            <a:ext uri="{FF2B5EF4-FFF2-40B4-BE49-F238E27FC236}">
              <a16:creationId xmlns:a16="http://schemas.microsoft.com/office/drawing/2014/main" id="{7C34456B-429D-415A-B427-E4C6B5F2D606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66" name="Text Box 3">
          <a:extLst>
            <a:ext uri="{FF2B5EF4-FFF2-40B4-BE49-F238E27FC236}">
              <a16:creationId xmlns:a16="http://schemas.microsoft.com/office/drawing/2014/main" id="{1836E9AA-5A02-40D7-AC85-22B9DBADC3C2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67" name="Text Box 32">
          <a:extLst>
            <a:ext uri="{FF2B5EF4-FFF2-40B4-BE49-F238E27FC236}">
              <a16:creationId xmlns:a16="http://schemas.microsoft.com/office/drawing/2014/main" id="{D647CF47-4C39-4000-8AA6-5AEDC5EC2DD9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68" name="Text Box 3">
          <a:extLst>
            <a:ext uri="{FF2B5EF4-FFF2-40B4-BE49-F238E27FC236}">
              <a16:creationId xmlns:a16="http://schemas.microsoft.com/office/drawing/2014/main" id="{0C8C5018-BC9D-4D62-BD45-E67F7898B8B2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69" name="Text Box 63">
          <a:extLst>
            <a:ext uri="{FF2B5EF4-FFF2-40B4-BE49-F238E27FC236}">
              <a16:creationId xmlns:a16="http://schemas.microsoft.com/office/drawing/2014/main" id="{6DD0B502-0B03-43C4-8165-A1EF9FD3BDFD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70" name="Text Box 3">
          <a:extLst>
            <a:ext uri="{FF2B5EF4-FFF2-40B4-BE49-F238E27FC236}">
              <a16:creationId xmlns:a16="http://schemas.microsoft.com/office/drawing/2014/main" id="{1A7C3F62-F30D-45EB-A7FD-91AEB3F82BD6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71" name="Text Box 32">
          <a:extLst>
            <a:ext uri="{FF2B5EF4-FFF2-40B4-BE49-F238E27FC236}">
              <a16:creationId xmlns:a16="http://schemas.microsoft.com/office/drawing/2014/main" id="{80B52DE6-4E86-465F-9AEF-CD0C34F7C2C5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72" name="Text Box 3">
          <a:extLst>
            <a:ext uri="{FF2B5EF4-FFF2-40B4-BE49-F238E27FC236}">
              <a16:creationId xmlns:a16="http://schemas.microsoft.com/office/drawing/2014/main" id="{045DBE3A-B255-4193-BE10-59A20E90DEF3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73" name="Text Box 63">
          <a:extLst>
            <a:ext uri="{FF2B5EF4-FFF2-40B4-BE49-F238E27FC236}">
              <a16:creationId xmlns:a16="http://schemas.microsoft.com/office/drawing/2014/main" id="{842852AA-E98C-46CE-9E19-9697AD475CA9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74" name="Text Box 3">
          <a:extLst>
            <a:ext uri="{FF2B5EF4-FFF2-40B4-BE49-F238E27FC236}">
              <a16:creationId xmlns:a16="http://schemas.microsoft.com/office/drawing/2014/main" id="{435E9F88-A3D5-43F5-B9CE-093917EEA42C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75" name="Text Box 32">
          <a:extLst>
            <a:ext uri="{FF2B5EF4-FFF2-40B4-BE49-F238E27FC236}">
              <a16:creationId xmlns:a16="http://schemas.microsoft.com/office/drawing/2014/main" id="{061B07DB-A6FD-4C5C-A444-E2DADE70A680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76" name="Text Box 3">
          <a:extLst>
            <a:ext uri="{FF2B5EF4-FFF2-40B4-BE49-F238E27FC236}">
              <a16:creationId xmlns:a16="http://schemas.microsoft.com/office/drawing/2014/main" id="{965A2D76-AEB6-46BD-990E-2211DF176934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77" name="Text Box 63">
          <a:extLst>
            <a:ext uri="{FF2B5EF4-FFF2-40B4-BE49-F238E27FC236}">
              <a16:creationId xmlns:a16="http://schemas.microsoft.com/office/drawing/2014/main" id="{03B5A0CE-3E04-478A-962F-D5EE1F70FB73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78" name="Text Box 3">
          <a:extLst>
            <a:ext uri="{FF2B5EF4-FFF2-40B4-BE49-F238E27FC236}">
              <a16:creationId xmlns:a16="http://schemas.microsoft.com/office/drawing/2014/main" id="{77B0D77B-E103-4F10-BD50-43C6C0E2ED8D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79" name="Text Box 32">
          <a:extLst>
            <a:ext uri="{FF2B5EF4-FFF2-40B4-BE49-F238E27FC236}">
              <a16:creationId xmlns:a16="http://schemas.microsoft.com/office/drawing/2014/main" id="{CE9D9270-E689-4A1F-8533-78E1C00B4A52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80" name="Text Box 3">
          <a:extLst>
            <a:ext uri="{FF2B5EF4-FFF2-40B4-BE49-F238E27FC236}">
              <a16:creationId xmlns:a16="http://schemas.microsoft.com/office/drawing/2014/main" id="{CF77D0E5-3137-4943-B853-2E008CE23701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81" name="Text Box 63">
          <a:extLst>
            <a:ext uri="{FF2B5EF4-FFF2-40B4-BE49-F238E27FC236}">
              <a16:creationId xmlns:a16="http://schemas.microsoft.com/office/drawing/2014/main" id="{2D5DEE7F-B426-4F70-9FF6-582B1C52575F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82" name="Text Box 3">
          <a:extLst>
            <a:ext uri="{FF2B5EF4-FFF2-40B4-BE49-F238E27FC236}">
              <a16:creationId xmlns:a16="http://schemas.microsoft.com/office/drawing/2014/main" id="{725FBAC9-00B0-4818-BFA5-BF475FC65B16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83" name="Text Box 32">
          <a:extLst>
            <a:ext uri="{FF2B5EF4-FFF2-40B4-BE49-F238E27FC236}">
              <a16:creationId xmlns:a16="http://schemas.microsoft.com/office/drawing/2014/main" id="{B38473CE-89FB-4BAB-899F-DB603BC312DE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84" name="Text Box 3">
          <a:extLst>
            <a:ext uri="{FF2B5EF4-FFF2-40B4-BE49-F238E27FC236}">
              <a16:creationId xmlns:a16="http://schemas.microsoft.com/office/drawing/2014/main" id="{CE601E90-5CAA-4565-9C82-5F32BA7B1720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85" name="Text Box 63">
          <a:extLst>
            <a:ext uri="{FF2B5EF4-FFF2-40B4-BE49-F238E27FC236}">
              <a16:creationId xmlns:a16="http://schemas.microsoft.com/office/drawing/2014/main" id="{805CB36F-CD05-43A6-AD32-229723CAB823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86" name="Text Box 3">
          <a:extLst>
            <a:ext uri="{FF2B5EF4-FFF2-40B4-BE49-F238E27FC236}">
              <a16:creationId xmlns:a16="http://schemas.microsoft.com/office/drawing/2014/main" id="{D88ECE4F-DDDC-4E95-B5B1-E972C12F8F09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87" name="Text Box 32">
          <a:extLst>
            <a:ext uri="{FF2B5EF4-FFF2-40B4-BE49-F238E27FC236}">
              <a16:creationId xmlns:a16="http://schemas.microsoft.com/office/drawing/2014/main" id="{9165333C-1510-416F-8D2D-F6359EBAF324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88" name="Text Box 3">
          <a:extLst>
            <a:ext uri="{FF2B5EF4-FFF2-40B4-BE49-F238E27FC236}">
              <a16:creationId xmlns:a16="http://schemas.microsoft.com/office/drawing/2014/main" id="{7FA49F0A-582A-4A64-9BDF-B25FFCD16F0B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89" name="Text Box 63">
          <a:extLst>
            <a:ext uri="{FF2B5EF4-FFF2-40B4-BE49-F238E27FC236}">
              <a16:creationId xmlns:a16="http://schemas.microsoft.com/office/drawing/2014/main" id="{7CCD492B-F4C2-418C-99C5-AA33DAEADB4C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90" name="Text Box 3">
          <a:extLst>
            <a:ext uri="{FF2B5EF4-FFF2-40B4-BE49-F238E27FC236}">
              <a16:creationId xmlns:a16="http://schemas.microsoft.com/office/drawing/2014/main" id="{E411D361-A144-44F4-BD61-F629244E7D0E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91" name="Text Box 32">
          <a:extLst>
            <a:ext uri="{FF2B5EF4-FFF2-40B4-BE49-F238E27FC236}">
              <a16:creationId xmlns:a16="http://schemas.microsoft.com/office/drawing/2014/main" id="{8C786F3F-20DC-4720-8BC4-89C40D4D2C0D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92" name="Text Box 3">
          <a:extLst>
            <a:ext uri="{FF2B5EF4-FFF2-40B4-BE49-F238E27FC236}">
              <a16:creationId xmlns:a16="http://schemas.microsoft.com/office/drawing/2014/main" id="{E4921C7B-CDB9-47AB-9ACF-6D85F7377672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93" name="Text Box 63">
          <a:extLst>
            <a:ext uri="{FF2B5EF4-FFF2-40B4-BE49-F238E27FC236}">
              <a16:creationId xmlns:a16="http://schemas.microsoft.com/office/drawing/2014/main" id="{8E80A32B-7FF3-4713-B72C-0885FB4A425C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94" name="Text Box 3">
          <a:extLst>
            <a:ext uri="{FF2B5EF4-FFF2-40B4-BE49-F238E27FC236}">
              <a16:creationId xmlns:a16="http://schemas.microsoft.com/office/drawing/2014/main" id="{2FF8B87E-4CBE-41EB-BAEF-8F652BB23099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95" name="Text Box 32">
          <a:extLst>
            <a:ext uri="{FF2B5EF4-FFF2-40B4-BE49-F238E27FC236}">
              <a16:creationId xmlns:a16="http://schemas.microsoft.com/office/drawing/2014/main" id="{FA1DFDA4-FCFE-4019-BB5C-82720E3F135C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96" name="Text Box 3">
          <a:extLst>
            <a:ext uri="{FF2B5EF4-FFF2-40B4-BE49-F238E27FC236}">
              <a16:creationId xmlns:a16="http://schemas.microsoft.com/office/drawing/2014/main" id="{750FBB9A-8E04-4424-A91C-BC5E947E56B0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97" name="Text Box 63">
          <a:extLst>
            <a:ext uri="{FF2B5EF4-FFF2-40B4-BE49-F238E27FC236}">
              <a16:creationId xmlns:a16="http://schemas.microsoft.com/office/drawing/2014/main" id="{0C39A50F-E0DB-4C34-8559-F17F6E90AE34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098" name="Text Box 3">
          <a:extLst>
            <a:ext uri="{FF2B5EF4-FFF2-40B4-BE49-F238E27FC236}">
              <a16:creationId xmlns:a16="http://schemas.microsoft.com/office/drawing/2014/main" id="{6289D7D5-2A2B-45BD-B23C-8572766264DE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099" name="Text Box 32">
          <a:extLst>
            <a:ext uri="{FF2B5EF4-FFF2-40B4-BE49-F238E27FC236}">
              <a16:creationId xmlns:a16="http://schemas.microsoft.com/office/drawing/2014/main" id="{A9E57965-503A-4207-B6D0-11E4D393262F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100" name="Text Box 3">
          <a:extLst>
            <a:ext uri="{FF2B5EF4-FFF2-40B4-BE49-F238E27FC236}">
              <a16:creationId xmlns:a16="http://schemas.microsoft.com/office/drawing/2014/main" id="{3D60F98C-2ACE-4185-8E3A-0F8F844132B7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101" name="Text Box 63">
          <a:extLst>
            <a:ext uri="{FF2B5EF4-FFF2-40B4-BE49-F238E27FC236}">
              <a16:creationId xmlns:a16="http://schemas.microsoft.com/office/drawing/2014/main" id="{57D82978-839F-48CE-A917-3D4518F810F2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102" name="Text Box 3">
          <a:extLst>
            <a:ext uri="{FF2B5EF4-FFF2-40B4-BE49-F238E27FC236}">
              <a16:creationId xmlns:a16="http://schemas.microsoft.com/office/drawing/2014/main" id="{419211F3-07C9-41F2-AA3A-4891BF6E0D5C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103" name="Text Box 32">
          <a:extLst>
            <a:ext uri="{FF2B5EF4-FFF2-40B4-BE49-F238E27FC236}">
              <a16:creationId xmlns:a16="http://schemas.microsoft.com/office/drawing/2014/main" id="{1641816F-97F9-4DDD-A5BF-74390964F0BD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104" name="Text Box 3">
          <a:extLst>
            <a:ext uri="{FF2B5EF4-FFF2-40B4-BE49-F238E27FC236}">
              <a16:creationId xmlns:a16="http://schemas.microsoft.com/office/drawing/2014/main" id="{421E5BD8-9D61-4956-AE50-6D1038748080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105" name="Text Box 63">
          <a:extLst>
            <a:ext uri="{FF2B5EF4-FFF2-40B4-BE49-F238E27FC236}">
              <a16:creationId xmlns:a16="http://schemas.microsoft.com/office/drawing/2014/main" id="{056504C5-C9B6-46F4-9633-956092741D56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106" name="Text Box 3">
          <a:extLst>
            <a:ext uri="{FF2B5EF4-FFF2-40B4-BE49-F238E27FC236}">
              <a16:creationId xmlns:a16="http://schemas.microsoft.com/office/drawing/2014/main" id="{0C2D3126-D1CC-49AF-B146-AE4C94C32138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107" name="Text Box 32">
          <a:extLst>
            <a:ext uri="{FF2B5EF4-FFF2-40B4-BE49-F238E27FC236}">
              <a16:creationId xmlns:a16="http://schemas.microsoft.com/office/drawing/2014/main" id="{D09CE59D-6F6D-4FB7-B210-86A0C315EFA4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108" name="Text Box 3">
          <a:extLst>
            <a:ext uri="{FF2B5EF4-FFF2-40B4-BE49-F238E27FC236}">
              <a16:creationId xmlns:a16="http://schemas.microsoft.com/office/drawing/2014/main" id="{F4B78DB0-1270-4679-90FC-E8546B888A4A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109" name="Text Box 63">
          <a:extLst>
            <a:ext uri="{FF2B5EF4-FFF2-40B4-BE49-F238E27FC236}">
              <a16:creationId xmlns:a16="http://schemas.microsoft.com/office/drawing/2014/main" id="{48213C1C-F18A-4915-9C97-111B1D25976F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110" name="Text Box 3">
          <a:extLst>
            <a:ext uri="{FF2B5EF4-FFF2-40B4-BE49-F238E27FC236}">
              <a16:creationId xmlns:a16="http://schemas.microsoft.com/office/drawing/2014/main" id="{A7D1B345-C9D5-43D5-8C08-397E0CCAEFBC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111" name="Text Box 32">
          <a:extLst>
            <a:ext uri="{FF2B5EF4-FFF2-40B4-BE49-F238E27FC236}">
              <a16:creationId xmlns:a16="http://schemas.microsoft.com/office/drawing/2014/main" id="{186F3CD1-8BFC-4018-AA42-4902C7218F0C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152400</xdr:rowOff>
    </xdr:to>
    <xdr:sp macro="" textlink="">
      <xdr:nvSpPr>
        <xdr:cNvPr id="2112" name="Text Box 3">
          <a:extLst>
            <a:ext uri="{FF2B5EF4-FFF2-40B4-BE49-F238E27FC236}">
              <a16:creationId xmlns:a16="http://schemas.microsoft.com/office/drawing/2014/main" id="{F019F5CA-E264-4D0E-84F9-0F5C0BDF5745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59</xdr:row>
      <xdr:rowOff>0</xdr:rowOff>
    </xdr:from>
    <xdr:to>
      <xdr:col>1</xdr:col>
      <xdr:colOff>2447925</xdr:colOff>
      <xdr:row>59</xdr:row>
      <xdr:rowOff>114300</xdr:rowOff>
    </xdr:to>
    <xdr:sp macro="" textlink="">
      <xdr:nvSpPr>
        <xdr:cNvPr id="2113" name="Text Box 63">
          <a:extLst>
            <a:ext uri="{FF2B5EF4-FFF2-40B4-BE49-F238E27FC236}">
              <a16:creationId xmlns:a16="http://schemas.microsoft.com/office/drawing/2014/main" id="{1377C676-C027-4075-8BD2-FA0622679309}"/>
            </a:ext>
          </a:extLst>
        </xdr:cNvPr>
        <xdr:cNvSpPr txBox="1">
          <a:spLocks noChangeArrowheads="1"/>
        </xdr:cNvSpPr>
      </xdr:nvSpPr>
      <xdr:spPr bwMode="auto">
        <a:xfrm>
          <a:off x="2933700" y="10410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0</xdr:colOff>
      <xdr:row>44</xdr:row>
      <xdr:rowOff>152400</xdr:rowOff>
    </xdr:to>
    <xdr:sp macro="" textlink="">
      <xdr:nvSpPr>
        <xdr:cNvPr id="2114" name="Text Box 3">
          <a:extLst>
            <a:ext uri="{FF2B5EF4-FFF2-40B4-BE49-F238E27FC236}">
              <a16:creationId xmlns:a16="http://schemas.microsoft.com/office/drawing/2014/main" id="{0113B7FB-D110-43E1-B61A-725D544AFCFD}"/>
            </a:ext>
          </a:extLst>
        </xdr:cNvPr>
        <xdr:cNvSpPr txBox="1">
          <a:spLocks noChangeArrowheads="1"/>
        </xdr:cNvSpPr>
      </xdr:nvSpPr>
      <xdr:spPr bwMode="auto">
        <a:xfrm>
          <a:off x="485775" y="7696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?8D955B24" TargetMode="External"/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OYECTO\IMBERT_PEAD_21abr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Inapa-fs02\Documents%20and%20Settings\JOEL\Mis%20documentos\Documents%20and%20Settings\Joel%20Francisco\Mis%20documentos\Documents%20and%20Settings\CLAUDIA\Mis%20documentos\TRABAJO%20CLAUDIA\Garibaldy%20Bautista%20(actualizaciones)\analisis%20el%20pino%20junumuc&#250;.xls?D0C0845F" TargetMode="External"/><Relationship Id="rId1" Type="http://schemas.openxmlformats.org/officeDocument/2006/relationships/externalLinkPath" Target="file:///\\D0C0845F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mona.montas\AppData\Local\Microsoft\Windows\Temporary%20Internet%20Files\Content.Outlook\2H869UQ5\FORMATO%20INAPA\BARRIO+MARIA+TRINIDAD+SANCHEZ%20(2)-INAPA.xlsx" TargetMode="External"/></Relationships>
</file>

<file path=xl/externalLinks/_rels/externalLink35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servidor%20de%20red%20de%20costos%20(ervita)\carpeta%20de%20maria.morales\2009\SAMANA\Documents%20and%20Settings\Achilles_\My%20Documents\Ampliacion\Estudos%20mar&#231;o-05\Documents%20and%20Settings\Achilles_\My%20Documents\Compartido\Moreno\Plano%20de%20Conta\PROYECTO%20AQN-WC?7B7048AA" TargetMode="External"/><Relationship Id="rId1" Type="http://schemas.openxmlformats.org/officeDocument/2006/relationships/externalLinkPath" Target="file:///\\7B7048AA\PROYECTO%20AQN-WC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os%20Compartidos%20Evaluacion%20y%20Costo\MARIA%20MORALES\2019\ESTIMADOS\PRESUPUESTO%20ALCANTARILLADO%20SANITARIO%20SAN%20JUAN%20DE%20LA%20MAGUAN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Documents%20and%20Settings\dell2\Escritorio\Mis%20documentos\presupuestos%202006\85-06%20Reh.%20y%20Ampl.%20Ac.%20Imbert%20(2da.%20alternativa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LISTADO INSUMOS DEL 2000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U"/>
      <sheetName val="MO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Mezcla"/>
      <sheetName val="insu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Analisis"/>
      <sheetName val="analisis detallado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CANT. OPCION 1"/>
      <sheetName val="ALCANT. OPCION 2"/>
      <sheetName val="Hoja1"/>
      <sheetName val="Hoja1 (2)"/>
    </sheetNames>
    <sheetDataSet>
      <sheetData sheetId="0"/>
      <sheetData sheetId="1"/>
      <sheetData sheetId="2">
        <row r="13">
          <cell r="F13">
            <v>11345.7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IV564"/>
  <sheetViews>
    <sheetView showGridLines="0" showZeros="0" view="pageBreakPreview" zoomScale="95" zoomScaleNormal="100" zoomScaleSheetLayoutView="95" workbookViewId="0">
      <selection activeCell="E17" sqref="E17"/>
    </sheetView>
  </sheetViews>
  <sheetFormatPr baseColWidth="10" defaultColWidth="11.42578125" defaultRowHeight="12.75"/>
  <cols>
    <col min="1" max="1" width="6.140625" style="189" customWidth="1"/>
    <col min="2" max="2" width="53.5703125" style="189" customWidth="1"/>
    <col min="3" max="3" width="13.28515625" style="433" customWidth="1"/>
    <col min="4" max="4" width="8.7109375" style="189" customWidth="1"/>
    <col min="5" max="5" width="14.85546875" style="189" customWidth="1"/>
    <col min="6" max="6" width="15.85546875" style="189" customWidth="1"/>
    <col min="7" max="7" width="14" style="188" customWidth="1"/>
    <col min="8" max="16384" width="11.42578125" style="189"/>
  </cols>
  <sheetData>
    <row r="1" spans="1:256" s="2" customFormat="1" ht="12.75" customHeight="1">
      <c r="A1" s="994" t="s">
        <v>0</v>
      </c>
      <c r="B1" s="994"/>
      <c r="C1" s="994"/>
      <c r="D1" s="994"/>
      <c r="E1" s="994"/>
      <c r="F1" s="994"/>
      <c r="G1" s="1"/>
    </row>
    <row r="2" spans="1:256" s="2" customFormat="1" ht="12.75" customHeight="1">
      <c r="A2" s="994" t="s">
        <v>1</v>
      </c>
      <c r="B2" s="994"/>
      <c r="C2" s="994"/>
      <c r="D2" s="994"/>
      <c r="E2" s="994"/>
      <c r="F2" s="994"/>
      <c r="G2" s="994"/>
      <c r="H2" s="994"/>
      <c r="I2" s="994"/>
      <c r="J2" s="994"/>
      <c r="K2" s="994"/>
      <c r="L2" s="994"/>
      <c r="M2" s="994"/>
      <c r="N2" s="994"/>
      <c r="O2" s="994"/>
      <c r="P2" s="994"/>
      <c r="Q2" s="994"/>
      <c r="R2" s="994"/>
      <c r="S2" s="994"/>
      <c r="T2" s="994"/>
      <c r="U2" s="994"/>
      <c r="V2" s="994"/>
      <c r="W2" s="994"/>
      <c r="X2" s="994"/>
      <c r="Y2" s="994"/>
      <c r="Z2" s="994"/>
      <c r="AA2" s="994"/>
      <c r="AB2" s="994"/>
      <c r="AC2" s="994"/>
      <c r="AD2" s="994"/>
      <c r="AE2" s="994"/>
      <c r="AF2" s="994"/>
      <c r="AG2" s="994"/>
      <c r="AH2" s="994"/>
      <c r="AI2" s="994"/>
      <c r="AJ2" s="994"/>
      <c r="AK2" s="994"/>
      <c r="AL2" s="994"/>
      <c r="AM2" s="994"/>
      <c r="AN2" s="994"/>
      <c r="AO2" s="994"/>
      <c r="AP2" s="994"/>
      <c r="AQ2" s="994"/>
      <c r="AR2" s="994"/>
      <c r="AS2" s="994"/>
      <c r="AT2" s="994"/>
      <c r="AU2" s="994"/>
      <c r="AV2" s="994"/>
      <c r="AW2" s="994"/>
      <c r="AX2" s="994"/>
      <c r="AY2" s="994"/>
      <c r="AZ2" s="994"/>
      <c r="BA2" s="994"/>
      <c r="BB2" s="994"/>
      <c r="BC2" s="994"/>
      <c r="BD2" s="994"/>
      <c r="BE2" s="994"/>
      <c r="BF2" s="994"/>
      <c r="BG2" s="994"/>
      <c r="BH2" s="994"/>
      <c r="BI2" s="994"/>
      <c r="BJ2" s="994"/>
      <c r="BK2" s="994"/>
      <c r="BL2" s="994"/>
      <c r="BM2" s="994"/>
      <c r="BN2" s="994"/>
      <c r="BO2" s="994"/>
      <c r="BP2" s="994"/>
      <c r="BQ2" s="994"/>
      <c r="BR2" s="994"/>
      <c r="BS2" s="994"/>
      <c r="BT2" s="994"/>
      <c r="BU2" s="994"/>
      <c r="BV2" s="994"/>
      <c r="BW2" s="994"/>
      <c r="BX2" s="994"/>
      <c r="BY2" s="994"/>
      <c r="BZ2" s="994"/>
      <c r="CA2" s="994"/>
      <c r="CB2" s="994"/>
      <c r="CC2" s="994"/>
      <c r="CD2" s="994"/>
      <c r="CE2" s="994"/>
      <c r="CF2" s="994"/>
      <c r="CG2" s="994"/>
      <c r="CH2" s="994"/>
      <c r="CI2" s="994"/>
      <c r="CJ2" s="994"/>
      <c r="CK2" s="994"/>
      <c r="CL2" s="994"/>
      <c r="CM2" s="994"/>
      <c r="CN2" s="994"/>
      <c r="CO2" s="994"/>
      <c r="CP2" s="994"/>
      <c r="CQ2" s="994"/>
      <c r="CR2" s="994"/>
      <c r="CS2" s="994"/>
      <c r="CT2" s="994"/>
      <c r="CU2" s="994"/>
      <c r="CV2" s="994"/>
      <c r="CW2" s="994"/>
      <c r="CX2" s="994"/>
      <c r="CY2" s="994"/>
      <c r="CZ2" s="994"/>
      <c r="DA2" s="994"/>
      <c r="DB2" s="994"/>
      <c r="DC2" s="994"/>
      <c r="DD2" s="994"/>
      <c r="DE2" s="994"/>
      <c r="DF2" s="994"/>
      <c r="DG2" s="994"/>
      <c r="DH2" s="994"/>
      <c r="DI2" s="994"/>
      <c r="DJ2" s="994"/>
      <c r="DK2" s="994"/>
      <c r="DL2" s="994"/>
      <c r="DM2" s="994"/>
      <c r="DN2" s="994"/>
      <c r="DO2" s="994"/>
      <c r="DP2" s="994"/>
      <c r="DQ2" s="994"/>
      <c r="DR2" s="994"/>
      <c r="DS2" s="994"/>
      <c r="DT2" s="994"/>
      <c r="DU2" s="994"/>
      <c r="DV2" s="994"/>
      <c r="DW2" s="994"/>
      <c r="DX2" s="994"/>
      <c r="DY2" s="994"/>
      <c r="DZ2" s="994"/>
      <c r="EA2" s="994"/>
      <c r="EB2" s="994"/>
      <c r="EC2" s="994"/>
      <c r="ED2" s="994"/>
      <c r="EE2" s="994"/>
      <c r="EF2" s="994"/>
      <c r="EG2" s="994"/>
      <c r="EH2" s="994"/>
      <c r="EI2" s="994"/>
      <c r="EJ2" s="994"/>
      <c r="EK2" s="994"/>
      <c r="EL2" s="994"/>
      <c r="EM2" s="994"/>
      <c r="EN2" s="994"/>
      <c r="EO2" s="994"/>
      <c r="EP2" s="994"/>
      <c r="EQ2" s="994"/>
      <c r="ER2" s="994"/>
      <c r="ES2" s="994"/>
      <c r="ET2" s="994"/>
      <c r="EU2" s="994"/>
      <c r="EV2" s="994"/>
      <c r="EW2" s="994"/>
      <c r="EX2" s="994"/>
      <c r="EY2" s="994"/>
      <c r="EZ2" s="994"/>
      <c r="FA2" s="994"/>
      <c r="FB2" s="994"/>
      <c r="FC2" s="994"/>
      <c r="FD2" s="994"/>
      <c r="FE2" s="994"/>
      <c r="FF2" s="994"/>
      <c r="FG2" s="994"/>
      <c r="FH2" s="994"/>
      <c r="FI2" s="994"/>
      <c r="FJ2" s="994"/>
      <c r="FK2" s="994"/>
      <c r="FL2" s="994"/>
      <c r="FM2" s="994"/>
      <c r="FN2" s="994"/>
      <c r="FO2" s="994"/>
      <c r="FP2" s="994"/>
      <c r="FQ2" s="994"/>
      <c r="FR2" s="994"/>
      <c r="FS2" s="994"/>
      <c r="FT2" s="994"/>
      <c r="FU2" s="994"/>
      <c r="FV2" s="994"/>
      <c r="FW2" s="994"/>
      <c r="FX2" s="994"/>
      <c r="FY2" s="994"/>
      <c r="FZ2" s="994"/>
      <c r="GA2" s="994"/>
      <c r="GB2" s="994"/>
      <c r="GC2" s="994"/>
      <c r="GD2" s="994"/>
      <c r="GE2" s="994"/>
      <c r="GF2" s="994"/>
      <c r="GG2" s="994"/>
      <c r="GH2" s="994"/>
      <c r="GI2" s="994"/>
      <c r="GJ2" s="994"/>
      <c r="GK2" s="994"/>
      <c r="GL2" s="994"/>
      <c r="GM2" s="994"/>
      <c r="GN2" s="994"/>
      <c r="GO2" s="994"/>
      <c r="GP2" s="994"/>
      <c r="GQ2" s="994"/>
      <c r="GR2" s="994"/>
      <c r="GS2" s="994"/>
      <c r="GT2" s="994"/>
      <c r="GU2" s="994"/>
      <c r="GV2" s="994"/>
      <c r="GW2" s="994"/>
      <c r="GX2" s="994"/>
      <c r="GY2" s="994"/>
      <c r="GZ2" s="994"/>
      <c r="HA2" s="994"/>
      <c r="HB2" s="994"/>
      <c r="HC2" s="994"/>
      <c r="HD2" s="994"/>
      <c r="HE2" s="994"/>
      <c r="HF2" s="994"/>
      <c r="HG2" s="994"/>
      <c r="HH2" s="994"/>
      <c r="HI2" s="994"/>
      <c r="HJ2" s="994"/>
      <c r="HK2" s="994"/>
      <c r="HL2" s="994"/>
      <c r="HM2" s="994"/>
      <c r="HN2" s="994"/>
      <c r="HO2" s="994"/>
      <c r="HP2" s="994"/>
      <c r="HQ2" s="994"/>
      <c r="HR2" s="994"/>
      <c r="HS2" s="994"/>
      <c r="HT2" s="994"/>
      <c r="HU2" s="994"/>
      <c r="HV2" s="994"/>
      <c r="HW2" s="994"/>
      <c r="HX2" s="994"/>
      <c r="HY2" s="994"/>
      <c r="HZ2" s="994"/>
      <c r="IA2" s="994"/>
      <c r="IB2" s="994"/>
      <c r="IC2" s="994"/>
      <c r="ID2" s="994"/>
      <c r="IE2" s="994"/>
      <c r="IF2" s="994"/>
      <c r="IG2" s="994"/>
      <c r="IH2" s="994"/>
      <c r="II2" s="994"/>
      <c r="IJ2" s="994"/>
      <c r="IK2" s="994"/>
      <c r="IL2" s="994"/>
      <c r="IM2" s="994"/>
      <c r="IN2" s="994"/>
      <c r="IO2" s="994"/>
      <c r="IP2" s="994"/>
      <c r="IQ2" s="994"/>
      <c r="IR2" s="994"/>
      <c r="IS2" s="994"/>
      <c r="IT2" s="994"/>
      <c r="IU2" s="994"/>
      <c r="IV2" s="994"/>
    </row>
    <row r="3" spans="1:256" s="2" customFormat="1" ht="12.75" customHeight="1">
      <c r="A3" s="994" t="s">
        <v>2</v>
      </c>
      <c r="B3" s="994"/>
      <c r="C3" s="994"/>
      <c r="D3" s="994"/>
      <c r="E3" s="994"/>
      <c r="F3" s="994"/>
      <c r="G3" s="994"/>
      <c r="H3" s="994"/>
      <c r="I3" s="994"/>
      <c r="J3" s="994"/>
      <c r="K3" s="994"/>
      <c r="L3" s="994"/>
      <c r="M3" s="994"/>
      <c r="N3" s="994"/>
      <c r="O3" s="994"/>
      <c r="P3" s="994"/>
      <c r="Q3" s="994"/>
      <c r="R3" s="994"/>
      <c r="S3" s="994"/>
      <c r="T3" s="994"/>
      <c r="U3" s="994"/>
      <c r="V3" s="994"/>
      <c r="W3" s="994"/>
      <c r="X3" s="994"/>
      <c r="Y3" s="994"/>
      <c r="Z3" s="994"/>
      <c r="AA3" s="994"/>
      <c r="AB3" s="994"/>
      <c r="AC3" s="994"/>
      <c r="AD3" s="994"/>
      <c r="AE3" s="994"/>
      <c r="AF3" s="994"/>
      <c r="AG3" s="994"/>
      <c r="AH3" s="994"/>
      <c r="AI3" s="994"/>
      <c r="AJ3" s="994"/>
      <c r="AK3" s="994"/>
      <c r="AL3" s="994"/>
      <c r="AM3" s="994"/>
      <c r="AN3" s="994"/>
      <c r="AO3" s="994"/>
      <c r="AP3" s="994"/>
      <c r="AQ3" s="994"/>
      <c r="AR3" s="994"/>
      <c r="AS3" s="994"/>
      <c r="AT3" s="994"/>
      <c r="AU3" s="994"/>
      <c r="AV3" s="994"/>
      <c r="AW3" s="994"/>
      <c r="AX3" s="994"/>
      <c r="AY3" s="994"/>
      <c r="AZ3" s="994"/>
      <c r="BA3" s="994"/>
      <c r="BB3" s="994"/>
      <c r="BC3" s="994"/>
      <c r="BD3" s="994"/>
      <c r="BE3" s="994"/>
      <c r="BF3" s="994"/>
      <c r="BG3" s="994"/>
      <c r="BH3" s="994"/>
      <c r="BI3" s="994"/>
      <c r="BJ3" s="994"/>
      <c r="BK3" s="994"/>
      <c r="BL3" s="994"/>
      <c r="BM3" s="994"/>
      <c r="BN3" s="994"/>
      <c r="BO3" s="994"/>
      <c r="BP3" s="994"/>
      <c r="BQ3" s="994"/>
      <c r="BR3" s="994"/>
      <c r="BS3" s="994"/>
      <c r="BT3" s="994"/>
      <c r="BU3" s="994"/>
      <c r="BV3" s="994"/>
      <c r="BW3" s="994"/>
      <c r="BX3" s="994"/>
      <c r="BY3" s="994"/>
      <c r="BZ3" s="994"/>
      <c r="CA3" s="994"/>
      <c r="CB3" s="994"/>
      <c r="CC3" s="994"/>
      <c r="CD3" s="994"/>
      <c r="CE3" s="994"/>
      <c r="CF3" s="994"/>
      <c r="CG3" s="994"/>
      <c r="CH3" s="994"/>
      <c r="CI3" s="994"/>
      <c r="CJ3" s="994"/>
      <c r="CK3" s="994"/>
      <c r="CL3" s="994"/>
      <c r="CM3" s="994"/>
      <c r="CN3" s="994"/>
      <c r="CO3" s="994"/>
      <c r="CP3" s="994"/>
      <c r="CQ3" s="994"/>
      <c r="CR3" s="994"/>
      <c r="CS3" s="994"/>
      <c r="CT3" s="994"/>
      <c r="CU3" s="994"/>
      <c r="CV3" s="994"/>
      <c r="CW3" s="994"/>
      <c r="CX3" s="994"/>
      <c r="CY3" s="994"/>
      <c r="CZ3" s="994"/>
      <c r="DA3" s="994"/>
      <c r="DB3" s="994"/>
      <c r="DC3" s="994"/>
      <c r="DD3" s="994"/>
      <c r="DE3" s="994"/>
      <c r="DF3" s="994"/>
      <c r="DG3" s="994"/>
      <c r="DH3" s="994"/>
      <c r="DI3" s="994"/>
      <c r="DJ3" s="994"/>
      <c r="DK3" s="994"/>
      <c r="DL3" s="994"/>
      <c r="DM3" s="994"/>
      <c r="DN3" s="994"/>
      <c r="DO3" s="994"/>
      <c r="DP3" s="994"/>
      <c r="DQ3" s="994"/>
      <c r="DR3" s="994"/>
      <c r="DS3" s="994"/>
      <c r="DT3" s="994"/>
      <c r="DU3" s="994"/>
      <c r="DV3" s="994"/>
      <c r="DW3" s="994"/>
      <c r="DX3" s="994"/>
      <c r="DY3" s="994"/>
      <c r="DZ3" s="994"/>
      <c r="EA3" s="994"/>
      <c r="EB3" s="994"/>
      <c r="EC3" s="994"/>
      <c r="ED3" s="994"/>
      <c r="EE3" s="994"/>
      <c r="EF3" s="994"/>
      <c r="EG3" s="994"/>
      <c r="EH3" s="994"/>
      <c r="EI3" s="994"/>
      <c r="EJ3" s="994"/>
      <c r="EK3" s="994"/>
      <c r="EL3" s="994"/>
      <c r="EM3" s="994"/>
      <c r="EN3" s="994"/>
      <c r="EO3" s="994"/>
      <c r="EP3" s="994"/>
      <c r="EQ3" s="994"/>
      <c r="ER3" s="994"/>
      <c r="ES3" s="994"/>
      <c r="ET3" s="994"/>
      <c r="EU3" s="994"/>
      <c r="EV3" s="994"/>
      <c r="EW3" s="994"/>
      <c r="EX3" s="994"/>
      <c r="EY3" s="994"/>
      <c r="EZ3" s="994"/>
      <c r="FA3" s="994"/>
      <c r="FB3" s="994"/>
      <c r="FC3" s="994"/>
      <c r="FD3" s="994"/>
      <c r="FE3" s="994"/>
      <c r="FF3" s="994"/>
      <c r="FG3" s="994"/>
      <c r="FH3" s="994"/>
      <c r="FI3" s="994"/>
      <c r="FJ3" s="994"/>
      <c r="FK3" s="994"/>
      <c r="FL3" s="994"/>
      <c r="FM3" s="994"/>
      <c r="FN3" s="994"/>
      <c r="FO3" s="994"/>
      <c r="FP3" s="994"/>
      <c r="FQ3" s="994"/>
      <c r="FR3" s="994"/>
      <c r="FS3" s="994"/>
      <c r="FT3" s="994"/>
      <c r="FU3" s="994"/>
      <c r="FV3" s="994"/>
      <c r="FW3" s="994"/>
      <c r="FX3" s="994"/>
      <c r="FY3" s="994"/>
      <c r="FZ3" s="994"/>
      <c r="GA3" s="994"/>
      <c r="GB3" s="994"/>
      <c r="GC3" s="994"/>
      <c r="GD3" s="994"/>
      <c r="GE3" s="994"/>
      <c r="GF3" s="994"/>
      <c r="GG3" s="994"/>
      <c r="GH3" s="994"/>
      <c r="GI3" s="994"/>
      <c r="GJ3" s="994"/>
      <c r="GK3" s="994"/>
      <c r="GL3" s="994"/>
      <c r="GM3" s="994"/>
      <c r="GN3" s="994"/>
      <c r="GO3" s="994"/>
      <c r="GP3" s="994"/>
      <c r="GQ3" s="994"/>
      <c r="GR3" s="994"/>
      <c r="GS3" s="994"/>
      <c r="GT3" s="994"/>
      <c r="GU3" s="994"/>
      <c r="GV3" s="994"/>
      <c r="GW3" s="994"/>
      <c r="GX3" s="994"/>
      <c r="GY3" s="994"/>
      <c r="GZ3" s="994"/>
      <c r="HA3" s="994"/>
      <c r="HB3" s="994"/>
      <c r="HC3" s="994"/>
      <c r="HD3" s="994"/>
      <c r="HE3" s="994"/>
      <c r="HF3" s="994"/>
      <c r="HG3" s="994"/>
      <c r="HH3" s="994"/>
      <c r="HI3" s="994"/>
      <c r="HJ3" s="994"/>
      <c r="HK3" s="994"/>
      <c r="HL3" s="994"/>
      <c r="HM3" s="994"/>
      <c r="HN3" s="994"/>
      <c r="HO3" s="994"/>
      <c r="HP3" s="994"/>
      <c r="HQ3" s="994"/>
      <c r="HR3" s="994"/>
      <c r="HS3" s="994"/>
      <c r="HT3" s="994"/>
      <c r="HU3" s="994"/>
      <c r="HV3" s="994"/>
      <c r="HW3" s="994"/>
      <c r="HX3" s="994"/>
      <c r="HY3" s="994"/>
      <c r="HZ3" s="994"/>
      <c r="IA3" s="994"/>
      <c r="IB3" s="994"/>
      <c r="IC3" s="994"/>
      <c r="ID3" s="994"/>
      <c r="IE3" s="994"/>
      <c r="IF3" s="994"/>
      <c r="IG3" s="994"/>
      <c r="IH3" s="994"/>
      <c r="II3" s="994"/>
      <c r="IJ3" s="994"/>
      <c r="IK3" s="994"/>
      <c r="IL3" s="994"/>
      <c r="IM3" s="994"/>
      <c r="IN3" s="994"/>
      <c r="IO3" s="994"/>
      <c r="IP3" s="994"/>
      <c r="IQ3" s="994"/>
      <c r="IR3" s="994"/>
      <c r="IS3" s="994"/>
      <c r="IT3" s="994"/>
      <c r="IU3" s="994"/>
      <c r="IV3" s="994"/>
    </row>
    <row r="4" spans="1:256" s="2" customFormat="1" ht="12.75" customHeight="1">
      <c r="A4" s="994" t="s">
        <v>3</v>
      </c>
      <c r="B4" s="994"/>
      <c r="C4" s="994"/>
      <c r="D4" s="994"/>
      <c r="E4" s="994"/>
      <c r="F4" s="994"/>
      <c r="G4" s="994"/>
      <c r="H4" s="994"/>
      <c r="I4" s="994"/>
      <c r="J4" s="994"/>
      <c r="K4" s="994"/>
      <c r="L4" s="994"/>
      <c r="M4" s="994"/>
      <c r="N4" s="994"/>
      <c r="O4" s="994"/>
      <c r="P4" s="994"/>
      <c r="Q4" s="994"/>
      <c r="R4" s="994"/>
      <c r="S4" s="994"/>
      <c r="T4" s="994"/>
      <c r="U4" s="994"/>
      <c r="V4" s="994"/>
      <c r="W4" s="994"/>
      <c r="X4" s="994"/>
      <c r="Y4" s="994"/>
      <c r="Z4" s="994"/>
      <c r="AA4" s="994"/>
      <c r="AB4" s="994"/>
      <c r="AC4" s="994"/>
      <c r="AD4" s="994"/>
      <c r="AE4" s="994"/>
      <c r="AF4" s="994"/>
      <c r="AG4" s="994"/>
      <c r="AH4" s="994"/>
      <c r="AI4" s="994"/>
      <c r="AJ4" s="994"/>
      <c r="AK4" s="994"/>
      <c r="AL4" s="994"/>
      <c r="AM4" s="994"/>
      <c r="AN4" s="994"/>
      <c r="AO4" s="994"/>
      <c r="AP4" s="994"/>
      <c r="AQ4" s="994"/>
      <c r="AR4" s="994"/>
      <c r="AS4" s="994"/>
      <c r="AT4" s="994"/>
      <c r="AU4" s="994"/>
      <c r="AV4" s="994"/>
      <c r="AW4" s="994"/>
      <c r="AX4" s="994"/>
      <c r="AY4" s="994"/>
      <c r="AZ4" s="994"/>
      <c r="BA4" s="994"/>
      <c r="BB4" s="994"/>
      <c r="BC4" s="994"/>
      <c r="BD4" s="994"/>
      <c r="BE4" s="994"/>
      <c r="BF4" s="994"/>
      <c r="BG4" s="994"/>
      <c r="BH4" s="994"/>
      <c r="BI4" s="994"/>
      <c r="BJ4" s="994"/>
      <c r="BK4" s="994"/>
      <c r="BL4" s="994"/>
      <c r="BM4" s="994"/>
      <c r="BN4" s="994"/>
      <c r="BO4" s="994"/>
      <c r="BP4" s="994"/>
      <c r="BQ4" s="994"/>
      <c r="BR4" s="994"/>
      <c r="BS4" s="994"/>
      <c r="BT4" s="994"/>
      <c r="BU4" s="994"/>
      <c r="BV4" s="994"/>
      <c r="BW4" s="994"/>
      <c r="BX4" s="994"/>
      <c r="BY4" s="994"/>
      <c r="BZ4" s="994"/>
      <c r="CA4" s="994"/>
      <c r="CB4" s="994"/>
      <c r="CC4" s="994"/>
      <c r="CD4" s="994"/>
      <c r="CE4" s="994"/>
      <c r="CF4" s="994"/>
      <c r="CG4" s="994"/>
      <c r="CH4" s="994"/>
      <c r="CI4" s="994"/>
      <c r="CJ4" s="994"/>
      <c r="CK4" s="994"/>
      <c r="CL4" s="994"/>
      <c r="CM4" s="994"/>
      <c r="CN4" s="994"/>
      <c r="CO4" s="994"/>
      <c r="CP4" s="994"/>
      <c r="CQ4" s="994"/>
      <c r="CR4" s="994"/>
      <c r="CS4" s="994"/>
      <c r="CT4" s="994"/>
      <c r="CU4" s="994"/>
      <c r="CV4" s="994"/>
      <c r="CW4" s="994"/>
      <c r="CX4" s="994"/>
      <c r="CY4" s="994"/>
      <c r="CZ4" s="994"/>
      <c r="DA4" s="994"/>
      <c r="DB4" s="994"/>
      <c r="DC4" s="994"/>
      <c r="DD4" s="994"/>
      <c r="DE4" s="994"/>
      <c r="DF4" s="994"/>
      <c r="DG4" s="994"/>
      <c r="DH4" s="994"/>
      <c r="DI4" s="994"/>
      <c r="DJ4" s="994"/>
      <c r="DK4" s="994"/>
      <c r="DL4" s="994"/>
      <c r="DM4" s="994"/>
      <c r="DN4" s="994"/>
      <c r="DO4" s="994"/>
      <c r="DP4" s="994"/>
      <c r="DQ4" s="994"/>
      <c r="DR4" s="994"/>
      <c r="DS4" s="994"/>
      <c r="DT4" s="994"/>
      <c r="DU4" s="994"/>
      <c r="DV4" s="994"/>
      <c r="DW4" s="994"/>
      <c r="DX4" s="994"/>
      <c r="DY4" s="994"/>
      <c r="DZ4" s="994"/>
      <c r="EA4" s="994"/>
      <c r="EB4" s="994"/>
      <c r="EC4" s="994"/>
      <c r="ED4" s="994"/>
      <c r="EE4" s="994"/>
      <c r="EF4" s="994"/>
      <c r="EG4" s="994"/>
      <c r="EH4" s="994"/>
      <c r="EI4" s="994"/>
      <c r="EJ4" s="994"/>
      <c r="EK4" s="994"/>
      <c r="EL4" s="994"/>
      <c r="EM4" s="994"/>
      <c r="EN4" s="994"/>
      <c r="EO4" s="994"/>
      <c r="EP4" s="994"/>
      <c r="EQ4" s="994"/>
      <c r="ER4" s="994"/>
      <c r="ES4" s="994"/>
      <c r="ET4" s="994"/>
      <c r="EU4" s="994"/>
      <c r="EV4" s="994"/>
      <c r="EW4" s="994"/>
      <c r="EX4" s="994"/>
      <c r="EY4" s="994"/>
      <c r="EZ4" s="994"/>
      <c r="FA4" s="994"/>
      <c r="FB4" s="994"/>
      <c r="FC4" s="994"/>
      <c r="FD4" s="994"/>
      <c r="FE4" s="994"/>
      <c r="FF4" s="994"/>
      <c r="FG4" s="994"/>
      <c r="FH4" s="994"/>
      <c r="FI4" s="994"/>
      <c r="FJ4" s="994"/>
      <c r="FK4" s="994"/>
      <c r="FL4" s="994"/>
      <c r="FM4" s="994"/>
      <c r="FN4" s="994"/>
      <c r="FO4" s="994"/>
      <c r="FP4" s="994"/>
      <c r="FQ4" s="994"/>
      <c r="FR4" s="994"/>
      <c r="FS4" s="994"/>
      <c r="FT4" s="994"/>
      <c r="FU4" s="994"/>
      <c r="FV4" s="994"/>
      <c r="FW4" s="994"/>
      <c r="FX4" s="994"/>
      <c r="FY4" s="994"/>
      <c r="FZ4" s="994"/>
      <c r="GA4" s="994"/>
      <c r="GB4" s="994"/>
      <c r="GC4" s="994"/>
      <c r="GD4" s="994"/>
      <c r="GE4" s="994"/>
      <c r="GF4" s="994"/>
      <c r="GG4" s="994"/>
      <c r="GH4" s="994"/>
      <c r="GI4" s="994"/>
      <c r="GJ4" s="994"/>
      <c r="GK4" s="994"/>
      <c r="GL4" s="994"/>
      <c r="GM4" s="994"/>
      <c r="GN4" s="994"/>
      <c r="GO4" s="994"/>
      <c r="GP4" s="994"/>
      <c r="GQ4" s="994"/>
      <c r="GR4" s="994"/>
      <c r="GS4" s="994"/>
      <c r="GT4" s="994"/>
      <c r="GU4" s="994"/>
      <c r="GV4" s="994"/>
      <c r="GW4" s="994"/>
      <c r="GX4" s="994"/>
      <c r="GY4" s="994"/>
      <c r="GZ4" s="994"/>
      <c r="HA4" s="994"/>
      <c r="HB4" s="994"/>
      <c r="HC4" s="994"/>
      <c r="HD4" s="994"/>
      <c r="HE4" s="994"/>
      <c r="HF4" s="994"/>
      <c r="HG4" s="994"/>
      <c r="HH4" s="994"/>
      <c r="HI4" s="994"/>
      <c r="HJ4" s="994"/>
      <c r="HK4" s="994"/>
      <c r="HL4" s="994"/>
      <c r="HM4" s="994"/>
      <c r="HN4" s="994"/>
      <c r="HO4" s="994"/>
      <c r="HP4" s="994"/>
      <c r="HQ4" s="994"/>
      <c r="HR4" s="994"/>
      <c r="HS4" s="994"/>
      <c r="HT4" s="994"/>
      <c r="HU4" s="994"/>
      <c r="HV4" s="994"/>
      <c r="HW4" s="994"/>
      <c r="HX4" s="994"/>
      <c r="HY4" s="994"/>
      <c r="HZ4" s="994"/>
      <c r="IA4" s="994"/>
      <c r="IB4" s="994"/>
      <c r="IC4" s="994"/>
      <c r="ID4" s="994"/>
      <c r="IE4" s="994"/>
      <c r="IF4" s="994"/>
      <c r="IG4" s="994"/>
      <c r="IH4" s="994"/>
      <c r="II4" s="994"/>
      <c r="IJ4" s="994"/>
      <c r="IK4" s="994"/>
      <c r="IL4" s="994"/>
      <c r="IM4" s="994"/>
      <c r="IN4" s="994"/>
      <c r="IO4" s="994"/>
      <c r="IP4" s="994"/>
      <c r="IQ4" s="994"/>
      <c r="IR4" s="994"/>
      <c r="IS4" s="994"/>
      <c r="IT4" s="994"/>
      <c r="IU4" s="994"/>
      <c r="IV4" s="994"/>
    </row>
    <row r="5" spans="1:256" s="2" customFormat="1">
      <c r="A5" s="3"/>
      <c r="B5" s="3"/>
      <c r="C5" s="4"/>
      <c r="D5" s="3"/>
      <c r="G5" s="1"/>
    </row>
    <row r="6" spans="1:256" s="8" customFormat="1" ht="18.75" customHeight="1">
      <c r="A6" s="5" t="s">
        <v>4</v>
      </c>
      <c r="B6" s="5" t="s">
        <v>256</v>
      </c>
      <c r="C6" s="5"/>
      <c r="D6" s="5"/>
      <c r="E6" s="6"/>
      <c r="F6" s="6"/>
      <c r="G6" s="7"/>
    </row>
    <row r="7" spans="1:256" s="8" customFormat="1" ht="15" customHeight="1">
      <c r="A7" s="5" t="s">
        <v>5</v>
      </c>
      <c r="B7" s="9"/>
      <c r="C7" s="10" t="s">
        <v>6</v>
      </c>
      <c r="D7" s="5"/>
      <c r="G7" s="7"/>
    </row>
    <row r="8" spans="1:256" s="8" customFormat="1" ht="8.25" customHeight="1">
      <c r="A8" s="5"/>
      <c r="B8" s="9"/>
      <c r="C8" s="4"/>
      <c r="D8" s="5"/>
      <c r="G8" s="7"/>
    </row>
    <row r="9" spans="1:256" s="13" customFormat="1" ht="21.75" customHeight="1">
      <c r="A9" s="11" t="s">
        <v>7</v>
      </c>
      <c r="B9" s="11" t="s">
        <v>8</v>
      </c>
      <c r="C9" s="11" t="s">
        <v>9</v>
      </c>
      <c r="D9" s="11" t="s">
        <v>10</v>
      </c>
      <c r="E9" s="11" t="s">
        <v>11</v>
      </c>
      <c r="F9" s="11" t="s">
        <v>12</v>
      </c>
      <c r="G9" s="12"/>
    </row>
    <row r="10" spans="1:256" s="8" customFormat="1" ht="12.75" customHeight="1">
      <c r="A10" s="14"/>
      <c r="B10" s="15"/>
      <c r="C10" s="16"/>
      <c r="D10" s="17"/>
      <c r="E10" s="18"/>
      <c r="F10" s="18"/>
      <c r="G10" s="7"/>
    </row>
    <row r="11" spans="1:256" s="8" customFormat="1" ht="12.75" customHeight="1">
      <c r="A11" s="19" t="s">
        <v>13</v>
      </c>
      <c r="B11" s="20" t="s">
        <v>257</v>
      </c>
      <c r="C11" s="21"/>
      <c r="D11" s="22"/>
      <c r="E11" s="23"/>
      <c r="F11" s="23"/>
      <c r="G11" s="7"/>
    </row>
    <row r="12" spans="1:256" s="8" customFormat="1" ht="12.75" customHeight="1">
      <c r="A12" s="24"/>
      <c r="B12" s="20"/>
      <c r="C12" s="21"/>
      <c r="D12" s="22"/>
      <c r="E12" s="23"/>
      <c r="F12" s="23"/>
      <c r="G12" s="7"/>
    </row>
    <row r="13" spans="1:256" s="8" customFormat="1" ht="12.75" customHeight="1">
      <c r="A13" s="25">
        <v>1</v>
      </c>
      <c r="B13" s="26" t="s">
        <v>14</v>
      </c>
      <c r="C13" s="21">
        <v>470</v>
      </c>
      <c r="D13" s="22" t="s">
        <v>15</v>
      </c>
      <c r="E13" s="21">
        <v>44.18</v>
      </c>
      <c r="F13" s="27">
        <f>+ROUND(C13*E13,2)</f>
        <v>20764.599999999999</v>
      </c>
      <c r="G13" s="7"/>
    </row>
    <row r="14" spans="1:256" s="8" customFormat="1" ht="12.75" customHeight="1">
      <c r="A14" s="25"/>
      <c r="B14" s="26"/>
      <c r="C14" s="21"/>
      <c r="D14" s="22"/>
      <c r="E14" s="28"/>
      <c r="F14" s="27"/>
      <c r="G14" s="7"/>
    </row>
    <row r="15" spans="1:256" s="8" customFormat="1" ht="12.75" customHeight="1">
      <c r="A15" s="29">
        <v>2</v>
      </c>
      <c r="B15" s="20" t="s">
        <v>16</v>
      </c>
      <c r="C15" s="21"/>
      <c r="D15" s="22"/>
      <c r="E15" s="28"/>
      <c r="F15" s="27"/>
      <c r="G15" s="7"/>
    </row>
    <row r="16" spans="1:256" s="8" customFormat="1">
      <c r="A16" s="435">
        <v>2.1</v>
      </c>
      <c r="B16" s="436" t="s">
        <v>17</v>
      </c>
      <c r="C16" s="434">
        <v>915.42</v>
      </c>
      <c r="D16" s="437" t="s">
        <v>18</v>
      </c>
      <c r="E16" s="34">
        <v>74.849999999999994</v>
      </c>
      <c r="F16" s="27">
        <f>+ROUND(C16*E16,2)</f>
        <v>68519.19</v>
      </c>
      <c r="G16" s="7"/>
    </row>
    <row r="17" spans="1:7" s="8" customFormat="1" ht="12.75" customHeight="1">
      <c r="A17" s="35">
        <v>2.2000000000000002</v>
      </c>
      <c r="B17" s="36" t="s">
        <v>19</v>
      </c>
      <c r="C17" s="32">
        <f>+C13*1</f>
        <v>470</v>
      </c>
      <c r="D17" s="33" t="s">
        <v>20</v>
      </c>
      <c r="E17" s="34">
        <v>40.65</v>
      </c>
      <c r="F17" s="27">
        <f>+ROUND(C17*E17,2)</f>
        <v>19105.5</v>
      </c>
      <c r="G17" s="7"/>
    </row>
    <row r="18" spans="1:7" s="8" customFormat="1" ht="12.75" customHeight="1">
      <c r="A18" s="30">
        <v>2.2999999999999998</v>
      </c>
      <c r="B18" s="31" t="s">
        <v>21</v>
      </c>
      <c r="C18" s="32">
        <v>32.9</v>
      </c>
      <c r="D18" s="33" t="s">
        <v>22</v>
      </c>
      <c r="E18" s="34">
        <v>165</v>
      </c>
      <c r="F18" s="27">
        <f>+ROUND(C18*E18,2)</f>
        <v>5428.5</v>
      </c>
      <c r="G18" s="7"/>
    </row>
    <row r="19" spans="1:7" s="8" customFormat="1" ht="12.75" customHeight="1">
      <c r="A19" s="37"/>
      <c r="B19" s="26"/>
      <c r="C19" s="21"/>
      <c r="D19" s="22"/>
      <c r="E19" s="28"/>
      <c r="F19" s="27">
        <f t="shared" ref="F19:F39" si="0">+ROUND(C19*E19,2)</f>
        <v>0</v>
      </c>
      <c r="G19" s="7"/>
    </row>
    <row r="20" spans="1:7" s="41" customFormat="1" ht="12.75" customHeight="1">
      <c r="A20" s="38">
        <v>3</v>
      </c>
      <c r="B20" s="39" t="s">
        <v>23</v>
      </c>
      <c r="C20" s="32"/>
      <c r="D20" s="33"/>
      <c r="E20" s="34"/>
      <c r="F20" s="27">
        <f t="shared" si="0"/>
        <v>0</v>
      </c>
      <c r="G20" s="40"/>
    </row>
    <row r="21" spans="1:7" s="8" customFormat="1" ht="25.5" customHeight="1">
      <c r="A21" s="30">
        <v>3.1</v>
      </c>
      <c r="B21" s="31" t="s">
        <v>24</v>
      </c>
      <c r="C21" s="32">
        <v>825</v>
      </c>
      <c r="D21" s="33" t="s">
        <v>22</v>
      </c>
      <c r="E21" s="42">
        <v>185.42</v>
      </c>
      <c r="F21" s="43">
        <f t="shared" si="0"/>
        <v>152971.5</v>
      </c>
      <c r="G21" s="7">
        <f>+G29*1*2.5+G30*1*1.5</f>
        <v>2484.79</v>
      </c>
    </row>
    <row r="22" spans="1:7" s="51" customFormat="1">
      <c r="A22" s="44">
        <v>3.2</v>
      </c>
      <c r="B22" s="45" t="s">
        <v>25</v>
      </c>
      <c r="C22" s="46">
        <f>+C17</f>
        <v>470</v>
      </c>
      <c r="D22" s="47" t="s">
        <v>20</v>
      </c>
      <c r="E22" s="48">
        <v>21.67</v>
      </c>
      <c r="F22" s="49">
        <f>ROUND(E22*C22,2)</f>
        <v>10184.9</v>
      </c>
      <c r="G22" s="50">
        <f>+E22*C22</f>
        <v>10184.9</v>
      </c>
    </row>
    <row r="23" spans="1:7" s="8" customFormat="1" ht="12.75" customHeight="1">
      <c r="A23" s="35">
        <v>3.3</v>
      </c>
      <c r="B23" s="36" t="s">
        <v>26</v>
      </c>
      <c r="C23" s="32">
        <v>47</v>
      </c>
      <c r="D23" s="33" t="s">
        <v>22</v>
      </c>
      <c r="E23" s="42">
        <v>1068.3599999999999</v>
      </c>
      <c r="F23" s="43">
        <f t="shared" si="0"/>
        <v>50212.92</v>
      </c>
      <c r="G23" s="7">
        <f>+(G29+G30)*0.1*1</f>
        <v>106.97</v>
      </c>
    </row>
    <row r="24" spans="1:7" s="8" customFormat="1" ht="12.75" customHeight="1">
      <c r="A24" s="30">
        <v>3.4</v>
      </c>
      <c r="B24" s="31" t="s">
        <v>27</v>
      </c>
      <c r="C24" s="32">
        <v>900.01</v>
      </c>
      <c r="D24" s="33" t="s">
        <v>22</v>
      </c>
      <c r="E24" s="42">
        <v>651.17999999999995</v>
      </c>
      <c r="F24" s="43">
        <f t="shared" si="0"/>
        <v>586068.51</v>
      </c>
      <c r="G24" s="7">
        <f>+G25*1.25</f>
        <v>2740.06</v>
      </c>
    </row>
    <row r="25" spans="1:7" s="8" customFormat="1" ht="25.5" customHeight="1">
      <c r="A25" s="30">
        <v>3.5</v>
      </c>
      <c r="B25" s="52" t="s">
        <v>28</v>
      </c>
      <c r="C25" s="32">
        <v>720.01</v>
      </c>
      <c r="D25" s="33" t="s">
        <v>22</v>
      </c>
      <c r="E25" s="42">
        <v>183.68</v>
      </c>
      <c r="F25" s="43">
        <f t="shared" si="0"/>
        <v>132251.44</v>
      </c>
      <c r="G25" s="7">
        <f>ROUND((G21-G23-0.073*G29-0.0324*G30)*0.95,2)</f>
        <v>2192.0500000000002</v>
      </c>
    </row>
    <row r="26" spans="1:7" s="8" customFormat="1" ht="12.75" customHeight="1">
      <c r="A26" s="30">
        <v>3.6</v>
      </c>
      <c r="B26" s="36" t="s">
        <v>29</v>
      </c>
      <c r="C26" s="32">
        <v>990</v>
      </c>
      <c r="D26" s="33" t="s">
        <v>22</v>
      </c>
      <c r="E26" s="42">
        <v>165</v>
      </c>
      <c r="F26" s="43">
        <f t="shared" si="0"/>
        <v>163350</v>
      </c>
      <c r="G26" s="7">
        <f>+G21*1.2</f>
        <v>2981.75</v>
      </c>
    </row>
    <row r="27" spans="1:7" s="8" customFormat="1" ht="12.75" customHeight="1">
      <c r="A27" s="30"/>
      <c r="B27" s="36"/>
      <c r="C27" s="32"/>
      <c r="D27" s="33"/>
      <c r="E27" s="42"/>
      <c r="F27" s="27">
        <f t="shared" si="0"/>
        <v>0</v>
      </c>
      <c r="G27" s="7"/>
    </row>
    <row r="28" spans="1:7" s="8" customFormat="1" ht="12.75" customHeight="1">
      <c r="A28" s="53">
        <v>4</v>
      </c>
      <c r="B28" s="39" t="s">
        <v>30</v>
      </c>
      <c r="C28" s="32"/>
      <c r="D28" s="33"/>
      <c r="E28" s="42"/>
      <c r="F28" s="27">
        <f t="shared" si="0"/>
        <v>0</v>
      </c>
      <c r="G28" s="7"/>
    </row>
    <row r="29" spans="1:7" s="8" customFormat="1" ht="25.5" customHeight="1">
      <c r="A29" s="438">
        <v>4.0999999999999996</v>
      </c>
      <c r="B29" s="439" t="s">
        <v>258</v>
      </c>
      <c r="C29" s="440">
        <v>915.42</v>
      </c>
      <c r="D29" s="441" t="s">
        <v>15</v>
      </c>
      <c r="E29" s="55">
        <v>2755.86</v>
      </c>
      <c r="F29" s="27">
        <f t="shared" si="0"/>
        <v>2522769.36</v>
      </c>
      <c r="G29" s="7">
        <f>+C29/1.04</f>
        <v>880.21</v>
      </c>
    </row>
    <row r="30" spans="1:7" s="8" customFormat="1" ht="25.5" customHeight="1">
      <c r="A30" s="438">
        <v>4.2</v>
      </c>
      <c r="B30" s="439" t="s">
        <v>32</v>
      </c>
      <c r="C30" s="440">
        <v>195.2</v>
      </c>
      <c r="D30" s="441" t="s">
        <v>15</v>
      </c>
      <c r="E30" s="55">
        <v>1219.23</v>
      </c>
      <c r="F30" s="27">
        <f t="shared" si="0"/>
        <v>237993.7</v>
      </c>
      <c r="G30" s="7">
        <f>+C30/1.03</f>
        <v>189.51</v>
      </c>
    </row>
    <row r="31" spans="1:7" s="8" customFormat="1" ht="12.75" customHeight="1">
      <c r="A31" s="37"/>
      <c r="B31" s="20"/>
      <c r="C31" s="21"/>
      <c r="D31" s="22"/>
      <c r="E31" s="21"/>
      <c r="F31" s="27">
        <f t="shared" si="0"/>
        <v>0</v>
      </c>
      <c r="G31" s="7"/>
    </row>
    <row r="32" spans="1:7" s="8" customFormat="1" ht="12.75" customHeight="1">
      <c r="A32" s="29">
        <v>5</v>
      </c>
      <c r="B32" s="20" t="s">
        <v>33</v>
      </c>
      <c r="C32" s="21"/>
      <c r="D32" s="22"/>
      <c r="E32" s="21"/>
      <c r="F32" s="27">
        <f t="shared" si="0"/>
        <v>0</v>
      </c>
      <c r="G32" s="7"/>
    </row>
    <row r="33" spans="1:10" s="8" customFormat="1" ht="25.5" customHeight="1">
      <c r="A33" s="438">
        <v>5.0999999999999996</v>
      </c>
      <c r="B33" s="439" t="s">
        <v>34</v>
      </c>
      <c r="C33" s="442">
        <v>915.42</v>
      </c>
      <c r="D33" s="443" t="s">
        <v>15</v>
      </c>
      <c r="E33" s="59">
        <v>88.72</v>
      </c>
      <c r="F33" s="43">
        <f t="shared" si="0"/>
        <v>81216.06</v>
      </c>
      <c r="G33" s="7"/>
    </row>
    <row r="34" spans="1:10" s="8" customFormat="1" ht="25.5" customHeight="1">
      <c r="A34" s="438">
        <v>5.2</v>
      </c>
      <c r="B34" s="439" t="s">
        <v>35</v>
      </c>
      <c r="C34" s="442">
        <v>195.2</v>
      </c>
      <c r="D34" s="443" t="s">
        <v>15</v>
      </c>
      <c r="E34" s="59">
        <v>79.28</v>
      </c>
      <c r="F34" s="43">
        <f t="shared" si="0"/>
        <v>15475.46</v>
      </c>
      <c r="G34" s="7"/>
    </row>
    <row r="35" spans="1:10" s="8" customFormat="1" ht="12.75" customHeight="1">
      <c r="A35" s="37"/>
      <c r="B35" s="60"/>
      <c r="C35" s="21"/>
      <c r="D35" s="22"/>
      <c r="E35" s="21"/>
      <c r="F35" s="27">
        <f t="shared" si="0"/>
        <v>0</v>
      </c>
      <c r="G35" s="7"/>
    </row>
    <row r="36" spans="1:10" s="8" customFormat="1" ht="12.75" customHeight="1">
      <c r="A36" s="29">
        <v>6</v>
      </c>
      <c r="B36" s="20" t="s">
        <v>36</v>
      </c>
      <c r="C36" s="21"/>
      <c r="D36" s="22"/>
      <c r="E36" s="21"/>
      <c r="F36" s="27">
        <f t="shared" si="0"/>
        <v>0</v>
      </c>
      <c r="G36" s="7"/>
    </row>
    <row r="37" spans="1:10" s="8" customFormat="1" ht="12.75" customHeight="1">
      <c r="A37" s="37">
        <v>6.1</v>
      </c>
      <c r="B37" s="61" t="s">
        <v>37</v>
      </c>
      <c r="C37" s="21">
        <v>6</v>
      </c>
      <c r="D37" s="22" t="s">
        <v>38</v>
      </c>
      <c r="E37" s="21">
        <v>3500</v>
      </c>
      <c r="F37" s="27">
        <f t="shared" si="0"/>
        <v>21000</v>
      </c>
      <c r="G37" s="7"/>
    </row>
    <row r="38" spans="1:10" s="8" customFormat="1" ht="12.75" customHeight="1">
      <c r="A38" s="37">
        <v>6.2</v>
      </c>
      <c r="B38" s="31" t="s">
        <v>39</v>
      </c>
      <c r="C38" s="21">
        <v>6</v>
      </c>
      <c r="D38" s="22" t="s">
        <v>38</v>
      </c>
      <c r="E38" s="62">
        <v>38384.660000000003</v>
      </c>
      <c r="F38" s="27">
        <f t="shared" si="0"/>
        <v>230307.96</v>
      </c>
      <c r="G38" s="7"/>
    </row>
    <row r="39" spans="1:10" s="8" customFormat="1" ht="12.75" customHeight="1">
      <c r="A39" s="63"/>
      <c r="B39" s="61" t="s">
        <v>40</v>
      </c>
      <c r="C39" s="32"/>
      <c r="D39" s="64"/>
      <c r="E39" s="42"/>
      <c r="F39" s="27">
        <f t="shared" si="0"/>
        <v>0</v>
      </c>
      <c r="G39" s="7"/>
    </row>
    <row r="40" spans="1:10" s="72" customFormat="1" ht="25.5" customHeight="1">
      <c r="A40" s="65">
        <v>7</v>
      </c>
      <c r="B40" s="66" t="s">
        <v>41</v>
      </c>
      <c r="C40" s="67">
        <v>470</v>
      </c>
      <c r="D40" s="68" t="s">
        <v>15</v>
      </c>
      <c r="E40" s="69">
        <v>50.15</v>
      </c>
      <c r="F40" s="70">
        <f>ROUND(C40*E40,2)</f>
        <v>23570.5</v>
      </c>
      <c r="G40" s="71"/>
      <c r="I40" s="73"/>
      <c r="J40" s="74"/>
    </row>
    <row r="41" spans="1:10" s="72" customFormat="1">
      <c r="A41" s="65"/>
      <c r="B41" s="66"/>
      <c r="C41" s="67"/>
      <c r="D41" s="68"/>
      <c r="E41" s="69"/>
      <c r="F41" s="70"/>
      <c r="G41" s="75"/>
      <c r="I41" s="73"/>
      <c r="J41" s="74"/>
    </row>
    <row r="42" spans="1:10" s="72" customFormat="1">
      <c r="A42" s="65">
        <v>8</v>
      </c>
      <c r="B42" s="66" t="s">
        <v>42</v>
      </c>
      <c r="C42" s="67">
        <v>1</v>
      </c>
      <c r="D42" s="68" t="s">
        <v>43</v>
      </c>
      <c r="E42" s="69">
        <v>5000</v>
      </c>
      <c r="F42" s="70">
        <f>ROUND(C42*E42,2)</f>
        <v>5000</v>
      </c>
      <c r="G42" s="75"/>
      <c r="I42" s="73"/>
      <c r="J42" s="74"/>
    </row>
    <row r="43" spans="1:10" s="83" customFormat="1" ht="12.75" customHeight="1">
      <c r="A43" s="76"/>
      <c r="B43" s="77" t="s">
        <v>44</v>
      </c>
      <c r="C43" s="78"/>
      <c r="D43" s="79"/>
      <c r="E43" s="80"/>
      <c r="F43" s="81">
        <f>SUM(F13:F42)</f>
        <v>4346190.0999999996</v>
      </c>
      <c r="G43" s="82"/>
    </row>
    <row r="44" spans="1:10" s="8" customFormat="1" ht="12.75" customHeight="1">
      <c r="A44" s="84"/>
      <c r="B44" s="61"/>
      <c r="C44" s="32"/>
      <c r="D44" s="33"/>
      <c r="E44" s="42"/>
      <c r="F44" s="27"/>
      <c r="G44" s="7"/>
    </row>
    <row r="45" spans="1:10" s="8" customFormat="1" ht="12.75" customHeight="1">
      <c r="A45" s="19" t="s">
        <v>45</v>
      </c>
      <c r="B45" s="20" t="s">
        <v>46</v>
      </c>
      <c r="C45" s="21"/>
      <c r="D45" s="22"/>
      <c r="E45" s="21"/>
      <c r="F45" s="27"/>
      <c r="G45" s="7"/>
    </row>
    <row r="46" spans="1:10" s="8" customFormat="1" ht="12.75" customHeight="1">
      <c r="A46" s="19"/>
      <c r="B46" s="20"/>
      <c r="C46" s="21"/>
      <c r="D46" s="22"/>
      <c r="E46" s="21"/>
      <c r="F46" s="27"/>
      <c r="G46" s="7"/>
    </row>
    <row r="47" spans="1:10" s="8" customFormat="1" ht="12.75" customHeight="1">
      <c r="A47" s="25">
        <v>1</v>
      </c>
      <c r="B47" s="26" t="s">
        <v>14</v>
      </c>
      <c r="C47" s="21">
        <f>175+200</f>
        <v>375</v>
      </c>
      <c r="D47" s="22" t="s">
        <v>15</v>
      </c>
      <c r="E47" s="21">
        <v>44.18</v>
      </c>
      <c r="F47" s="27">
        <f t="shared" ref="F47:F71" si="1">+ROUND(C47*E47,2)</f>
        <v>16567.5</v>
      </c>
      <c r="G47" s="7"/>
    </row>
    <row r="48" spans="1:10" s="8" customFormat="1" ht="12.75" customHeight="1">
      <c r="A48" s="29"/>
      <c r="B48" s="26"/>
      <c r="C48" s="21"/>
      <c r="D48" s="22"/>
      <c r="E48" s="21"/>
      <c r="F48" s="27">
        <f t="shared" si="1"/>
        <v>0</v>
      </c>
      <c r="G48" s="7"/>
    </row>
    <row r="49" spans="1:7" s="8" customFormat="1" ht="12.75" customHeight="1">
      <c r="A49" s="29">
        <v>2</v>
      </c>
      <c r="B49" s="20" t="s">
        <v>16</v>
      </c>
      <c r="C49" s="21"/>
      <c r="D49" s="22"/>
      <c r="E49" s="28"/>
      <c r="F49" s="27"/>
      <c r="G49" s="7"/>
    </row>
    <row r="50" spans="1:7" s="8" customFormat="1">
      <c r="A50" s="30">
        <v>2.1</v>
      </c>
      <c r="B50" s="31" t="s">
        <v>17</v>
      </c>
      <c r="C50" s="32">
        <v>750</v>
      </c>
      <c r="D50" s="33" t="s">
        <v>18</v>
      </c>
      <c r="E50" s="34">
        <v>74.849999999999994</v>
      </c>
      <c r="F50" s="27">
        <f>+ROUND(C50*E50,2)</f>
        <v>56137.5</v>
      </c>
      <c r="G50" s="7"/>
    </row>
    <row r="51" spans="1:7" s="8" customFormat="1" ht="12.75" customHeight="1">
      <c r="A51" s="35">
        <v>2.2000000000000002</v>
      </c>
      <c r="B51" s="36" t="s">
        <v>19</v>
      </c>
      <c r="C51" s="32">
        <v>375</v>
      </c>
      <c r="D51" s="33" t="s">
        <v>20</v>
      </c>
      <c r="E51" s="34">
        <v>40.65</v>
      </c>
      <c r="F51" s="27">
        <f>+ROUND(C51*E51,2)</f>
        <v>15243.75</v>
      </c>
      <c r="G51" s="7"/>
    </row>
    <row r="52" spans="1:7" s="8" customFormat="1" ht="12.75" customHeight="1">
      <c r="A52" s="30">
        <v>2.2999999999999998</v>
      </c>
      <c r="B52" s="31" t="s">
        <v>21</v>
      </c>
      <c r="C52" s="32">
        <v>26.25</v>
      </c>
      <c r="D52" s="33" t="s">
        <v>22</v>
      </c>
      <c r="E52" s="34">
        <v>165</v>
      </c>
      <c r="F52" s="27">
        <f>+ROUND(C52*E52,2)</f>
        <v>4331.25</v>
      </c>
      <c r="G52" s="7"/>
    </row>
    <row r="53" spans="1:7" s="8" customFormat="1" ht="12.75" customHeight="1">
      <c r="A53" s="30"/>
      <c r="B53" s="31"/>
      <c r="C53" s="32"/>
      <c r="D53" s="33"/>
      <c r="E53" s="85"/>
      <c r="F53" s="27"/>
      <c r="G53" s="7"/>
    </row>
    <row r="54" spans="1:7" s="8" customFormat="1" ht="12.75" customHeight="1">
      <c r="A54" s="38">
        <v>3</v>
      </c>
      <c r="B54" s="39" t="s">
        <v>23</v>
      </c>
      <c r="C54" s="32"/>
      <c r="D54" s="33"/>
      <c r="E54" s="42"/>
      <c r="F54" s="27">
        <f t="shared" si="1"/>
        <v>0</v>
      </c>
      <c r="G54" s="7"/>
    </row>
    <row r="55" spans="1:7" s="93" customFormat="1" ht="24" customHeight="1">
      <c r="A55" s="86">
        <v>3.1</v>
      </c>
      <c r="B55" s="87" t="s">
        <v>47</v>
      </c>
      <c r="C55" s="88">
        <v>562.5</v>
      </c>
      <c r="D55" s="89" t="s">
        <v>22</v>
      </c>
      <c r="E55" s="90">
        <v>185.42</v>
      </c>
      <c r="F55" s="91">
        <f t="shared" si="1"/>
        <v>104298.75</v>
      </c>
      <c r="G55" s="92">
        <f>375*1.5*1</f>
        <v>562.5</v>
      </c>
    </row>
    <row r="56" spans="1:7" s="51" customFormat="1">
      <c r="A56" s="44">
        <v>3.2</v>
      </c>
      <c r="B56" s="45" t="s">
        <v>25</v>
      </c>
      <c r="C56" s="46">
        <f>+C51</f>
        <v>375</v>
      </c>
      <c r="D56" s="47" t="s">
        <v>20</v>
      </c>
      <c r="E56" s="48">
        <v>21.67</v>
      </c>
      <c r="F56" s="49">
        <f>ROUND(E56*C56,2)</f>
        <v>8126.25</v>
      </c>
      <c r="G56" s="50">
        <f>+E56*C56</f>
        <v>8126.25</v>
      </c>
    </row>
    <row r="57" spans="1:7" s="8" customFormat="1" ht="12.75" customHeight="1">
      <c r="A57" s="30">
        <v>3.3</v>
      </c>
      <c r="B57" s="36" t="s">
        <v>26</v>
      </c>
      <c r="C57" s="32">
        <v>37.5</v>
      </c>
      <c r="D57" s="33" t="s">
        <v>22</v>
      </c>
      <c r="E57" s="42">
        <v>1068.3599999999999</v>
      </c>
      <c r="F57" s="43">
        <f t="shared" si="1"/>
        <v>40063.5</v>
      </c>
      <c r="G57" s="7">
        <f>1*0.1*375</f>
        <v>37.5</v>
      </c>
    </row>
    <row r="58" spans="1:7" s="8" customFormat="1" ht="12.75" customHeight="1">
      <c r="A58" s="44">
        <v>3.4</v>
      </c>
      <c r="B58" s="52" t="s">
        <v>27</v>
      </c>
      <c r="C58" s="32">
        <v>609.01</v>
      </c>
      <c r="D58" s="33" t="s">
        <v>22</v>
      </c>
      <c r="E58" s="42">
        <v>651.17999999999995</v>
      </c>
      <c r="F58" s="43">
        <f t="shared" si="1"/>
        <v>396575.13</v>
      </c>
      <c r="G58" s="7">
        <f>+G59*1.25</f>
        <v>609.01</v>
      </c>
    </row>
    <row r="59" spans="1:7" s="8" customFormat="1" ht="25.5">
      <c r="A59" s="30">
        <v>3.5</v>
      </c>
      <c r="B59" s="52" t="s">
        <v>28</v>
      </c>
      <c r="C59" s="32">
        <v>487.21</v>
      </c>
      <c r="D59" s="33" t="s">
        <v>22</v>
      </c>
      <c r="E59" s="42">
        <v>183.68</v>
      </c>
      <c r="F59" s="43">
        <f t="shared" si="1"/>
        <v>89490.73</v>
      </c>
      <c r="G59" s="7">
        <f>+(G55-G57-0.0324*375)*0.95</f>
        <v>487.21</v>
      </c>
    </row>
    <row r="60" spans="1:7" s="8" customFormat="1">
      <c r="A60" s="44">
        <v>3.6</v>
      </c>
      <c r="B60" s="36" t="s">
        <v>29</v>
      </c>
      <c r="C60" s="32">
        <v>338.63</v>
      </c>
      <c r="D60" s="33" t="s">
        <v>22</v>
      </c>
      <c r="E60" s="42">
        <v>165</v>
      </c>
      <c r="F60" s="43">
        <f t="shared" si="1"/>
        <v>55873.95</v>
      </c>
      <c r="G60" s="7">
        <f>+(G55-G59)*1.2</f>
        <v>90.35</v>
      </c>
    </row>
    <row r="61" spans="1:7" s="8" customFormat="1" ht="12.75" customHeight="1">
      <c r="A61" s="30"/>
      <c r="B61" s="36"/>
      <c r="C61" s="32"/>
      <c r="D61" s="33"/>
      <c r="E61" s="42"/>
      <c r="F61" s="27">
        <f t="shared" si="1"/>
        <v>0</v>
      </c>
      <c r="G61" s="7"/>
    </row>
    <row r="62" spans="1:7" s="8" customFormat="1" ht="12.75" customHeight="1">
      <c r="A62" s="53">
        <v>4</v>
      </c>
      <c r="B62" s="39" t="s">
        <v>30</v>
      </c>
      <c r="C62" s="32"/>
      <c r="D62" s="33"/>
      <c r="E62" s="42"/>
      <c r="F62" s="27">
        <f t="shared" si="1"/>
        <v>0</v>
      </c>
      <c r="G62" s="7"/>
    </row>
    <row r="63" spans="1:7" s="8" customFormat="1" ht="25.5" customHeight="1">
      <c r="A63" s="54">
        <v>4.0999999999999996</v>
      </c>
      <c r="B63" s="26" t="s">
        <v>35</v>
      </c>
      <c r="C63" s="55">
        <v>386.25</v>
      </c>
      <c r="D63" s="56" t="s">
        <v>15</v>
      </c>
      <c r="E63" s="55">
        <v>1219.23</v>
      </c>
      <c r="F63" s="27">
        <f t="shared" si="1"/>
        <v>470927.59</v>
      </c>
      <c r="G63" s="7"/>
    </row>
    <row r="64" spans="1:7" s="8" customFormat="1" ht="12.75" customHeight="1">
      <c r="A64" s="94"/>
      <c r="B64" s="20"/>
      <c r="C64" s="21"/>
      <c r="D64" s="22"/>
      <c r="E64" s="21"/>
      <c r="F64" s="27">
        <f t="shared" si="1"/>
        <v>0</v>
      </c>
      <c r="G64" s="7"/>
    </row>
    <row r="65" spans="1:10" s="8" customFormat="1" ht="12.75" customHeight="1">
      <c r="A65" s="29">
        <v>5</v>
      </c>
      <c r="B65" s="20" t="s">
        <v>33</v>
      </c>
      <c r="C65" s="21"/>
      <c r="D65" s="22"/>
      <c r="E65" s="21"/>
      <c r="F65" s="27">
        <f t="shared" si="1"/>
        <v>0</v>
      </c>
      <c r="G65" s="7"/>
    </row>
    <row r="66" spans="1:10" s="8" customFormat="1" ht="25.5" customHeight="1">
      <c r="A66" s="54">
        <v>5.0999999999999996</v>
      </c>
      <c r="B66" s="26" t="s">
        <v>48</v>
      </c>
      <c r="C66" s="55">
        <v>386.25</v>
      </c>
      <c r="D66" s="56" t="s">
        <v>15</v>
      </c>
      <c r="E66" s="55">
        <v>79.28</v>
      </c>
      <c r="F66" s="27">
        <f t="shared" si="1"/>
        <v>30621.9</v>
      </c>
      <c r="G66" s="7"/>
    </row>
    <row r="67" spans="1:10" s="8" customFormat="1" ht="12.75" customHeight="1">
      <c r="A67" s="54"/>
      <c r="B67" s="26"/>
      <c r="C67" s="55"/>
      <c r="D67" s="56"/>
      <c r="E67" s="95"/>
      <c r="F67" s="27">
        <f t="shared" si="1"/>
        <v>0</v>
      </c>
      <c r="G67" s="7"/>
    </row>
    <row r="68" spans="1:10" s="8" customFormat="1" ht="12.75" customHeight="1">
      <c r="A68" s="29">
        <v>6</v>
      </c>
      <c r="B68" s="20" t="s">
        <v>49</v>
      </c>
      <c r="C68" s="21"/>
      <c r="D68" s="22"/>
      <c r="E68" s="21"/>
      <c r="F68" s="27">
        <f t="shared" si="1"/>
        <v>0</v>
      </c>
      <c r="G68" s="7"/>
    </row>
    <row r="69" spans="1:10" s="8" customFormat="1" ht="12.75" customHeight="1">
      <c r="A69" s="30">
        <v>6.1</v>
      </c>
      <c r="B69" s="61" t="s">
        <v>50</v>
      </c>
      <c r="C69" s="32">
        <v>4</v>
      </c>
      <c r="D69" s="33" t="s">
        <v>38</v>
      </c>
      <c r="E69" s="42">
        <v>3500</v>
      </c>
      <c r="F69" s="27">
        <f t="shared" si="1"/>
        <v>14000</v>
      </c>
      <c r="G69" s="7"/>
    </row>
    <row r="70" spans="1:10" s="8" customFormat="1" ht="12.75" customHeight="1">
      <c r="A70" s="54">
        <v>6.2</v>
      </c>
      <c r="B70" s="31" t="s">
        <v>51</v>
      </c>
      <c r="C70" s="96">
        <v>4</v>
      </c>
      <c r="D70" s="97" t="s">
        <v>38</v>
      </c>
      <c r="E70" s="62">
        <v>43909.93</v>
      </c>
      <c r="F70" s="27">
        <f t="shared" si="1"/>
        <v>175639.72</v>
      </c>
      <c r="G70" s="7"/>
    </row>
    <row r="71" spans="1:10" s="8" customFormat="1" ht="12.75" customHeight="1">
      <c r="A71" s="63"/>
      <c r="B71" s="61" t="s">
        <v>40</v>
      </c>
      <c r="C71" s="32"/>
      <c r="D71" s="64"/>
      <c r="E71" s="42"/>
      <c r="F71" s="27">
        <f t="shared" si="1"/>
        <v>0</v>
      </c>
      <c r="G71" s="7"/>
    </row>
    <row r="72" spans="1:10" s="72" customFormat="1" ht="25.5" customHeight="1">
      <c r="A72" s="65">
        <v>7</v>
      </c>
      <c r="B72" s="66" t="s">
        <v>41</v>
      </c>
      <c r="C72" s="67">
        <v>375</v>
      </c>
      <c r="D72" s="68" t="s">
        <v>15</v>
      </c>
      <c r="E72" s="69">
        <v>50.15</v>
      </c>
      <c r="F72" s="70">
        <f>ROUND(C72*E72,2)</f>
        <v>18806.25</v>
      </c>
      <c r="G72" s="71"/>
      <c r="I72" s="73"/>
      <c r="J72" s="74"/>
    </row>
    <row r="73" spans="1:10" s="72" customFormat="1">
      <c r="A73" s="65"/>
      <c r="B73" s="66"/>
      <c r="C73" s="67"/>
      <c r="D73" s="68"/>
      <c r="E73" s="69"/>
      <c r="F73" s="70"/>
      <c r="G73" s="75"/>
      <c r="I73" s="73"/>
      <c r="J73" s="74"/>
    </row>
    <row r="74" spans="1:10" s="72" customFormat="1">
      <c r="A74" s="65">
        <v>8</v>
      </c>
      <c r="B74" s="66" t="s">
        <v>42</v>
      </c>
      <c r="C74" s="67">
        <v>1</v>
      </c>
      <c r="D74" s="68" t="s">
        <v>43</v>
      </c>
      <c r="E74" s="69">
        <v>5000</v>
      </c>
      <c r="F74" s="70">
        <f>ROUND(C74*E74,2)</f>
        <v>5000</v>
      </c>
      <c r="G74" s="75"/>
      <c r="I74" s="73"/>
      <c r="J74" s="74"/>
    </row>
    <row r="75" spans="1:10" s="83" customFormat="1" ht="12.75" customHeight="1">
      <c r="A75" s="76"/>
      <c r="B75" s="77" t="s">
        <v>52</v>
      </c>
      <c r="C75" s="78"/>
      <c r="D75" s="79"/>
      <c r="E75" s="80"/>
      <c r="F75" s="81">
        <f>SUM(F47:F74)</f>
        <v>1501703.77</v>
      </c>
      <c r="G75" s="82"/>
    </row>
    <row r="76" spans="1:10" s="8" customFormat="1" ht="12.75" customHeight="1">
      <c r="A76" s="98"/>
      <c r="B76" s="99"/>
      <c r="C76" s="32"/>
      <c r="D76" s="33"/>
      <c r="E76" s="42"/>
      <c r="F76" s="27"/>
      <c r="G76" s="7"/>
    </row>
    <row r="77" spans="1:10" s="8" customFormat="1" ht="12.75" customHeight="1">
      <c r="A77" s="100" t="s">
        <v>53</v>
      </c>
      <c r="B77" s="995" t="s">
        <v>54</v>
      </c>
      <c r="C77" s="32"/>
      <c r="D77" s="33"/>
      <c r="E77" s="42"/>
      <c r="F77" s="27"/>
      <c r="G77" s="7"/>
    </row>
    <row r="78" spans="1:10" s="8" customFormat="1" ht="12.75" customHeight="1">
      <c r="A78" s="35"/>
      <c r="B78" s="995"/>
      <c r="C78" s="32"/>
      <c r="D78" s="33"/>
      <c r="E78" s="42"/>
      <c r="F78" s="27"/>
      <c r="G78" s="7"/>
    </row>
    <row r="79" spans="1:10" s="8" customFormat="1" ht="12" customHeight="1">
      <c r="A79" s="101"/>
      <c r="B79" s="36"/>
      <c r="C79" s="32"/>
      <c r="D79" s="33"/>
      <c r="E79" s="42"/>
      <c r="F79" s="27"/>
      <c r="G79" s="7"/>
    </row>
    <row r="80" spans="1:10" s="8" customFormat="1" ht="12.75" customHeight="1">
      <c r="A80" s="25">
        <v>1</v>
      </c>
      <c r="B80" s="26" t="s">
        <v>14</v>
      </c>
      <c r="C80" s="21">
        <v>50</v>
      </c>
      <c r="D80" s="22" t="s">
        <v>15</v>
      </c>
      <c r="E80" s="21">
        <v>44.18</v>
      </c>
      <c r="F80" s="27">
        <f t="shared" ref="F80:F104" si="2">+ROUND(C80*E80,2)</f>
        <v>2209</v>
      </c>
      <c r="G80" s="7"/>
    </row>
    <row r="81" spans="1:7" s="8" customFormat="1" ht="8.25" customHeight="1">
      <c r="A81" s="29"/>
      <c r="B81" s="26"/>
      <c r="C81" s="21"/>
      <c r="D81" s="22"/>
      <c r="E81" s="21"/>
      <c r="F81" s="27"/>
      <c r="G81" s="7"/>
    </row>
    <row r="82" spans="1:7" s="8" customFormat="1" ht="12.75" customHeight="1">
      <c r="A82" s="29">
        <v>2</v>
      </c>
      <c r="B82" s="20" t="s">
        <v>16</v>
      </c>
      <c r="C82" s="21"/>
      <c r="D82" s="22"/>
      <c r="E82" s="21"/>
      <c r="F82" s="27"/>
      <c r="G82" s="7"/>
    </row>
    <row r="83" spans="1:7" s="8" customFormat="1">
      <c r="A83" s="30">
        <v>2.1</v>
      </c>
      <c r="B83" s="31" t="s">
        <v>17</v>
      </c>
      <c r="C83" s="32">
        <v>100</v>
      </c>
      <c r="D83" s="33" t="s">
        <v>18</v>
      </c>
      <c r="E83" s="34">
        <v>74.849999999999994</v>
      </c>
      <c r="F83" s="27">
        <f>+ROUND(C83*E83,2)</f>
        <v>7485</v>
      </c>
      <c r="G83" s="7"/>
    </row>
    <row r="84" spans="1:7" s="8" customFormat="1" ht="12.75" customHeight="1">
      <c r="A84" s="35">
        <v>2.2000000000000002</v>
      </c>
      <c r="B84" s="36" t="s">
        <v>19</v>
      </c>
      <c r="C84" s="32">
        <v>50</v>
      </c>
      <c r="D84" s="33" t="s">
        <v>20</v>
      </c>
      <c r="E84" s="34">
        <v>40.65</v>
      </c>
      <c r="F84" s="27">
        <f>+ROUND(C84*E84,2)</f>
        <v>2032.5</v>
      </c>
      <c r="G84" s="7"/>
    </row>
    <row r="85" spans="1:7" s="8" customFormat="1" ht="12.75" customHeight="1">
      <c r="A85" s="30">
        <v>2.2999999999999998</v>
      </c>
      <c r="B85" s="31" t="s">
        <v>21</v>
      </c>
      <c r="C85" s="32">
        <v>3.5</v>
      </c>
      <c r="D85" s="33" t="s">
        <v>22</v>
      </c>
      <c r="E85" s="34">
        <v>165</v>
      </c>
      <c r="F85" s="27">
        <f>+ROUND(C85*E85,2)</f>
        <v>577.5</v>
      </c>
      <c r="G85" s="7"/>
    </row>
    <row r="86" spans="1:7" s="8" customFormat="1" ht="12.75" customHeight="1">
      <c r="A86" s="30"/>
      <c r="B86" s="31"/>
      <c r="C86" s="32"/>
      <c r="D86" s="33"/>
      <c r="E86" s="33"/>
      <c r="F86" s="27"/>
      <c r="G86" s="7"/>
    </row>
    <row r="87" spans="1:7" s="8" customFormat="1" ht="12.75" customHeight="1">
      <c r="A87" s="38">
        <v>3</v>
      </c>
      <c r="B87" s="39" t="s">
        <v>23</v>
      </c>
      <c r="C87" s="32"/>
      <c r="D87" s="33"/>
      <c r="E87" s="42"/>
      <c r="F87" s="27">
        <f t="shared" si="2"/>
        <v>0</v>
      </c>
      <c r="G87" s="7"/>
    </row>
    <row r="88" spans="1:7" s="8" customFormat="1" ht="25.5" customHeight="1">
      <c r="A88" s="30">
        <v>3.1</v>
      </c>
      <c r="B88" s="31" t="s">
        <v>47</v>
      </c>
      <c r="C88" s="96">
        <v>75</v>
      </c>
      <c r="D88" s="102" t="s">
        <v>22</v>
      </c>
      <c r="E88" s="103">
        <v>185.42</v>
      </c>
      <c r="F88" s="27">
        <f t="shared" si="2"/>
        <v>13906.5</v>
      </c>
      <c r="G88" s="7">
        <f>50*1*1.5</f>
        <v>75</v>
      </c>
    </row>
    <row r="89" spans="1:7" s="51" customFormat="1">
      <c r="A89" s="44">
        <v>3.2</v>
      </c>
      <c r="B89" s="45" t="s">
        <v>25</v>
      </c>
      <c r="C89" s="46">
        <f>+C84</f>
        <v>50</v>
      </c>
      <c r="D89" s="47" t="s">
        <v>20</v>
      </c>
      <c r="E89" s="48">
        <v>21.67</v>
      </c>
      <c r="F89" s="49">
        <f>ROUND(E89*C89,2)</f>
        <v>1083.5</v>
      </c>
      <c r="G89" s="50">
        <f>+E89*C89</f>
        <v>1083.5</v>
      </c>
    </row>
    <row r="90" spans="1:7" s="8" customFormat="1" ht="12.75" customHeight="1">
      <c r="A90" s="30">
        <v>3.3</v>
      </c>
      <c r="B90" s="36" t="s">
        <v>26</v>
      </c>
      <c r="C90" s="32">
        <f>50*1*0.1</f>
        <v>5</v>
      </c>
      <c r="D90" s="33" t="s">
        <v>22</v>
      </c>
      <c r="E90" s="42">
        <v>1068.3599999999999</v>
      </c>
      <c r="F90" s="27">
        <f t="shared" si="2"/>
        <v>5341.8</v>
      </c>
      <c r="G90" s="7"/>
    </row>
    <row r="91" spans="1:7" s="8" customFormat="1" ht="12.75" customHeight="1">
      <c r="A91" s="44">
        <v>3.4</v>
      </c>
      <c r="B91" s="31" t="s">
        <v>55</v>
      </c>
      <c r="C91" s="32">
        <v>81.2</v>
      </c>
      <c r="D91" s="33" t="s">
        <v>22</v>
      </c>
      <c r="E91" s="42">
        <v>651.17999999999995</v>
      </c>
      <c r="F91" s="27">
        <f t="shared" si="2"/>
        <v>52875.82</v>
      </c>
      <c r="G91" s="7">
        <f>+G92*1.25</f>
        <v>81.2</v>
      </c>
    </row>
    <row r="92" spans="1:7" s="8" customFormat="1" ht="12.75" customHeight="1">
      <c r="A92" s="30">
        <v>3.5</v>
      </c>
      <c r="B92" s="52" t="s">
        <v>28</v>
      </c>
      <c r="C92" s="32">
        <v>64.959999999999994</v>
      </c>
      <c r="D92" s="33" t="s">
        <v>22</v>
      </c>
      <c r="E92" s="42">
        <v>183.68</v>
      </c>
      <c r="F92" s="27">
        <f t="shared" si="2"/>
        <v>11931.85</v>
      </c>
      <c r="G92" s="7">
        <f>+(G88-C90-50*0.0324)*0.95</f>
        <v>64.959999999999994</v>
      </c>
    </row>
    <row r="93" spans="1:7" s="8" customFormat="1" ht="12.75" customHeight="1">
      <c r="A93" s="44">
        <v>3.6</v>
      </c>
      <c r="B93" s="36" t="s">
        <v>29</v>
      </c>
      <c r="C93" s="32">
        <v>90</v>
      </c>
      <c r="D93" s="33" t="s">
        <v>22</v>
      </c>
      <c r="E93" s="42">
        <v>165</v>
      </c>
      <c r="F93" s="27">
        <f t="shared" si="2"/>
        <v>14850</v>
      </c>
      <c r="G93" s="7">
        <f>+(G88*1.2)</f>
        <v>90</v>
      </c>
    </row>
    <row r="94" spans="1:7" s="8" customFormat="1" ht="12.75" customHeight="1">
      <c r="A94" s="30"/>
      <c r="B94" s="20"/>
      <c r="C94" s="21"/>
      <c r="D94" s="22"/>
      <c r="E94" s="21"/>
      <c r="F94" s="27">
        <f t="shared" si="2"/>
        <v>0</v>
      </c>
      <c r="G94" s="7"/>
    </row>
    <row r="95" spans="1:7" s="8" customFormat="1" ht="12.75" customHeight="1">
      <c r="A95" s="53">
        <v>3</v>
      </c>
      <c r="B95" s="39" t="s">
        <v>30</v>
      </c>
      <c r="C95" s="32"/>
      <c r="D95" s="33"/>
      <c r="E95" s="42"/>
      <c r="F95" s="27">
        <f t="shared" si="2"/>
        <v>0</v>
      </c>
      <c r="G95" s="7"/>
    </row>
    <row r="96" spans="1:7" s="93" customFormat="1" ht="12.75" customHeight="1">
      <c r="A96" s="54">
        <v>3.1</v>
      </c>
      <c r="B96" s="26" t="s">
        <v>48</v>
      </c>
      <c r="C96" s="55">
        <v>51.5</v>
      </c>
      <c r="D96" s="56" t="s">
        <v>15</v>
      </c>
      <c r="E96" s="55">
        <v>1219.23</v>
      </c>
      <c r="F96" s="27">
        <f t="shared" si="2"/>
        <v>62790.35</v>
      </c>
      <c r="G96" s="92"/>
    </row>
    <row r="97" spans="1:10" s="8" customFormat="1" ht="12.75" customHeight="1">
      <c r="A97" s="94"/>
      <c r="B97" s="20"/>
      <c r="C97" s="21"/>
      <c r="D97" s="22"/>
      <c r="E97" s="21"/>
      <c r="F97" s="27">
        <f t="shared" si="2"/>
        <v>0</v>
      </c>
      <c r="G97" s="7"/>
    </row>
    <row r="98" spans="1:10" s="8" customFormat="1" ht="12.75" customHeight="1">
      <c r="A98" s="29">
        <v>4</v>
      </c>
      <c r="B98" s="20" t="s">
        <v>33</v>
      </c>
      <c r="C98" s="21"/>
      <c r="D98" s="22"/>
      <c r="E98" s="21"/>
      <c r="F98" s="27">
        <f t="shared" si="2"/>
        <v>0</v>
      </c>
      <c r="G98" s="7"/>
    </row>
    <row r="99" spans="1:10" s="8" customFormat="1" ht="12.75" customHeight="1">
      <c r="A99" s="54">
        <v>4.0999999999999996</v>
      </c>
      <c r="B99" s="26" t="s">
        <v>48</v>
      </c>
      <c r="C99" s="55">
        <v>51.5</v>
      </c>
      <c r="D99" s="56" t="s">
        <v>15</v>
      </c>
      <c r="E99" s="95">
        <v>79.28</v>
      </c>
      <c r="F99" s="27">
        <f t="shared" si="2"/>
        <v>4082.92</v>
      </c>
      <c r="G99" s="7"/>
    </row>
    <row r="100" spans="1:10" s="8" customFormat="1" ht="12.75" customHeight="1">
      <c r="A100" s="101"/>
      <c r="B100" s="60"/>
      <c r="C100" s="21"/>
      <c r="D100" s="22"/>
      <c r="E100" s="21"/>
      <c r="F100" s="27">
        <f t="shared" si="2"/>
        <v>0</v>
      </c>
      <c r="G100" s="7"/>
    </row>
    <row r="101" spans="1:10" s="8" customFormat="1" ht="12.75" customHeight="1">
      <c r="A101" s="38">
        <v>5</v>
      </c>
      <c r="B101" s="20" t="s">
        <v>56</v>
      </c>
      <c r="C101" s="21"/>
      <c r="D101" s="22"/>
      <c r="E101" s="21"/>
      <c r="F101" s="27">
        <f t="shared" si="2"/>
        <v>0</v>
      </c>
      <c r="G101" s="7"/>
    </row>
    <row r="102" spans="1:10" s="8" customFormat="1" ht="12.75" customHeight="1">
      <c r="A102" s="104">
        <v>5.0999999999999996</v>
      </c>
      <c r="B102" s="61" t="s">
        <v>50</v>
      </c>
      <c r="C102" s="32">
        <v>2</v>
      </c>
      <c r="D102" s="33" t="s">
        <v>38</v>
      </c>
      <c r="E102" s="105">
        <v>3500</v>
      </c>
      <c r="F102" s="27">
        <f t="shared" si="2"/>
        <v>7000</v>
      </c>
      <c r="G102" s="7"/>
    </row>
    <row r="103" spans="1:10" s="93" customFormat="1" ht="12.75" customHeight="1">
      <c r="A103" s="106">
        <v>5.2</v>
      </c>
      <c r="B103" s="87" t="s">
        <v>57</v>
      </c>
      <c r="C103" s="107">
        <v>1</v>
      </c>
      <c r="D103" s="108" t="s">
        <v>38</v>
      </c>
      <c r="E103" s="109">
        <v>38384.660000000003</v>
      </c>
      <c r="F103" s="110">
        <f t="shared" si="2"/>
        <v>38384.660000000003</v>
      </c>
      <c r="G103" s="92"/>
    </row>
    <row r="104" spans="1:10" s="8" customFormat="1" ht="12.75" customHeight="1">
      <c r="A104" s="63"/>
      <c r="B104" s="61" t="s">
        <v>40</v>
      </c>
      <c r="C104" s="32"/>
      <c r="D104" s="64"/>
      <c r="E104" s="42"/>
      <c r="F104" s="27">
        <f t="shared" si="2"/>
        <v>0</v>
      </c>
      <c r="G104" s="7"/>
    </row>
    <row r="105" spans="1:10" s="72" customFormat="1" ht="25.5" customHeight="1">
      <c r="A105" s="65">
        <v>6</v>
      </c>
      <c r="B105" s="66" t="s">
        <v>41</v>
      </c>
      <c r="C105" s="67">
        <v>50</v>
      </c>
      <c r="D105" s="68" t="s">
        <v>15</v>
      </c>
      <c r="E105" s="69">
        <v>50.15</v>
      </c>
      <c r="F105" s="70">
        <f>ROUND(C105*E105,2)</f>
        <v>2507.5</v>
      </c>
      <c r="G105" s="71"/>
      <c r="I105" s="73"/>
      <c r="J105" s="74"/>
    </row>
    <row r="106" spans="1:10" s="72" customFormat="1">
      <c r="A106" s="65"/>
      <c r="B106" s="66"/>
      <c r="C106" s="67"/>
      <c r="D106" s="68"/>
      <c r="E106" s="69"/>
      <c r="F106" s="70"/>
      <c r="G106" s="75"/>
      <c r="I106" s="73"/>
      <c r="J106" s="74"/>
    </row>
    <row r="107" spans="1:10" s="72" customFormat="1">
      <c r="A107" s="65">
        <v>7</v>
      </c>
      <c r="B107" s="66" t="s">
        <v>42</v>
      </c>
      <c r="C107" s="67">
        <v>1</v>
      </c>
      <c r="D107" s="68" t="s">
        <v>43</v>
      </c>
      <c r="E107" s="69">
        <v>2000</v>
      </c>
      <c r="F107" s="70">
        <f>ROUND(C107*E107,2)</f>
        <v>2000</v>
      </c>
      <c r="G107" s="75"/>
      <c r="I107" s="73"/>
      <c r="J107" s="74"/>
    </row>
    <row r="108" spans="1:10" s="83" customFormat="1" ht="12.75" customHeight="1">
      <c r="A108" s="111"/>
      <c r="B108" s="112" t="s">
        <v>58</v>
      </c>
      <c r="C108" s="78"/>
      <c r="D108" s="79"/>
      <c r="E108" s="80"/>
      <c r="F108" s="81">
        <f>SUM(F80:F107)</f>
        <v>229058.9</v>
      </c>
      <c r="G108" s="82"/>
    </row>
    <row r="109" spans="1:10" s="8" customFormat="1" ht="12.75" customHeight="1">
      <c r="A109" s="113"/>
      <c r="B109" s="114"/>
      <c r="C109" s="21"/>
      <c r="D109" s="22"/>
      <c r="E109" s="105"/>
      <c r="F109" s="27"/>
      <c r="G109" s="7"/>
    </row>
    <row r="110" spans="1:10" s="120" customFormat="1" ht="14.25" customHeight="1">
      <c r="A110" s="115" t="s">
        <v>59</v>
      </c>
      <c r="B110" s="116" t="s">
        <v>60</v>
      </c>
      <c r="C110" s="117"/>
      <c r="D110" s="118"/>
      <c r="E110" s="105"/>
      <c r="F110" s="27"/>
      <c r="G110" s="119"/>
    </row>
    <row r="111" spans="1:10" s="120" customFormat="1">
      <c r="A111" s="121"/>
      <c r="B111" s="122"/>
      <c r="C111" s="123"/>
      <c r="D111" s="124"/>
      <c r="E111" s="125"/>
      <c r="F111" s="27"/>
      <c r="G111" s="119"/>
    </row>
    <row r="112" spans="1:10" s="8" customFormat="1" ht="12.75" customHeight="1">
      <c r="A112" s="25">
        <v>1</v>
      </c>
      <c r="B112" s="26" t="s">
        <v>14</v>
      </c>
      <c r="C112" s="125">
        <v>597</v>
      </c>
      <c r="D112" s="58" t="s">
        <v>15</v>
      </c>
      <c r="E112" s="57">
        <v>44.18</v>
      </c>
      <c r="F112" s="43">
        <f>+ROUND(C112*E112,2)</f>
        <v>26375.46</v>
      </c>
      <c r="G112" s="7"/>
    </row>
    <row r="113" spans="1:7" s="8" customFormat="1" ht="12.75" customHeight="1">
      <c r="A113" s="29"/>
      <c r="B113" s="26"/>
      <c r="C113" s="57"/>
      <c r="D113" s="58"/>
      <c r="E113" s="126"/>
      <c r="F113" s="43"/>
      <c r="G113" s="7"/>
    </row>
    <row r="114" spans="1:7" s="8" customFormat="1" ht="12.75" customHeight="1">
      <c r="A114" s="29">
        <v>2</v>
      </c>
      <c r="B114" s="20" t="s">
        <v>16</v>
      </c>
      <c r="C114" s="57"/>
      <c r="D114" s="58"/>
      <c r="E114" s="126"/>
      <c r="F114" s="43"/>
      <c r="G114" s="7"/>
    </row>
    <row r="115" spans="1:7" s="8" customFormat="1">
      <c r="A115" s="30">
        <v>2.1</v>
      </c>
      <c r="B115" s="31" t="s">
        <v>17</v>
      </c>
      <c r="C115" s="32">
        <f>+C112*2</f>
        <v>1194</v>
      </c>
      <c r="D115" s="33" t="s">
        <v>18</v>
      </c>
      <c r="E115" s="34">
        <v>74.849999999999994</v>
      </c>
      <c r="F115" s="43">
        <f>+ROUND(C115*E115,2)</f>
        <v>89370.9</v>
      </c>
      <c r="G115" s="7"/>
    </row>
    <row r="116" spans="1:7" s="8" customFormat="1" ht="12.75" customHeight="1">
      <c r="A116" s="35">
        <v>2.2000000000000002</v>
      </c>
      <c r="B116" s="36" t="s">
        <v>19</v>
      </c>
      <c r="C116" s="32">
        <v>597</v>
      </c>
      <c r="D116" s="33" t="s">
        <v>20</v>
      </c>
      <c r="E116" s="34">
        <v>40.65</v>
      </c>
      <c r="F116" s="43">
        <f>+ROUND(C116*E116,2)</f>
        <v>24268.05</v>
      </c>
      <c r="G116" s="7"/>
    </row>
    <row r="117" spans="1:7" s="8" customFormat="1" ht="12.75" customHeight="1">
      <c r="A117" s="30">
        <v>2.2999999999999998</v>
      </c>
      <c r="B117" s="31" t="s">
        <v>21</v>
      </c>
      <c r="C117" s="32">
        <v>41.79</v>
      </c>
      <c r="D117" s="33" t="s">
        <v>22</v>
      </c>
      <c r="E117" s="34">
        <v>165</v>
      </c>
      <c r="F117" s="43">
        <f>+ROUND(C117*E117,2)</f>
        <v>6895.35</v>
      </c>
      <c r="G117" s="7"/>
    </row>
    <row r="118" spans="1:7" s="8" customFormat="1" ht="12.75" customHeight="1">
      <c r="A118" s="30"/>
      <c r="B118" s="31"/>
      <c r="C118" s="32"/>
      <c r="D118" s="33"/>
      <c r="E118" s="85"/>
      <c r="F118" s="43"/>
      <c r="G118" s="7"/>
    </row>
    <row r="119" spans="1:7" s="120" customFormat="1">
      <c r="A119" s="127">
        <v>3</v>
      </c>
      <c r="B119" s="128" t="s">
        <v>23</v>
      </c>
      <c r="C119" s="125"/>
      <c r="D119" s="33"/>
      <c r="E119" s="129"/>
      <c r="F119" s="43">
        <f t="shared" ref="F119:F138" si="3">+ROUND(C119*E119,2)</f>
        <v>0</v>
      </c>
      <c r="G119" s="119"/>
    </row>
    <row r="120" spans="1:7" s="120" customFormat="1" ht="23.25" customHeight="1">
      <c r="A120" s="130">
        <v>3.1</v>
      </c>
      <c r="B120" s="131" t="s">
        <v>61</v>
      </c>
      <c r="C120" s="125">
        <v>1440.26</v>
      </c>
      <c r="D120" s="33" t="s">
        <v>22</v>
      </c>
      <c r="E120" s="125">
        <v>185.42</v>
      </c>
      <c r="F120" s="43">
        <f t="shared" si="3"/>
        <v>267053.01</v>
      </c>
      <c r="G120" s="119"/>
    </row>
    <row r="121" spans="1:7" s="51" customFormat="1">
      <c r="A121" s="44">
        <v>3.2</v>
      </c>
      <c r="B121" s="45" t="s">
        <v>25</v>
      </c>
      <c r="C121" s="46">
        <f>+C116</f>
        <v>597</v>
      </c>
      <c r="D121" s="47" t="s">
        <v>20</v>
      </c>
      <c r="E121" s="48">
        <v>21.67</v>
      </c>
      <c r="F121" s="49">
        <f>ROUND(E121*C121,2)</f>
        <v>12936.99</v>
      </c>
      <c r="G121" s="50">
        <f>+E121*C121</f>
        <v>12936.99</v>
      </c>
    </row>
    <row r="122" spans="1:7" s="120" customFormat="1">
      <c r="A122" s="130">
        <v>3.3</v>
      </c>
      <c r="B122" s="122" t="s">
        <v>26</v>
      </c>
      <c r="C122" s="125">
        <v>44.77</v>
      </c>
      <c r="D122" s="33" t="s">
        <v>22</v>
      </c>
      <c r="E122" s="125">
        <v>1068.3599999999999</v>
      </c>
      <c r="F122" s="43">
        <f t="shared" si="3"/>
        <v>47830.48</v>
      </c>
      <c r="G122" s="119"/>
    </row>
    <row r="123" spans="1:7" s="120" customFormat="1">
      <c r="A123" s="44">
        <v>3.4</v>
      </c>
      <c r="B123" s="31" t="s">
        <v>55</v>
      </c>
      <c r="C123" s="125">
        <v>1651.66</v>
      </c>
      <c r="D123" s="33" t="s">
        <v>22</v>
      </c>
      <c r="E123" s="42">
        <v>651.17999999999995</v>
      </c>
      <c r="F123" s="43">
        <f t="shared" si="3"/>
        <v>1075527.96</v>
      </c>
      <c r="G123" s="119"/>
    </row>
    <row r="124" spans="1:7" s="120" customFormat="1" ht="25.5">
      <c r="A124" s="130">
        <v>3.5</v>
      </c>
      <c r="B124" s="52" t="s">
        <v>28</v>
      </c>
      <c r="C124" s="125">
        <v>1307.56</v>
      </c>
      <c r="D124" s="33" t="s">
        <v>22</v>
      </c>
      <c r="E124" s="125">
        <v>183.68</v>
      </c>
      <c r="F124" s="43">
        <f t="shared" si="3"/>
        <v>240172.62</v>
      </c>
      <c r="G124" s="119"/>
    </row>
    <row r="125" spans="1:7" s="120" customFormat="1">
      <c r="A125" s="44">
        <v>3.6</v>
      </c>
      <c r="B125" s="36" t="s">
        <v>29</v>
      </c>
      <c r="C125" s="125">
        <v>1728.32</v>
      </c>
      <c r="D125" s="33" t="s">
        <v>22</v>
      </c>
      <c r="E125" s="125">
        <v>165</v>
      </c>
      <c r="F125" s="43">
        <f t="shared" si="3"/>
        <v>285172.8</v>
      </c>
      <c r="G125" s="119"/>
    </row>
    <row r="126" spans="1:7" s="120" customFormat="1">
      <c r="A126" s="132"/>
      <c r="B126" s="122"/>
      <c r="C126" s="125"/>
      <c r="D126" s="33"/>
      <c r="E126" s="125"/>
      <c r="F126" s="43">
        <f t="shared" si="3"/>
        <v>0</v>
      </c>
      <c r="G126" s="119"/>
    </row>
    <row r="127" spans="1:7" s="120" customFormat="1">
      <c r="A127" s="127">
        <v>4</v>
      </c>
      <c r="B127" s="128" t="s">
        <v>62</v>
      </c>
      <c r="C127" s="125"/>
      <c r="D127" s="33"/>
      <c r="E127" s="125"/>
      <c r="F127" s="43">
        <f t="shared" si="3"/>
        <v>0</v>
      </c>
      <c r="G127" s="119"/>
    </row>
    <row r="128" spans="1:7" s="120" customFormat="1" ht="28.5" customHeight="1">
      <c r="A128" s="130">
        <v>4.0999999999999996</v>
      </c>
      <c r="B128" s="133" t="s">
        <v>63</v>
      </c>
      <c r="C128" s="125">
        <v>614.91</v>
      </c>
      <c r="D128" s="33" t="s">
        <v>15</v>
      </c>
      <c r="E128" s="125">
        <v>1219.23</v>
      </c>
      <c r="F128" s="43">
        <f t="shared" si="3"/>
        <v>749716.72</v>
      </c>
      <c r="G128" s="119"/>
    </row>
    <row r="129" spans="1:10" s="120" customFormat="1">
      <c r="A129" s="130"/>
      <c r="B129" s="133"/>
      <c r="C129" s="125"/>
      <c r="D129" s="33"/>
      <c r="E129" s="125"/>
      <c r="F129" s="43">
        <f t="shared" si="3"/>
        <v>0</v>
      </c>
      <c r="G129" s="119"/>
    </row>
    <row r="130" spans="1:10" s="120" customFormat="1" ht="15" customHeight="1">
      <c r="A130" s="134">
        <v>5</v>
      </c>
      <c r="B130" s="128" t="s">
        <v>64</v>
      </c>
      <c r="C130" s="125"/>
      <c r="D130" s="33"/>
      <c r="E130" s="125"/>
      <c r="F130" s="43">
        <f t="shared" si="3"/>
        <v>0</v>
      </c>
      <c r="G130" s="119"/>
    </row>
    <row r="131" spans="1:10" s="120" customFormat="1" ht="25.5">
      <c r="A131" s="130">
        <v>5.0999999999999996</v>
      </c>
      <c r="B131" s="133" t="s">
        <v>65</v>
      </c>
      <c r="C131" s="125">
        <v>614.91</v>
      </c>
      <c r="D131" s="33" t="s">
        <v>15</v>
      </c>
      <c r="E131" s="125">
        <v>79.28</v>
      </c>
      <c r="F131" s="43">
        <f t="shared" si="3"/>
        <v>48750.06</v>
      </c>
      <c r="G131" s="119"/>
    </row>
    <row r="132" spans="1:10" s="120" customFormat="1">
      <c r="A132" s="135"/>
      <c r="B132" s="133"/>
      <c r="C132" s="125"/>
      <c r="D132" s="33"/>
      <c r="E132" s="125"/>
      <c r="F132" s="43">
        <f t="shared" si="3"/>
        <v>0</v>
      </c>
      <c r="G132" s="119"/>
    </row>
    <row r="133" spans="1:10" s="120" customFormat="1" ht="12" customHeight="1">
      <c r="A133" s="136">
        <v>6</v>
      </c>
      <c r="B133" s="133" t="s">
        <v>66</v>
      </c>
      <c r="C133" s="125">
        <v>1</v>
      </c>
      <c r="D133" s="33" t="s">
        <v>43</v>
      </c>
      <c r="E133" s="125">
        <v>54185.61</v>
      </c>
      <c r="F133" s="43">
        <f t="shared" si="3"/>
        <v>54185.61</v>
      </c>
      <c r="G133" s="119"/>
    </row>
    <row r="134" spans="1:10" s="120" customFormat="1">
      <c r="A134" s="136"/>
      <c r="B134" s="133"/>
      <c r="C134" s="125"/>
      <c r="D134" s="33"/>
      <c r="E134" s="125"/>
      <c r="F134" s="27">
        <f t="shared" si="3"/>
        <v>0</v>
      </c>
      <c r="G134" s="119"/>
    </row>
    <row r="135" spans="1:10" s="120" customFormat="1" ht="12" customHeight="1">
      <c r="A135" s="127">
        <v>7</v>
      </c>
      <c r="B135" s="128" t="s">
        <v>67</v>
      </c>
      <c r="C135" s="137"/>
      <c r="D135" s="137"/>
      <c r="E135" s="137"/>
      <c r="F135" s="27">
        <f t="shared" si="3"/>
        <v>0</v>
      </c>
      <c r="G135" s="119"/>
    </row>
    <row r="136" spans="1:10" s="120" customFormat="1" ht="12" customHeight="1">
      <c r="A136" s="138">
        <v>7.1</v>
      </c>
      <c r="B136" s="131" t="s">
        <v>68</v>
      </c>
      <c r="C136" s="123">
        <v>7</v>
      </c>
      <c r="D136" s="124" t="s">
        <v>38</v>
      </c>
      <c r="E136" s="123">
        <v>1004.25</v>
      </c>
      <c r="F136" s="27">
        <f t="shared" si="3"/>
        <v>7029.75</v>
      </c>
      <c r="G136" s="119"/>
    </row>
    <row r="137" spans="1:10" s="120" customFormat="1" ht="12" customHeight="1">
      <c r="A137" s="138">
        <v>7.2</v>
      </c>
      <c r="B137" s="133" t="s">
        <v>69</v>
      </c>
      <c r="C137" s="123">
        <v>10</v>
      </c>
      <c r="D137" s="124" t="s">
        <v>38</v>
      </c>
      <c r="E137" s="123">
        <v>297.19</v>
      </c>
      <c r="F137" s="27">
        <f t="shared" si="3"/>
        <v>2971.9</v>
      </c>
      <c r="G137" s="119"/>
    </row>
    <row r="138" spans="1:10" s="8" customFormat="1" ht="12.75" customHeight="1">
      <c r="A138" s="63"/>
      <c r="B138" s="61" t="s">
        <v>40</v>
      </c>
      <c r="C138" s="32"/>
      <c r="D138" s="64"/>
      <c r="E138" s="42"/>
      <c r="F138" s="27">
        <f t="shared" si="3"/>
        <v>0</v>
      </c>
      <c r="G138" s="7"/>
    </row>
    <row r="139" spans="1:10" s="72" customFormat="1" ht="25.5" customHeight="1">
      <c r="A139" s="65">
        <v>8</v>
      </c>
      <c r="B139" s="66" t="s">
        <v>41</v>
      </c>
      <c r="C139" s="67">
        <v>597</v>
      </c>
      <c r="D139" s="68" t="s">
        <v>15</v>
      </c>
      <c r="E139" s="69">
        <v>50.15</v>
      </c>
      <c r="F139" s="70">
        <f>ROUND(C139*E139,2)</f>
        <v>29939.55</v>
      </c>
      <c r="G139" s="71"/>
      <c r="I139" s="73"/>
      <c r="J139" s="74"/>
    </row>
    <row r="140" spans="1:10" s="72" customFormat="1">
      <c r="A140" s="65"/>
      <c r="B140" s="66"/>
      <c r="C140" s="67"/>
      <c r="D140" s="68"/>
      <c r="E140" s="69"/>
      <c r="F140" s="70"/>
      <c r="G140" s="75"/>
      <c r="I140" s="73"/>
      <c r="J140" s="74"/>
    </row>
    <row r="141" spans="1:10" s="72" customFormat="1">
      <c r="A141" s="65">
        <v>9</v>
      </c>
      <c r="B141" s="66" t="s">
        <v>42</v>
      </c>
      <c r="C141" s="67">
        <v>1</v>
      </c>
      <c r="D141" s="68" t="s">
        <v>43</v>
      </c>
      <c r="E141" s="69">
        <v>10000</v>
      </c>
      <c r="F141" s="70">
        <f>ROUND(C141*E141,2)</f>
        <v>10000</v>
      </c>
      <c r="G141" s="75"/>
      <c r="I141" s="73"/>
      <c r="J141" s="74"/>
    </row>
    <row r="142" spans="1:10" s="83" customFormat="1" ht="12.75" customHeight="1">
      <c r="A142" s="76"/>
      <c r="B142" s="77" t="s">
        <v>70</v>
      </c>
      <c r="C142" s="78"/>
      <c r="D142" s="79"/>
      <c r="E142" s="80"/>
      <c r="F142" s="81">
        <f>SUM(F111:F141)</f>
        <v>2978197.21</v>
      </c>
      <c r="G142" s="82"/>
    </row>
    <row r="143" spans="1:10" s="120" customFormat="1">
      <c r="A143" s="139"/>
      <c r="B143" s="139"/>
      <c r="C143" s="117"/>
      <c r="D143" s="118"/>
      <c r="E143" s="117"/>
      <c r="F143" s="27"/>
      <c r="G143" s="119"/>
    </row>
    <row r="144" spans="1:10" s="120" customFormat="1" ht="32.25" customHeight="1">
      <c r="A144" s="140" t="s">
        <v>71</v>
      </c>
      <c r="B144" s="116" t="s">
        <v>72</v>
      </c>
      <c r="C144" s="117"/>
      <c r="D144" s="118"/>
      <c r="E144" s="117"/>
      <c r="F144" s="27"/>
      <c r="G144" s="119"/>
    </row>
    <row r="145" spans="1:7" s="120" customFormat="1" ht="3.75" customHeight="1">
      <c r="A145" s="140"/>
      <c r="B145" s="116"/>
      <c r="C145" s="117"/>
      <c r="D145" s="118"/>
      <c r="E145" s="117"/>
      <c r="F145" s="27"/>
      <c r="G145" s="119"/>
    </row>
    <row r="146" spans="1:7" s="8" customFormat="1" ht="12.75" customHeight="1">
      <c r="A146" s="25">
        <v>1</v>
      </c>
      <c r="B146" s="26" t="s">
        <v>14</v>
      </c>
      <c r="C146" s="123">
        <v>587</v>
      </c>
      <c r="D146" s="22" t="s">
        <v>15</v>
      </c>
      <c r="E146" s="21">
        <v>44.18</v>
      </c>
      <c r="F146" s="27">
        <f>+ROUND(C146*E146,2)</f>
        <v>25933.66</v>
      </c>
      <c r="G146" s="7"/>
    </row>
    <row r="147" spans="1:7" s="8" customFormat="1" ht="9.75" customHeight="1">
      <c r="A147" s="29"/>
      <c r="B147" s="26"/>
      <c r="C147" s="21"/>
      <c r="D147" s="22"/>
      <c r="E147" s="28"/>
      <c r="F147" s="27"/>
      <c r="G147" s="7"/>
    </row>
    <row r="148" spans="1:7" s="8" customFormat="1" ht="12.75" customHeight="1">
      <c r="A148" s="29">
        <v>2</v>
      </c>
      <c r="B148" s="20" t="s">
        <v>16</v>
      </c>
      <c r="C148" s="21"/>
      <c r="D148" s="22"/>
      <c r="E148" s="28"/>
      <c r="F148" s="27"/>
      <c r="G148" s="7"/>
    </row>
    <row r="149" spans="1:7" s="8" customFormat="1">
      <c r="A149" s="30">
        <v>2.1</v>
      </c>
      <c r="B149" s="31" t="s">
        <v>17</v>
      </c>
      <c r="C149" s="32">
        <f>+C146*2</f>
        <v>1174</v>
      </c>
      <c r="D149" s="33" t="s">
        <v>18</v>
      </c>
      <c r="E149" s="34">
        <v>74.849999999999994</v>
      </c>
      <c r="F149" s="27">
        <f>+ROUND(C149*E149,2)</f>
        <v>87873.9</v>
      </c>
      <c r="G149" s="7"/>
    </row>
    <row r="150" spans="1:7" s="8" customFormat="1" ht="12.75" customHeight="1">
      <c r="A150" s="35">
        <v>2.2000000000000002</v>
      </c>
      <c r="B150" s="36" t="s">
        <v>19</v>
      </c>
      <c r="C150" s="32">
        <f>+C146</f>
        <v>587</v>
      </c>
      <c r="D150" s="33" t="s">
        <v>20</v>
      </c>
      <c r="E150" s="34">
        <v>40.65</v>
      </c>
      <c r="F150" s="27">
        <f>+ROUND(C150*E150,2)</f>
        <v>23861.55</v>
      </c>
      <c r="G150" s="7"/>
    </row>
    <row r="151" spans="1:7" s="93" customFormat="1" ht="12.75" customHeight="1">
      <c r="A151" s="86">
        <v>2.2999999999999998</v>
      </c>
      <c r="B151" s="87" t="s">
        <v>21</v>
      </c>
      <c r="C151" s="88">
        <f>+C150*0.05*1.4</f>
        <v>41.09</v>
      </c>
      <c r="D151" s="89" t="s">
        <v>22</v>
      </c>
      <c r="E151" s="141">
        <v>165</v>
      </c>
      <c r="F151" s="110">
        <f>+ROUND(C151*E151,2)</f>
        <v>6779.85</v>
      </c>
      <c r="G151" s="92"/>
    </row>
    <row r="152" spans="1:7" s="120" customFormat="1">
      <c r="A152" s="132"/>
      <c r="B152" s="122"/>
      <c r="C152" s="125"/>
      <c r="D152" s="33"/>
      <c r="E152" s="129"/>
      <c r="F152" s="27">
        <f t="shared" ref="F152:F171" si="4">+ROUND(C152*E152,2)</f>
        <v>0</v>
      </c>
      <c r="G152" s="119"/>
    </row>
    <row r="153" spans="1:7" s="120" customFormat="1">
      <c r="A153" s="127">
        <v>3</v>
      </c>
      <c r="B153" s="128" t="s">
        <v>23</v>
      </c>
      <c r="C153" s="125"/>
      <c r="D153" s="33"/>
      <c r="E153" s="125"/>
      <c r="F153" s="27">
        <f t="shared" si="4"/>
        <v>0</v>
      </c>
      <c r="G153" s="119"/>
    </row>
    <row r="154" spans="1:7" s="120" customFormat="1" ht="25.5">
      <c r="A154" s="138">
        <v>3.1</v>
      </c>
      <c r="B154" s="131" t="s">
        <v>61</v>
      </c>
      <c r="C154" s="125">
        <v>1819.69</v>
      </c>
      <c r="D154" s="33" t="s">
        <v>22</v>
      </c>
      <c r="E154" s="125">
        <v>185.42</v>
      </c>
      <c r="F154" s="43">
        <f t="shared" si="4"/>
        <v>337406.92</v>
      </c>
      <c r="G154" s="119"/>
    </row>
    <row r="155" spans="1:7" s="51" customFormat="1">
      <c r="A155" s="44">
        <v>3.2</v>
      </c>
      <c r="B155" s="45" t="s">
        <v>25</v>
      </c>
      <c r="C155" s="46">
        <f>+C150</f>
        <v>587</v>
      </c>
      <c r="D155" s="47" t="s">
        <v>20</v>
      </c>
      <c r="E155" s="48">
        <v>21.67</v>
      </c>
      <c r="F155" s="49">
        <f>ROUND(E155*C155,2)</f>
        <v>12720.29</v>
      </c>
      <c r="G155" s="50">
        <f>+E155*C155</f>
        <v>12720.29</v>
      </c>
    </row>
    <row r="156" spans="1:7" s="120" customFormat="1">
      <c r="A156" s="138">
        <v>3.3</v>
      </c>
      <c r="B156" s="122" t="s">
        <v>26</v>
      </c>
      <c r="C156" s="125">
        <v>49.5</v>
      </c>
      <c r="D156" s="33" t="s">
        <v>22</v>
      </c>
      <c r="E156" s="125">
        <v>1068.3599999999999</v>
      </c>
      <c r="F156" s="43">
        <f t="shared" si="4"/>
        <v>52883.82</v>
      </c>
      <c r="G156" s="119"/>
    </row>
    <row r="157" spans="1:7" s="120" customFormat="1">
      <c r="A157" s="44">
        <v>3.4</v>
      </c>
      <c r="B157" s="31" t="s">
        <v>55</v>
      </c>
      <c r="C157" s="125">
        <v>2073.2199999999998</v>
      </c>
      <c r="D157" s="33" t="s">
        <v>22</v>
      </c>
      <c r="E157" s="42">
        <v>651.17999999999995</v>
      </c>
      <c r="F157" s="43">
        <f t="shared" si="4"/>
        <v>1350039.4</v>
      </c>
      <c r="G157" s="119"/>
    </row>
    <row r="158" spans="1:7" s="120" customFormat="1" ht="25.5">
      <c r="A158" s="138">
        <v>3.5</v>
      </c>
      <c r="B158" s="52" t="s">
        <v>28</v>
      </c>
      <c r="C158" s="125">
        <v>1641.3</v>
      </c>
      <c r="D158" s="33" t="s">
        <v>22</v>
      </c>
      <c r="E158" s="125">
        <v>183.68</v>
      </c>
      <c r="F158" s="43">
        <f t="shared" si="4"/>
        <v>301473.98</v>
      </c>
      <c r="G158" s="119"/>
    </row>
    <row r="159" spans="1:7" s="120" customFormat="1">
      <c r="A159" s="44">
        <v>3.6</v>
      </c>
      <c r="B159" s="36" t="s">
        <v>29</v>
      </c>
      <c r="C159" s="125">
        <v>2183.63</v>
      </c>
      <c r="D159" s="33" t="s">
        <v>22</v>
      </c>
      <c r="E159" s="125">
        <v>165</v>
      </c>
      <c r="F159" s="43">
        <f t="shared" si="4"/>
        <v>360298.95</v>
      </c>
      <c r="G159" s="119"/>
    </row>
    <row r="160" spans="1:7" s="120" customFormat="1">
      <c r="A160" s="138"/>
      <c r="B160" s="122"/>
      <c r="C160" s="125"/>
      <c r="D160" s="33"/>
      <c r="E160" s="125"/>
      <c r="F160" s="27">
        <f t="shared" si="4"/>
        <v>0</v>
      </c>
      <c r="G160" s="119"/>
    </row>
    <row r="161" spans="1:10" s="120" customFormat="1">
      <c r="A161" s="127">
        <v>4</v>
      </c>
      <c r="B161" s="128" t="s">
        <v>62</v>
      </c>
      <c r="C161" s="125"/>
      <c r="D161" s="33"/>
      <c r="E161" s="125"/>
      <c r="F161" s="27">
        <f t="shared" si="4"/>
        <v>0</v>
      </c>
      <c r="G161" s="119"/>
    </row>
    <row r="162" spans="1:10" s="120" customFormat="1" ht="25.5">
      <c r="A162" s="138">
        <v>4.0999999999999996</v>
      </c>
      <c r="B162" s="133" t="s">
        <v>73</v>
      </c>
      <c r="C162" s="125">
        <v>605.59</v>
      </c>
      <c r="D162" s="33" t="s">
        <v>15</v>
      </c>
      <c r="E162" s="125">
        <v>2755.86</v>
      </c>
      <c r="F162" s="43">
        <f t="shared" si="4"/>
        <v>1668921.26</v>
      </c>
      <c r="G162" s="119"/>
    </row>
    <row r="163" spans="1:10" s="120" customFormat="1">
      <c r="A163" s="136"/>
      <c r="B163" s="133"/>
      <c r="C163" s="125"/>
      <c r="D163" s="33"/>
      <c r="E163" s="125"/>
      <c r="F163" s="27">
        <f t="shared" si="4"/>
        <v>0</v>
      </c>
      <c r="G163" s="119"/>
    </row>
    <row r="164" spans="1:10" s="120" customFormat="1" ht="11.25" customHeight="1">
      <c r="A164" s="127">
        <v>5</v>
      </c>
      <c r="B164" s="128" t="s">
        <v>64</v>
      </c>
      <c r="C164" s="125"/>
      <c r="D164" s="33"/>
      <c r="E164" s="125"/>
      <c r="F164" s="27">
        <f t="shared" si="4"/>
        <v>0</v>
      </c>
      <c r="G164" s="119"/>
    </row>
    <row r="165" spans="1:10" s="120" customFormat="1" ht="26.25" customHeight="1">
      <c r="A165" s="138">
        <v>5.0999999999999996</v>
      </c>
      <c r="B165" s="133" t="s">
        <v>74</v>
      </c>
      <c r="C165" s="125">
        <v>605.59</v>
      </c>
      <c r="D165" s="33" t="s">
        <v>15</v>
      </c>
      <c r="E165" s="125">
        <v>117.05</v>
      </c>
      <c r="F165" s="43">
        <f t="shared" si="4"/>
        <v>70884.31</v>
      </c>
      <c r="G165" s="119"/>
    </row>
    <row r="166" spans="1:10" s="120" customFormat="1" ht="9" customHeight="1">
      <c r="A166" s="136"/>
      <c r="B166" s="133"/>
      <c r="C166" s="125"/>
      <c r="D166" s="33"/>
      <c r="E166" s="125"/>
      <c r="F166" s="27">
        <f t="shared" si="4"/>
        <v>0</v>
      </c>
      <c r="G166" s="119"/>
    </row>
    <row r="167" spans="1:10" s="120" customFormat="1" ht="15" customHeight="1">
      <c r="A167" s="127">
        <v>6</v>
      </c>
      <c r="B167" s="128" t="s">
        <v>36</v>
      </c>
      <c r="C167" s="125"/>
      <c r="D167" s="33"/>
      <c r="E167" s="125"/>
      <c r="F167" s="27">
        <f t="shared" si="4"/>
        <v>0</v>
      </c>
      <c r="G167" s="119"/>
    </row>
    <row r="168" spans="1:10" s="120" customFormat="1" ht="27.75" customHeight="1">
      <c r="A168" s="138">
        <v>6.1</v>
      </c>
      <c r="B168" s="133" t="s">
        <v>75</v>
      </c>
      <c r="C168" s="125">
        <v>2</v>
      </c>
      <c r="D168" s="33" t="s">
        <v>43</v>
      </c>
      <c r="E168" s="125">
        <v>57479.49</v>
      </c>
      <c r="F168" s="43">
        <f t="shared" si="4"/>
        <v>114958.98</v>
      </c>
      <c r="G168" s="119"/>
    </row>
    <row r="169" spans="1:10" s="120" customFormat="1" ht="12" customHeight="1">
      <c r="A169" s="138">
        <v>6.2</v>
      </c>
      <c r="B169" s="131" t="s">
        <v>68</v>
      </c>
      <c r="C169" s="123">
        <v>7</v>
      </c>
      <c r="D169" s="124" t="s">
        <v>38</v>
      </c>
      <c r="E169" s="123">
        <v>1004.25</v>
      </c>
      <c r="F169" s="43">
        <f t="shared" si="4"/>
        <v>7029.75</v>
      </c>
      <c r="G169" s="119"/>
    </row>
    <row r="170" spans="1:10" s="120" customFormat="1" ht="14.25" customHeight="1">
      <c r="A170" s="138">
        <v>6.3</v>
      </c>
      <c r="B170" s="133" t="s">
        <v>69</v>
      </c>
      <c r="C170" s="123">
        <v>7</v>
      </c>
      <c r="D170" s="124" t="s">
        <v>38</v>
      </c>
      <c r="E170" s="123">
        <v>297.19</v>
      </c>
      <c r="F170" s="43">
        <f t="shared" si="4"/>
        <v>2080.33</v>
      </c>
      <c r="G170" s="119"/>
    </row>
    <row r="171" spans="1:10" s="8" customFormat="1" ht="12.75" customHeight="1">
      <c r="A171" s="63"/>
      <c r="B171" s="61" t="s">
        <v>40</v>
      </c>
      <c r="C171" s="32"/>
      <c r="D171" s="64"/>
      <c r="E171" s="42"/>
      <c r="F171" s="27">
        <f t="shared" si="4"/>
        <v>0</v>
      </c>
      <c r="G171" s="7"/>
    </row>
    <row r="172" spans="1:10" s="72" customFormat="1" ht="25.5" customHeight="1">
      <c r="A172" s="65">
        <v>7</v>
      </c>
      <c r="B172" s="66" t="s">
        <v>41</v>
      </c>
      <c r="C172" s="67">
        <v>587</v>
      </c>
      <c r="D172" s="68" t="s">
        <v>15</v>
      </c>
      <c r="E172" s="69">
        <v>50.15</v>
      </c>
      <c r="F172" s="70">
        <f>ROUND(C172*E172,2)</f>
        <v>29438.05</v>
      </c>
      <c r="G172" s="71"/>
      <c r="I172" s="73"/>
      <c r="J172" s="74"/>
    </row>
    <row r="173" spans="1:10" s="72" customFormat="1">
      <c r="A173" s="65"/>
      <c r="B173" s="66"/>
      <c r="C173" s="67"/>
      <c r="D173" s="68"/>
      <c r="E173" s="69"/>
      <c r="F173" s="70"/>
      <c r="G173" s="75"/>
      <c r="I173" s="73"/>
      <c r="J173" s="74"/>
    </row>
    <row r="174" spans="1:10" s="72" customFormat="1">
      <c r="A174" s="65">
        <v>8</v>
      </c>
      <c r="B174" s="66" t="s">
        <v>42</v>
      </c>
      <c r="C174" s="67">
        <v>1</v>
      </c>
      <c r="D174" s="68" t="s">
        <v>43</v>
      </c>
      <c r="E174" s="69">
        <v>10000</v>
      </c>
      <c r="F174" s="70">
        <f>ROUND(C174*E174,2)</f>
        <v>10000</v>
      </c>
      <c r="G174" s="75"/>
      <c r="I174" s="73"/>
      <c r="J174" s="74"/>
    </row>
    <row r="175" spans="1:10" s="147" customFormat="1">
      <c r="A175" s="142"/>
      <c r="B175" s="112" t="s">
        <v>76</v>
      </c>
      <c r="C175" s="143"/>
      <c r="D175" s="144"/>
      <c r="E175" s="145"/>
      <c r="F175" s="81">
        <f>SUM(F145:F174)</f>
        <v>4462585</v>
      </c>
      <c r="G175" s="146"/>
    </row>
    <row r="176" spans="1:10" s="120" customFormat="1">
      <c r="A176" s="148"/>
      <c r="B176" s="149"/>
      <c r="C176" s="150"/>
      <c r="D176" s="151"/>
      <c r="E176" s="152"/>
      <c r="F176" s="27"/>
      <c r="G176" s="119"/>
    </row>
    <row r="177" spans="1:7" s="120" customFormat="1" ht="25.5">
      <c r="A177" s="115" t="s">
        <v>77</v>
      </c>
      <c r="B177" s="116" t="s">
        <v>78</v>
      </c>
      <c r="C177" s="117"/>
      <c r="D177" s="118"/>
      <c r="E177" s="117"/>
      <c r="F177" s="27"/>
      <c r="G177" s="119"/>
    </row>
    <row r="178" spans="1:7" s="120" customFormat="1">
      <c r="A178" s="115"/>
      <c r="B178" s="116"/>
      <c r="C178" s="117"/>
      <c r="D178" s="118"/>
      <c r="E178" s="117"/>
      <c r="F178" s="27"/>
      <c r="G178" s="119"/>
    </row>
    <row r="179" spans="1:7" s="8" customFormat="1" ht="12.75" customHeight="1">
      <c r="A179" s="25">
        <v>1</v>
      </c>
      <c r="B179" s="26" t="s">
        <v>14</v>
      </c>
      <c r="C179" s="123">
        <v>100</v>
      </c>
      <c r="D179" s="22" t="s">
        <v>15</v>
      </c>
      <c r="E179" s="21">
        <v>44.18</v>
      </c>
      <c r="F179" s="27">
        <f>+ROUND(C179*E179,2)</f>
        <v>4418</v>
      </c>
      <c r="G179" s="7"/>
    </row>
    <row r="180" spans="1:7" s="8" customFormat="1" ht="12.75" customHeight="1">
      <c r="A180" s="29"/>
      <c r="B180" s="26"/>
      <c r="C180" s="21"/>
      <c r="D180" s="22"/>
      <c r="E180" s="28"/>
      <c r="F180" s="27"/>
      <c r="G180" s="7"/>
    </row>
    <row r="181" spans="1:7" s="8" customFormat="1" ht="12.75" customHeight="1">
      <c r="A181" s="29">
        <v>2</v>
      </c>
      <c r="B181" s="20" t="s">
        <v>16</v>
      </c>
      <c r="C181" s="21"/>
      <c r="D181" s="22"/>
      <c r="E181" s="28"/>
      <c r="F181" s="27"/>
      <c r="G181" s="7"/>
    </row>
    <row r="182" spans="1:7" s="8" customFormat="1">
      <c r="A182" s="30">
        <v>2.1</v>
      </c>
      <c r="B182" s="31" t="s">
        <v>17</v>
      </c>
      <c r="C182" s="32">
        <f>+C179*2</f>
        <v>200</v>
      </c>
      <c r="D182" s="33" t="s">
        <v>18</v>
      </c>
      <c r="E182" s="34">
        <v>74.849999999999994</v>
      </c>
      <c r="F182" s="27">
        <f>+ROUND(C182*E182,2)</f>
        <v>14970</v>
      </c>
      <c r="G182" s="7"/>
    </row>
    <row r="183" spans="1:7" s="8" customFormat="1" ht="12.75" customHeight="1">
      <c r="A183" s="35">
        <v>2.2000000000000002</v>
      </c>
      <c r="B183" s="36" t="s">
        <v>19</v>
      </c>
      <c r="C183" s="32">
        <f>+C179</f>
        <v>100</v>
      </c>
      <c r="D183" s="33" t="s">
        <v>20</v>
      </c>
      <c r="E183" s="34">
        <v>40.65</v>
      </c>
      <c r="F183" s="27">
        <f>+ROUND(C183*E183,2)</f>
        <v>4065</v>
      </c>
      <c r="G183" s="7"/>
    </row>
    <row r="184" spans="1:7" s="8" customFormat="1" ht="12.75" customHeight="1">
      <c r="A184" s="30">
        <v>2.2999999999999998</v>
      </c>
      <c r="B184" s="31" t="s">
        <v>21</v>
      </c>
      <c r="C184" s="32">
        <f>+C183*0.05*1.4</f>
        <v>7</v>
      </c>
      <c r="D184" s="33" t="s">
        <v>22</v>
      </c>
      <c r="E184" s="34">
        <v>165</v>
      </c>
      <c r="F184" s="27">
        <f>+ROUND(C184*E184,2)</f>
        <v>1155</v>
      </c>
      <c r="G184" s="7"/>
    </row>
    <row r="185" spans="1:7" s="120" customFormat="1">
      <c r="A185" s="121"/>
      <c r="B185" s="122"/>
      <c r="C185" s="123"/>
      <c r="D185" s="124"/>
      <c r="E185" s="129"/>
      <c r="F185" s="27">
        <f t="shared" ref="F185:F201" si="5">+ROUND(C185*E185,2)</f>
        <v>0</v>
      </c>
      <c r="G185" s="119"/>
    </row>
    <row r="186" spans="1:7" s="120" customFormat="1">
      <c r="A186" s="127">
        <v>3</v>
      </c>
      <c r="B186" s="128" t="s">
        <v>23</v>
      </c>
      <c r="C186" s="123"/>
      <c r="D186" s="124"/>
      <c r="E186" s="153"/>
      <c r="F186" s="27">
        <f t="shared" si="5"/>
        <v>0</v>
      </c>
      <c r="G186" s="119"/>
    </row>
    <row r="187" spans="1:7" s="120" customFormat="1" ht="25.5">
      <c r="A187" s="138">
        <v>3.1</v>
      </c>
      <c r="B187" s="131" t="s">
        <v>61</v>
      </c>
      <c r="C187" s="125">
        <v>332.5</v>
      </c>
      <c r="D187" s="33" t="s">
        <v>22</v>
      </c>
      <c r="E187" s="129">
        <v>185.42</v>
      </c>
      <c r="F187" s="27">
        <f t="shared" si="5"/>
        <v>61652.15</v>
      </c>
      <c r="G187" s="119"/>
    </row>
    <row r="188" spans="1:7" s="51" customFormat="1">
      <c r="A188" s="44">
        <v>3.2</v>
      </c>
      <c r="B188" s="45" t="s">
        <v>25</v>
      </c>
      <c r="C188" s="46">
        <f>+C183</f>
        <v>100</v>
      </c>
      <c r="D188" s="47" t="s">
        <v>20</v>
      </c>
      <c r="E188" s="48">
        <v>21.67</v>
      </c>
      <c r="F188" s="49">
        <f>ROUND(E188*C188,2)</f>
        <v>2167</v>
      </c>
      <c r="G188" s="50">
        <f>+E188*C188</f>
        <v>2167</v>
      </c>
    </row>
    <row r="189" spans="1:7" s="120" customFormat="1">
      <c r="A189" s="138">
        <v>3.3</v>
      </c>
      <c r="B189" s="122" t="s">
        <v>26</v>
      </c>
      <c r="C189" s="123">
        <v>7.5</v>
      </c>
      <c r="D189" s="124" t="s">
        <v>22</v>
      </c>
      <c r="E189" s="125">
        <v>1068.3599999999999</v>
      </c>
      <c r="F189" s="27">
        <f t="shared" si="5"/>
        <v>8012.7</v>
      </c>
      <c r="G189" s="119"/>
    </row>
    <row r="190" spans="1:7" s="120" customFormat="1">
      <c r="A190" s="44">
        <v>3.4</v>
      </c>
      <c r="B190" s="31" t="s">
        <v>55</v>
      </c>
      <c r="C190" s="123">
        <v>386.16</v>
      </c>
      <c r="D190" s="124" t="s">
        <v>22</v>
      </c>
      <c r="E190" s="42">
        <v>651.17999999999995</v>
      </c>
      <c r="F190" s="27">
        <f t="shared" si="5"/>
        <v>251459.67</v>
      </c>
      <c r="G190" s="119"/>
    </row>
    <row r="191" spans="1:7" s="120" customFormat="1" ht="25.5">
      <c r="A191" s="138">
        <v>3.5</v>
      </c>
      <c r="B191" s="52" t="s">
        <v>28</v>
      </c>
      <c r="C191" s="123">
        <v>305.70999999999998</v>
      </c>
      <c r="D191" s="124" t="s">
        <v>22</v>
      </c>
      <c r="E191" s="125">
        <v>126.55</v>
      </c>
      <c r="F191" s="27">
        <f t="shared" si="5"/>
        <v>38687.599999999999</v>
      </c>
      <c r="G191" s="119"/>
    </row>
    <row r="192" spans="1:7" s="120" customFormat="1">
      <c r="A192" s="44">
        <v>3.6</v>
      </c>
      <c r="B192" s="36" t="s">
        <v>29</v>
      </c>
      <c r="C192" s="123">
        <v>399</v>
      </c>
      <c r="D192" s="124" t="s">
        <v>22</v>
      </c>
      <c r="E192" s="125">
        <v>150</v>
      </c>
      <c r="F192" s="27">
        <f t="shared" si="5"/>
        <v>59850</v>
      </c>
      <c r="G192" s="119"/>
    </row>
    <row r="193" spans="1:10" s="120" customFormat="1">
      <c r="A193" s="138"/>
      <c r="B193" s="122"/>
      <c r="C193" s="123"/>
      <c r="D193" s="124"/>
      <c r="E193" s="123"/>
      <c r="F193" s="27">
        <f t="shared" si="5"/>
        <v>0</v>
      </c>
      <c r="G193" s="119"/>
    </row>
    <row r="194" spans="1:10" s="120" customFormat="1">
      <c r="A194" s="127">
        <v>4</v>
      </c>
      <c r="B194" s="128" t="s">
        <v>62</v>
      </c>
      <c r="C194" s="123"/>
      <c r="D194" s="124"/>
      <c r="E194" s="125"/>
      <c r="F194" s="27">
        <f t="shared" si="5"/>
        <v>0</v>
      </c>
      <c r="G194" s="119"/>
    </row>
    <row r="195" spans="1:10" s="158" customFormat="1" ht="25.5">
      <c r="A195" s="154">
        <v>4.0999999999999996</v>
      </c>
      <c r="B195" s="155" t="s">
        <v>79</v>
      </c>
      <c r="C195" s="156">
        <v>103</v>
      </c>
      <c r="D195" s="89" t="s">
        <v>18</v>
      </c>
      <c r="E195" s="156">
        <v>1219.23</v>
      </c>
      <c r="F195" s="110">
        <f t="shared" si="5"/>
        <v>125580.69</v>
      </c>
      <c r="G195" s="157"/>
    </row>
    <row r="196" spans="1:10" s="120" customFormat="1" ht="6.95" customHeight="1">
      <c r="A196" s="135"/>
      <c r="B196" s="133"/>
      <c r="C196" s="125"/>
      <c r="D196" s="33"/>
      <c r="E196" s="125"/>
      <c r="F196" s="27">
        <f t="shared" si="5"/>
        <v>0</v>
      </c>
      <c r="G196" s="119"/>
    </row>
    <row r="197" spans="1:10" s="120" customFormat="1">
      <c r="A197" s="134">
        <v>5</v>
      </c>
      <c r="B197" s="128" t="s">
        <v>64</v>
      </c>
      <c r="C197" s="125"/>
      <c r="D197" s="33"/>
      <c r="E197" s="125"/>
      <c r="F197" s="27">
        <f t="shared" si="5"/>
        <v>0</v>
      </c>
      <c r="G197" s="119"/>
    </row>
    <row r="198" spans="1:10" s="120" customFormat="1" ht="25.5">
      <c r="A198" s="138">
        <v>5.0999999999999996</v>
      </c>
      <c r="B198" s="133" t="s">
        <v>80</v>
      </c>
      <c r="C198" s="125">
        <v>103</v>
      </c>
      <c r="D198" s="33" t="s">
        <v>18</v>
      </c>
      <c r="E198" s="125">
        <v>103.83</v>
      </c>
      <c r="F198" s="27">
        <f t="shared" si="5"/>
        <v>10694.49</v>
      </c>
      <c r="G198" s="119"/>
    </row>
    <row r="199" spans="1:10" s="120" customFormat="1">
      <c r="A199" s="136"/>
      <c r="B199" s="133"/>
      <c r="C199" s="125"/>
      <c r="D199" s="33"/>
      <c r="E199" s="125"/>
      <c r="F199" s="27">
        <f t="shared" si="5"/>
        <v>0</v>
      </c>
      <c r="G199" s="119"/>
    </row>
    <row r="200" spans="1:10" s="120" customFormat="1">
      <c r="A200" s="136">
        <v>6</v>
      </c>
      <c r="B200" s="133" t="s">
        <v>81</v>
      </c>
      <c r="C200" s="125">
        <v>1</v>
      </c>
      <c r="D200" s="33" t="s">
        <v>43</v>
      </c>
      <c r="E200" s="125">
        <v>60479.49</v>
      </c>
      <c r="F200" s="27">
        <f t="shared" si="5"/>
        <v>60479.49</v>
      </c>
      <c r="G200" s="119"/>
    </row>
    <row r="201" spans="1:10" s="8" customFormat="1" ht="12.75" customHeight="1">
      <c r="A201" s="63"/>
      <c r="B201" s="61" t="s">
        <v>40</v>
      </c>
      <c r="C201" s="32"/>
      <c r="D201" s="64"/>
      <c r="E201" s="42"/>
      <c r="F201" s="27">
        <f t="shared" si="5"/>
        <v>0</v>
      </c>
      <c r="G201" s="7"/>
    </row>
    <row r="202" spans="1:10" s="72" customFormat="1" ht="25.5" customHeight="1">
      <c r="A202" s="65">
        <v>7</v>
      </c>
      <c r="B202" s="66" t="s">
        <v>41</v>
      </c>
      <c r="C202" s="67">
        <v>100</v>
      </c>
      <c r="D202" s="68" t="s">
        <v>15</v>
      </c>
      <c r="E202" s="69">
        <v>50.15</v>
      </c>
      <c r="F202" s="70">
        <f>ROUND(C202*E202,2)</f>
        <v>5015</v>
      </c>
      <c r="G202" s="71"/>
      <c r="I202" s="73"/>
      <c r="J202" s="74"/>
    </row>
    <row r="203" spans="1:10" s="72" customFormat="1">
      <c r="A203" s="65"/>
      <c r="B203" s="66"/>
      <c r="C203" s="67"/>
      <c r="D203" s="68"/>
      <c r="E203" s="69"/>
      <c r="F203" s="70"/>
      <c r="G203" s="75"/>
      <c r="I203" s="73"/>
      <c r="J203" s="74"/>
    </row>
    <row r="204" spans="1:10" s="72" customFormat="1">
      <c r="A204" s="65">
        <v>8</v>
      </c>
      <c r="B204" s="66" t="s">
        <v>42</v>
      </c>
      <c r="C204" s="67">
        <v>1</v>
      </c>
      <c r="D204" s="68" t="s">
        <v>43</v>
      </c>
      <c r="E204" s="69">
        <v>4000</v>
      </c>
      <c r="F204" s="70">
        <f>ROUND(C204*E204,2)</f>
        <v>4000</v>
      </c>
      <c r="G204" s="75"/>
      <c r="I204" s="73"/>
      <c r="J204" s="74"/>
    </row>
    <row r="205" spans="1:10" s="147" customFormat="1">
      <c r="A205" s="142"/>
      <c r="B205" s="112" t="s">
        <v>82</v>
      </c>
      <c r="C205" s="143"/>
      <c r="D205" s="144"/>
      <c r="E205" s="145"/>
      <c r="F205" s="81">
        <f>SUM(F178:F204)</f>
        <v>652206.79</v>
      </c>
      <c r="G205" s="146"/>
    </row>
    <row r="206" spans="1:10" s="147" customFormat="1">
      <c r="A206" s="148"/>
      <c r="B206" s="149"/>
      <c r="C206" s="150"/>
      <c r="D206" s="151"/>
      <c r="E206" s="117"/>
      <c r="F206" s="27"/>
      <c r="G206" s="146"/>
    </row>
    <row r="207" spans="1:10" s="120" customFormat="1" ht="25.5">
      <c r="A207" s="115" t="s">
        <v>83</v>
      </c>
      <c r="B207" s="116" t="s">
        <v>84</v>
      </c>
      <c r="C207" s="117"/>
      <c r="D207" s="118"/>
      <c r="E207" s="125"/>
      <c r="F207" s="27"/>
      <c r="G207" s="119"/>
    </row>
    <row r="208" spans="1:10" s="120" customFormat="1">
      <c r="A208" s="115"/>
      <c r="B208" s="116"/>
      <c r="C208" s="117"/>
      <c r="D208" s="118"/>
      <c r="E208" s="125"/>
      <c r="F208" s="27"/>
      <c r="G208" s="119"/>
    </row>
    <row r="209" spans="1:7" s="8" customFormat="1" ht="12.75" customHeight="1">
      <c r="A209" s="159">
        <v>1</v>
      </c>
      <c r="B209" s="26" t="s">
        <v>14</v>
      </c>
      <c r="C209" s="123">
        <v>100</v>
      </c>
      <c r="D209" s="22" t="s">
        <v>15</v>
      </c>
      <c r="E209" s="21">
        <v>44.18</v>
      </c>
      <c r="F209" s="27">
        <f>+ROUND(C209*E209,2)</f>
        <v>4418</v>
      </c>
      <c r="G209" s="7"/>
    </row>
    <row r="210" spans="1:7" s="8" customFormat="1" ht="12.75" customHeight="1">
      <c r="A210" s="160"/>
      <c r="B210" s="26"/>
      <c r="C210" s="21"/>
      <c r="D210" s="22"/>
      <c r="E210" s="21"/>
      <c r="F210" s="27"/>
      <c r="G210" s="7"/>
    </row>
    <row r="211" spans="1:7" s="8" customFormat="1" ht="12.75" customHeight="1">
      <c r="A211" s="160">
        <v>2</v>
      </c>
      <c r="B211" s="20" t="s">
        <v>16</v>
      </c>
      <c r="C211" s="21"/>
      <c r="D211" s="22"/>
      <c r="E211" s="28"/>
      <c r="F211" s="27"/>
      <c r="G211" s="7"/>
    </row>
    <row r="212" spans="1:7" s="8" customFormat="1">
      <c r="A212" s="30">
        <v>2.1</v>
      </c>
      <c r="B212" s="31" t="s">
        <v>17</v>
      </c>
      <c r="C212" s="32">
        <f>+C209*2</f>
        <v>200</v>
      </c>
      <c r="D212" s="33" t="s">
        <v>18</v>
      </c>
      <c r="E212" s="34">
        <v>74.849999999999994</v>
      </c>
      <c r="F212" s="27">
        <f>+ROUND(C212*E212,2)</f>
        <v>14970</v>
      </c>
      <c r="G212" s="7"/>
    </row>
    <row r="213" spans="1:7" s="8" customFormat="1" ht="12.75" customHeight="1">
      <c r="A213" s="35">
        <v>2.2000000000000002</v>
      </c>
      <c r="B213" s="36" t="s">
        <v>19</v>
      </c>
      <c r="C213" s="32">
        <f>+C209</f>
        <v>100</v>
      </c>
      <c r="D213" s="33" t="s">
        <v>20</v>
      </c>
      <c r="E213" s="34">
        <v>40.65</v>
      </c>
      <c r="F213" s="27">
        <f>+ROUND(C213*E213,2)</f>
        <v>4065</v>
      </c>
      <c r="G213" s="7"/>
    </row>
    <row r="214" spans="1:7" s="8" customFormat="1" ht="12.75" customHeight="1">
      <c r="A214" s="30">
        <v>2.2999999999999998</v>
      </c>
      <c r="B214" s="31" t="s">
        <v>21</v>
      </c>
      <c r="C214" s="32">
        <f>+C213*0.05*1.4</f>
        <v>7</v>
      </c>
      <c r="D214" s="33" t="s">
        <v>22</v>
      </c>
      <c r="E214" s="34">
        <v>165</v>
      </c>
      <c r="F214" s="27">
        <f>+ROUND(C214*E214,2)</f>
        <v>1155</v>
      </c>
      <c r="G214" s="7"/>
    </row>
    <row r="215" spans="1:7" s="120" customFormat="1">
      <c r="A215" s="161"/>
      <c r="B215" s="122"/>
      <c r="C215" s="123"/>
      <c r="D215" s="124"/>
      <c r="E215" s="129"/>
      <c r="F215" s="27">
        <f t="shared" ref="F215:F235" si="6">+ROUND(C215*E215,2)</f>
        <v>0</v>
      </c>
      <c r="G215" s="119"/>
    </row>
    <row r="216" spans="1:7" s="120" customFormat="1">
      <c r="A216" s="162">
        <v>4</v>
      </c>
      <c r="B216" s="128" t="s">
        <v>23</v>
      </c>
      <c r="C216" s="123"/>
      <c r="D216" s="124"/>
      <c r="E216" s="153"/>
      <c r="F216" s="27">
        <f t="shared" si="6"/>
        <v>0</v>
      </c>
      <c r="G216" s="119"/>
    </row>
    <row r="217" spans="1:7" s="120" customFormat="1" ht="25.5">
      <c r="A217" s="163">
        <v>3.1</v>
      </c>
      <c r="B217" s="131" t="s">
        <v>61</v>
      </c>
      <c r="C217" s="125">
        <v>241.25</v>
      </c>
      <c r="D217" s="33" t="s">
        <v>22</v>
      </c>
      <c r="E217" s="129">
        <v>185.42</v>
      </c>
      <c r="F217" s="27">
        <f t="shared" si="6"/>
        <v>44732.58</v>
      </c>
      <c r="G217" s="119"/>
    </row>
    <row r="218" spans="1:7" s="51" customFormat="1">
      <c r="A218" s="44">
        <v>3.2</v>
      </c>
      <c r="B218" s="45" t="s">
        <v>25</v>
      </c>
      <c r="C218" s="46">
        <f>+C213</f>
        <v>100</v>
      </c>
      <c r="D218" s="47" t="s">
        <v>20</v>
      </c>
      <c r="E218" s="48">
        <v>21.67</v>
      </c>
      <c r="F218" s="49">
        <f>ROUND(E218*C218,2)</f>
        <v>2167</v>
      </c>
      <c r="G218" s="50">
        <f>+E218*C218</f>
        <v>2167</v>
      </c>
    </row>
    <row r="219" spans="1:7" s="120" customFormat="1">
      <c r="A219" s="163">
        <v>3.3</v>
      </c>
      <c r="B219" s="122" t="s">
        <v>26</v>
      </c>
      <c r="C219" s="123">
        <v>7.5</v>
      </c>
      <c r="D219" s="124" t="s">
        <v>22</v>
      </c>
      <c r="E219" s="125">
        <v>1068.3599999999999</v>
      </c>
      <c r="F219" s="27">
        <f t="shared" si="6"/>
        <v>8012.7</v>
      </c>
      <c r="G219" s="119"/>
    </row>
    <row r="220" spans="1:7" s="120" customFormat="1">
      <c r="A220" s="44">
        <v>3.4</v>
      </c>
      <c r="B220" s="31" t="s">
        <v>55</v>
      </c>
      <c r="C220" s="123">
        <v>276.66000000000003</v>
      </c>
      <c r="D220" s="124" t="s">
        <v>22</v>
      </c>
      <c r="E220" s="42">
        <v>651.17999999999995</v>
      </c>
      <c r="F220" s="27">
        <f t="shared" si="6"/>
        <v>180155.46</v>
      </c>
      <c r="G220" s="119"/>
    </row>
    <row r="221" spans="1:7" s="120" customFormat="1" ht="25.5">
      <c r="A221" s="163">
        <v>3.5</v>
      </c>
      <c r="B221" s="52" t="s">
        <v>28</v>
      </c>
      <c r="C221" s="123">
        <v>219.02</v>
      </c>
      <c r="D221" s="124" t="s">
        <v>22</v>
      </c>
      <c r="E221" s="125">
        <v>126.55</v>
      </c>
      <c r="F221" s="27">
        <f t="shared" si="6"/>
        <v>27716.98</v>
      </c>
      <c r="G221" s="119"/>
    </row>
    <row r="222" spans="1:7" s="120" customFormat="1">
      <c r="A222" s="44">
        <v>3.6</v>
      </c>
      <c r="B222" s="36" t="s">
        <v>29</v>
      </c>
      <c r="C222" s="123">
        <v>289.5</v>
      </c>
      <c r="D222" s="124" t="s">
        <v>22</v>
      </c>
      <c r="E222" s="125">
        <v>150</v>
      </c>
      <c r="F222" s="27">
        <f t="shared" si="6"/>
        <v>43425</v>
      </c>
      <c r="G222" s="119"/>
    </row>
    <row r="223" spans="1:7" s="120" customFormat="1" ht="9.75" customHeight="1">
      <c r="A223" s="163"/>
      <c r="B223" s="122"/>
      <c r="C223" s="123"/>
      <c r="D223" s="124"/>
      <c r="E223" s="125"/>
      <c r="F223" s="27">
        <f t="shared" si="6"/>
        <v>0</v>
      </c>
      <c r="G223" s="119"/>
    </row>
    <row r="224" spans="1:7" s="120" customFormat="1">
      <c r="A224" s="162">
        <v>4</v>
      </c>
      <c r="B224" s="128" t="s">
        <v>62</v>
      </c>
      <c r="C224" s="123"/>
      <c r="D224" s="124"/>
      <c r="E224" s="123"/>
      <c r="F224" s="27">
        <f t="shared" si="6"/>
        <v>0</v>
      </c>
      <c r="G224" s="119"/>
    </row>
    <row r="225" spans="1:10" s="120" customFormat="1" ht="25.5">
      <c r="A225" s="163">
        <v>4.0999999999999996</v>
      </c>
      <c r="B225" s="133" t="s">
        <v>85</v>
      </c>
      <c r="C225" s="125">
        <v>103</v>
      </c>
      <c r="D225" s="33" t="s">
        <v>18</v>
      </c>
      <c r="E225" s="125">
        <v>1219.23</v>
      </c>
      <c r="F225" s="27">
        <f t="shared" si="6"/>
        <v>125580.69</v>
      </c>
      <c r="G225" s="119"/>
    </row>
    <row r="226" spans="1:10" s="120" customFormat="1" ht="10.5" customHeight="1">
      <c r="A226" s="161"/>
      <c r="B226" s="133"/>
      <c r="C226" s="125"/>
      <c r="D226" s="33"/>
      <c r="E226" s="125"/>
      <c r="F226" s="27">
        <f t="shared" si="6"/>
        <v>0</v>
      </c>
      <c r="G226" s="119"/>
    </row>
    <row r="227" spans="1:10" s="120" customFormat="1">
      <c r="A227" s="164">
        <v>5</v>
      </c>
      <c r="B227" s="128" t="s">
        <v>64</v>
      </c>
      <c r="C227" s="125"/>
      <c r="D227" s="33"/>
      <c r="E227" s="125"/>
      <c r="F227" s="27">
        <f t="shared" si="6"/>
        <v>0</v>
      </c>
      <c r="G227" s="119"/>
    </row>
    <row r="228" spans="1:10" s="120" customFormat="1" ht="25.5">
      <c r="A228" s="163">
        <v>5.0999999999999996</v>
      </c>
      <c r="B228" s="133" t="s">
        <v>65</v>
      </c>
      <c r="C228" s="125">
        <v>103</v>
      </c>
      <c r="D228" s="33" t="s">
        <v>18</v>
      </c>
      <c r="E228" s="125">
        <v>79.28</v>
      </c>
      <c r="F228" s="27">
        <f t="shared" si="6"/>
        <v>8165.84</v>
      </c>
      <c r="G228" s="119"/>
    </row>
    <row r="229" spans="1:10" s="120" customFormat="1" ht="11.25" customHeight="1">
      <c r="A229" s="161"/>
      <c r="B229" s="133"/>
      <c r="C229" s="125"/>
      <c r="D229" s="33"/>
      <c r="E229" s="125"/>
      <c r="F229" s="27">
        <f t="shared" si="6"/>
        <v>0</v>
      </c>
      <c r="G229" s="119"/>
    </row>
    <row r="230" spans="1:10" s="120" customFormat="1" ht="12.75" customHeight="1">
      <c r="A230" s="165">
        <v>6</v>
      </c>
      <c r="B230" s="166" t="s">
        <v>86</v>
      </c>
      <c r="C230" s="125">
        <v>1</v>
      </c>
      <c r="D230" s="33" t="s">
        <v>43</v>
      </c>
      <c r="E230" s="125">
        <v>54185.61</v>
      </c>
      <c r="F230" s="27">
        <f t="shared" si="6"/>
        <v>54185.61</v>
      </c>
      <c r="G230" s="119"/>
    </row>
    <row r="231" spans="1:10" s="120" customFormat="1">
      <c r="A231" s="163"/>
      <c r="B231" s="167"/>
      <c r="C231" s="137"/>
      <c r="D231" s="137"/>
      <c r="E231" s="137"/>
      <c r="F231" s="27">
        <f t="shared" si="6"/>
        <v>0</v>
      </c>
      <c r="G231" s="119"/>
    </row>
    <row r="232" spans="1:10" s="120" customFormat="1">
      <c r="A232" s="162">
        <v>7</v>
      </c>
      <c r="B232" s="128" t="s">
        <v>67</v>
      </c>
      <c r="C232" s="137"/>
      <c r="D232" s="137"/>
      <c r="E232" s="137"/>
      <c r="F232" s="27">
        <f t="shared" si="6"/>
        <v>0</v>
      </c>
      <c r="G232" s="119"/>
    </row>
    <row r="233" spans="1:10" s="120" customFormat="1">
      <c r="A233" s="163">
        <v>7.1</v>
      </c>
      <c r="B233" s="131" t="s">
        <v>68</v>
      </c>
      <c r="C233" s="123">
        <v>1</v>
      </c>
      <c r="D233" s="124" t="s">
        <v>43</v>
      </c>
      <c r="E233" s="123">
        <v>1004.25</v>
      </c>
      <c r="F233" s="27">
        <f t="shared" si="6"/>
        <v>1004.25</v>
      </c>
      <c r="G233" s="119"/>
    </row>
    <row r="234" spans="1:10" s="120" customFormat="1">
      <c r="A234" s="163">
        <v>7.2</v>
      </c>
      <c r="B234" s="133" t="s">
        <v>69</v>
      </c>
      <c r="C234" s="123">
        <v>1</v>
      </c>
      <c r="D234" s="124" t="s">
        <v>43</v>
      </c>
      <c r="E234" s="123">
        <v>297.19</v>
      </c>
      <c r="F234" s="27">
        <f t="shared" si="6"/>
        <v>297.19</v>
      </c>
      <c r="G234" s="119"/>
    </row>
    <row r="235" spans="1:10" s="8" customFormat="1" ht="12.75" customHeight="1">
      <c r="A235" s="168"/>
      <c r="B235" s="61" t="s">
        <v>40</v>
      </c>
      <c r="C235" s="32"/>
      <c r="D235" s="64"/>
      <c r="E235" s="42"/>
      <c r="F235" s="27">
        <f t="shared" si="6"/>
        <v>0</v>
      </c>
      <c r="G235" s="7"/>
    </row>
    <row r="236" spans="1:10" s="72" customFormat="1" ht="25.5" customHeight="1">
      <c r="A236" s="169">
        <v>8</v>
      </c>
      <c r="B236" s="66" t="s">
        <v>41</v>
      </c>
      <c r="C236" s="67">
        <v>100</v>
      </c>
      <c r="D236" s="68" t="s">
        <v>15</v>
      </c>
      <c r="E236" s="69">
        <v>50.15</v>
      </c>
      <c r="F236" s="70">
        <f>ROUND(C236*E236,2)</f>
        <v>5015</v>
      </c>
      <c r="G236" s="71"/>
      <c r="I236" s="73"/>
      <c r="J236" s="74"/>
    </row>
    <row r="237" spans="1:10" s="72" customFormat="1">
      <c r="A237" s="169"/>
      <c r="B237" s="66"/>
      <c r="C237" s="67"/>
      <c r="D237" s="68"/>
      <c r="E237" s="69"/>
      <c r="F237" s="70"/>
      <c r="G237" s="75"/>
      <c r="I237" s="73"/>
      <c r="J237" s="74"/>
    </row>
    <row r="238" spans="1:10" s="72" customFormat="1">
      <c r="A238" s="169">
        <v>9</v>
      </c>
      <c r="B238" s="66" t="s">
        <v>42</v>
      </c>
      <c r="C238" s="67">
        <v>1</v>
      </c>
      <c r="D238" s="68" t="s">
        <v>43</v>
      </c>
      <c r="E238" s="69">
        <v>4000</v>
      </c>
      <c r="F238" s="70">
        <f>ROUND(C238*E238,2)</f>
        <v>4000</v>
      </c>
      <c r="G238" s="75"/>
      <c r="I238" s="73"/>
      <c r="J238" s="74"/>
    </row>
    <row r="239" spans="1:10" s="83" customFormat="1" ht="12.75" customHeight="1">
      <c r="A239" s="76"/>
      <c r="B239" s="77" t="s">
        <v>87</v>
      </c>
      <c r="C239" s="78"/>
      <c r="D239" s="79"/>
      <c r="E239" s="80"/>
      <c r="F239" s="81">
        <f>SUM(F208:F238)</f>
        <v>529066.30000000005</v>
      </c>
      <c r="G239" s="82"/>
    </row>
    <row r="240" spans="1:10" s="120" customFormat="1">
      <c r="A240" s="170"/>
      <c r="B240" s="170"/>
      <c r="C240" s="125"/>
      <c r="D240" s="171"/>
      <c r="E240" s="125"/>
      <c r="F240" s="27"/>
      <c r="G240" s="119"/>
    </row>
    <row r="241" spans="1:7" s="120" customFormat="1">
      <c r="A241" s="115" t="s">
        <v>88</v>
      </c>
      <c r="B241" s="116" t="s">
        <v>89</v>
      </c>
      <c r="C241" s="117"/>
      <c r="D241" s="118"/>
      <c r="E241" s="117"/>
      <c r="F241" s="27"/>
      <c r="G241" s="119"/>
    </row>
    <row r="242" spans="1:7" s="120" customFormat="1">
      <c r="A242" s="115"/>
      <c r="B242" s="116"/>
      <c r="C242" s="117"/>
      <c r="D242" s="118"/>
      <c r="E242" s="125"/>
      <c r="F242" s="27"/>
      <c r="G242" s="119"/>
    </row>
    <row r="243" spans="1:7" s="93" customFormat="1" ht="12.75" customHeight="1">
      <c r="A243" s="172">
        <v>1</v>
      </c>
      <c r="B243" s="173" t="s">
        <v>14</v>
      </c>
      <c r="C243" s="174">
        <v>100</v>
      </c>
      <c r="D243" s="175" t="s">
        <v>15</v>
      </c>
      <c r="E243" s="176">
        <v>44.18</v>
      </c>
      <c r="F243" s="110">
        <f>+ROUND(C243*E243,2)</f>
        <v>4418</v>
      </c>
      <c r="G243" s="92"/>
    </row>
    <row r="244" spans="1:7" s="8" customFormat="1" ht="12.75" customHeight="1">
      <c r="A244" s="29"/>
      <c r="B244" s="26"/>
      <c r="C244" s="21"/>
      <c r="D244" s="22"/>
      <c r="E244" s="28"/>
      <c r="F244" s="27"/>
      <c r="G244" s="7"/>
    </row>
    <row r="245" spans="1:7" s="8" customFormat="1" ht="12.75" customHeight="1">
      <c r="A245" s="29">
        <v>2</v>
      </c>
      <c r="B245" s="20" t="s">
        <v>16</v>
      </c>
      <c r="C245" s="21"/>
      <c r="D245" s="22"/>
      <c r="E245" s="28"/>
      <c r="F245" s="27"/>
      <c r="G245" s="7"/>
    </row>
    <row r="246" spans="1:7" s="8" customFormat="1">
      <c r="A246" s="30">
        <v>2.1</v>
      </c>
      <c r="B246" s="31" t="s">
        <v>17</v>
      </c>
      <c r="C246" s="32">
        <f>+C243*2</f>
        <v>200</v>
      </c>
      <c r="D246" s="33" t="s">
        <v>18</v>
      </c>
      <c r="E246" s="34">
        <v>74.849999999999994</v>
      </c>
      <c r="F246" s="27">
        <f>+ROUND(C246*E246,2)</f>
        <v>14970</v>
      </c>
      <c r="G246" s="7"/>
    </row>
    <row r="247" spans="1:7" s="8" customFormat="1" ht="12.75" customHeight="1">
      <c r="A247" s="35">
        <v>2.2000000000000002</v>
      </c>
      <c r="B247" s="36" t="s">
        <v>19</v>
      </c>
      <c r="C247" s="32">
        <f>+C243</f>
        <v>100</v>
      </c>
      <c r="D247" s="33" t="s">
        <v>20</v>
      </c>
      <c r="E247" s="34">
        <v>40.65</v>
      </c>
      <c r="F247" s="27">
        <f>+ROUND(C247*E247,2)</f>
        <v>4065</v>
      </c>
      <c r="G247" s="7"/>
    </row>
    <row r="248" spans="1:7" s="8" customFormat="1" ht="12.75" customHeight="1">
      <c r="A248" s="30">
        <v>2.2999999999999998</v>
      </c>
      <c r="B248" s="31" t="s">
        <v>21</v>
      </c>
      <c r="C248" s="32">
        <f>+C247*0.05*1.4</f>
        <v>7</v>
      </c>
      <c r="D248" s="33" t="s">
        <v>22</v>
      </c>
      <c r="E248" s="34">
        <v>165</v>
      </c>
      <c r="F248" s="27">
        <f>+ROUND(C248*E248,2)</f>
        <v>1155</v>
      </c>
      <c r="G248" s="7"/>
    </row>
    <row r="249" spans="1:7" s="120" customFormat="1">
      <c r="A249" s="121"/>
      <c r="B249" s="122"/>
      <c r="C249" s="123"/>
      <c r="D249" s="124"/>
      <c r="E249" s="129"/>
      <c r="F249" s="27">
        <f t="shared" ref="F249:F265" si="7">+ROUND(C249*E249,2)</f>
        <v>0</v>
      </c>
      <c r="G249" s="119"/>
    </row>
    <row r="250" spans="1:7" s="120" customFormat="1">
      <c r="A250" s="127">
        <v>3</v>
      </c>
      <c r="B250" s="128" t="s">
        <v>23</v>
      </c>
      <c r="C250" s="123"/>
      <c r="D250" s="124"/>
      <c r="E250" s="153"/>
      <c r="F250" s="27">
        <f t="shared" si="7"/>
        <v>0</v>
      </c>
      <c r="G250" s="119"/>
    </row>
    <row r="251" spans="1:7" s="120" customFormat="1" ht="25.5">
      <c r="A251" s="138">
        <v>3.1</v>
      </c>
      <c r="B251" s="131" t="s">
        <v>61</v>
      </c>
      <c r="C251" s="125">
        <v>481.96</v>
      </c>
      <c r="D251" s="33" t="s">
        <v>22</v>
      </c>
      <c r="E251" s="125">
        <v>185.42</v>
      </c>
      <c r="F251" s="27">
        <f t="shared" si="7"/>
        <v>89365.02</v>
      </c>
      <c r="G251" s="119"/>
    </row>
    <row r="252" spans="1:7" s="51" customFormat="1">
      <c r="A252" s="44">
        <v>3.2</v>
      </c>
      <c r="B252" s="45" t="s">
        <v>25</v>
      </c>
      <c r="C252" s="46">
        <f>+C247</f>
        <v>100</v>
      </c>
      <c r="D252" s="47" t="s">
        <v>20</v>
      </c>
      <c r="E252" s="48">
        <v>21.67</v>
      </c>
      <c r="F252" s="49">
        <f>ROUND(E252*C252,2)</f>
        <v>2167</v>
      </c>
      <c r="G252" s="50">
        <f>+E252*C252</f>
        <v>2167</v>
      </c>
    </row>
    <row r="253" spans="1:7" s="120" customFormat="1">
      <c r="A253" s="138">
        <v>3.3</v>
      </c>
      <c r="B253" s="122" t="s">
        <v>26</v>
      </c>
      <c r="C253" s="125">
        <v>14.45</v>
      </c>
      <c r="D253" s="33" t="s">
        <v>22</v>
      </c>
      <c r="E253" s="125">
        <v>1068.3599999999999</v>
      </c>
      <c r="F253" s="27">
        <f t="shared" si="7"/>
        <v>15437.8</v>
      </c>
      <c r="G253" s="119"/>
    </row>
    <row r="254" spans="1:7" s="120" customFormat="1">
      <c r="A254" s="44">
        <v>3.4</v>
      </c>
      <c r="B254" s="31" t="s">
        <v>55</v>
      </c>
      <c r="C254" s="123">
        <v>546.11</v>
      </c>
      <c r="D254" s="124" t="s">
        <v>22</v>
      </c>
      <c r="E254" s="42">
        <v>651.17999999999995</v>
      </c>
      <c r="F254" s="27">
        <f t="shared" si="7"/>
        <v>355615.91</v>
      </c>
      <c r="G254" s="119"/>
    </row>
    <row r="255" spans="1:7" s="120" customFormat="1" ht="25.5">
      <c r="A255" s="138">
        <v>3.5</v>
      </c>
      <c r="B255" s="52" t="s">
        <v>28</v>
      </c>
      <c r="C255" s="123">
        <v>432.34</v>
      </c>
      <c r="D255" s="124" t="s">
        <v>22</v>
      </c>
      <c r="E255" s="125">
        <v>126.55</v>
      </c>
      <c r="F255" s="27">
        <f t="shared" si="7"/>
        <v>54712.63</v>
      </c>
      <c r="G255" s="119"/>
    </row>
    <row r="256" spans="1:7" s="120" customFormat="1">
      <c r="A256" s="44">
        <v>3.6</v>
      </c>
      <c r="B256" s="36" t="s">
        <v>29</v>
      </c>
      <c r="C256" s="123">
        <v>578.34</v>
      </c>
      <c r="D256" s="124" t="s">
        <v>22</v>
      </c>
      <c r="E256" s="125">
        <v>150</v>
      </c>
      <c r="F256" s="27">
        <f t="shared" si="7"/>
        <v>86751</v>
      </c>
      <c r="G256" s="119"/>
    </row>
    <row r="257" spans="1:10" s="120" customFormat="1">
      <c r="A257" s="138"/>
      <c r="B257" s="122"/>
      <c r="C257" s="123"/>
      <c r="D257" s="124"/>
      <c r="E257" s="123"/>
      <c r="F257" s="27">
        <f t="shared" si="7"/>
        <v>0</v>
      </c>
      <c r="G257" s="119"/>
    </row>
    <row r="258" spans="1:10" s="120" customFormat="1">
      <c r="A258" s="127">
        <v>4</v>
      </c>
      <c r="B258" s="128" t="s">
        <v>62</v>
      </c>
      <c r="C258" s="123"/>
      <c r="D258" s="124"/>
      <c r="E258" s="123"/>
      <c r="F258" s="27">
        <f t="shared" si="7"/>
        <v>0</v>
      </c>
      <c r="G258" s="119"/>
    </row>
    <row r="259" spans="1:10" s="158" customFormat="1" ht="25.5">
      <c r="A259" s="138">
        <v>4.0999999999999996</v>
      </c>
      <c r="B259" s="133" t="s">
        <v>90</v>
      </c>
      <c r="C259" s="125">
        <v>175.1</v>
      </c>
      <c r="D259" s="33" t="s">
        <v>18</v>
      </c>
      <c r="E259" s="125">
        <v>2755.86</v>
      </c>
      <c r="F259" s="27">
        <f t="shared" si="7"/>
        <v>482551.09</v>
      </c>
      <c r="G259" s="157"/>
    </row>
    <row r="260" spans="1:10" s="120" customFormat="1" ht="9.75" customHeight="1">
      <c r="A260" s="136"/>
      <c r="B260" s="133"/>
      <c r="C260" s="125"/>
      <c r="D260" s="33"/>
      <c r="E260" s="125"/>
      <c r="F260" s="27">
        <f t="shared" si="7"/>
        <v>0</v>
      </c>
      <c r="G260" s="119"/>
    </row>
    <row r="261" spans="1:10" s="120" customFormat="1">
      <c r="A261" s="127">
        <v>5</v>
      </c>
      <c r="B261" s="128" t="s">
        <v>64</v>
      </c>
      <c r="C261" s="125"/>
      <c r="D261" s="33"/>
      <c r="E261" s="125"/>
      <c r="F261" s="27">
        <f t="shared" si="7"/>
        <v>0</v>
      </c>
      <c r="G261" s="119"/>
    </row>
    <row r="262" spans="1:10" s="120" customFormat="1" ht="25.5">
      <c r="A262" s="138">
        <v>5.0999999999999996</v>
      </c>
      <c r="B262" s="133" t="s">
        <v>91</v>
      </c>
      <c r="C262" s="125">
        <v>175.1</v>
      </c>
      <c r="D262" s="33" t="s">
        <v>18</v>
      </c>
      <c r="E262" s="125">
        <v>88.72</v>
      </c>
      <c r="F262" s="27">
        <f t="shared" si="7"/>
        <v>15534.87</v>
      </c>
      <c r="G262" s="119"/>
    </row>
    <row r="263" spans="1:10" s="120" customFormat="1" ht="8.25" customHeight="1">
      <c r="A263" s="136"/>
      <c r="B263" s="133"/>
      <c r="C263" s="125"/>
      <c r="D263" s="33"/>
      <c r="E263" s="125"/>
      <c r="F263" s="27">
        <f t="shared" si="7"/>
        <v>0</v>
      </c>
      <c r="G263" s="119"/>
    </row>
    <row r="264" spans="1:10" s="120" customFormat="1" ht="15" customHeight="1">
      <c r="A264" s="136">
        <v>6</v>
      </c>
      <c r="B264" s="166" t="s">
        <v>86</v>
      </c>
      <c r="C264" s="125">
        <v>1</v>
      </c>
      <c r="D264" s="33" t="s">
        <v>43</v>
      </c>
      <c r="E264" s="125">
        <v>54185.61</v>
      </c>
      <c r="F264" s="27">
        <f t="shared" si="7"/>
        <v>54185.61</v>
      </c>
      <c r="G264" s="119"/>
    </row>
    <row r="265" spans="1:10" s="8" customFormat="1" ht="12.75" customHeight="1">
      <c r="A265" s="63"/>
      <c r="B265" s="61" t="s">
        <v>40</v>
      </c>
      <c r="C265" s="32"/>
      <c r="D265" s="64"/>
      <c r="E265" s="42"/>
      <c r="F265" s="27">
        <f t="shared" si="7"/>
        <v>0</v>
      </c>
      <c r="G265" s="7"/>
    </row>
    <row r="266" spans="1:10" s="72" customFormat="1" ht="25.5" customHeight="1">
      <c r="A266" s="169">
        <v>7</v>
      </c>
      <c r="B266" s="66" t="s">
        <v>41</v>
      </c>
      <c r="C266" s="67">
        <v>100</v>
      </c>
      <c r="D266" s="68" t="s">
        <v>15</v>
      </c>
      <c r="E266" s="69">
        <v>50.15</v>
      </c>
      <c r="F266" s="70">
        <f>ROUND(C266*E266,2)</f>
        <v>5015</v>
      </c>
      <c r="G266" s="71"/>
      <c r="I266" s="73"/>
      <c r="J266" s="74"/>
    </row>
    <row r="267" spans="1:10" s="72" customFormat="1">
      <c r="A267" s="169"/>
      <c r="B267" s="66"/>
      <c r="C267" s="67"/>
      <c r="D267" s="68"/>
      <c r="E267" s="69"/>
      <c r="F267" s="70"/>
      <c r="G267" s="75"/>
      <c r="I267" s="73"/>
      <c r="J267" s="74"/>
    </row>
    <row r="268" spans="1:10" s="72" customFormat="1">
      <c r="A268" s="169">
        <v>8</v>
      </c>
      <c r="B268" s="66" t="s">
        <v>42</v>
      </c>
      <c r="C268" s="67">
        <v>1</v>
      </c>
      <c r="D268" s="68" t="s">
        <v>43</v>
      </c>
      <c r="E268" s="69">
        <v>4000</v>
      </c>
      <c r="F268" s="70">
        <f>ROUND(C268*E268,2)</f>
        <v>4000</v>
      </c>
      <c r="G268" s="75"/>
      <c r="I268" s="73"/>
      <c r="J268" s="74"/>
    </row>
    <row r="269" spans="1:10" s="83" customFormat="1" ht="12.75" customHeight="1">
      <c r="A269" s="76"/>
      <c r="B269" s="77" t="s">
        <v>92</v>
      </c>
      <c r="C269" s="78"/>
      <c r="D269" s="79"/>
      <c r="E269" s="80"/>
      <c r="F269" s="81">
        <f>SUM(F242:F268)</f>
        <v>1189943.93</v>
      </c>
      <c r="G269" s="82"/>
    </row>
    <row r="270" spans="1:10" s="147" customFormat="1">
      <c r="A270" s="148"/>
      <c r="B270" s="149"/>
      <c r="C270" s="150"/>
      <c r="D270" s="151"/>
      <c r="E270" s="152"/>
      <c r="F270" s="27"/>
      <c r="G270" s="146"/>
    </row>
    <row r="271" spans="1:10" s="147" customFormat="1" ht="25.5">
      <c r="A271" s="115" t="s">
        <v>93</v>
      </c>
      <c r="B271" s="116" t="s">
        <v>94</v>
      </c>
      <c r="C271" s="118"/>
      <c r="D271" s="118"/>
      <c r="E271" s="118"/>
      <c r="F271" s="27"/>
      <c r="G271" s="146"/>
    </row>
    <row r="272" spans="1:10" s="147" customFormat="1">
      <c r="A272" s="115"/>
      <c r="B272" s="116"/>
      <c r="C272" s="118"/>
      <c r="D272" s="118"/>
      <c r="E272" s="177"/>
      <c r="F272" s="27"/>
      <c r="G272" s="146"/>
    </row>
    <row r="273" spans="1:7" s="8" customFormat="1" ht="12.75" customHeight="1">
      <c r="A273" s="25">
        <v>1</v>
      </c>
      <c r="B273" s="26" t="s">
        <v>14</v>
      </c>
      <c r="C273" s="123">
        <v>158</v>
      </c>
      <c r="D273" s="22" t="s">
        <v>15</v>
      </c>
      <c r="E273" s="21">
        <v>44.18</v>
      </c>
      <c r="F273" s="27">
        <f>+ROUND(C273*E273,2)</f>
        <v>6980.44</v>
      </c>
      <c r="G273" s="7"/>
    </row>
    <row r="274" spans="1:7" s="8" customFormat="1" ht="12.75" customHeight="1">
      <c r="A274" s="29"/>
      <c r="B274" s="26"/>
      <c r="C274" s="21"/>
      <c r="D274" s="22"/>
      <c r="E274" s="21"/>
      <c r="F274" s="27"/>
      <c r="G274" s="7"/>
    </row>
    <row r="275" spans="1:7" s="8" customFormat="1" ht="12.75" customHeight="1">
      <c r="A275" s="29">
        <v>2</v>
      </c>
      <c r="B275" s="20" t="s">
        <v>16</v>
      </c>
      <c r="C275" s="21"/>
      <c r="D275" s="22"/>
      <c r="E275" s="28"/>
      <c r="F275" s="27"/>
      <c r="G275" s="7"/>
    </row>
    <row r="276" spans="1:7" s="8" customFormat="1">
      <c r="A276" s="30">
        <v>2.1</v>
      </c>
      <c r="B276" s="31" t="s">
        <v>17</v>
      </c>
      <c r="C276" s="32">
        <f>+C273*2</f>
        <v>316</v>
      </c>
      <c r="D276" s="33" t="s">
        <v>18</v>
      </c>
      <c r="E276" s="34">
        <v>74.849999999999994</v>
      </c>
      <c r="F276" s="27">
        <f>+ROUND(C276*E276,2)</f>
        <v>23652.6</v>
      </c>
      <c r="G276" s="7"/>
    </row>
    <row r="277" spans="1:7" s="8" customFormat="1" ht="12.75" customHeight="1">
      <c r="A277" s="35">
        <v>2.2000000000000002</v>
      </c>
      <c r="B277" s="36" t="s">
        <v>19</v>
      </c>
      <c r="C277" s="32">
        <f>+C273</f>
        <v>158</v>
      </c>
      <c r="D277" s="33" t="s">
        <v>20</v>
      </c>
      <c r="E277" s="34">
        <v>40.65</v>
      </c>
      <c r="F277" s="27">
        <f>+ROUND(C277*E277,2)</f>
        <v>6422.7</v>
      </c>
      <c r="G277" s="7"/>
    </row>
    <row r="278" spans="1:7" s="8" customFormat="1" ht="12.75" customHeight="1">
      <c r="A278" s="30">
        <v>2.2999999999999998</v>
      </c>
      <c r="B278" s="31" t="s">
        <v>21</v>
      </c>
      <c r="C278" s="32">
        <f>+C277*0.05*1.4</f>
        <v>11.06</v>
      </c>
      <c r="D278" s="33" t="s">
        <v>22</v>
      </c>
      <c r="E278" s="34">
        <v>165</v>
      </c>
      <c r="F278" s="27">
        <f>+ROUND(C278*E278,2)</f>
        <v>1824.9</v>
      </c>
      <c r="G278" s="7"/>
    </row>
    <row r="279" spans="1:7" s="147" customFormat="1">
      <c r="A279" s="132"/>
      <c r="B279" s="122"/>
      <c r="C279" s="177"/>
      <c r="D279" s="33"/>
      <c r="E279" s="178"/>
      <c r="F279" s="27">
        <f t="shared" ref="F279:F297" si="8">+ROUND(C279*E279,2)</f>
        <v>0</v>
      </c>
      <c r="G279" s="146"/>
    </row>
    <row r="280" spans="1:7" s="147" customFormat="1">
      <c r="A280" s="127">
        <v>3</v>
      </c>
      <c r="B280" s="128" t="s">
        <v>23</v>
      </c>
      <c r="C280" s="177"/>
      <c r="D280" s="33"/>
      <c r="E280" s="177"/>
      <c r="F280" s="27">
        <f t="shared" si="8"/>
        <v>0</v>
      </c>
      <c r="G280" s="146"/>
    </row>
    <row r="281" spans="1:7" s="147" customFormat="1" ht="25.5">
      <c r="A281" s="138">
        <v>3.1</v>
      </c>
      <c r="B281" s="131" t="s">
        <v>61</v>
      </c>
      <c r="C281" s="177">
        <v>409</v>
      </c>
      <c r="D281" s="33" t="s">
        <v>22</v>
      </c>
      <c r="E281" s="177">
        <v>185.42</v>
      </c>
      <c r="F281" s="27">
        <f t="shared" si="8"/>
        <v>75836.78</v>
      </c>
      <c r="G281" s="146"/>
    </row>
    <row r="282" spans="1:7" s="51" customFormat="1">
      <c r="A282" s="44">
        <v>3.2</v>
      </c>
      <c r="B282" s="45" t="s">
        <v>25</v>
      </c>
      <c r="C282" s="46">
        <f>+C277</f>
        <v>158</v>
      </c>
      <c r="D282" s="47" t="s">
        <v>20</v>
      </c>
      <c r="E282" s="48">
        <v>21.67</v>
      </c>
      <c r="F282" s="49">
        <f>ROUND(E282*C282,2)</f>
        <v>3423.86</v>
      </c>
      <c r="G282" s="50">
        <f>+E282*C282</f>
        <v>3423.86</v>
      </c>
    </row>
    <row r="283" spans="1:7" s="180" customFormat="1">
      <c r="A283" s="138">
        <v>3.3</v>
      </c>
      <c r="B283" s="122" t="s">
        <v>26</v>
      </c>
      <c r="C283" s="177">
        <v>13.51</v>
      </c>
      <c r="D283" s="33" t="s">
        <v>22</v>
      </c>
      <c r="E283" s="177">
        <v>1068.3599999999999</v>
      </c>
      <c r="F283" s="27">
        <f t="shared" si="8"/>
        <v>14433.54</v>
      </c>
      <c r="G283" s="179"/>
    </row>
    <row r="284" spans="1:7" s="147" customFormat="1">
      <c r="A284" s="44">
        <v>3.4</v>
      </c>
      <c r="B284" s="31" t="s">
        <v>55</v>
      </c>
      <c r="C284" s="177">
        <v>475.31</v>
      </c>
      <c r="D284" s="33" t="s">
        <v>22</v>
      </c>
      <c r="E284" s="42">
        <v>651.17999999999995</v>
      </c>
      <c r="F284" s="27">
        <f t="shared" si="8"/>
        <v>309512.37</v>
      </c>
      <c r="G284" s="146"/>
    </row>
    <row r="285" spans="1:7" s="147" customFormat="1" ht="25.5">
      <c r="A285" s="138">
        <v>3.5</v>
      </c>
      <c r="B285" s="52" t="s">
        <v>28</v>
      </c>
      <c r="C285" s="177">
        <v>396.09</v>
      </c>
      <c r="D285" s="33" t="s">
        <v>22</v>
      </c>
      <c r="E285" s="177">
        <v>126.55</v>
      </c>
      <c r="F285" s="27">
        <f t="shared" si="8"/>
        <v>50125.19</v>
      </c>
      <c r="G285" s="146"/>
    </row>
    <row r="286" spans="1:7" s="147" customFormat="1">
      <c r="A286" s="44">
        <v>3.6</v>
      </c>
      <c r="B286" s="36" t="s">
        <v>29</v>
      </c>
      <c r="C286" s="177">
        <v>507.73</v>
      </c>
      <c r="D286" s="33" t="s">
        <v>22</v>
      </c>
      <c r="E286" s="177">
        <v>150</v>
      </c>
      <c r="F286" s="27">
        <f t="shared" si="8"/>
        <v>76159.5</v>
      </c>
      <c r="G286" s="146"/>
    </row>
    <row r="287" spans="1:7" s="147" customFormat="1">
      <c r="A287" s="138"/>
      <c r="B287" s="122"/>
      <c r="C287" s="177"/>
      <c r="D287" s="33"/>
      <c r="E287" s="177"/>
      <c r="F287" s="27">
        <f t="shared" si="8"/>
        <v>0</v>
      </c>
      <c r="G287" s="146"/>
    </row>
    <row r="288" spans="1:7" s="147" customFormat="1">
      <c r="A288" s="127">
        <v>4</v>
      </c>
      <c r="B288" s="128" t="s">
        <v>62</v>
      </c>
      <c r="C288" s="177"/>
      <c r="D288" s="33"/>
      <c r="E288" s="177"/>
      <c r="F288" s="27">
        <f t="shared" si="8"/>
        <v>0</v>
      </c>
      <c r="G288" s="146"/>
    </row>
    <row r="289" spans="1:10" s="180" customFormat="1" ht="25.5">
      <c r="A289" s="181">
        <v>4.0999999999999996</v>
      </c>
      <c r="B289" s="155" t="s">
        <v>95</v>
      </c>
      <c r="C289" s="182">
        <v>164.32</v>
      </c>
      <c r="D289" s="89" t="s">
        <v>15</v>
      </c>
      <c r="E289" s="182">
        <v>2755.86</v>
      </c>
      <c r="F289" s="110">
        <f t="shared" si="8"/>
        <v>452842.92</v>
      </c>
      <c r="G289" s="179"/>
    </row>
    <row r="290" spans="1:10" s="147" customFormat="1">
      <c r="A290" s="136"/>
      <c r="B290" s="133"/>
      <c r="C290" s="177"/>
      <c r="D290" s="33"/>
      <c r="E290" s="177"/>
      <c r="F290" s="27">
        <f t="shared" si="8"/>
        <v>0</v>
      </c>
      <c r="G290" s="146"/>
    </row>
    <row r="291" spans="1:10" s="147" customFormat="1">
      <c r="A291" s="127">
        <v>5</v>
      </c>
      <c r="B291" s="128" t="s">
        <v>64</v>
      </c>
      <c r="C291" s="177"/>
      <c r="D291" s="33"/>
      <c r="E291" s="177"/>
      <c r="F291" s="27">
        <f t="shared" si="8"/>
        <v>0</v>
      </c>
      <c r="G291" s="146"/>
    </row>
    <row r="292" spans="1:10" s="147" customFormat="1" ht="25.5">
      <c r="A292" s="138">
        <v>5.0999999999999996</v>
      </c>
      <c r="B292" s="133" t="s">
        <v>91</v>
      </c>
      <c r="C292" s="177">
        <v>164.32</v>
      </c>
      <c r="D292" s="33" t="s">
        <v>15</v>
      </c>
      <c r="E292" s="177">
        <v>88.72</v>
      </c>
      <c r="F292" s="27">
        <f t="shared" si="8"/>
        <v>14578.47</v>
      </c>
      <c r="G292" s="146"/>
    </row>
    <row r="293" spans="1:10" s="147" customFormat="1" ht="8.25" customHeight="1">
      <c r="A293" s="136"/>
      <c r="B293" s="133"/>
      <c r="C293" s="177"/>
      <c r="D293" s="33"/>
      <c r="E293" s="177"/>
      <c r="F293" s="27">
        <f t="shared" si="8"/>
        <v>0</v>
      </c>
      <c r="G293" s="146"/>
    </row>
    <row r="294" spans="1:10" s="147" customFormat="1">
      <c r="A294" s="127">
        <v>6</v>
      </c>
      <c r="B294" s="128" t="s">
        <v>36</v>
      </c>
      <c r="C294" s="177"/>
      <c r="D294" s="33"/>
      <c r="E294" s="177"/>
      <c r="F294" s="27">
        <f t="shared" si="8"/>
        <v>0</v>
      </c>
      <c r="G294" s="146"/>
    </row>
    <row r="295" spans="1:10" s="147" customFormat="1">
      <c r="A295" s="138">
        <v>6.1</v>
      </c>
      <c r="B295" s="131" t="s">
        <v>68</v>
      </c>
      <c r="C295" s="183">
        <v>3</v>
      </c>
      <c r="D295" s="124" t="s">
        <v>38</v>
      </c>
      <c r="E295" s="183">
        <v>1004.25</v>
      </c>
      <c r="F295" s="27">
        <f t="shared" si="8"/>
        <v>3012.75</v>
      </c>
      <c r="G295" s="146"/>
    </row>
    <row r="296" spans="1:10" s="147" customFormat="1">
      <c r="A296" s="138">
        <v>6.2</v>
      </c>
      <c r="B296" s="133" t="s">
        <v>69</v>
      </c>
      <c r="C296" s="183">
        <v>4</v>
      </c>
      <c r="D296" s="124" t="s">
        <v>38</v>
      </c>
      <c r="E296" s="183">
        <v>297.19</v>
      </c>
      <c r="F296" s="27">
        <f t="shared" si="8"/>
        <v>1188.76</v>
      </c>
      <c r="G296" s="146"/>
    </row>
    <row r="297" spans="1:10" s="8" customFormat="1" ht="12.75" customHeight="1">
      <c r="A297" s="63"/>
      <c r="B297" s="61" t="s">
        <v>40</v>
      </c>
      <c r="C297" s="32"/>
      <c r="D297" s="64"/>
      <c r="E297" s="42"/>
      <c r="F297" s="27">
        <f t="shared" si="8"/>
        <v>0</v>
      </c>
      <c r="G297" s="7"/>
    </row>
    <row r="298" spans="1:10" s="72" customFormat="1" ht="25.5" customHeight="1">
      <c r="A298" s="169">
        <v>7</v>
      </c>
      <c r="B298" s="66" t="s">
        <v>41</v>
      </c>
      <c r="C298" s="67">
        <v>100</v>
      </c>
      <c r="D298" s="68" t="s">
        <v>15</v>
      </c>
      <c r="E298" s="69">
        <v>50.15</v>
      </c>
      <c r="F298" s="70">
        <f>ROUND(C298*E298,2)</f>
        <v>5015</v>
      </c>
      <c r="G298" s="71"/>
      <c r="I298" s="73"/>
      <c r="J298" s="74"/>
    </row>
    <row r="299" spans="1:10" s="72" customFormat="1">
      <c r="A299" s="169"/>
      <c r="B299" s="66"/>
      <c r="C299" s="67"/>
      <c r="D299" s="68"/>
      <c r="E299" s="69"/>
      <c r="F299" s="70"/>
      <c r="G299" s="75"/>
      <c r="I299" s="73"/>
      <c r="J299" s="74"/>
    </row>
    <row r="300" spans="1:10" s="72" customFormat="1">
      <c r="A300" s="169">
        <v>8</v>
      </c>
      <c r="B300" s="66" t="s">
        <v>42</v>
      </c>
      <c r="C300" s="67">
        <v>1</v>
      </c>
      <c r="D300" s="68" t="s">
        <v>43</v>
      </c>
      <c r="E300" s="69">
        <v>4000</v>
      </c>
      <c r="F300" s="70">
        <f>ROUND(C300*E300,2)</f>
        <v>4000</v>
      </c>
      <c r="G300" s="75"/>
      <c r="I300" s="73"/>
      <c r="J300" s="74"/>
    </row>
    <row r="301" spans="1:10" s="83" customFormat="1" ht="12.75" customHeight="1">
      <c r="A301" s="76"/>
      <c r="B301" s="77" t="s">
        <v>96</v>
      </c>
      <c r="C301" s="78"/>
      <c r="D301" s="79"/>
      <c r="E301" s="80"/>
      <c r="F301" s="81">
        <f>SUM(F272:F300)</f>
        <v>1049009.78</v>
      </c>
      <c r="G301" s="82"/>
    </row>
    <row r="302" spans="1:10">
      <c r="A302" s="184"/>
      <c r="B302" s="185"/>
      <c r="C302" s="186"/>
      <c r="D302" s="187"/>
      <c r="E302" s="105"/>
      <c r="F302" s="27"/>
    </row>
    <row r="303" spans="1:10" s="51" customFormat="1">
      <c r="A303" s="190" t="s">
        <v>97</v>
      </c>
      <c r="B303" s="191" t="s">
        <v>98</v>
      </c>
      <c r="C303" s="46"/>
      <c r="D303" s="47"/>
      <c r="E303" s="192"/>
      <c r="F303" s="193"/>
      <c r="G303" s="50"/>
    </row>
    <row r="304" spans="1:10" s="51" customFormat="1">
      <c r="A304" s="194"/>
      <c r="B304" s="195"/>
      <c r="C304" s="46"/>
      <c r="D304" s="47"/>
      <c r="E304" s="192"/>
      <c r="F304" s="196"/>
      <c r="G304" s="50"/>
    </row>
    <row r="305" spans="1:9" s="51" customFormat="1">
      <c r="A305" s="197">
        <v>1</v>
      </c>
      <c r="B305" s="195" t="s">
        <v>14</v>
      </c>
      <c r="C305" s="46">
        <v>378.15</v>
      </c>
      <c r="D305" s="47" t="s">
        <v>18</v>
      </c>
      <c r="E305" s="48">
        <v>40</v>
      </c>
      <c r="F305" s="196">
        <f>ROUND(E305*C305,2)</f>
        <v>15126</v>
      </c>
      <c r="G305" s="50"/>
    </row>
    <row r="306" spans="1:9" s="51" customFormat="1">
      <c r="A306" s="194"/>
      <c r="B306" s="195"/>
      <c r="C306" s="46"/>
      <c r="D306" s="47"/>
      <c r="E306" s="48"/>
      <c r="F306" s="196"/>
      <c r="G306" s="50"/>
    </row>
    <row r="307" spans="1:9" s="51" customFormat="1">
      <c r="A307" s="198">
        <v>2</v>
      </c>
      <c r="B307" s="199" t="s">
        <v>23</v>
      </c>
      <c r="C307" s="46"/>
      <c r="D307" s="47"/>
      <c r="E307" s="48"/>
      <c r="F307" s="196"/>
      <c r="G307" s="50"/>
    </row>
    <row r="308" spans="1:9" s="51" customFormat="1" ht="25.5">
      <c r="A308" s="200">
        <v>2.1</v>
      </c>
      <c r="B308" s="31" t="s">
        <v>24</v>
      </c>
      <c r="C308" s="201">
        <v>756.3</v>
      </c>
      <c r="D308" s="68" t="s">
        <v>22</v>
      </c>
      <c r="E308" s="42">
        <v>185.42</v>
      </c>
      <c r="F308" s="196">
        <f>ROUND(E308*C308,2)</f>
        <v>140233.15</v>
      </c>
      <c r="G308" s="50"/>
      <c r="H308" s="51">
        <f>378.15*1*2</f>
        <v>756.3</v>
      </c>
    </row>
    <row r="309" spans="1:9" s="51" customFormat="1">
      <c r="A309" s="44">
        <v>2.2000000000000002</v>
      </c>
      <c r="B309" s="45" t="s">
        <v>25</v>
      </c>
      <c r="C309" s="46">
        <v>378.15</v>
      </c>
      <c r="D309" s="47" t="s">
        <v>20</v>
      </c>
      <c r="E309" s="48">
        <v>21.67</v>
      </c>
      <c r="F309" s="49">
        <f>ROUND(E309*C309,2)</f>
        <v>8194.51</v>
      </c>
      <c r="G309" s="50"/>
    </row>
    <row r="310" spans="1:9" s="51" customFormat="1" ht="12.75" customHeight="1">
      <c r="A310" s="200">
        <v>2.2999999999999998</v>
      </c>
      <c r="B310" s="36" t="s">
        <v>26</v>
      </c>
      <c r="C310" s="202">
        <v>37.82</v>
      </c>
      <c r="D310" s="203" t="s">
        <v>22</v>
      </c>
      <c r="E310" s="204">
        <v>1061.58</v>
      </c>
      <c r="F310" s="205">
        <f>ROUND(E310*C310,2)</f>
        <v>40148.959999999999</v>
      </c>
      <c r="G310" s="50"/>
    </row>
    <row r="311" spans="1:9">
      <c r="A311" s="206">
        <v>2.4</v>
      </c>
      <c r="B311" s="207" t="s">
        <v>55</v>
      </c>
      <c r="C311" s="178">
        <v>402.55</v>
      </c>
      <c r="D311" s="85" t="s">
        <v>22</v>
      </c>
      <c r="E311" s="34">
        <v>651.17999999999995</v>
      </c>
      <c r="F311" s="208">
        <f>+ROUND(C311*E311,2)</f>
        <v>262132.51</v>
      </c>
      <c r="G311" s="188">
        <f>+G312*0.6</f>
        <v>402.55</v>
      </c>
    </row>
    <row r="312" spans="1:9" ht="25.5">
      <c r="A312" s="209">
        <v>2.5</v>
      </c>
      <c r="B312" s="210" t="s">
        <v>28</v>
      </c>
      <c r="C312" s="178">
        <v>670.92</v>
      </c>
      <c r="D312" s="85" t="s">
        <v>22</v>
      </c>
      <c r="E312" s="178">
        <v>183.68</v>
      </c>
      <c r="F312" s="208">
        <f>+ROUND(C312*E312,2)</f>
        <v>123234.59</v>
      </c>
      <c r="G312" s="188">
        <f>+(C308-C310-378.15*0.0324)*0.95</f>
        <v>670.92</v>
      </c>
    </row>
    <row r="313" spans="1:9" s="51" customFormat="1">
      <c r="A313" s="44">
        <v>2.6</v>
      </c>
      <c r="B313" s="195" t="s">
        <v>99</v>
      </c>
      <c r="C313" s="46">
        <v>585.52</v>
      </c>
      <c r="D313" s="47" t="s">
        <v>22</v>
      </c>
      <c r="E313" s="48">
        <v>165</v>
      </c>
      <c r="F313" s="196">
        <f>ROUND(E313*C313,2)</f>
        <v>96610.8</v>
      </c>
      <c r="G313" s="50"/>
    </row>
    <row r="314" spans="1:9" s="51" customFormat="1">
      <c r="A314" s="211"/>
      <c r="B314" s="195"/>
      <c r="C314" s="46"/>
      <c r="D314" s="47"/>
      <c r="E314" s="48"/>
      <c r="F314" s="196"/>
      <c r="G314" s="50"/>
    </row>
    <row r="315" spans="1:9" s="51" customFormat="1">
      <c r="A315" s="198">
        <v>3</v>
      </c>
      <c r="B315" s="199" t="s">
        <v>30</v>
      </c>
      <c r="C315" s="46"/>
      <c r="D315" s="47"/>
      <c r="E315" s="48"/>
      <c r="F315" s="196"/>
      <c r="G315" s="50">
        <f t="shared" ref="G315:G331" si="9">+E315*C315</f>
        <v>0</v>
      </c>
    </row>
    <row r="316" spans="1:9" s="51" customFormat="1" ht="13.5" customHeight="1">
      <c r="A316" s="211">
        <v>3.1</v>
      </c>
      <c r="B316" s="195" t="s">
        <v>100</v>
      </c>
      <c r="C316" s="202">
        <v>389.49</v>
      </c>
      <c r="D316" s="203" t="s">
        <v>15</v>
      </c>
      <c r="E316" s="204">
        <v>1219.23</v>
      </c>
      <c r="F316" s="205">
        <f>ROUND(E316*C316,2)</f>
        <v>474877.89</v>
      </c>
      <c r="G316" s="50">
        <f t="shared" si="9"/>
        <v>474877.89</v>
      </c>
      <c r="H316" s="51">
        <f>24+18</f>
        <v>42</v>
      </c>
      <c r="I316" s="212">
        <f>+C316/1.03</f>
        <v>378.15</v>
      </c>
    </row>
    <row r="317" spans="1:9" s="51" customFormat="1">
      <c r="A317" s="211"/>
      <c r="B317" s="195"/>
      <c r="C317" s="46"/>
      <c r="D317" s="47"/>
      <c r="E317" s="48"/>
      <c r="F317" s="196"/>
      <c r="G317" s="50">
        <f t="shared" si="9"/>
        <v>0</v>
      </c>
    </row>
    <row r="318" spans="1:9" s="51" customFormat="1">
      <c r="A318" s="213">
        <v>4</v>
      </c>
      <c r="B318" s="214" t="s">
        <v>101</v>
      </c>
      <c r="C318" s="202"/>
      <c r="D318" s="203"/>
      <c r="E318" s="204"/>
      <c r="F318" s="196"/>
      <c r="G318" s="50">
        <f t="shared" si="9"/>
        <v>0</v>
      </c>
    </row>
    <row r="319" spans="1:9" s="51" customFormat="1" ht="12.75" customHeight="1">
      <c r="A319" s="211">
        <v>4.0999999999999996</v>
      </c>
      <c r="B319" s="195" t="s">
        <v>100</v>
      </c>
      <c r="C319" s="202">
        <v>389.49</v>
      </c>
      <c r="D319" s="203" t="s">
        <v>15</v>
      </c>
      <c r="E319" s="204">
        <v>90.38</v>
      </c>
      <c r="F319" s="205">
        <f>ROUND(E319*C319,2)</f>
        <v>35202.11</v>
      </c>
      <c r="G319" s="50">
        <f t="shared" si="9"/>
        <v>35202.11</v>
      </c>
    </row>
    <row r="320" spans="1:9" s="51" customFormat="1">
      <c r="A320" s="215"/>
      <c r="B320" s="195"/>
      <c r="C320" s="46"/>
      <c r="D320" s="47"/>
      <c r="E320" s="48"/>
      <c r="F320" s="196"/>
      <c r="G320" s="50">
        <f t="shared" si="9"/>
        <v>0</v>
      </c>
    </row>
    <row r="321" spans="1:9" s="51" customFormat="1">
      <c r="A321" s="216">
        <v>5</v>
      </c>
      <c r="B321" s="217" t="s">
        <v>102</v>
      </c>
      <c r="C321" s="218"/>
      <c r="D321" s="219"/>
      <c r="E321" s="220"/>
      <c r="F321" s="221"/>
      <c r="G321" s="50">
        <f t="shared" si="9"/>
        <v>0</v>
      </c>
    </row>
    <row r="322" spans="1:9" s="51" customFormat="1">
      <c r="A322" s="222">
        <v>5.0999999999999996</v>
      </c>
      <c r="B322" s="223" t="s">
        <v>103</v>
      </c>
      <c r="C322" s="223">
        <v>12</v>
      </c>
      <c r="D322" s="219" t="s">
        <v>38</v>
      </c>
      <c r="E322" s="62">
        <v>38384.660000000003</v>
      </c>
      <c r="F322" s="221">
        <f>ROUND(E322*C322,2)</f>
        <v>460615.92</v>
      </c>
      <c r="G322" s="50">
        <f t="shared" si="9"/>
        <v>460615.92</v>
      </c>
      <c r="H322" s="51">
        <v>2643.84</v>
      </c>
    </row>
    <row r="323" spans="1:9" s="51" customFormat="1">
      <c r="A323" s="222">
        <v>5.2</v>
      </c>
      <c r="B323" s="223" t="s">
        <v>104</v>
      </c>
      <c r="C323" s="223">
        <v>6</v>
      </c>
      <c r="D323" s="219" t="s">
        <v>38</v>
      </c>
      <c r="E323" s="62">
        <v>43909.93</v>
      </c>
      <c r="F323" s="221">
        <f>ROUND(E323*C323,2)</f>
        <v>263459.58</v>
      </c>
      <c r="G323" s="50">
        <f t="shared" si="9"/>
        <v>263459.58</v>
      </c>
      <c r="H323" s="51">
        <v>2938.84</v>
      </c>
    </row>
    <row r="324" spans="1:9" s="51" customFormat="1">
      <c r="A324" s="222">
        <v>5.3</v>
      </c>
      <c r="B324" s="223" t="s">
        <v>105</v>
      </c>
      <c r="C324" s="223">
        <v>2</v>
      </c>
      <c r="D324" s="219" t="s">
        <v>38</v>
      </c>
      <c r="E324" s="204">
        <v>54185.61</v>
      </c>
      <c r="F324" s="221">
        <f>ROUND(E324*C324,2)</f>
        <v>108371.22</v>
      </c>
      <c r="G324" s="50">
        <f t="shared" si="9"/>
        <v>108371.22</v>
      </c>
      <c r="H324" s="51">
        <v>3478.25</v>
      </c>
    </row>
    <row r="325" spans="1:9" s="51" customFormat="1">
      <c r="A325" s="224"/>
      <c r="B325" s="223"/>
      <c r="C325" s="223"/>
      <c r="D325" s="219"/>
      <c r="E325" s="220"/>
      <c r="F325" s="221"/>
      <c r="G325" s="50">
        <f t="shared" si="9"/>
        <v>0</v>
      </c>
    </row>
    <row r="326" spans="1:9" s="51" customFormat="1">
      <c r="A326" s="198">
        <v>6</v>
      </c>
      <c r="B326" s="199" t="s">
        <v>106</v>
      </c>
      <c r="C326" s="46"/>
      <c r="D326" s="47"/>
      <c r="E326" s="48"/>
      <c r="F326" s="196"/>
      <c r="G326" s="50">
        <f t="shared" si="9"/>
        <v>0</v>
      </c>
    </row>
    <row r="327" spans="1:9" s="51" customFormat="1">
      <c r="A327" s="225">
        <v>6.1</v>
      </c>
      <c r="B327" s="195" t="s">
        <v>107</v>
      </c>
      <c r="C327" s="202">
        <v>2</v>
      </c>
      <c r="D327" s="203" t="s">
        <v>38</v>
      </c>
      <c r="E327" s="204">
        <v>7566.03</v>
      </c>
      <c r="F327" s="205">
        <f>ROUND(E327*C327,2)</f>
        <v>15132.06</v>
      </c>
      <c r="G327" s="50">
        <f t="shared" si="9"/>
        <v>15132.06</v>
      </c>
    </row>
    <row r="328" spans="1:9" s="51" customFormat="1">
      <c r="A328" s="226"/>
      <c r="B328" s="227"/>
      <c r="C328" s="228"/>
      <c r="D328" s="229"/>
      <c r="E328" s="230"/>
      <c r="F328" s="196"/>
      <c r="G328" s="50"/>
      <c r="I328" s="231"/>
    </row>
    <row r="329" spans="1:9" s="51" customFormat="1" ht="25.5">
      <c r="A329" s="232">
        <v>7</v>
      </c>
      <c r="B329" s="233" t="s">
        <v>108</v>
      </c>
      <c r="C329" s="234">
        <v>378.15</v>
      </c>
      <c r="D329" s="235" t="s">
        <v>18</v>
      </c>
      <c r="E329" s="236">
        <v>50.15</v>
      </c>
      <c r="F329" s="205">
        <f>ROUND(E329*C329,2)</f>
        <v>18964.22</v>
      </c>
      <c r="G329" s="50">
        <f t="shared" si="9"/>
        <v>18964.22</v>
      </c>
    </row>
    <row r="330" spans="1:9" s="51" customFormat="1">
      <c r="A330" s="211"/>
      <c r="B330" s="233"/>
      <c r="C330" s="228"/>
      <c r="D330" s="229"/>
      <c r="E330" s="230"/>
      <c r="F330" s="196"/>
      <c r="G330" s="50"/>
    </row>
    <row r="331" spans="1:9" s="51" customFormat="1">
      <c r="A331" s="237">
        <v>8</v>
      </c>
      <c r="B331" s="44" t="s">
        <v>42</v>
      </c>
      <c r="C331" s="234">
        <v>1</v>
      </c>
      <c r="D331" s="235" t="s">
        <v>43</v>
      </c>
      <c r="E331" s="238">
        <v>5000</v>
      </c>
      <c r="F331" s="205">
        <f>ROUND(E331*C331,2)</f>
        <v>5000</v>
      </c>
      <c r="G331" s="50">
        <f t="shared" si="9"/>
        <v>5000</v>
      </c>
    </row>
    <row r="332" spans="1:9" s="180" customFormat="1">
      <c r="A332" s="142"/>
      <c r="B332" s="112" t="s">
        <v>109</v>
      </c>
      <c r="C332" s="239"/>
      <c r="D332" s="144"/>
      <c r="E332" s="240"/>
      <c r="F332" s="81">
        <f>SUM(F304:F331)</f>
        <v>2067303.52</v>
      </c>
      <c r="G332" s="179"/>
    </row>
    <row r="333" spans="1:9" s="51" customFormat="1">
      <c r="A333" s="241"/>
      <c r="B333" s="242"/>
      <c r="C333" s="234"/>
      <c r="D333" s="235"/>
      <c r="E333" s="238"/>
      <c r="F333" s="205"/>
      <c r="G333" s="50"/>
    </row>
    <row r="334" spans="1:9" s="247" customFormat="1" ht="12.75" customHeight="1">
      <c r="A334" s="243" t="s">
        <v>110</v>
      </c>
      <c r="B334" s="244" t="s">
        <v>111</v>
      </c>
      <c r="C334" s="28"/>
      <c r="D334" s="245"/>
      <c r="E334" s="23"/>
      <c r="F334" s="23"/>
      <c r="G334" s="246"/>
    </row>
    <row r="335" spans="1:9" s="247" customFormat="1" ht="12.75" customHeight="1">
      <c r="A335" s="248"/>
      <c r="B335" s="244"/>
      <c r="C335" s="28"/>
      <c r="D335" s="245"/>
      <c r="E335" s="23"/>
      <c r="F335" s="23"/>
      <c r="G335" s="246"/>
    </row>
    <row r="336" spans="1:9" s="247" customFormat="1" ht="12.75" customHeight="1">
      <c r="A336" s="249">
        <v>1</v>
      </c>
      <c r="B336" s="250" t="s">
        <v>14</v>
      </c>
      <c r="C336" s="28">
        <v>3610</v>
      </c>
      <c r="D336" s="245" t="s">
        <v>15</v>
      </c>
      <c r="E336" s="28">
        <v>44.18</v>
      </c>
      <c r="F336" s="208">
        <f>+ROUND(C336*E336,2)</f>
        <v>159489.79999999999</v>
      </c>
      <c r="G336" s="246"/>
    </row>
    <row r="337" spans="1:8" s="8" customFormat="1" ht="12.75" customHeight="1">
      <c r="A337" s="251"/>
      <c r="B337" s="250"/>
      <c r="C337" s="28"/>
      <c r="D337" s="245"/>
      <c r="E337" s="28"/>
      <c r="F337" s="208"/>
      <c r="G337" s="7"/>
    </row>
    <row r="338" spans="1:8" s="8" customFormat="1" ht="12.75" customHeight="1">
      <c r="A338" s="251">
        <v>2</v>
      </c>
      <c r="B338" s="244" t="s">
        <v>16</v>
      </c>
      <c r="C338" s="28"/>
      <c r="D338" s="245"/>
      <c r="E338" s="28"/>
      <c r="F338" s="208"/>
      <c r="G338" s="7"/>
    </row>
    <row r="339" spans="1:8" s="93" customFormat="1">
      <c r="A339" s="252">
        <v>2.1</v>
      </c>
      <c r="B339" s="253" t="s">
        <v>17</v>
      </c>
      <c r="C339" s="254">
        <f>+C336*2</f>
        <v>7220</v>
      </c>
      <c r="D339" s="255" t="s">
        <v>18</v>
      </c>
      <c r="E339" s="141">
        <v>74.849999999999994</v>
      </c>
      <c r="F339" s="256">
        <f>+ROUND(C339*E339,2)</f>
        <v>540417</v>
      </c>
      <c r="G339" s="92"/>
    </row>
    <row r="340" spans="1:8" s="8" customFormat="1" ht="12.75" customHeight="1">
      <c r="A340" s="257">
        <v>2.2000000000000002</v>
      </c>
      <c r="B340" s="258" t="s">
        <v>19</v>
      </c>
      <c r="C340" s="259">
        <f>+C336</f>
        <v>3610</v>
      </c>
      <c r="D340" s="85" t="s">
        <v>20</v>
      </c>
      <c r="E340" s="34">
        <v>40.65</v>
      </c>
      <c r="F340" s="208">
        <f>+ROUND(C340*E340,2)</f>
        <v>146746.5</v>
      </c>
      <c r="G340" s="7"/>
    </row>
    <row r="341" spans="1:8" s="8" customFormat="1" ht="12.75" customHeight="1">
      <c r="A341" s="260">
        <v>2.2999999999999998</v>
      </c>
      <c r="B341" s="207" t="s">
        <v>21</v>
      </c>
      <c r="C341" s="259">
        <f>+C340*0.05*1.4</f>
        <v>252.7</v>
      </c>
      <c r="D341" s="85" t="s">
        <v>22</v>
      </c>
      <c r="E341" s="34">
        <v>165</v>
      </c>
      <c r="F341" s="208">
        <f>+ROUND(C341*E341,2)</f>
        <v>41695.5</v>
      </c>
      <c r="G341" s="7"/>
    </row>
    <row r="342" spans="1:8" s="247" customFormat="1" ht="12.75" customHeight="1">
      <c r="A342" s="261"/>
      <c r="B342" s="250"/>
      <c r="C342" s="28"/>
      <c r="D342" s="245"/>
      <c r="E342" s="28"/>
      <c r="F342" s="208">
        <f t="shared" ref="F342:F358" si="10">+ROUND(C342*E342,2)</f>
        <v>0</v>
      </c>
      <c r="G342" s="246"/>
    </row>
    <row r="343" spans="1:8" s="247" customFormat="1" ht="12.75" customHeight="1">
      <c r="A343" s="262">
        <v>3</v>
      </c>
      <c r="B343" s="263" t="s">
        <v>23</v>
      </c>
      <c r="C343" s="259"/>
      <c r="D343" s="85"/>
      <c r="E343" s="34"/>
      <c r="F343" s="208">
        <f t="shared" si="10"/>
        <v>0</v>
      </c>
      <c r="G343" s="246"/>
    </row>
    <row r="344" spans="1:8" s="247" customFormat="1">
      <c r="A344" s="260">
        <v>3.1</v>
      </c>
      <c r="B344" s="207" t="s">
        <v>112</v>
      </c>
      <c r="C344" s="259">
        <v>5415</v>
      </c>
      <c r="D344" s="85" t="s">
        <v>22</v>
      </c>
      <c r="E344" s="34">
        <v>154.52000000000001</v>
      </c>
      <c r="F344" s="264">
        <f t="shared" si="10"/>
        <v>836725.8</v>
      </c>
      <c r="G344" s="246">
        <f>+C336*1*1.5</f>
        <v>5415</v>
      </c>
    </row>
    <row r="345" spans="1:8" s="51" customFormat="1">
      <c r="A345" s="44">
        <v>3.2</v>
      </c>
      <c r="B345" s="45" t="s">
        <v>25</v>
      </c>
      <c r="C345" s="46">
        <f>+C340</f>
        <v>3610</v>
      </c>
      <c r="D345" s="47" t="s">
        <v>20</v>
      </c>
      <c r="E345" s="48">
        <v>21.67</v>
      </c>
      <c r="F345" s="49">
        <f>ROUND(E345*C345,2)</f>
        <v>78228.7</v>
      </c>
      <c r="G345" s="50">
        <f>+E345*C345</f>
        <v>78228.7</v>
      </c>
    </row>
    <row r="346" spans="1:8" s="247" customFormat="1" ht="12.75" customHeight="1">
      <c r="A346" s="257">
        <v>3.2</v>
      </c>
      <c r="B346" s="258" t="s">
        <v>26</v>
      </c>
      <c r="C346" s="259">
        <v>361</v>
      </c>
      <c r="D346" s="85" t="s">
        <v>22</v>
      </c>
      <c r="E346" s="34">
        <v>1068.3599999999999</v>
      </c>
      <c r="F346" s="264">
        <f t="shared" si="10"/>
        <v>385677.96</v>
      </c>
      <c r="G346" s="246">
        <f>+C336*0.1*1</f>
        <v>361</v>
      </c>
    </row>
    <row r="347" spans="1:8" s="247" customFormat="1" ht="12.75" customHeight="1">
      <c r="A347" s="260">
        <v>3.3</v>
      </c>
      <c r="B347" s="207" t="s">
        <v>27</v>
      </c>
      <c r="C347" s="259">
        <v>3376.93</v>
      </c>
      <c r="D347" s="85" t="s">
        <v>22</v>
      </c>
      <c r="E347" s="34">
        <v>651.17999999999995</v>
      </c>
      <c r="F347" s="264">
        <f t="shared" si="10"/>
        <v>2198989.2799999998</v>
      </c>
      <c r="G347" s="246"/>
    </row>
    <row r="348" spans="1:8" s="247" customFormat="1" ht="25.5" customHeight="1">
      <c r="A348" s="260">
        <v>3.4</v>
      </c>
      <c r="B348" s="210" t="s">
        <v>28</v>
      </c>
      <c r="C348" s="259">
        <v>4690.18</v>
      </c>
      <c r="D348" s="85" t="s">
        <v>22</v>
      </c>
      <c r="E348" s="34">
        <v>183.68</v>
      </c>
      <c r="F348" s="264">
        <f t="shared" si="10"/>
        <v>861492.26</v>
      </c>
      <c r="G348" s="246">
        <f>+(G344-G346-C336*0.0324)*0.95</f>
        <v>4690.18</v>
      </c>
      <c r="H348" s="247">
        <f>+G348*0.6*1.2</f>
        <v>3376.9295999999999</v>
      </c>
    </row>
    <row r="349" spans="1:8" s="247" customFormat="1" ht="12.75" customHeight="1">
      <c r="A349" s="260">
        <v>3.5</v>
      </c>
      <c r="B349" s="258" t="s">
        <v>29</v>
      </c>
      <c r="C349" s="259">
        <v>4246.71</v>
      </c>
      <c r="D349" s="85" t="s">
        <v>22</v>
      </c>
      <c r="E349" s="34">
        <v>165</v>
      </c>
      <c r="F349" s="264">
        <f t="shared" si="10"/>
        <v>700707.15</v>
      </c>
      <c r="G349" s="246">
        <f>+(G344-G348*0.4)*1.2</f>
        <v>4246.71</v>
      </c>
    </row>
    <row r="350" spans="1:8" s="247" customFormat="1" ht="12.75" customHeight="1">
      <c r="A350" s="260"/>
      <c r="B350" s="258"/>
      <c r="C350" s="259"/>
      <c r="D350" s="85"/>
      <c r="E350" s="34"/>
      <c r="F350" s="208">
        <f t="shared" si="10"/>
        <v>0</v>
      </c>
      <c r="G350" s="246"/>
    </row>
    <row r="351" spans="1:8" s="247" customFormat="1" ht="12.75" customHeight="1">
      <c r="A351" s="265">
        <v>4</v>
      </c>
      <c r="B351" s="263" t="s">
        <v>30</v>
      </c>
      <c r="C351" s="259"/>
      <c r="D351" s="85"/>
      <c r="E351" s="34"/>
      <c r="F351" s="208">
        <f t="shared" si="10"/>
        <v>0</v>
      </c>
      <c r="G351" s="246"/>
    </row>
    <row r="352" spans="1:8" s="247" customFormat="1" ht="25.5" customHeight="1">
      <c r="A352" s="266">
        <v>4.0999999999999996</v>
      </c>
      <c r="B352" s="250" t="s">
        <v>32</v>
      </c>
      <c r="C352" s="28">
        <v>3718.3</v>
      </c>
      <c r="D352" s="245" t="s">
        <v>15</v>
      </c>
      <c r="E352" s="28">
        <v>1219.23</v>
      </c>
      <c r="F352" s="267">
        <f t="shared" si="10"/>
        <v>4533462.91</v>
      </c>
      <c r="G352" s="246">
        <f>+C336*1.03</f>
        <v>3718.3</v>
      </c>
    </row>
    <row r="353" spans="1:10" s="247" customFormat="1" ht="12.75" customHeight="1">
      <c r="A353" s="261"/>
      <c r="B353" s="244"/>
      <c r="C353" s="28"/>
      <c r="D353" s="245"/>
      <c r="E353" s="28"/>
      <c r="F353" s="267">
        <f t="shared" si="10"/>
        <v>0</v>
      </c>
      <c r="G353" s="246"/>
    </row>
    <row r="354" spans="1:10" s="247" customFormat="1" ht="12.75" customHeight="1">
      <c r="A354" s="251">
        <v>5</v>
      </c>
      <c r="B354" s="244" t="s">
        <v>33</v>
      </c>
      <c r="C354" s="28"/>
      <c r="D354" s="245"/>
      <c r="E354" s="28"/>
      <c r="F354" s="267">
        <f t="shared" si="10"/>
        <v>0</v>
      </c>
      <c r="G354" s="246"/>
    </row>
    <row r="355" spans="1:10" s="247" customFormat="1" ht="25.5" customHeight="1">
      <c r="A355" s="266">
        <v>5.0999999999999996</v>
      </c>
      <c r="B355" s="250" t="s">
        <v>35</v>
      </c>
      <c r="C355" s="28">
        <v>3718.3</v>
      </c>
      <c r="D355" s="245" t="s">
        <v>15</v>
      </c>
      <c r="E355" s="268">
        <v>79.28</v>
      </c>
      <c r="F355" s="267">
        <f t="shared" si="10"/>
        <v>294786.82</v>
      </c>
      <c r="G355" s="246"/>
    </row>
    <row r="356" spans="1:10" s="247" customFormat="1" ht="9" customHeight="1">
      <c r="A356" s="261"/>
      <c r="B356" s="269"/>
      <c r="C356" s="28"/>
      <c r="D356" s="245"/>
      <c r="E356" s="28"/>
      <c r="F356" s="208">
        <f t="shared" si="10"/>
        <v>0</v>
      </c>
      <c r="G356" s="246"/>
    </row>
    <row r="357" spans="1:10" s="247" customFormat="1" ht="12.75" customHeight="1">
      <c r="A357" s="249">
        <v>6</v>
      </c>
      <c r="B357" s="207" t="s">
        <v>39</v>
      </c>
      <c r="C357" s="28">
        <v>60</v>
      </c>
      <c r="D357" s="245" t="s">
        <v>38</v>
      </c>
      <c r="E357" s="62">
        <v>38384.660000000003</v>
      </c>
      <c r="F357" s="208">
        <f t="shared" si="10"/>
        <v>2303079.6</v>
      </c>
      <c r="G357" s="246"/>
    </row>
    <row r="358" spans="1:10" s="8" customFormat="1" ht="10.5" customHeight="1">
      <c r="A358" s="270"/>
      <c r="B358" s="271" t="s">
        <v>40</v>
      </c>
      <c r="C358" s="259"/>
      <c r="D358" s="272"/>
      <c r="E358" s="34"/>
      <c r="F358" s="208">
        <f t="shared" si="10"/>
        <v>0</v>
      </c>
      <c r="G358" s="7"/>
    </row>
    <row r="359" spans="1:10" s="72" customFormat="1" ht="25.5" customHeight="1">
      <c r="A359" s="169">
        <v>7</v>
      </c>
      <c r="B359" s="273" t="s">
        <v>41</v>
      </c>
      <c r="C359" s="274">
        <v>3610</v>
      </c>
      <c r="D359" s="275" t="s">
        <v>15</v>
      </c>
      <c r="E359" s="276">
        <v>50.15</v>
      </c>
      <c r="F359" s="70">
        <f>ROUND(C359*E359,2)</f>
        <v>181041.5</v>
      </c>
      <c r="G359" s="71"/>
      <c r="I359" s="73"/>
      <c r="J359" s="74"/>
    </row>
    <row r="360" spans="1:10" s="72" customFormat="1" ht="7.5" customHeight="1">
      <c r="A360" s="169"/>
      <c r="B360" s="273"/>
      <c r="C360" s="274"/>
      <c r="D360" s="275"/>
      <c r="E360" s="276"/>
      <c r="F360" s="70"/>
      <c r="G360" s="75"/>
      <c r="I360" s="73"/>
      <c r="J360" s="74"/>
    </row>
    <row r="361" spans="1:10" s="72" customFormat="1">
      <c r="A361" s="169">
        <v>8</v>
      </c>
      <c r="B361" s="273" t="s">
        <v>42</v>
      </c>
      <c r="C361" s="274">
        <v>1</v>
      </c>
      <c r="D361" s="275" t="s">
        <v>43</v>
      </c>
      <c r="E361" s="276">
        <v>25000</v>
      </c>
      <c r="F361" s="70">
        <f>ROUND(C361*E361,2)</f>
        <v>25000</v>
      </c>
      <c r="G361" s="75"/>
      <c r="I361" s="73"/>
      <c r="J361" s="74"/>
    </row>
    <row r="362" spans="1:10" s="83" customFormat="1" ht="12.75" customHeight="1">
      <c r="A362" s="76"/>
      <c r="B362" s="77" t="s">
        <v>113</v>
      </c>
      <c r="C362" s="78"/>
      <c r="D362" s="79"/>
      <c r="E362" s="80"/>
      <c r="F362" s="81">
        <f>SUM(F336:F361)</f>
        <v>13287540.779999999</v>
      </c>
      <c r="G362" s="82"/>
    </row>
    <row r="363" spans="1:10" s="8" customFormat="1" ht="12.75" customHeight="1">
      <c r="A363" s="270"/>
      <c r="B363" s="271"/>
      <c r="C363" s="259"/>
      <c r="D363" s="272"/>
      <c r="E363" s="34"/>
      <c r="F363" s="208"/>
      <c r="G363" s="7"/>
    </row>
    <row r="364" spans="1:10" s="247" customFormat="1" ht="12.75" customHeight="1">
      <c r="A364" s="243" t="s">
        <v>114</v>
      </c>
      <c r="B364" s="244" t="s">
        <v>115</v>
      </c>
      <c r="C364" s="28"/>
      <c r="D364" s="245"/>
      <c r="E364" s="23"/>
      <c r="F364" s="23"/>
      <c r="G364" s="246"/>
    </row>
    <row r="365" spans="1:10" s="247" customFormat="1" ht="12.75" customHeight="1">
      <c r="A365" s="248"/>
      <c r="B365" s="244"/>
      <c r="C365" s="28"/>
      <c r="D365" s="245"/>
      <c r="E365" s="23"/>
      <c r="F365" s="23"/>
      <c r="G365" s="246"/>
    </row>
    <row r="366" spans="1:10" s="247" customFormat="1" ht="12.75" customHeight="1">
      <c r="A366" s="249">
        <v>1</v>
      </c>
      <c r="B366" s="250" t="s">
        <v>14</v>
      </c>
      <c r="C366" s="28">
        <f>10033.8+2424</f>
        <v>12457.8</v>
      </c>
      <c r="D366" s="245" t="s">
        <v>15</v>
      </c>
      <c r="E366" s="28">
        <v>44.18</v>
      </c>
      <c r="F366" s="208">
        <f>+ROUND(C366*E366,2)</f>
        <v>550385.6</v>
      </c>
      <c r="G366" s="246"/>
    </row>
    <row r="367" spans="1:10" s="247" customFormat="1" ht="12.75" customHeight="1">
      <c r="A367" s="261"/>
      <c r="B367" s="250"/>
      <c r="C367" s="28"/>
      <c r="D367" s="245"/>
      <c r="E367" s="28"/>
      <c r="F367" s="208">
        <f t="shared" ref="F367:F391" si="11">+ROUND(C367*E367,2)</f>
        <v>0</v>
      </c>
      <c r="G367" s="246"/>
    </row>
    <row r="368" spans="1:10" s="8" customFormat="1" ht="12.75" customHeight="1">
      <c r="A368" s="251">
        <v>2</v>
      </c>
      <c r="B368" s="244" t="s">
        <v>16</v>
      </c>
      <c r="C368" s="28"/>
      <c r="D368" s="245"/>
      <c r="E368" s="28"/>
      <c r="F368" s="208"/>
      <c r="G368" s="7"/>
    </row>
    <row r="369" spans="1:9" s="8" customFormat="1">
      <c r="A369" s="260">
        <v>2.1</v>
      </c>
      <c r="B369" s="207" t="s">
        <v>17</v>
      </c>
      <c r="C369" s="259">
        <f>+C366*2</f>
        <v>24915.599999999999</v>
      </c>
      <c r="D369" s="85" t="s">
        <v>18</v>
      </c>
      <c r="E369" s="34">
        <v>74.849999999999994</v>
      </c>
      <c r="F369" s="208">
        <f>+ROUND(C369*E369,2)</f>
        <v>1864932.66</v>
      </c>
      <c r="G369" s="7"/>
    </row>
    <row r="370" spans="1:9" s="8" customFormat="1" ht="12.75" customHeight="1">
      <c r="A370" s="257">
        <v>2.2000000000000002</v>
      </c>
      <c r="B370" s="258" t="s">
        <v>19</v>
      </c>
      <c r="C370" s="259">
        <f>+C366*1</f>
        <v>12457.8</v>
      </c>
      <c r="D370" s="85" t="s">
        <v>20</v>
      </c>
      <c r="E370" s="34">
        <v>40.65</v>
      </c>
      <c r="F370" s="208">
        <f>+ROUND(C370*E370,2)</f>
        <v>506409.57</v>
      </c>
      <c r="G370" s="7"/>
    </row>
    <row r="371" spans="1:9" s="8" customFormat="1" ht="12.75" customHeight="1">
      <c r="A371" s="260">
        <v>2.2999999999999998</v>
      </c>
      <c r="B371" s="207" t="s">
        <v>21</v>
      </c>
      <c r="C371" s="259">
        <f>+C370*0.05*1.4</f>
        <v>872.05</v>
      </c>
      <c r="D371" s="85" t="s">
        <v>22</v>
      </c>
      <c r="E371" s="34">
        <v>165</v>
      </c>
      <c r="F371" s="208">
        <f>+ROUND(C371*E371,2)</f>
        <v>143888.25</v>
      </c>
      <c r="G371" s="7"/>
    </row>
    <row r="372" spans="1:9" s="147" customFormat="1">
      <c r="A372" s="277"/>
      <c r="B372" s="278"/>
      <c r="C372" s="178"/>
      <c r="D372" s="85"/>
      <c r="E372" s="178"/>
      <c r="F372" s="208">
        <f>+ROUND(C372*E372,2)</f>
        <v>0</v>
      </c>
      <c r="G372" s="146"/>
    </row>
    <row r="373" spans="1:9" s="247" customFormat="1" ht="12.75" customHeight="1">
      <c r="A373" s="262">
        <v>3</v>
      </c>
      <c r="B373" s="263" t="s">
        <v>23</v>
      </c>
      <c r="C373" s="259"/>
      <c r="D373" s="85"/>
      <c r="E373" s="34"/>
      <c r="F373" s="208">
        <f t="shared" si="11"/>
        <v>0</v>
      </c>
      <c r="G373" s="246"/>
    </row>
    <row r="374" spans="1:9" s="247" customFormat="1">
      <c r="A374" s="260">
        <v>3.1</v>
      </c>
      <c r="B374" s="207" t="s">
        <v>112</v>
      </c>
      <c r="C374" s="259">
        <v>21110.7</v>
      </c>
      <c r="D374" s="85" t="s">
        <v>22</v>
      </c>
      <c r="E374" s="34">
        <v>154.52000000000001</v>
      </c>
      <c r="F374" s="208">
        <f t="shared" si="11"/>
        <v>3262025.36</v>
      </c>
      <c r="G374" s="246">
        <f>10033.8*1*1.5</f>
        <v>15050.7</v>
      </c>
      <c r="H374" s="247">
        <f>2424*1*2.5</f>
        <v>6060</v>
      </c>
      <c r="I374" s="246">
        <f>+H374+G374</f>
        <v>21110.7</v>
      </c>
    </row>
    <row r="375" spans="1:9" s="51" customFormat="1">
      <c r="A375" s="44">
        <v>3.2</v>
      </c>
      <c r="B375" s="45" t="s">
        <v>25</v>
      </c>
      <c r="C375" s="46">
        <f>+C370</f>
        <v>12457.8</v>
      </c>
      <c r="D375" s="47" t="s">
        <v>20</v>
      </c>
      <c r="E375" s="48">
        <v>21.67</v>
      </c>
      <c r="F375" s="49">
        <f>ROUND(E375*C375,2)</f>
        <v>269960.53000000003</v>
      </c>
      <c r="G375" s="50">
        <f>+E375*C375</f>
        <v>269960.53000000003</v>
      </c>
    </row>
    <row r="376" spans="1:9" s="247" customFormat="1" ht="12.75" customHeight="1">
      <c r="A376" s="257">
        <v>3.2</v>
      </c>
      <c r="B376" s="258" t="s">
        <v>26</v>
      </c>
      <c r="C376" s="259">
        <v>1245.78</v>
      </c>
      <c r="D376" s="85" t="s">
        <v>22</v>
      </c>
      <c r="E376" s="34">
        <v>1068.3599999999999</v>
      </c>
      <c r="F376" s="208">
        <f t="shared" si="11"/>
        <v>1330941.52</v>
      </c>
      <c r="G376" s="246">
        <f>1*10033.8*0.1</f>
        <v>1003.38</v>
      </c>
      <c r="H376" s="247">
        <f>1*2424*0.1</f>
        <v>242.4</v>
      </c>
      <c r="I376" s="246">
        <f>+H376+G376</f>
        <v>1245.78</v>
      </c>
    </row>
    <row r="377" spans="1:9" s="247" customFormat="1" ht="12.75" customHeight="1">
      <c r="A377" s="260">
        <v>3.3</v>
      </c>
      <c r="B377" s="207" t="s">
        <v>27</v>
      </c>
      <c r="C377" s="259">
        <v>11036.84</v>
      </c>
      <c r="D377" s="85" t="s">
        <v>22</v>
      </c>
      <c r="E377" s="34">
        <v>651.17999999999995</v>
      </c>
      <c r="F377" s="208">
        <f t="shared" si="11"/>
        <v>7186969.4699999997</v>
      </c>
      <c r="G377" s="246"/>
      <c r="I377" s="246">
        <f>+I378*0.6</f>
        <v>11036.83</v>
      </c>
    </row>
    <row r="378" spans="1:9" s="247" customFormat="1" ht="25.5" customHeight="1">
      <c r="A378" s="260">
        <v>3.4</v>
      </c>
      <c r="B378" s="210" t="s">
        <v>28</v>
      </c>
      <c r="C378" s="259">
        <v>18394.73</v>
      </c>
      <c r="D378" s="85" t="s">
        <v>22</v>
      </c>
      <c r="E378" s="34">
        <v>183.68</v>
      </c>
      <c r="F378" s="208">
        <f t="shared" si="11"/>
        <v>3378744.01</v>
      </c>
      <c r="G378" s="246">
        <f>+(G374-G376-10033.8*0.0324)</f>
        <v>13722.22</v>
      </c>
      <c r="H378" s="247">
        <f>+(H374-H376-2424*0.073)</f>
        <v>5640.6480000000001</v>
      </c>
      <c r="I378" s="246">
        <f>+(G378+H378)*0.95</f>
        <v>18394.72</v>
      </c>
    </row>
    <row r="379" spans="1:9" s="247" customFormat="1" ht="12.75" customHeight="1">
      <c r="A379" s="260">
        <v>3.5</v>
      </c>
      <c r="B379" s="258" t="s">
        <v>29</v>
      </c>
      <c r="C379" s="259">
        <v>16503.37</v>
      </c>
      <c r="D379" s="85" t="s">
        <v>22</v>
      </c>
      <c r="E379" s="34">
        <v>165</v>
      </c>
      <c r="F379" s="208">
        <f t="shared" si="11"/>
        <v>2723056.05</v>
      </c>
      <c r="G379" s="246"/>
      <c r="I379" s="246">
        <f>+(I374-I378*0.4)*1.2</f>
        <v>16503.37</v>
      </c>
    </row>
    <row r="380" spans="1:9" s="247" customFormat="1" ht="12.75" customHeight="1">
      <c r="A380" s="260"/>
      <c r="B380" s="258"/>
      <c r="C380" s="259"/>
      <c r="D380" s="85"/>
      <c r="E380" s="34"/>
      <c r="F380" s="208">
        <f t="shared" si="11"/>
        <v>0</v>
      </c>
      <c r="G380" s="246"/>
      <c r="I380" s="246"/>
    </row>
    <row r="381" spans="1:9" s="247" customFormat="1" ht="12.75" customHeight="1">
      <c r="A381" s="265">
        <v>4</v>
      </c>
      <c r="B381" s="263" t="s">
        <v>30</v>
      </c>
      <c r="C381" s="259"/>
      <c r="D381" s="85"/>
      <c r="E381" s="34"/>
      <c r="F381" s="208">
        <f t="shared" si="11"/>
        <v>0</v>
      </c>
      <c r="G381" s="246"/>
    </row>
    <row r="382" spans="1:9" s="247" customFormat="1" ht="25.5" customHeight="1">
      <c r="A382" s="266">
        <v>4.0999999999999996</v>
      </c>
      <c r="B382" s="250" t="s">
        <v>31</v>
      </c>
      <c r="C382" s="279">
        <v>2520.96</v>
      </c>
      <c r="D382" s="280" t="s">
        <v>15</v>
      </c>
      <c r="E382" s="279">
        <v>2755.86</v>
      </c>
      <c r="F382" s="208">
        <f t="shared" si="11"/>
        <v>6947412.8300000001</v>
      </c>
      <c r="G382" s="246">
        <f>2424*1.04</f>
        <v>2520.96</v>
      </c>
    </row>
    <row r="383" spans="1:9" s="247" customFormat="1" ht="25.5" customHeight="1">
      <c r="A383" s="266">
        <v>4.2</v>
      </c>
      <c r="B383" s="250" t="s">
        <v>32</v>
      </c>
      <c r="C383" s="279">
        <v>10334.81</v>
      </c>
      <c r="D383" s="280" t="s">
        <v>15</v>
      </c>
      <c r="E383" s="279">
        <v>1219.23</v>
      </c>
      <c r="F383" s="208">
        <f t="shared" si="11"/>
        <v>12600510.4</v>
      </c>
      <c r="G383" s="246">
        <f>10033.8*1.03</f>
        <v>10334.81</v>
      </c>
    </row>
    <row r="384" spans="1:9" s="247" customFormat="1" ht="12.75" customHeight="1">
      <c r="A384" s="261"/>
      <c r="B384" s="244"/>
      <c r="C384" s="28"/>
      <c r="D384" s="245"/>
      <c r="E384" s="28"/>
      <c r="F384" s="208">
        <f t="shared" si="11"/>
        <v>0</v>
      </c>
      <c r="G384" s="246"/>
    </row>
    <row r="385" spans="1:10" s="247" customFormat="1" ht="12.75" customHeight="1">
      <c r="A385" s="251">
        <v>5</v>
      </c>
      <c r="B385" s="244" t="s">
        <v>33</v>
      </c>
      <c r="C385" s="28"/>
      <c r="D385" s="245"/>
      <c r="E385" s="28"/>
      <c r="F385" s="208">
        <f t="shared" si="11"/>
        <v>0</v>
      </c>
      <c r="G385" s="246"/>
    </row>
    <row r="386" spans="1:10" s="288" customFormat="1" ht="25.5" customHeight="1">
      <c r="A386" s="281">
        <v>5.0999999999999996</v>
      </c>
      <c r="B386" s="282" t="s">
        <v>34</v>
      </c>
      <c r="C386" s="283">
        <v>2520.96</v>
      </c>
      <c r="D386" s="284" t="s">
        <v>15</v>
      </c>
      <c r="E386" s="285">
        <v>88.72</v>
      </c>
      <c r="F386" s="286">
        <f t="shared" si="11"/>
        <v>223659.57</v>
      </c>
      <c r="G386" s="287"/>
    </row>
    <row r="387" spans="1:10" s="247" customFormat="1" ht="25.5" customHeight="1">
      <c r="A387" s="266">
        <v>5.2</v>
      </c>
      <c r="B387" s="289" t="s">
        <v>35</v>
      </c>
      <c r="C387" s="126">
        <v>10334.81</v>
      </c>
      <c r="D387" s="290" t="s">
        <v>15</v>
      </c>
      <c r="E387" s="291">
        <v>79.28</v>
      </c>
      <c r="F387" s="264">
        <f t="shared" si="11"/>
        <v>819343.74</v>
      </c>
      <c r="G387" s="246"/>
    </row>
    <row r="388" spans="1:10" s="247" customFormat="1" ht="12.75" customHeight="1">
      <c r="A388" s="261"/>
      <c r="B388" s="269"/>
      <c r="C388" s="28"/>
      <c r="D388" s="245"/>
      <c r="E388" s="28"/>
      <c r="F388" s="208">
        <f t="shared" si="11"/>
        <v>0</v>
      </c>
      <c r="G388" s="246"/>
    </row>
    <row r="389" spans="1:10" s="247" customFormat="1" ht="12.75" customHeight="1">
      <c r="A389" s="251">
        <v>6</v>
      </c>
      <c r="B389" s="244" t="s">
        <v>36</v>
      </c>
      <c r="C389" s="28"/>
      <c r="D389" s="245"/>
      <c r="E389" s="28"/>
      <c r="F389" s="208">
        <f t="shared" si="11"/>
        <v>0</v>
      </c>
      <c r="G389" s="246"/>
    </row>
    <row r="390" spans="1:10" s="247" customFormat="1" ht="12.75" customHeight="1">
      <c r="A390" s="261">
        <v>6.2</v>
      </c>
      <c r="B390" s="207" t="s">
        <v>39</v>
      </c>
      <c r="C390" s="28">
        <v>208</v>
      </c>
      <c r="D390" s="245" t="s">
        <v>38</v>
      </c>
      <c r="E390" s="62">
        <v>38384.660000000003</v>
      </c>
      <c r="F390" s="208">
        <f t="shared" si="11"/>
        <v>7984009.2800000003</v>
      </c>
      <c r="G390" s="246"/>
    </row>
    <row r="391" spans="1:10" s="8" customFormat="1" ht="12.75" customHeight="1">
      <c r="A391" s="270"/>
      <c r="B391" s="271" t="s">
        <v>40</v>
      </c>
      <c r="C391" s="259"/>
      <c r="D391" s="272"/>
      <c r="E391" s="34"/>
      <c r="F391" s="208">
        <f t="shared" si="11"/>
        <v>0</v>
      </c>
      <c r="G391" s="7"/>
    </row>
    <row r="392" spans="1:10" s="72" customFormat="1" ht="25.5" customHeight="1">
      <c r="A392" s="169">
        <v>7</v>
      </c>
      <c r="B392" s="273" t="s">
        <v>41</v>
      </c>
      <c r="C392" s="274">
        <f>+C366</f>
        <v>12457.8</v>
      </c>
      <c r="D392" s="275" t="s">
        <v>15</v>
      </c>
      <c r="E392" s="276">
        <v>50.15</v>
      </c>
      <c r="F392" s="70">
        <f>ROUND(C392*E392,2)</f>
        <v>624758.67000000004</v>
      </c>
      <c r="G392" s="71"/>
      <c r="I392" s="73"/>
      <c r="J392" s="74"/>
    </row>
    <row r="393" spans="1:10" s="72" customFormat="1">
      <c r="A393" s="169"/>
      <c r="B393" s="273"/>
      <c r="C393" s="274"/>
      <c r="D393" s="275"/>
      <c r="E393" s="276"/>
      <c r="F393" s="70"/>
      <c r="G393" s="75"/>
      <c r="I393" s="73"/>
      <c r="J393" s="74"/>
    </row>
    <row r="394" spans="1:10" s="72" customFormat="1">
      <c r="A394" s="169">
        <v>8</v>
      </c>
      <c r="B394" s="273" t="s">
        <v>42</v>
      </c>
      <c r="C394" s="274">
        <v>1</v>
      </c>
      <c r="D394" s="275" t="s">
        <v>43</v>
      </c>
      <c r="E394" s="276">
        <v>45000</v>
      </c>
      <c r="F394" s="70">
        <f>ROUND(C394*E394,2)</f>
        <v>45000</v>
      </c>
      <c r="G394" s="75"/>
      <c r="I394" s="73"/>
      <c r="J394" s="74"/>
    </row>
    <row r="395" spans="1:10" s="83" customFormat="1" ht="12.75" customHeight="1">
      <c r="A395" s="76"/>
      <c r="B395" s="77" t="s">
        <v>116</v>
      </c>
      <c r="C395" s="78"/>
      <c r="D395" s="79"/>
      <c r="E395" s="80"/>
      <c r="F395" s="81">
        <f>SUM(F366:F394)</f>
        <v>50462007.509999998</v>
      </c>
      <c r="G395" s="82"/>
    </row>
    <row r="396" spans="1:10">
      <c r="A396" s="292"/>
      <c r="B396" s="207"/>
      <c r="C396" s="259"/>
      <c r="D396" s="85"/>
      <c r="E396" s="34"/>
      <c r="F396" s="293"/>
      <c r="G396" s="294"/>
      <c r="H396" s="32"/>
    </row>
    <row r="397" spans="1:10" s="247" customFormat="1" ht="12.75" customHeight="1">
      <c r="A397" s="243" t="s">
        <v>15</v>
      </c>
      <c r="B397" s="244" t="s">
        <v>117</v>
      </c>
      <c r="C397" s="28"/>
      <c r="D397" s="245"/>
      <c r="E397" s="23"/>
      <c r="F397" s="23"/>
      <c r="G397" s="246"/>
    </row>
    <row r="398" spans="1:10" s="247" customFormat="1" ht="12.75" customHeight="1">
      <c r="A398" s="248"/>
      <c r="B398" s="244"/>
      <c r="C398" s="28"/>
      <c r="D398" s="245"/>
      <c r="E398" s="23"/>
      <c r="F398" s="23"/>
      <c r="G398" s="246"/>
    </row>
    <row r="399" spans="1:10" s="247" customFormat="1" ht="12.75" customHeight="1">
      <c r="A399" s="249">
        <v>1</v>
      </c>
      <c r="B399" s="250" t="s">
        <v>14</v>
      </c>
      <c r="C399" s="28">
        <v>4593.67</v>
      </c>
      <c r="D399" s="245" t="s">
        <v>15</v>
      </c>
      <c r="E399" s="28">
        <v>44.18</v>
      </c>
      <c r="F399" s="208">
        <f>+ROUND(C399*E399,2)</f>
        <v>202948.34</v>
      </c>
      <c r="G399" s="246">
        <f>SUM(G415:G417)</f>
        <v>4593.67</v>
      </c>
    </row>
    <row r="400" spans="1:10" s="247" customFormat="1" ht="12.75" customHeight="1">
      <c r="A400" s="261"/>
      <c r="B400" s="250"/>
      <c r="C400" s="28"/>
      <c r="D400" s="245"/>
      <c r="E400" s="28"/>
      <c r="F400" s="208">
        <f>+ROUND(C400*E400,2)</f>
        <v>0</v>
      </c>
      <c r="G400" s="246"/>
    </row>
    <row r="401" spans="1:9" s="8" customFormat="1" ht="12.75" customHeight="1">
      <c r="A401" s="251">
        <v>2</v>
      </c>
      <c r="B401" s="244" t="s">
        <v>16</v>
      </c>
      <c r="C401" s="28"/>
      <c r="D401" s="245"/>
      <c r="E401" s="28"/>
      <c r="F401" s="208"/>
      <c r="G401" s="7"/>
    </row>
    <row r="402" spans="1:9" s="8" customFormat="1">
      <c r="A402" s="260">
        <v>2.1</v>
      </c>
      <c r="B402" s="207" t="s">
        <v>17</v>
      </c>
      <c r="C402" s="259">
        <f>+C399*2</f>
        <v>9187.34</v>
      </c>
      <c r="D402" s="85" t="s">
        <v>18</v>
      </c>
      <c r="E402" s="34">
        <v>74.849999999999994</v>
      </c>
      <c r="F402" s="208">
        <f>+ROUND(C402*E402,2)</f>
        <v>687672.4</v>
      </c>
      <c r="G402" s="7"/>
    </row>
    <row r="403" spans="1:9" s="8" customFormat="1" ht="12.75" customHeight="1">
      <c r="A403" s="257">
        <v>2.2000000000000002</v>
      </c>
      <c r="B403" s="258" t="s">
        <v>19</v>
      </c>
      <c r="C403" s="259">
        <f>+C399*1</f>
        <v>4593.67</v>
      </c>
      <c r="D403" s="85" t="s">
        <v>20</v>
      </c>
      <c r="E403" s="34">
        <v>40.65</v>
      </c>
      <c r="F403" s="208">
        <f>+ROUND(C403*E403,2)</f>
        <v>186732.69</v>
      </c>
      <c r="G403" s="7"/>
    </row>
    <row r="404" spans="1:9" s="8" customFormat="1" ht="12.75" customHeight="1">
      <c r="A404" s="260">
        <v>2.2999999999999998</v>
      </c>
      <c r="B404" s="207" t="s">
        <v>21</v>
      </c>
      <c r="C404" s="259">
        <f>+C403*0.05*1.4</f>
        <v>321.56</v>
      </c>
      <c r="D404" s="85" t="s">
        <v>22</v>
      </c>
      <c r="E404" s="34">
        <v>165</v>
      </c>
      <c r="F404" s="208">
        <f>+ROUND(C404*E404,2)</f>
        <v>53057.4</v>
      </c>
      <c r="G404" s="7"/>
    </row>
    <row r="405" spans="1:9" s="147" customFormat="1">
      <c r="A405" s="277"/>
      <c r="B405" s="278"/>
      <c r="C405" s="178"/>
      <c r="D405" s="85"/>
      <c r="E405" s="178"/>
      <c r="F405" s="208">
        <f t="shared" ref="F405:F423" si="12">+ROUND(C405*E405,2)</f>
        <v>0</v>
      </c>
      <c r="G405" s="146"/>
    </row>
    <row r="406" spans="1:9" s="247" customFormat="1" ht="12.75" customHeight="1">
      <c r="A406" s="262">
        <v>3</v>
      </c>
      <c r="B406" s="263" t="s">
        <v>23</v>
      </c>
      <c r="C406" s="259"/>
      <c r="D406" s="85"/>
      <c r="E406" s="34"/>
      <c r="F406" s="208">
        <f t="shared" si="12"/>
        <v>0</v>
      </c>
      <c r="G406" s="246"/>
    </row>
    <row r="407" spans="1:9" s="247" customFormat="1">
      <c r="A407" s="260">
        <v>3.1</v>
      </c>
      <c r="B407" s="207" t="s">
        <v>112</v>
      </c>
      <c r="C407" s="259">
        <v>11484.18</v>
      </c>
      <c r="D407" s="85" t="s">
        <v>22</v>
      </c>
      <c r="E407" s="34">
        <v>154.52000000000001</v>
      </c>
      <c r="F407" s="264">
        <f t="shared" si="12"/>
        <v>1774535.49</v>
      </c>
      <c r="G407" s="246">
        <f>+(G415*1*3.5+G416*1*2.5+G417*1*1.5)</f>
        <v>11484.18</v>
      </c>
      <c r="I407" s="246"/>
    </row>
    <row r="408" spans="1:9" s="51" customFormat="1">
      <c r="A408" s="44">
        <v>3.2</v>
      </c>
      <c r="B408" s="45" t="s">
        <v>25</v>
      </c>
      <c r="C408" s="46">
        <f>+C403</f>
        <v>4593.67</v>
      </c>
      <c r="D408" s="47" t="s">
        <v>20</v>
      </c>
      <c r="E408" s="48">
        <v>21.67</v>
      </c>
      <c r="F408" s="49">
        <f>ROUND(E408*C408,2)</f>
        <v>99544.83</v>
      </c>
      <c r="G408" s="50">
        <f>+E408*C408</f>
        <v>99544.83</v>
      </c>
    </row>
    <row r="409" spans="1:9" s="247" customFormat="1" ht="12.75" customHeight="1">
      <c r="A409" s="257">
        <v>3.2</v>
      </c>
      <c r="B409" s="258" t="s">
        <v>26</v>
      </c>
      <c r="C409" s="259">
        <v>459.37</v>
      </c>
      <c r="D409" s="85" t="s">
        <v>22</v>
      </c>
      <c r="E409" s="34">
        <v>1068.3599999999999</v>
      </c>
      <c r="F409" s="264">
        <f t="shared" si="12"/>
        <v>490772.53</v>
      </c>
      <c r="G409" s="246">
        <f>+(G415+G416+G417)*1*0.1</f>
        <v>459.37</v>
      </c>
      <c r="I409" s="246"/>
    </row>
    <row r="410" spans="1:9" s="247" customFormat="1" ht="12.75" customHeight="1">
      <c r="A410" s="260">
        <v>3.3</v>
      </c>
      <c r="B410" s="207" t="s">
        <v>27</v>
      </c>
      <c r="C410" s="259">
        <v>4053.78</v>
      </c>
      <c r="D410" s="85" t="s">
        <v>22</v>
      </c>
      <c r="E410" s="34">
        <v>651.17999999999995</v>
      </c>
      <c r="F410" s="264">
        <f t="shared" si="12"/>
        <v>2639740.46</v>
      </c>
      <c r="G410" s="246">
        <f>+G411*0.4</f>
        <v>4053.78</v>
      </c>
      <c r="I410" s="246"/>
    </row>
    <row r="411" spans="1:9" s="247" customFormat="1" ht="25.5" customHeight="1">
      <c r="A411" s="260">
        <v>3.4</v>
      </c>
      <c r="B411" s="210" t="s">
        <v>28</v>
      </c>
      <c r="C411" s="259">
        <v>10134.459999999999</v>
      </c>
      <c r="D411" s="85" t="s">
        <v>22</v>
      </c>
      <c r="E411" s="34">
        <v>183.68</v>
      </c>
      <c r="F411" s="264">
        <f t="shared" si="12"/>
        <v>1861497.61</v>
      </c>
      <c r="G411" s="246">
        <f>+(G407-G409-G417*0.0324-G416*0.073-G415*0.1297)*0.95</f>
        <v>10134.459999999999</v>
      </c>
      <c r="I411" s="246"/>
    </row>
    <row r="412" spans="1:9" s="247" customFormat="1" ht="12.75" customHeight="1">
      <c r="A412" s="260">
        <v>3.5</v>
      </c>
      <c r="B412" s="258" t="s">
        <v>29</v>
      </c>
      <c r="C412" s="259">
        <v>6484.2</v>
      </c>
      <c r="D412" s="85" t="s">
        <v>22</v>
      </c>
      <c r="E412" s="34">
        <v>165</v>
      </c>
      <c r="F412" s="264">
        <f t="shared" si="12"/>
        <v>1069893</v>
      </c>
      <c r="G412" s="246">
        <f>+(G407-G411*0.6)*1.2</f>
        <v>6484.2</v>
      </c>
      <c r="I412" s="246"/>
    </row>
    <row r="413" spans="1:9" s="247" customFormat="1" ht="12.75" customHeight="1">
      <c r="A413" s="260"/>
      <c r="B413" s="258"/>
      <c r="C413" s="259"/>
      <c r="D413" s="85"/>
      <c r="E413" s="34"/>
      <c r="F413" s="208">
        <f t="shared" si="12"/>
        <v>0</v>
      </c>
      <c r="G413" s="246"/>
      <c r="I413" s="246"/>
    </row>
    <row r="414" spans="1:9" s="247" customFormat="1" ht="12.75" customHeight="1">
      <c r="A414" s="265">
        <v>4</v>
      </c>
      <c r="B414" s="263" t="s">
        <v>30</v>
      </c>
      <c r="C414" s="259"/>
      <c r="D414" s="85"/>
      <c r="E414" s="34"/>
      <c r="F414" s="208">
        <f t="shared" si="12"/>
        <v>0</v>
      </c>
      <c r="G414" s="246"/>
    </row>
    <row r="415" spans="1:9" s="247" customFormat="1" ht="25.5" customHeight="1">
      <c r="A415" s="266">
        <v>4.0999999999999996</v>
      </c>
      <c r="B415" s="250" t="s">
        <v>118</v>
      </c>
      <c r="C415" s="126">
        <v>1409.85</v>
      </c>
      <c r="D415" s="290" t="s">
        <v>15</v>
      </c>
      <c r="E415" s="126">
        <v>4259.3</v>
      </c>
      <c r="F415" s="264">
        <f t="shared" si="12"/>
        <v>6004974.1100000003</v>
      </c>
      <c r="G415" s="246">
        <f>1342.71</f>
        <v>1342.71</v>
      </c>
    </row>
    <row r="416" spans="1:9" s="247" customFormat="1" ht="25.5" customHeight="1">
      <c r="A416" s="266">
        <v>4.0999999999999996</v>
      </c>
      <c r="B416" s="250" t="s">
        <v>31</v>
      </c>
      <c r="C416" s="126">
        <v>1984.58</v>
      </c>
      <c r="D416" s="290" t="s">
        <v>15</v>
      </c>
      <c r="E416" s="126">
        <v>2755.86</v>
      </c>
      <c r="F416" s="264">
        <f t="shared" si="12"/>
        <v>5469224.6399999997</v>
      </c>
      <c r="G416" s="246">
        <f>1908.25</f>
        <v>1908.25</v>
      </c>
    </row>
    <row r="417" spans="1:10" s="247" customFormat="1" ht="25.5" customHeight="1">
      <c r="A417" s="266">
        <v>4.2</v>
      </c>
      <c r="B417" s="250" t="s">
        <v>32</v>
      </c>
      <c r="C417" s="126">
        <v>1382.99</v>
      </c>
      <c r="D417" s="290" t="s">
        <v>15</v>
      </c>
      <c r="E417" s="126">
        <v>1219.23</v>
      </c>
      <c r="F417" s="264">
        <f t="shared" si="12"/>
        <v>1686182.9</v>
      </c>
      <c r="G417" s="246">
        <f>1342.71</f>
        <v>1342.71</v>
      </c>
    </row>
    <row r="418" spans="1:10" s="247" customFormat="1" ht="12.75" customHeight="1">
      <c r="A418" s="261"/>
      <c r="B418" s="244"/>
      <c r="C418" s="28"/>
      <c r="D418" s="245"/>
      <c r="E418" s="28"/>
      <c r="F418" s="208">
        <f t="shared" si="12"/>
        <v>0</v>
      </c>
      <c r="G418" s="246"/>
    </row>
    <row r="419" spans="1:10" s="247" customFormat="1" ht="12.75" customHeight="1">
      <c r="A419" s="251">
        <v>5</v>
      </c>
      <c r="B419" s="244" t="s">
        <v>33</v>
      </c>
      <c r="C419" s="28"/>
      <c r="D419" s="245"/>
      <c r="E419" s="28"/>
      <c r="F419" s="208">
        <f t="shared" si="12"/>
        <v>0</v>
      </c>
      <c r="G419" s="246"/>
    </row>
    <row r="420" spans="1:10" s="247" customFormat="1" ht="25.5" customHeight="1">
      <c r="A420" s="266">
        <v>4.0999999999999996</v>
      </c>
      <c r="B420" s="250" t="s">
        <v>118</v>
      </c>
      <c r="C420" s="126">
        <v>1409.85</v>
      </c>
      <c r="D420" s="290" t="s">
        <v>15</v>
      </c>
      <c r="E420" s="204">
        <v>90.38</v>
      </c>
      <c r="F420" s="264">
        <f t="shared" si="12"/>
        <v>127422.24</v>
      </c>
      <c r="G420" s="246"/>
    </row>
    <row r="421" spans="1:10" s="247" customFormat="1" ht="25.5" customHeight="1">
      <c r="A421" s="266">
        <v>5.0999999999999996</v>
      </c>
      <c r="B421" s="289" t="s">
        <v>34</v>
      </c>
      <c r="C421" s="126">
        <v>1984.58</v>
      </c>
      <c r="D421" s="290" t="s">
        <v>15</v>
      </c>
      <c r="E421" s="291">
        <v>88.72</v>
      </c>
      <c r="F421" s="264">
        <f t="shared" si="12"/>
        <v>176071.94</v>
      </c>
      <c r="G421" s="246"/>
    </row>
    <row r="422" spans="1:10" s="247" customFormat="1" ht="25.5" customHeight="1">
      <c r="A422" s="266">
        <v>5.2</v>
      </c>
      <c r="B422" s="289" t="s">
        <v>35</v>
      </c>
      <c r="C422" s="126">
        <v>1382.99</v>
      </c>
      <c r="D422" s="290" t="s">
        <v>15</v>
      </c>
      <c r="E422" s="291">
        <v>79.28</v>
      </c>
      <c r="F422" s="264">
        <f t="shared" si="12"/>
        <v>109643.45</v>
      </c>
      <c r="G422" s="246"/>
    </row>
    <row r="423" spans="1:10" s="247" customFormat="1" ht="12.75" customHeight="1">
      <c r="A423" s="261"/>
      <c r="B423" s="269"/>
      <c r="C423" s="28"/>
      <c r="D423" s="245"/>
      <c r="E423" s="28"/>
      <c r="F423" s="208">
        <f t="shared" si="12"/>
        <v>0</v>
      </c>
      <c r="G423" s="246"/>
    </row>
    <row r="424" spans="1:10" s="247" customFormat="1" ht="12.75" customHeight="1">
      <c r="A424" s="251">
        <v>6</v>
      </c>
      <c r="B424" s="295" t="s">
        <v>119</v>
      </c>
      <c r="C424" s="28"/>
      <c r="D424" s="245"/>
      <c r="E424" s="296"/>
      <c r="F424" s="208"/>
      <c r="G424" s="246"/>
    </row>
    <row r="425" spans="1:10" s="247" customFormat="1" ht="12.75" customHeight="1">
      <c r="A425" s="261">
        <v>6.1</v>
      </c>
      <c r="B425" s="207" t="s">
        <v>120</v>
      </c>
      <c r="C425" s="28">
        <v>180</v>
      </c>
      <c r="D425" s="245" t="s">
        <v>38</v>
      </c>
      <c r="E425" s="62">
        <v>38384.660000000003</v>
      </c>
      <c r="F425" s="208">
        <f>+ROUND(C425*E425,2)</f>
        <v>6909238.7999999998</v>
      </c>
      <c r="G425" s="246"/>
    </row>
    <row r="426" spans="1:10" s="247" customFormat="1" ht="12.75" customHeight="1">
      <c r="A426" s="261">
        <v>6.2</v>
      </c>
      <c r="B426" s="207" t="s">
        <v>121</v>
      </c>
      <c r="C426" s="28">
        <v>80</v>
      </c>
      <c r="D426" s="245" t="s">
        <v>38</v>
      </c>
      <c r="E426" s="62">
        <v>43909.93</v>
      </c>
      <c r="F426" s="208">
        <f>+ROUND(C426*E426,2)</f>
        <v>3512794.4</v>
      </c>
      <c r="G426" s="246"/>
    </row>
    <row r="427" spans="1:10" s="247" customFormat="1" ht="12.75" customHeight="1">
      <c r="A427" s="261">
        <v>6.3</v>
      </c>
      <c r="B427" s="207" t="s">
        <v>122</v>
      </c>
      <c r="C427" s="28">
        <v>55</v>
      </c>
      <c r="D427" s="245" t="s">
        <v>38</v>
      </c>
      <c r="E427" s="62">
        <v>49374.49</v>
      </c>
      <c r="F427" s="208">
        <f>+ROUND(C427*E427,2)</f>
        <v>2715596.95</v>
      </c>
      <c r="G427" s="246"/>
    </row>
    <row r="428" spans="1:10" s="247" customFormat="1" ht="12.75" customHeight="1">
      <c r="A428" s="261">
        <v>6.4</v>
      </c>
      <c r="B428" s="207" t="s">
        <v>123</v>
      </c>
      <c r="C428" s="28">
        <v>27</v>
      </c>
      <c r="D428" s="245" t="s">
        <v>38</v>
      </c>
      <c r="E428" s="62">
        <v>54185.61</v>
      </c>
      <c r="F428" s="208">
        <f>+ROUND(C428*E428,2)</f>
        <v>1463011.47</v>
      </c>
      <c r="G428" s="246"/>
    </row>
    <row r="429" spans="1:10" s="247" customFormat="1" ht="12.75" customHeight="1">
      <c r="A429" s="261">
        <v>6.5</v>
      </c>
      <c r="B429" s="207" t="s">
        <v>124</v>
      </c>
      <c r="C429" s="28">
        <v>15</v>
      </c>
      <c r="D429" s="245" t="s">
        <v>38</v>
      </c>
      <c r="E429" s="62">
        <v>60479.49</v>
      </c>
      <c r="F429" s="208">
        <f>+ROUND(C429*E429,2)</f>
        <v>907192.35</v>
      </c>
      <c r="G429" s="246"/>
    </row>
    <row r="430" spans="1:10" s="247" customFormat="1" ht="12.75" customHeight="1">
      <c r="A430" s="261"/>
      <c r="B430" s="207"/>
      <c r="C430" s="28"/>
      <c r="D430" s="245"/>
      <c r="E430" s="62"/>
      <c r="F430" s="208"/>
      <c r="G430" s="246"/>
    </row>
    <row r="431" spans="1:10" s="304" customFormat="1" ht="25.5" customHeight="1">
      <c r="A431" s="297">
        <v>8</v>
      </c>
      <c r="B431" s="298" t="s">
        <v>41</v>
      </c>
      <c r="C431" s="299">
        <f>+C399</f>
        <v>4593.67</v>
      </c>
      <c r="D431" s="300" t="s">
        <v>15</v>
      </c>
      <c r="E431" s="301">
        <v>50.15</v>
      </c>
      <c r="F431" s="302">
        <f>ROUND(C431*E431,2)</f>
        <v>230372.55</v>
      </c>
      <c r="G431" s="303"/>
      <c r="I431" s="305"/>
      <c r="J431" s="306"/>
    </row>
    <row r="432" spans="1:10" s="72" customFormat="1">
      <c r="A432" s="169"/>
      <c r="B432" s="273"/>
      <c r="C432" s="274"/>
      <c r="D432" s="275"/>
      <c r="E432" s="276"/>
      <c r="F432" s="70"/>
      <c r="G432" s="75"/>
      <c r="I432" s="73"/>
      <c r="J432" s="74"/>
    </row>
    <row r="433" spans="1:12" s="72" customFormat="1">
      <c r="A433" s="169">
        <v>9</v>
      </c>
      <c r="B433" s="273" t="s">
        <v>42</v>
      </c>
      <c r="C433" s="274">
        <v>1</v>
      </c>
      <c r="D433" s="275" t="s">
        <v>43</v>
      </c>
      <c r="E433" s="276">
        <v>45000</v>
      </c>
      <c r="F433" s="70">
        <f>ROUND(C433*E433,2)</f>
        <v>45000</v>
      </c>
      <c r="G433" s="75"/>
      <c r="I433" s="73"/>
      <c r="J433" s="74"/>
    </row>
    <row r="434" spans="1:12" s="83" customFormat="1" ht="12.75" customHeight="1">
      <c r="A434" s="76"/>
      <c r="B434" s="77" t="s">
        <v>125</v>
      </c>
      <c r="C434" s="78"/>
      <c r="D434" s="79"/>
      <c r="E434" s="80"/>
      <c r="F434" s="81">
        <f>SUM(F399:F433)</f>
        <v>38423120.549999997</v>
      </c>
      <c r="G434" s="82"/>
    </row>
    <row r="435" spans="1:12">
      <c r="A435" s="292"/>
      <c r="B435" s="207"/>
      <c r="C435" s="259"/>
      <c r="D435" s="85"/>
      <c r="E435" s="34"/>
      <c r="F435" s="293"/>
      <c r="G435" s="294"/>
      <c r="H435" s="32"/>
    </row>
    <row r="436" spans="1:12" s="247" customFormat="1" ht="12.75" customHeight="1">
      <c r="A436" s="243" t="s">
        <v>126</v>
      </c>
      <c r="B436" s="295" t="s">
        <v>127</v>
      </c>
      <c r="C436" s="28"/>
      <c r="D436" s="245"/>
      <c r="E436" s="62"/>
      <c r="F436" s="208">
        <f>+ROUND(C436*E436,2)</f>
        <v>0</v>
      </c>
      <c r="G436" s="246"/>
    </row>
    <row r="437" spans="1:12" s="247" customFormat="1" ht="12.75" customHeight="1">
      <c r="A437" s="261"/>
      <c r="B437" s="295"/>
      <c r="C437" s="28"/>
      <c r="D437" s="245"/>
      <c r="E437" s="62"/>
      <c r="F437" s="208"/>
      <c r="G437" s="246"/>
    </row>
    <row r="438" spans="1:12" s="310" customFormat="1">
      <c r="A438" s="262">
        <v>7</v>
      </c>
      <c r="B438" s="307" t="s">
        <v>128</v>
      </c>
      <c r="C438" s="228"/>
      <c r="D438" s="229"/>
      <c r="E438" s="308"/>
      <c r="F438" s="309"/>
    </row>
    <row r="439" spans="1:12" s="310" customFormat="1">
      <c r="A439" s="293">
        <v>7.1</v>
      </c>
      <c r="B439" s="311" t="s">
        <v>14</v>
      </c>
      <c r="C439" s="312">
        <v>463.2</v>
      </c>
      <c r="D439" s="97" t="s">
        <v>18</v>
      </c>
      <c r="E439" s="313">
        <v>44.18</v>
      </c>
      <c r="F439" s="309">
        <f t="shared" ref="F439:F450" si="13">ROUND(E439*C439,2)</f>
        <v>20464.18</v>
      </c>
    </row>
    <row r="440" spans="1:12" s="310" customFormat="1">
      <c r="A440" s="293">
        <v>7.2</v>
      </c>
      <c r="B440" s="66" t="s">
        <v>129</v>
      </c>
      <c r="C440" s="312">
        <v>463.2</v>
      </c>
      <c r="D440" s="97" t="s">
        <v>18</v>
      </c>
      <c r="E440" s="313">
        <v>661.37</v>
      </c>
      <c r="F440" s="309">
        <f t="shared" si="13"/>
        <v>306346.58</v>
      </c>
    </row>
    <row r="441" spans="1:12" s="310" customFormat="1">
      <c r="A441" s="293">
        <v>7.3</v>
      </c>
      <c r="B441" s="66" t="s">
        <v>130</v>
      </c>
      <c r="C441" s="312">
        <v>463.2</v>
      </c>
      <c r="D441" s="97" t="s">
        <v>18</v>
      </c>
      <c r="E441" s="313">
        <v>62.3</v>
      </c>
      <c r="F441" s="309">
        <f t="shared" si="13"/>
        <v>28857.360000000001</v>
      </c>
    </row>
    <row r="442" spans="1:12" s="310" customFormat="1">
      <c r="A442" s="293">
        <v>7.4</v>
      </c>
      <c r="B442" s="311" t="s">
        <v>131</v>
      </c>
      <c r="C442" s="312">
        <v>80</v>
      </c>
      <c r="D442" s="97" t="s">
        <v>43</v>
      </c>
      <c r="E442" s="313">
        <v>4500</v>
      </c>
      <c r="F442" s="309">
        <f t="shared" si="13"/>
        <v>360000</v>
      </c>
    </row>
    <row r="443" spans="1:12" s="310" customFormat="1">
      <c r="A443" s="293">
        <v>7.5</v>
      </c>
      <c r="B443" s="66" t="s">
        <v>132</v>
      </c>
      <c r="C443" s="312">
        <v>80</v>
      </c>
      <c r="D443" s="97" t="s">
        <v>43</v>
      </c>
      <c r="E443" s="313">
        <v>694</v>
      </c>
      <c r="F443" s="309">
        <f t="shared" si="13"/>
        <v>55520</v>
      </c>
    </row>
    <row r="444" spans="1:12" s="310" customFormat="1">
      <c r="A444" s="293">
        <v>7.6</v>
      </c>
      <c r="B444" s="66" t="s">
        <v>133</v>
      </c>
      <c r="C444" s="312">
        <v>80</v>
      </c>
      <c r="D444" s="97" t="s">
        <v>43</v>
      </c>
      <c r="E444" s="313">
        <v>500</v>
      </c>
      <c r="F444" s="309">
        <f t="shared" si="13"/>
        <v>40000</v>
      </c>
    </row>
    <row r="445" spans="1:12" s="315" customFormat="1">
      <c r="A445" s="293">
        <v>7.7</v>
      </c>
      <c r="B445" s="311" t="s">
        <v>134</v>
      </c>
      <c r="C445" s="312">
        <v>80</v>
      </c>
      <c r="D445" s="97" t="s">
        <v>135</v>
      </c>
      <c r="E445" s="313">
        <v>75</v>
      </c>
      <c r="F445" s="309">
        <f t="shared" si="13"/>
        <v>6000</v>
      </c>
      <c r="G445" s="310"/>
      <c r="H445" s="314"/>
      <c r="I445" s="314"/>
      <c r="J445" s="314"/>
      <c r="K445" s="314"/>
      <c r="L445" s="314"/>
    </row>
    <row r="446" spans="1:12" s="319" customFormat="1">
      <c r="A446" s="293">
        <v>7.8</v>
      </c>
      <c r="B446" s="66" t="s">
        <v>136</v>
      </c>
      <c r="C446" s="312">
        <v>375.2</v>
      </c>
      <c r="D446" s="316" t="s">
        <v>22</v>
      </c>
      <c r="E446" s="317">
        <v>315.58999999999997</v>
      </c>
      <c r="F446" s="309">
        <f t="shared" si="13"/>
        <v>118409.37</v>
      </c>
      <c r="G446" s="310"/>
      <c r="H446" s="318"/>
      <c r="I446" s="318"/>
      <c r="J446" s="318"/>
      <c r="K446" s="318"/>
      <c r="L446" s="318"/>
    </row>
    <row r="447" spans="1:12" s="321" customFormat="1">
      <c r="A447" s="293">
        <v>7.9</v>
      </c>
      <c r="B447" s="66" t="s">
        <v>26</v>
      </c>
      <c r="C447" s="312">
        <v>26.4</v>
      </c>
      <c r="D447" s="316" t="s">
        <v>22</v>
      </c>
      <c r="E447" s="313">
        <v>1000</v>
      </c>
      <c r="F447" s="309">
        <f t="shared" si="13"/>
        <v>26400</v>
      </c>
      <c r="G447" s="310"/>
      <c r="H447" s="320"/>
      <c r="I447" s="320"/>
      <c r="J447" s="320"/>
      <c r="K447" s="320"/>
      <c r="L447" s="320"/>
    </row>
    <row r="448" spans="1:12" s="5" customFormat="1" ht="25.5">
      <c r="A448" s="322">
        <v>7.1</v>
      </c>
      <c r="B448" s="323" t="s">
        <v>137</v>
      </c>
      <c r="C448" s="312">
        <v>331.2</v>
      </c>
      <c r="D448" s="316" t="s">
        <v>22</v>
      </c>
      <c r="E448" s="313">
        <v>122.26</v>
      </c>
      <c r="F448" s="309">
        <f t="shared" si="13"/>
        <v>40492.51</v>
      </c>
      <c r="G448" s="310"/>
      <c r="H448" s="310"/>
      <c r="I448" s="310"/>
      <c r="J448" s="310"/>
      <c r="K448" s="310"/>
      <c r="L448" s="310"/>
    </row>
    <row r="449" spans="1:12" s="324" customFormat="1" ht="25.5">
      <c r="A449" s="322">
        <v>7.11</v>
      </c>
      <c r="B449" s="66" t="s">
        <v>138</v>
      </c>
      <c r="C449" s="312">
        <v>52.8</v>
      </c>
      <c r="D449" s="97" t="s">
        <v>22</v>
      </c>
      <c r="E449" s="317">
        <v>363.3</v>
      </c>
      <c r="F449" s="309">
        <f t="shared" si="13"/>
        <v>19182.240000000002</v>
      </c>
      <c r="G449" s="310"/>
    </row>
    <row r="450" spans="1:12" s="325" customFormat="1">
      <c r="A450" s="322">
        <v>7.12</v>
      </c>
      <c r="B450" s="66" t="s">
        <v>139</v>
      </c>
      <c r="C450" s="312">
        <v>80</v>
      </c>
      <c r="D450" s="97" t="s">
        <v>140</v>
      </c>
      <c r="E450" s="313">
        <v>300</v>
      </c>
      <c r="F450" s="309">
        <f t="shared" si="13"/>
        <v>24000</v>
      </c>
      <c r="G450" s="310"/>
    </row>
    <row r="451" spans="1:12" s="321" customFormat="1">
      <c r="A451" s="322"/>
      <c r="B451" s="326"/>
      <c r="C451" s="312"/>
      <c r="D451" s="97"/>
      <c r="E451" s="313"/>
      <c r="F451" s="309"/>
      <c r="G451" s="320"/>
      <c r="H451" s="320"/>
      <c r="I451" s="320"/>
      <c r="J451" s="320"/>
      <c r="K451" s="320"/>
      <c r="L451" s="320"/>
    </row>
    <row r="452" spans="1:12" s="247" customFormat="1" ht="12.75" customHeight="1">
      <c r="A452" s="262">
        <v>7</v>
      </c>
      <c r="B452" s="327" t="s">
        <v>141</v>
      </c>
      <c r="C452" s="28"/>
      <c r="D452" s="245"/>
      <c r="E452" s="28"/>
      <c r="F452" s="208">
        <f t="shared" ref="F452:F465" si="14">+ROUND(C452*E452,2)</f>
        <v>0</v>
      </c>
      <c r="G452" s="246"/>
    </row>
    <row r="453" spans="1:12" s="247" customFormat="1" ht="12.75" customHeight="1">
      <c r="A453" s="293">
        <v>7.1</v>
      </c>
      <c r="B453" s="328" t="s">
        <v>14</v>
      </c>
      <c r="C453" s="259">
        <v>5957.91</v>
      </c>
      <c r="D453" s="85" t="s">
        <v>15</v>
      </c>
      <c r="E453" s="34">
        <v>44.18</v>
      </c>
      <c r="F453" s="208">
        <f t="shared" si="14"/>
        <v>263220.46000000002</v>
      </c>
      <c r="G453" s="246"/>
    </row>
    <row r="454" spans="1:12" s="247" customFormat="1" ht="12.75" customHeight="1">
      <c r="A454" s="293">
        <v>7.2</v>
      </c>
      <c r="B454" s="271" t="s">
        <v>142</v>
      </c>
      <c r="C454" s="259">
        <v>5957.91</v>
      </c>
      <c r="D454" s="272" t="s">
        <v>15</v>
      </c>
      <c r="E454" s="34">
        <v>336.59</v>
      </c>
      <c r="F454" s="208">
        <f t="shared" si="14"/>
        <v>2005372.93</v>
      </c>
      <c r="G454" s="246"/>
    </row>
    <row r="455" spans="1:12" s="247" customFormat="1" ht="12.75" customHeight="1">
      <c r="A455" s="293">
        <v>7.3</v>
      </c>
      <c r="B455" s="271" t="s">
        <v>143</v>
      </c>
      <c r="C455" s="259">
        <v>5957.91</v>
      </c>
      <c r="D455" s="85" t="s">
        <v>15</v>
      </c>
      <c r="E455" s="34">
        <v>28.31</v>
      </c>
      <c r="F455" s="208">
        <f t="shared" si="14"/>
        <v>168668.43</v>
      </c>
      <c r="G455" s="246"/>
    </row>
    <row r="456" spans="1:12" s="247" customFormat="1" ht="12.75" customHeight="1">
      <c r="A456" s="293">
        <v>7.4</v>
      </c>
      <c r="B456" s="271" t="s">
        <v>144</v>
      </c>
      <c r="C456" s="259">
        <v>1029</v>
      </c>
      <c r="D456" s="85" t="s">
        <v>38</v>
      </c>
      <c r="E456" s="34">
        <v>4795</v>
      </c>
      <c r="F456" s="208">
        <f t="shared" si="14"/>
        <v>4934055</v>
      </c>
      <c r="G456" s="246"/>
    </row>
    <row r="457" spans="1:12" s="247" customFormat="1" ht="12.75" customHeight="1">
      <c r="A457" s="293">
        <v>7.5</v>
      </c>
      <c r="B457" s="271" t="s">
        <v>145</v>
      </c>
      <c r="C457" s="259">
        <v>1029</v>
      </c>
      <c r="D457" s="85" t="s">
        <v>38</v>
      </c>
      <c r="E457" s="34">
        <v>300</v>
      </c>
      <c r="F457" s="208">
        <f t="shared" si="14"/>
        <v>308700</v>
      </c>
      <c r="G457" s="246"/>
    </row>
    <row r="458" spans="1:12" s="247" customFormat="1" ht="12.75" customHeight="1">
      <c r="A458" s="293">
        <v>7.6</v>
      </c>
      <c r="B458" s="271" t="s">
        <v>146</v>
      </c>
      <c r="C458" s="259">
        <v>2058</v>
      </c>
      <c r="D458" s="85" t="s">
        <v>38</v>
      </c>
      <c r="E458" s="34">
        <v>163.69999999999999</v>
      </c>
      <c r="F458" s="208">
        <f t="shared" si="14"/>
        <v>336894.6</v>
      </c>
      <c r="G458" s="246"/>
    </row>
    <row r="459" spans="1:12" s="247" customFormat="1" ht="12.75" customHeight="1">
      <c r="A459" s="293">
        <v>7.7</v>
      </c>
      <c r="B459" s="271" t="s">
        <v>147</v>
      </c>
      <c r="C459" s="259">
        <v>2058</v>
      </c>
      <c r="D459" s="85" t="s">
        <v>38</v>
      </c>
      <c r="E459" s="34">
        <v>95.49</v>
      </c>
      <c r="F459" s="208">
        <f t="shared" si="14"/>
        <v>196518.42</v>
      </c>
      <c r="G459" s="246"/>
    </row>
    <row r="460" spans="1:12" s="247" customFormat="1" ht="12.75" customHeight="1">
      <c r="A460" s="293">
        <v>7.8</v>
      </c>
      <c r="B460" s="271" t="s">
        <v>134</v>
      </c>
      <c r="C460" s="259">
        <v>1029</v>
      </c>
      <c r="D460" s="85" t="s">
        <v>38</v>
      </c>
      <c r="E460" s="34">
        <v>75</v>
      </c>
      <c r="F460" s="208">
        <f t="shared" si="14"/>
        <v>77175</v>
      </c>
      <c r="G460" s="246"/>
    </row>
    <row r="461" spans="1:12" s="247" customFormat="1" ht="12.75" customHeight="1">
      <c r="A461" s="293">
        <v>7.9</v>
      </c>
      <c r="B461" s="328" t="s">
        <v>148</v>
      </c>
      <c r="C461" s="259">
        <v>3951.36</v>
      </c>
      <c r="D461" s="85" t="s">
        <v>22</v>
      </c>
      <c r="E461" s="34">
        <v>154.52000000000001</v>
      </c>
      <c r="F461" s="208">
        <f t="shared" si="14"/>
        <v>610564.15</v>
      </c>
      <c r="G461" s="246"/>
    </row>
    <row r="462" spans="1:12" s="247" customFormat="1" ht="12.75" customHeight="1">
      <c r="A462" s="322">
        <v>7.1</v>
      </c>
      <c r="B462" s="328" t="s">
        <v>26</v>
      </c>
      <c r="C462" s="259">
        <v>380.73</v>
      </c>
      <c r="D462" s="85" t="s">
        <v>22</v>
      </c>
      <c r="E462" s="34">
        <v>1068.3599999999999</v>
      </c>
      <c r="F462" s="208">
        <f t="shared" si="14"/>
        <v>406756.7</v>
      </c>
      <c r="G462" s="246"/>
    </row>
    <row r="463" spans="1:12" s="247" customFormat="1" ht="12.75" customHeight="1">
      <c r="A463" s="322">
        <v>7.11</v>
      </c>
      <c r="B463" s="328" t="s">
        <v>149</v>
      </c>
      <c r="C463" s="259">
        <v>3395.7</v>
      </c>
      <c r="D463" s="85" t="s">
        <v>22</v>
      </c>
      <c r="E463" s="34">
        <v>183.68</v>
      </c>
      <c r="F463" s="208">
        <f t="shared" si="14"/>
        <v>623722.18000000005</v>
      </c>
      <c r="G463" s="246"/>
    </row>
    <row r="464" spans="1:12" s="247" customFormat="1" ht="12.75" customHeight="1">
      <c r="A464" s="322">
        <v>7.12</v>
      </c>
      <c r="B464" s="258" t="s">
        <v>29</v>
      </c>
      <c r="C464" s="259">
        <v>668.85</v>
      </c>
      <c r="D464" s="85" t="s">
        <v>22</v>
      </c>
      <c r="E464" s="34">
        <v>165</v>
      </c>
      <c r="F464" s="208">
        <f t="shared" si="14"/>
        <v>110360.25</v>
      </c>
      <c r="G464" s="246"/>
    </row>
    <row r="465" spans="1:8" s="247" customFormat="1" ht="12.75" customHeight="1">
      <c r="A465" s="322">
        <v>7.13</v>
      </c>
      <c r="B465" s="271" t="s">
        <v>150</v>
      </c>
      <c r="C465" s="259">
        <v>1029</v>
      </c>
      <c r="D465" s="85" t="s">
        <v>38</v>
      </c>
      <c r="E465" s="34">
        <v>250</v>
      </c>
      <c r="F465" s="208">
        <f t="shared" si="14"/>
        <v>257250</v>
      </c>
      <c r="G465" s="246"/>
    </row>
    <row r="466" spans="1:8" s="83" customFormat="1" ht="12.75" customHeight="1">
      <c r="A466" s="76"/>
      <c r="B466" s="77" t="s">
        <v>151</v>
      </c>
      <c r="C466" s="78"/>
      <c r="D466" s="79"/>
      <c r="E466" s="80"/>
      <c r="F466" s="81">
        <f>SUM(F438:F465)</f>
        <v>11344930.359999999</v>
      </c>
      <c r="G466" s="82"/>
    </row>
    <row r="467" spans="1:8" s="8" customFormat="1" ht="12.75" customHeight="1">
      <c r="A467" s="329"/>
      <c r="B467" s="330"/>
      <c r="C467" s="331"/>
      <c r="D467" s="332"/>
      <c r="E467" s="23"/>
      <c r="F467" s="23"/>
      <c r="G467" s="7"/>
    </row>
    <row r="468" spans="1:8" s="8" customFormat="1" ht="12.75" customHeight="1">
      <c r="A468" s="185" t="s">
        <v>152</v>
      </c>
      <c r="B468" s="330" t="s">
        <v>153</v>
      </c>
      <c r="C468" s="28"/>
      <c r="D468" s="245"/>
      <c r="E468" s="28"/>
      <c r="F468" s="208"/>
      <c r="G468" s="7"/>
    </row>
    <row r="469" spans="1:8" s="8" customFormat="1" ht="12.75" customHeight="1">
      <c r="A469" s="185"/>
      <c r="B469" s="330"/>
      <c r="C469" s="28"/>
      <c r="D469" s="245"/>
      <c r="E469" s="28"/>
      <c r="F469" s="208"/>
      <c r="G469" s="7"/>
    </row>
    <row r="470" spans="1:8" s="2" customFormat="1" ht="12.75" customHeight="1">
      <c r="A470" s="333">
        <v>1</v>
      </c>
      <c r="B470" s="273" t="s">
        <v>154</v>
      </c>
      <c r="C470" s="28">
        <v>1</v>
      </c>
      <c r="D470" s="245" t="s">
        <v>43</v>
      </c>
      <c r="E470" s="28">
        <v>50000000</v>
      </c>
      <c r="F470" s="70">
        <f>ROUND(C470*E470,2)</f>
        <v>50000000</v>
      </c>
      <c r="G470" s="1"/>
    </row>
    <row r="471" spans="1:8" s="83" customFormat="1" ht="12.75" customHeight="1">
      <c r="A471" s="76"/>
      <c r="B471" s="77" t="s">
        <v>155</v>
      </c>
      <c r="C471" s="78"/>
      <c r="D471" s="79"/>
      <c r="E471" s="80"/>
      <c r="F471" s="81">
        <f>SUM(F470)</f>
        <v>50000000</v>
      </c>
      <c r="G471" s="82"/>
    </row>
    <row r="472" spans="1:8" s="341" customFormat="1">
      <c r="A472" s="334"/>
      <c r="B472" s="295"/>
      <c r="C472" s="335"/>
      <c r="D472" s="336"/>
      <c r="E472" s="337"/>
      <c r="F472" s="338"/>
      <c r="G472" s="339"/>
      <c r="H472" s="340"/>
    </row>
    <row r="473" spans="1:8" s="341" customFormat="1">
      <c r="A473" s="334" t="s">
        <v>156</v>
      </c>
      <c r="B473" s="295" t="s">
        <v>157</v>
      </c>
      <c r="C473" s="335"/>
      <c r="D473" s="336"/>
      <c r="E473" s="337"/>
      <c r="F473" s="338"/>
      <c r="G473" s="339"/>
      <c r="H473" s="340"/>
    </row>
    <row r="474" spans="1:8" s="341" customFormat="1" ht="6.75" customHeight="1">
      <c r="A474" s="334"/>
      <c r="B474" s="295"/>
      <c r="C474" s="335"/>
      <c r="D474" s="336"/>
      <c r="E474" s="337"/>
      <c r="F474" s="338"/>
      <c r="G474" s="339"/>
      <c r="H474" s="340"/>
    </row>
    <row r="475" spans="1:8" s="341" customFormat="1">
      <c r="A475" s="342">
        <v>1</v>
      </c>
      <c r="B475" s="343" t="s">
        <v>158</v>
      </c>
      <c r="C475" s="344"/>
      <c r="D475" s="345"/>
      <c r="E475" s="346"/>
      <c r="F475" s="347"/>
      <c r="G475" s="339"/>
      <c r="H475" s="340"/>
    </row>
    <row r="476" spans="1:8" s="341" customFormat="1" ht="6.75" customHeight="1">
      <c r="A476" s="348"/>
      <c r="B476" s="349"/>
      <c r="C476" s="350"/>
      <c r="D476" s="351"/>
      <c r="E476" s="352"/>
      <c r="F476" s="353"/>
      <c r="G476" s="339"/>
      <c r="H476" s="340"/>
    </row>
    <row r="477" spans="1:8" s="341" customFormat="1">
      <c r="A477" s="354">
        <v>1.1000000000000001</v>
      </c>
      <c r="B477" s="349" t="s">
        <v>159</v>
      </c>
      <c r="C477" s="350"/>
      <c r="D477" s="351"/>
      <c r="E477" s="352"/>
      <c r="F477" s="353"/>
      <c r="G477" s="339"/>
      <c r="H477" s="340"/>
    </row>
    <row r="478" spans="1:8" s="341" customFormat="1">
      <c r="A478" s="354" t="s">
        <v>160</v>
      </c>
      <c r="B478" s="349" t="s">
        <v>161</v>
      </c>
      <c r="C478" s="350"/>
      <c r="D478" s="351"/>
      <c r="E478" s="352"/>
      <c r="F478" s="353"/>
      <c r="G478" s="339"/>
      <c r="H478" s="340"/>
    </row>
    <row r="479" spans="1:8" s="341" customFormat="1">
      <c r="A479" s="355" t="s">
        <v>162</v>
      </c>
      <c r="B479" s="356" t="s">
        <v>163</v>
      </c>
      <c r="C479" s="357">
        <v>2500</v>
      </c>
      <c r="D479" s="358" t="s">
        <v>15</v>
      </c>
      <c r="E479" s="359">
        <v>65</v>
      </c>
      <c r="F479" s="360">
        <f t="shared" ref="F479:F511" si="15">ROUND(E479*C479,2)</f>
        <v>162500</v>
      </c>
      <c r="G479" s="339"/>
      <c r="H479" s="340"/>
    </row>
    <row r="480" spans="1:8" s="341" customFormat="1">
      <c r="A480" s="355" t="s">
        <v>164</v>
      </c>
      <c r="B480" s="356" t="s">
        <v>165</v>
      </c>
      <c r="C480" s="357">
        <v>630</v>
      </c>
      <c r="D480" s="358" t="s">
        <v>22</v>
      </c>
      <c r="E480" s="359">
        <v>165</v>
      </c>
      <c r="F480" s="360">
        <f t="shared" si="15"/>
        <v>103950</v>
      </c>
      <c r="G480" s="339"/>
      <c r="H480" s="340"/>
    </row>
    <row r="481" spans="1:8" s="341" customFormat="1">
      <c r="A481" s="348"/>
      <c r="B481" s="349"/>
      <c r="C481" s="350"/>
      <c r="D481" s="351"/>
      <c r="E481" s="352"/>
      <c r="F481" s="360">
        <f t="shared" si="15"/>
        <v>0</v>
      </c>
      <c r="G481" s="339"/>
      <c r="H481" s="340"/>
    </row>
    <row r="482" spans="1:8" s="341" customFormat="1">
      <c r="A482" s="354" t="s">
        <v>166</v>
      </c>
      <c r="B482" s="361" t="s">
        <v>167</v>
      </c>
      <c r="C482" s="357"/>
      <c r="D482" s="358"/>
      <c r="E482" s="359"/>
      <c r="F482" s="360">
        <f t="shared" si="15"/>
        <v>0</v>
      </c>
      <c r="G482" s="339"/>
      <c r="H482" s="340"/>
    </row>
    <row r="483" spans="1:8" s="341" customFormat="1">
      <c r="A483" s="355" t="s">
        <v>168</v>
      </c>
      <c r="B483" s="362" t="s">
        <v>169</v>
      </c>
      <c r="C483" s="357">
        <v>2000</v>
      </c>
      <c r="D483" s="358" t="s">
        <v>20</v>
      </c>
      <c r="E483" s="359">
        <v>638.45000000000005</v>
      </c>
      <c r="F483" s="360">
        <f t="shared" si="15"/>
        <v>1276900</v>
      </c>
      <c r="G483" s="339"/>
      <c r="H483" s="340"/>
    </row>
    <row r="484" spans="1:8" s="371" customFormat="1">
      <c r="A484" s="363" t="s">
        <v>170</v>
      </c>
      <c r="B484" s="364" t="s">
        <v>171</v>
      </c>
      <c r="C484" s="365">
        <v>2500</v>
      </c>
      <c r="D484" s="366" t="s">
        <v>15</v>
      </c>
      <c r="E484" s="367">
        <v>685.25</v>
      </c>
      <c r="F484" s="368">
        <f t="shared" si="15"/>
        <v>1713125</v>
      </c>
      <c r="G484" s="369"/>
      <c r="H484" s="370"/>
    </row>
    <row r="485" spans="1:8" s="341" customFormat="1">
      <c r="A485" s="355"/>
      <c r="B485" s="356"/>
      <c r="C485" s="357"/>
      <c r="D485" s="358"/>
      <c r="E485" s="359"/>
      <c r="F485" s="360">
        <f t="shared" si="15"/>
        <v>0</v>
      </c>
      <c r="G485" s="339"/>
      <c r="H485" s="340"/>
    </row>
    <row r="486" spans="1:8" s="341" customFormat="1">
      <c r="A486" s="354">
        <v>1.2</v>
      </c>
      <c r="B486" s="361" t="s">
        <v>172</v>
      </c>
      <c r="C486" s="372"/>
      <c r="D486" s="373"/>
      <c r="E486" s="374"/>
      <c r="F486" s="360">
        <f t="shared" si="15"/>
        <v>0</v>
      </c>
      <c r="G486" s="339"/>
      <c r="H486" s="340"/>
    </row>
    <row r="487" spans="1:8" s="341" customFormat="1">
      <c r="A487" s="354" t="s">
        <v>173</v>
      </c>
      <c r="B487" s="361" t="s">
        <v>174</v>
      </c>
      <c r="C487" s="372"/>
      <c r="D487" s="373"/>
      <c r="E487" s="374"/>
      <c r="F487" s="360">
        <f t="shared" si="15"/>
        <v>0</v>
      </c>
      <c r="G487" s="339"/>
      <c r="H487" s="340"/>
    </row>
    <row r="488" spans="1:8" s="341" customFormat="1">
      <c r="A488" s="355" t="s">
        <v>175</v>
      </c>
      <c r="B488" s="356" t="s">
        <v>176</v>
      </c>
      <c r="C488" s="357">
        <v>400</v>
      </c>
      <c r="D488" s="358" t="s">
        <v>15</v>
      </c>
      <c r="E488" s="359">
        <v>32.06</v>
      </c>
      <c r="F488" s="360">
        <f t="shared" si="15"/>
        <v>12824</v>
      </c>
      <c r="G488" s="339"/>
      <c r="H488" s="340"/>
    </row>
    <row r="489" spans="1:8" s="341" customFormat="1">
      <c r="A489" s="355" t="s">
        <v>177</v>
      </c>
      <c r="B489" s="356" t="s">
        <v>178</v>
      </c>
      <c r="C489" s="357">
        <v>200</v>
      </c>
      <c r="D489" s="358" t="s">
        <v>15</v>
      </c>
      <c r="E489" s="359">
        <v>42.59</v>
      </c>
      <c r="F489" s="360">
        <f t="shared" si="15"/>
        <v>8518</v>
      </c>
      <c r="G489" s="339"/>
      <c r="H489" s="340"/>
    </row>
    <row r="490" spans="1:8" s="341" customFormat="1">
      <c r="A490" s="355" t="s">
        <v>179</v>
      </c>
      <c r="B490" s="356" t="s">
        <v>180</v>
      </c>
      <c r="C490" s="357">
        <v>200</v>
      </c>
      <c r="D490" s="358" t="s">
        <v>15</v>
      </c>
      <c r="E490" s="359">
        <v>63.21</v>
      </c>
      <c r="F490" s="360">
        <f t="shared" si="15"/>
        <v>12642</v>
      </c>
      <c r="G490" s="339"/>
      <c r="H490" s="340"/>
    </row>
    <row r="491" spans="1:8" s="341" customFormat="1">
      <c r="A491" s="355" t="s">
        <v>181</v>
      </c>
      <c r="B491" s="356" t="s">
        <v>182</v>
      </c>
      <c r="C491" s="357">
        <v>100</v>
      </c>
      <c r="D491" s="358" t="s">
        <v>15</v>
      </c>
      <c r="E491" s="359">
        <v>130.66999999999999</v>
      </c>
      <c r="F491" s="360">
        <f t="shared" si="15"/>
        <v>13067</v>
      </c>
      <c r="G491" s="339"/>
      <c r="H491" s="340"/>
    </row>
    <row r="492" spans="1:8" s="341" customFormat="1">
      <c r="A492" s="355" t="s">
        <v>183</v>
      </c>
      <c r="B492" s="356" t="s">
        <v>184</v>
      </c>
      <c r="C492" s="357">
        <v>20</v>
      </c>
      <c r="D492" s="358" t="s">
        <v>15</v>
      </c>
      <c r="E492" s="359">
        <v>252.73</v>
      </c>
      <c r="F492" s="360">
        <f t="shared" si="15"/>
        <v>5054.6000000000004</v>
      </c>
      <c r="G492" s="339"/>
      <c r="H492" s="340"/>
    </row>
    <row r="493" spans="1:8" s="341" customFormat="1">
      <c r="A493" s="355" t="s">
        <v>183</v>
      </c>
      <c r="B493" s="356" t="s">
        <v>185</v>
      </c>
      <c r="C493" s="357">
        <v>20</v>
      </c>
      <c r="D493" s="358" t="s">
        <v>15</v>
      </c>
      <c r="E493" s="359">
        <v>405.68</v>
      </c>
      <c r="F493" s="360">
        <f>ROUND(E493*C493,2)</f>
        <v>8113.6</v>
      </c>
      <c r="G493" s="339"/>
      <c r="H493" s="340"/>
    </row>
    <row r="494" spans="1:8" s="341" customFormat="1">
      <c r="A494" s="355"/>
      <c r="B494" s="356"/>
      <c r="C494" s="357"/>
      <c r="D494" s="358"/>
      <c r="E494" s="359"/>
      <c r="F494" s="360"/>
      <c r="G494" s="339"/>
      <c r="H494" s="340"/>
    </row>
    <row r="495" spans="1:8" s="341" customFormat="1">
      <c r="A495" s="354" t="s">
        <v>186</v>
      </c>
      <c r="B495" s="361" t="s">
        <v>62</v>
      </c>
      <c r="C495" s="372"/>
      <c r="D495" s="373"/>
      <c r="E495" s="374"/>
      <c r="F495" s="360"/>
      <c r="G495" s="339"/>
      <c r="H495" s="340"/>
    </row>
    <row r="496" spans="1:8" s="341" customFormat="1">
      <c r="A496" s="355" t="s">
        <v>187</v>
      </c>
      <c r="B496" s="356" t="s">
        <v>188</v>
      </c>
      <c r="C496" s="357">
        <v>800</v>
      </c>
      <c r="D496" s="358" t="s">
        <v>43</v>
      </c>
      <c r="E496" s="359">
        <v>4.55</v>
      </c>
      <c r="F496" s="360">
        <f t="shared" si="15"/>
        <v>3640</v>
      </c>
      <c r="G496" s="339"/>
      <c r="H496" s="340"/>
    </row>
    <row r="497" spans="1:8" s="341" customFormat="1">
      <c r="A497" s="355" t="s">
        <v>189</v>
      </c>
      <c r="B497" s="356" t="s">
        <v>190</v>
      </c>
      <c r="C497" s="357">
        <v>400</v>
      </c>
      <c r="D497" s="358" t="s">
        <v>43</v>
      </c>
      <c r="E497" s="359">
        <v>5.46</v>
      </c>
      <c r="F497" s="360">
        <f t="shared" si="15"/>
        <v>2184</v>
      </c>
      <c r="G497" s="339"/>
      <c r="H497" s="340"/>
    </row>
    <row r="498" spans="1:8" s="341" customFormat="1">
      <c r="A498" s="355" t="s">
        <v>191</v>
      </c>
      <c r="B498" s="356" t="s">
        <v>192</v>
      </c>
      <c r="C498" s="357">
        <v>400</v>
      </c>
      <c r="D498" s="358" t="s">
        <v>43</v>
      </c>
      <c r="E498" s="359">
        <v>10.9</v>
      </c>
      <c r="F498" s="360">
        <f t="shared" si="15"/>
        <v>4360</v>
      </c>
      <c r="G498" s="339"/>
      <c r="H498" s="340"/>
    </row>
    <row r="499" spans="1:8" s="341" customFormat="1">
      <c r="A499" s="355" t="s">
        <v>193</v>
      </c>
      <c r="B499" s="356" t="s">
        <v>194</v>
      </c>
      <c r="C499" s="357">
        <v>200</v>
      </c>
      <c r="D499" s="358" t="s">
        <v>43</v>
      </c>
      <c r="E499" s="359">
        <v>25.48</v>
      </c>
      <c r="F499" s="360">
        <f t="shared" si="15"/>
        <v>5096</v>
      </c>
      <c r="G499" s="339"/>
      <c r="H499" s="340"/>
    </row>
    <row r="500" spans="1:8" s="341" customFormat="1">
      <c r="A500" s="355" t="s">
        <v>195</v>
      </c>
      <c r="B500" s="356" t="s">
        <v>196</v>
      </c>
      <c r="C500" s="357">
        <v>40</v>
      </c>
      <c r="D500" s="358" t="s">
        <v>43</v>
      </c>
      <c r="E500" s="359">
        <v>1272.97</v>
      </c>
      <c r="F500" s="360">
        <f t="shared" si="15"/>
        <v>50918.8</v>
      </c>
      <c r="G500" s="339"/>
      <c r="H500" s="340"/>
    </row>
    <row r="501" spans="1:8" s="341" customFormat="1">
      <c r="A501" s="355" t="s">
        <v>195</v>
      </c>
      <c r="B501" s="356" t="s">
        <v>197</v>
      </c>
      <c r="C501" s="357">
        <v>40</v>
      </c>
      <c r="D501" s="358" t="s">
        <v>43</v>
      </c>
      <c r="E501" s="359">
        <v>1356.41</v>
      </c>
      <c r="F501" s="360">
        <f>ROUND(E501*C501,2)</f>
        <v>54256.4</v>
      </c>
      <c r="G501" s="339"/>
      <c r="H501" s="340"/>
    </row>
    <row r="502" spans="1:8" s="341" customFormat="1">
      <c r="A502" s="355"/>
      <c r="B502" s="356"/>
      <c r="C502" s="357">
        <v>0</v>
      </c>
      <c r="D502" s="358"/>
      <c r="E502" s="359"/>
      <c r="F502" s="360">
        <f t="shared" si="15"/>
        <v>0</v>
      </c>
      <c r="G502" s="339"/>
      <c r="H502" s="340"/>
    </row>
    <row r="503" spans="1:8" s="341" customFormat="1">
      <c r="A503" s="354" t="s">
        <v>198</v>
      </c>
      <c r="B503" s="361" t="s">
        <v>199</v>
      </c>
      <c r="C503" s="372">
        <v>0</v>
      </c>
      <c r="D503" s="373"/>
      <c r="E503" s="374"/>
      <c r="F503" s="360">
        <f t="shared" si="15"/>
        <v>0</v>
      </c>
      <c r="G503" s="339"/>
      <c r="H503" s="340"/>
    </row>
    <row r="504" spans="1:8" s="341" customFormat="1">
      <c r="A504" s="355" t="s">
        <v>200</v>
      </c>
      <c r="B504" s="356" t="s">
        <v>201</v>
      </c>
      <c r="C504" s="357">
        <v>120</v>
      </c>
      <c r="D504" s="358" t="s">
        <v>202</v>
      </c>
      <c r="E504" s="359">
        <v>247.13</v>
      </c>
      <c r="F504" s="360">
        <f t="shared" si="15"/>
        <v>29655.599999999999</v>
      </c>
      <c r="G504" s="339"/>
      <c r="H504" s="340"/>
    </row>
    <row r="505" spans="1:8" s="341" customFormat="1">
      <c r="A505" s="355" t="s">
        <v>203</v>
      </c>
      <c r="B505" s="356" t="s">
        <v>204</v>
      </c>
      <c r="C505" s="357">
        <v>120</v>
      </c>
      <c r="D505" s="358" t="s">
        <v>202</v>
      </c>
      <c r="E505" s="359">
        <v>164.75</v>
      </c>
      <c r="F505" s="360">
        <f t="shared" si="15"/>
        <v>19770</v>
      </c>
      <c r="G505" s="339"/>
      <c r="H505" s="340"/>
    </row>
    <row r="506" spans="1:8" s="341" customFormat="1">
      <c r="A506" s="355"/>
      <c r="B506" s="356"/>
      <c r="C506" s="357">
        <v>0</v>
      </c>
      <c r="D506" s="358"/>
      <c r="E506" s="359"/>
      <c r="F506" s="360">
        <f>ROUND(E506*C506,2)</f>
        <v>0</v>
      </c>
      <c r="G506" s="339"/>
      <c r="H506" s="340"/>
    </row>
    <row r="507" spans="1:8" s="341" customFormat="1">
      <c r="A507" s="348">
        <v>2</v>
      </c>
      <c r="B507" s="361" t="s">
        <v>205</v>
      </c>
      <c r="C507" s="372">
        <v>0</v>
      </c>
      <c r="D507" s="373"/>
      <c r="E507" s="374"/>
      <c r="F507" s="360">
        <f>ROUND(E507*C507,2)</f>
        <v>0</v>
      </c>
      <c r="G507" s="339"/>
      <c r="H507" s="340"/>
    </row>
    <row r="508" spans="1:8" s="341" customFormat="1">
      <c r="A508" s="355">
        <v>2.1</v>
      </c>
      <c r="B508" s="356" t="s">
        <v>206</v>
      </c>
      <c r="C508" s="357">
        <v>160</v>
      </c>
      <c r="D508" s="358" t="s">
        <v>202</v>
      </c>
      <c r="E508" s="359">
        <v>388.1</v>
      </c>
      <c r="F508" s="360">
        <f>ROUND(E508*C508,2)</f>
        <v>62096</v>
      </c>
      <c r="G508" s="339"/>
      <c r="H508" s="340"/>
    </row>
    <row r="509" spans="1:8" s="341" customFormat="1">
      <c r="A509" s="355">
        <v>2.2000000000000002</v>
      </c>
      <c r="B509" s="375" t="s">
        <v>207</v>
      </c>
      <c r="C509" s="357">
        <v>80</v>
      </c>
      <c r="D509" s="358" t="s">
        <v>202</v>
      </c>
      <c r="E509" s="359">
        <v>588.75</v>
      </c>
      <c r="F509" s="360">
        <f>ROUND(E509*C509,2)</f>
        <v>47100</v>
      </c>
      <c r="G509" s="339"/>
      <c r="H509" s="340"/>
    </row>
    <row r="510" spans="1:8" s="341" customFormat="1">
      <c r="A510" s="355">
        <v>2.2999999999999998</v>
      </c>
      <c r="B510" s="375" t="s">
        <v>208</v>
      </c>
      <c r="C510" s="357">
        <v>60</v>
      </c>
      <c r="D510" s="358" t="s">
        <v>202</v>
      </c>
      <c r="E510" s="359">
        <v>879.38</v>
      </c>
      <c r="F510" s="360">
        <f>ROUND(E510*C510,2)</f>
        <v>52762.8</v>
      </c>
      <c r="G510" s="339"/>
      <c r="H510" s="340"/>
    </row>
    <row r="511" spans="1:8" s="341" customFormat="1">
      <c r="A511" s="185"/>
      <c r="B511" s="376"/>
      <c r="C511" s="377"/>
      <c r="D511" s="376"/>
      <c r="E511" s="378"/>
      <c r="F511" s="360">
        <f t="shared" si="15"/>
        <v>0</v>
      </c>
      <c r="G511" s="339"/>
      <c r="H511" s="340"/>
    </row>
    <row r="512" spans="1:8" s="341" customFormat="1">
      <c r="A512" s="329">
        <v>3</v>
      </c>
      <c r="B512" s="23" t="s">
        <v>209</v>
      </c>
      <c r="C512" s="377"/>
      <c r="D512" s="376"/>
      <c r="E512" s="378"/>
      <c r="F512" s="360"/>
      <c r="G512" s="379"/>
      <c r="H512" s="380"/>
    </row>
    <row r="513" spans="1:8" s="386" customFormat="1">
      <c r="A513" s="381">
        <v>3.1</v>
      </c>
      <c r="B513" s="382" t="s">
        <v>210</v>
      </c>
      <c r="C513" s="383"/>
      <c r="D513" s="358"/>
      <c r="E513" s="384"/>
      <c r="F513" s="360">
        <f t="shared" ref="F513:F519" si="16">ROUND(E513*C513,2)</f>
        <v>0</v>
      </c>
      <c r="G513" s="385"/>
    </row>
    <row r="514" spans="1:8" s="386" customFormat="1" ht="24.75" customHeight="1">
      <c r="A514" s="65" t="s">
        <v>211</v>
      </c>
      <c r="B514" s="387" t="s">
        <v>212</v>
      </c>
      <c r="C514" s="383">
        <v>190.28</v>
      </c>
      <c r="D514" s="358" t="s">
        <v>213</v>
      </c>
      <c r="E514" s="384">
        <v>1164.5999999999999</v>
      </c>
      <c r="F514" s="360">
        <f t="shared" si="16"/>
        <v>221600.09</v>
      </c>
      <c r="G514" s="385"/>
    </row>
    <row r="515" spans="1:8" s="386" customFormat="1" ht="9" customHeight="1">
      <c r="A515" s="388"/>
      <c r="B515" s="382"/>
      <c r="C515" s="383"/>
      <c r="D515" s="358"/>
      <c r="E515" s="384"/>
      <c r="F515" s="360">
        <f t="shared" si="16"/>
        <v>0</v>
      </c>
      <c r="G515" s="385"/>
    </row>
    <row r="516" spans="1:8" s="386" customFormat="1">
      <c r="A516" s="388">
        <v>3.2</v>
      </c>
      <c r="B516" s="382" t="s">
        <v>214</v>
      </c>
      <c r="C516" s="383">
        <v>0</v>
      </c>
      <c r="D516" s="358"/>
      <c r="E516" s="384"/>
      <c r="F516" s="360">
        <f t="shared" si="16"/>
        <v>0</v>
      </c>
      <c r="G516" s="385"/>
    </row>
    <row r="517" spans="1:8" s="386" customFormat="1">
      <c r="A517" s="65" t="s">
        <v>215</v>
      </c>
      <c r="B517" s="356" t="s">
        <v>216</v>
      </c>
      <c r="C517" s="383">
        <v>22978.47</v>
      </c>
      <c r="D517" s="358" t="s">
        <v>20</v>
      </c>
      <c r="E517" s="384">
        <v>30.04</v>
      </c>
      <c r="F517" s="389">
        <f t="shared" si="16"/>
        <v>690273.24</v>
      </c>
      <c r="G517" s="385">
        <f>+C17+C51+C84+C116+C150+C183+C213+C247+C277+C340+C370+C403</f>
        <v>23198.47</v>
      </c>
    </row>
    <row r="518" spans="1:8" s="386" customFormat="1">
      <c r="A518" s="65" t="s">
        <v>217</v>
      </c>
      <c r="B518" s="356" t="s">
        <v>218</v>
      </c>
      <c r="C518" s="390">
        <v>1148.92</v>
      </c>
      <c r="D518" s="391" t="s">
        <v>219</v>
      </c>
      <c r="E518" s="392">
        <f>+[48]Hoja1!F13</f>
        <v>11345.7</v>
      </c>
      <c r="F518" s="393">
        <f t="shared" si="16"/>
        <v>13035301.640000001</v>
      </c>
      <c r="G518" s="385">
        <f>+G517*0.05</f>
        <v>1159.92</v>
      </c>
    </row>
    <row r="519" spans="1:8" s="386" customFormat="1">
      <c r="A519" s="65" t="s">
        <v>220</v>
      </c>
      <c r="B519" s="356" t="s">
        <v>221</v>
      </c>
      <c r="C519" s="390">
        <f>ROUND(150*1.25*C518,2)</f>
        <v>215422.5</v>
      </c>
      <c r="D519" s="391" t="s">
        <v>222</v>
      </c>
      <c r="E519" s="392">
        <v>22.72</v>
      </c>
      <c r="F519" s="393">
        <f t="shared" si="16"/>
        <v>4894399.2</v>
      </c>
      <c r="G519" s="385"/>
    </row>
    <row r="520" spans="1:8" s="398" customFormat="1">
      <c r="A520" s="394"/>
      <c r="B520" s="376"/>
      <c r="C520" s="395"/>
      <c r="D520" s="358"/>
      <c r="E520" s="396"/>
      <c r="F520" s="360"/>
      <c r="G520" s="397"/>
    </row>
    <row r="521" spans="1:8" s="341" customFormat="1">
      <c r="A521" s="399">
        <v>4</v>
      </c>
      <c r="B521" s="273" t="s">
        <v>223</v>
      </c>
      <c r="C521" s="400">
        <v>12</v>
      </c>
      <c r="D521" s="401" t="s">
        <v>224</v>
      </c>
      <c r="E521" s="402">
        <v>40500</v>
      </c>
      <c r="F521" s="208">
        <f>ROUND(E521*C521,2)</f>
        <v>486000</v>
      </c>
      <c r="G521" s="339"/>
      <c r="H521" s="340"/>
    </row>
    <row r="522" spans="1:8" s="341" customFormat="1">
      <c r="A522" s="399"/>
      <c r="B522" s="273"/>
      <c r="C522" s="400"/>
      <c r="D522" s="401"/>
      <c r="E522" s="402"/>
      <c r="F522" s="208"/>
      <c r="G522" s="339"/>
      <c r="H522" s="340"/>
    </row>
    <row r="523" spans="1:8" s="341" customFormat="1" ht="63.75">
      <c r="A523" s="399">
        <v>5</v>
      </c>
      <c r="B523" s="403" t="s">
        <v>225</v>
      </c>
      <c r="C523" s="404">
        <v>3</v>
      </c>
      <c r="D523" s="405" t="s">
        <v>43</v>
      </c>
      <c r="E523" s="406">
        <v>42316.79</v>
      </c>
      <c r="F523" s="267">
        <f>ROUND(E523*C523,2)</f>
        <v>126950.37</v>
      </c>
      <c r="G523" s="339"/>
      <c r="H523" s="340"/>
    </row>
    <row r="524" spans="1:8" s="147" customFormat="1" ht="12.75" customHeight="1">
      <c r="A524" s="407"/>
      <c r="B524" s="112" t="s">
        <v>226</v>
      </c>
      <c r="C524" s="80"/>
      <c r="D524" s="408"/>
      <c r="E524" s="80"/>
      <c r="F524" s="81">
        <f>SUM(F476:F523)</f>
        <v>23103058.34</v>
      </c>
      <c r="G524" s="146"/>
    </row>
    <row r="525" spans="1:8">
      <c r="A525" s="113"/>
      <c r="B525" s="31"/>
      <c r="C525" s="32"/>
      <c r="D525" s="33"/>
      <c r="E525" s="42"/>
      <c r="F525" s="104"/>
      <c r="G525" s="294"/>
      <c r="H525" s="32"/>
    </row>
    <row r="526" spans="1:8" s="180" customFormat="1" ht="12.75" customHeight="1">
      <c r="A526" s="407"/>
      <c r="B526" s="112" t="s">
        <v>227</v>
      </c>
      <c r="C526" s="80"/>
      <c r="D526" s="408"/>
      <c r="E526" s="80"/>
      <c r="F526" s="409">
        <f>+F524+F471+F434+F395+F362+F301+F269+F239+F205+F175+F142+F108+F75+F43+F332+F466</f>
        <v>205625922.84</v>
      </c>
      <c r="G526" s="179"/>
    </row>
    <row r="527" spans="1:8" s="147" customFormat="1" ht="12.75" customHeight="1">
      <c r="A527" s="407"/>
      <c r="B527" s="112" t="s">
        <v>227</v>
      </c>
      <c r="C527" s="80"/>
      <c r="D527" s="408"/>
      <c r="E527" s="80"/>
      <c r="F527" s="81">
        <f>+F526</f>
        <v>205625922.84</v>
      </c>
      <c r="G527" s="146"/>
    </row>
    <row r="528" spans="1:8">
      <c r="A528" s="113"/>
      <c r="B528" s="410" t="s">
        <v>228</v>
      </c>
      <c r="C528" s="411"/>
      <c r="D528" s="412"/>
      <c r="E528" s="412"/>
      <c r="F528" s="412"/>
    </row>
    <row r="529" spans="1:7">
      <c r="A529" s="113"/>
      <c r="B529" s="413" t="s">
        <v>229</v>
      </c>
      <c r="C529" s="414">
        <v>0.1</v>
      </c>
      <c r="D529" s="412"/>
      <c r="E529" s="412"/>
      <c r="F529" s="415">
        <f t="shared" ref="F529:F535" si="17">+ROUND(C529*$F$527,2)</f>
        <v>20562592.280000001</v>
      </c>
    </row>
    <row r="530" spans="1:7">
      <c r="A530" s="113"/>
      <c r="B530" s="413" t="s">
        <v>230</v>
      </c>
      <c r="C530" s="414">
        <v>0.04</v>
      </c>
      <c r="D530" s="412"/>
      <c r="E530" s="412"/>
      <c r="F530" s="415">
        <f t="shared" si="17"/>
        <v>8225036.9100000001</v>
      </c>
    </row>
    <row r="531" spans="1:7">
      <c r="A531" s="113"/>
      <c r="B531" s="413" t="s">
        <v>231</v>
      </c>
      <c r="C531" s="414">
        <v>0.04</v>
      </c>
      <c r="D531" s="412"/>
      <c r="E531" s="412"/>
      <c r="F531" s="415">
        <f t="shared" si="17"/>
        <v>8225036.9100000001</v>
      </c>
    </row>
    <row r="532" spans="1:7">
      <c r="A532" s="113"/>
      <c r="B532" s="413" t="s">
        <v>232</v>
      </c>
      <c r="C532" s="414">
        <v>0.04</v>
      </c>
      <c r="D532" s="412"/>
      <c r="E532" s="412"/>
      <c r="F532" s="415">
        <f t="shared" si="17"/>
        <v>8225036.9100000001</v>
      </c>
    </row>
    <row r="533" spans="1:7">
      <c r="A533" s="113"/>
      <c r="B533" s="413" t="s">
        <v>233</v>
      </c>
      <c r="C533" s="414">
        <v>0.05</v>
      </c>
      <c r="D533" s="412"/>
      <c r="E533" s="412"/>
      <c r="F533" s="415">
        <f t="shared" si="17"/>
        <v>10281296.140000001</v>
      </c>
    </row>
    <row r="534" spans="1:7">
      <c r="A534" s="113"/>
      <c r="B534" s="413" t="s">
        <v>234</v>
      </c>
      <c r="C534" s="414">
        <v>0.05</v>
      </c>
      <c r="D534" s="412"/>
      <c r="E534" s="412"/>
      <c r="F534" s="415">
        <f t="shared" si="17"/>
        <v>10281296.140000001</v>
      </c>
    </row>
    <row r="535" spans="1:7">
      <c r="A535" s="412"/>
      <c r="B535" s="413" t="s">
        <v>235</v>
      </c>
      <c r="C535" s="414">
        <v>0.01</v>
      </c>
      <c r="D535" s="412"/>
      <c r="E535" s="412"/>
      <c r="F535" s="415">
        <f t="shared" si="17"/>
        <v>2056259.23</v>
      </c>
    </row>
    <row r="536" spans="1:7">
      <c r="A536" s="412"/>
      <c r="B536" s="413" t="s">
        <v>236</v>
      </c>
      <c r="C536" s="414">
        <v>0.18</v>
      </c>
      <c r="D536" s="412"/>
      <c r="E536" s="412"/>
      <c r="F536" s="415">
        <f>+ROUND(C536*$F$529,2)</f>
        <v>3701266.61</v>
      </c>
    </row>
    <row r="537" spans="1:7">
      <c r="A537" s="412"/>
      <c r="B537" s="413" t="s">
        <v>237</v>
      </c>
      <c r="C537" s="414">
        <v>0.1</v>
      </c>
      <c r="D537" s="412"/>
      <c r="E537" s="412"/>
      <c r="F537" s="415">
        <f>+ROUND(C537*$F$527,2)</f>
        <v>20562592.280000001</v>
      </c>
    </row>
    <row r="538" spans="1:7">
      <c r="A538" s="412"/>
      <c r="B538" s="413" t="s">
        <v>238</v>
      </c>
      <c r="C538" s="414">
        <v>0.1</v>
      </c>
      <c r="D538" s="412"/>
      <c r="E538" s="412"/>
      <c r="F538" s="415">
        <f>+ROUND(C538*$F$527,2)</f>
        <v>20562592.280000001</v>
      </c>
    </row>
    <row r="539" spans="1:7">
      <c r="A539" s="412"/>
      <c r="B539" s="413" t="s">
        <v>239</v>
      </c>
      <c r="C539" s="416">
        <v>1</v>
      </c>
      <c r="D539" s="417" t="s">
        <v>43</v>
      </c>
      <c r="E539" s="412"/>
      <c r="F539" s="415">
        <v>800000</v>
      </c>
    </row>
    <row r="540" spans="1:7" s="147" customFormat="1" ht="12.75" customHeight="1">
      <c r="A540" s="407"/>
      <c r="B540" s="112" t="s">
        <v>240</v>
      </c>
      <c r="C540" s="80"/>
      <c r="D540" s="408"/>
      <c r="E540" s="80"/>
      <c r="F540" s="81">
        <f>SUM(F529:F539)</f>
        <v>113483005.69</v>
      </c>
      <c r="G540" s="146"/>
    </row>
    <row r="541" spans="1:7">
      <c r="A541" s="412"/>
      <c r="B541" s="412"/>
      <c r="C541" s="411"/>
      <c r="D541" s="412"/>
      <c r="E541" s="412"/>
      <c r="F541" s="412"/>
    </row>
    <row r="542" spans="1:7" s="180" customFormat="1" ht="12.75" customHeight="1">
      <c r="A542" s="418"/>
      <c r="B542" s="419" t="s">
        <v>241</v>
      </c>
      <c r="C542" s="420"/>
      <c r="D542" s="421"/>
      <c r="E542" s="420"/>
      <c r="F542" s="422">
        <f>+F540+F527</f>
        <v>319108928.52999997</v>
      </c>
      <c r="G542" s="179"/>
    </row>
    <row r="544" spans="1:7">
      <c r="A544" s="51"/>
      <c r="B544" s="51"/>
      <c r="C544" s="423"/>
      <c r="D544" s="51"/>
      <c r="E544" s="423"/>
      <c r="F544" s="423"/>
    </row>
    <row r="545" spans="1:6">
      <c r="A545" s="74" t="s">
        <v>242</v>
      </c>
      <c r="B545" s="74"/>
      <c r="C545" s="992" t="s">
        <v>243</v>
      </c>
      <c r="D545" s="992"/>
      <c r="E545" s="992"/>
      <c r="F545" s="992"/>
    </row>
    <row r="546" spans="1:6">
      <c r="A546" s="424"/>
      <c r="B546" s="425"/>
      <c r="C546" s="426"/>
      <c r="D546" s="427"/>
      <c r="E546" s="426"/>
      <c r="F546" s="428"/>
    </row>
    <row r="547" spans="1:6">
      <c r="A547" s="74"/>
      <c r="B547" s="74"/>
      <c r="C547" s="429"/>
      <c r="D547" s="74"/>
      <c r="E547" s="429"/>
      <c r="F547" s="429"/>
    </row>
    <row r="548" spans="1:6">
      <c r="A548" s="74"/>
      <c r="B548" s="74"/>
      <c r="C548" s="429"/>
      <c r="D548" s="430"/>
      <c r="E548" s="429"/>
      <c r="F548" s="429"/>
    </row>
    <row r="549" spans="1:6">
      <c r="A549" s="431"/>
      <c r="B549" s="431" t="s">
        <v>244</v>
      </c>
      <c r="C549" s="992" t="s">
        <v>245</v>
      </c>
      <c r="D549" s="993"/>
      <c r="E549" s="993"/>
      <c r="F549" s="993"/>
    </row>
    <row r="550" spans="1:6">
      <c r="A550" s="74" t="s">
        <v>246</v>
      </c>
      <c r="B550" s="74"/>
      <c r="C550" s="992" t="s">
        <v>246</v>
      </c>
      <c r="D550" s="993"/>
      <c r="E550" s="993"/>
      <c r="F550" s="993"/>
    </row>
    <row r="551" spans="1:6">
      <c r="A551" s="51"/>
      <c r="B551" s="51"/>
      <c r="C551" s="423"/>
      <c r="D551" s="51"/>
      <c r="E551" s="423"/>
      <c r="F551" s="423"/>
    </row>
    <row r="552" spans="1:6">
      <c r="A552" s="51"/>
      <c r="B552" s="51"/>
      <c r="C552" s="423"/>
      <c r="D552" s="51"/>
      <c r="E552" s="423"/>
      <c r="F552" s="423"/>
    </row>
    <row r="553" spans="1:6">
      <c r="A553" s="51"/>
      <c r="B553" s="51"/>
      <c r="C553" s="423"/>
      <c r="D553" s="51"/>
      <c r="E553" s="423"/>
      <c r="F553" s="423"/>
    </row>
    <row r="554" spans="1:6">
      <c r="A554" s="51"/>
      <c r="B554" s="51"/>
      <c r="C554" s="423"/>
      <c r="D554" s="51"/>
      <c r="E554" s="423"/>
      <c r="F554" s="423"/>
    </row>
    <row r="555" spans="1:6">
      <c r="A555" s="74"/>
      <c r="B555" s="74"/>
      <c r="C555" s="429"/>
      <c r="D555" s="74"/>
      <c r="E555" s="429"/>
      <c r="F555" s="429"/>
    </row>
    <row r="556" spans="1:6">
      <c r="A556" s="74"/>
      <c r="B556" s="74"/>
      <c r="C556" s="429"/>
      <c r="D556" s="74"/>
      <c r="E556" s="429"/>
      <c r="F556" s="429"/>
    </row>
    <row r="557" spans="1:6">
      <c r="A557" s="430" t="s">
        <v>247</v>
      </c>
      <c r="B557" s="432" t="s">
        <v>248</v>
      </c>
      <c r="C557" s="992" t="s">
        <v>249</v>
      </c>
      <c r="D557" s="992"/>
      <c r="E557" s="992"/>
      <c r="F557" s="992"/>
    </row>
    <row r="558" spans="1:6">
      <c r="A558" s="430"/>
      <c r="B558" s="430"/>
      <c r="C558" s="429"/>
      <c r="D558" s="430"/>
      <c r="E558" s="429"/>
      <c r="F558" s="429"/>
    </row>
    <row r="559" spans="1:6">
      <c r="A559" s="430"/>
      <c r="B559" s="430" t="s">
        <v>250</v>
      </c>
      <c r="C559" s="992"/>
      <c r="D559" s="992"/>
      <c r="E559" s="992"/>
      <c r="F559" s="992"/>
    </row>
    <row r="560" spans="1:6">
      <c r="A560" s="432" t="s">
        <v>251</v>
      </c>
      <c r="B560" s="432" t="s">
        <v>252</v>
      </c>
      <c r="C560" s="992" t="s">
        <v>253</v>
      </c>
      <c r="D560" s="993"/>
      <c r="E560" s="993"/>
      <c r="F560" s="993"/>
    </row>
    <row r="561" spans="1:6">
      <c r="A561" s="74" t="s">
        <v>254</v>
      </c>
      <c r="B561" s="432"/>
      <c r="C561" s="992" t="s">
        <v>255</v>
      </c>
      <c r="D561" s="993"/>
      <c r="E561" s="993"/>
      <c r="F561" s="993"/>
    </row>
    <row r="562" spans="1:6">
      <c r="A562" s="51"/>
      <c r="B562" s="51"/>
      <c r="C562" s="423"/>
      <c r="D562" s="51"/>
      <c r="E562" s="423"/>
      <c r="F562" s="423"/>
    </row>
    <row r="563" spans="1:6">
      <c r="A563" s="51"/>
      <c r="B563" s="51"/>
      <c r="C563" s="423"/>
      <c r="D563" s="51"/>
      <c r="E563" s="423"/>
      <c r="F563" s="423"/>
    </row>
    <row r="564" spans="1:6">
      <c r="E564" s="433"/>
      <c r="F564" s="433"/>
    </row>
  </sheetData>
  <autoFilter ref="A9:F542" xr:uid="{00000000-0009-0000-0000-000000000000}"/>
  <mergeCells count="138">
    <mergeCell ref="AE2:AJ2"/>
    <mergeCell ref="AK2:AP2"/>
    <mergeCell ref="AQ2:AV2"/>
    <mergeCell ref="AW2:BB2"/>
    <mergeCell ref="BC2:BH2"/>
    <mergeCell ref="BI2:BN2"/>
    <mergeCell ref="A1:F1"/>
    <mergeCell ref="A2:F2"/>
    <mergeCell ref="G2:L2"/>
    <mergeCell ref="M2:R2"/>
    <mergeCell ref="S2:X2"/>
    <mergeCell ref="Y2:AD2"/>
    <mergeCell ref="CY2:DD2"/>
    <mergeCell ref="DE2:DJ2"/>
    <mergeCell ref="DK2:DP2"/>
    <mergeCell ref="DQ2:DV2"/>
    <mergeCell ref="DW2:EB2"/>
    <mergeCell ref="EC2:EH2"/>
    <mergeCell ref="BO2:BT2"/>
    <mergeCell ref="BU2:BZ2"/>
    <mergeCell ref="CA2:CF2"/>
    <mergeCell ref="CG2:CL2"/>
    <mergeCell ref="CM2:CR2"/>
    <mergeCell ref="CS2:CX2"/>
    <mergeCell ref="GE2:GJ2"/>
    <mergeCell ref="GK2:GP2"/>
    <mergeCell ref="GQ2:GV2"/>
    <mergeCell ref="GW2:HB2"/>
    <mergeCell ref="EI2:EN2"/>
    <mergeCell ref="EO2:ET2"/>
    <mergeCell ref="EU2:EZ2"/>
    <mergeCell ref="FA2:FF2"/>
    <mergeCell ref="FG2:FL2"/>
    <mergeCell ref="FM2:FR2"/>
    <mergeCell ref="AW3:BB3"/>
    <mergeCell ref="BC3:BH3"/>
    <mergeCell ref="BI3:BN3"/>
    <mergeCell ref="BO3:BT3"/>
    <mergeCell ref="BU3:BZ3"/>
    <mergeCell ref="CA3:CF3"/>
    <mergeCell ref="IM2:IR2"/>
    <mergeCell ref="IS2:IV2"/>
    <mergeCell ref="A3:F3"/>
    <mergeCell ref="G3:L3"/>
    <mergeCell ref="M3:R3"/>
    <mergeCell ref="S3:X3"/>
    <mergeCell ref="Y3:AD3"/>
    <mergeCell ref="AE3:AJ3"/>
    <mergeCell ref="AK3:AP3"/>
    <mergeCell ref="AQ3:AV3"/>
    <mergeCell ref="HC2:HH2"/>
    <mergeCell ref="HI2:HN2"/>
    <mergeCell ref="HO2:HT2"/>
    <mergeCell ref="HU2:HZ2"/>
    <mergeCell ref="IA2:IF2"/>
    <mergeCell ref="IG2:IL2"/>
    <mergeCell ref="FS2:FX2"/>
    <mergeCell ref="FY2:GD2"/>
    <mergeCell ref="EC3:EH3"/>
    <mergeCell ref="EI3:EN3"/>
    <mergeCell ref="EO3:ET3"/>
    <mergeCell ref="EU3:EZ3"/>
    <mergeCell ref="CG3:CL3"/>
    <mergeCell ref="CM3:CR3"/>
    <mergeCell ref="CS3:CX3"/>
    <mergeCell ref="CY3:DD3"/>
    <mergeCell ref="DE3:DJ3"/>
    <mergeCell ref="DK3:DP3"/>
    <mergeCell ref="HU3:HZ3"/>
    <mergeCell ref="IA3:IF3"/>
    <mergeCell ref="IG3:IL3"/>
    <mergeCell ref="IM3:IR3"/>
    <mergeCell ref="IS3:IV3"/>
    <mergeCell ref="A4:F4"/>
    <mergeCell ref="G4:L4"/>
    <mergeCell ref="M4:R4"/>
    <mergeCell ref="S4:X4"/>
    <mergeCell ref="Y4:AD4"/>
    <mergeCell ref="GK3:GP3"/>
    <mergeCell ref="GQ3:GV3"/>
    <mergeCell ref="GW3:HB3"/>
    <mergeCell ref="HC3:HH3"/>
    <mergeCell ref="HI3:HN3"/>
    <mergeCell ref="HO3:HT3"/>
    <mergeCell ref="FA3:FF3"/>
    <mergeCell ref="FG3:FL3"/>
    <mergeCell ref="FM3:FR3"/>
    <mergeCell ref="FS3:FX3"/>
    <mergeCell ref="FY3:GD3"/>
    <mergeCell ref="GE3:GJ3"/>
    <mergeCell ref="DQ3:DV3"/>
    <mergeCell ref="DW3:EB3"/>
    <mergeCell ref="BO4:BT4"/>
    <mergeCell ref="BU4:BZ4"/>
    <mergeCell ref="CA4:CF4"/>
    <mergeCell ref="CG4:CL4"/>
    <mergeCell ref="CM4:CR4"/>
    <mergeCell ref="CS4:CX4"/>
    <mergeCell ref="AE4:AJ4"/>
    <mergeCell ref="AK4:AP4"/>
    <mergeCell ref="AQ4:AV4"/>
    <mergeCell ref="AW4:BB4"/>
    <mergeCell ref="BC4:BH4"/>
    <mergeCell ref="BI4:BN4"/>
    <mergeCell ref="EU4:EZ4"/>
    <mergeCell ref="FA4:FF4"/>
    <mergeCell ref="FG4:FL4"/>
    <mergeCell ref="FM4:FR4"/>
    <mergeCell ref="CY4:DD4"/>
    <mergeCell ref="DE4:DJ4"/>
    <mergeCell ref="DK4:DP4"/>
    <mergeCell ref="DQ4:DV4"/>
    <mergeCell ref="DW4:EB4"/>
    <mergeCell ref="EC4:EH4"/>
    <mergeCell ref="C557:F557"/>
    <mergeCell ref="C559:F559"/>
    <mergeCell ref="C560:F560"/>
    <mergeCell ref="C561:F561"/>
    <mergeCell ref="IM4:IR4"/>
    <mergeCell ref="IS4:IV4"/>
    <mergeCell ref="B77:B78"/>
    <mergeCell ref="C545:F545"/>
    <mergeCell ref="C549:F549"/>
    <mergeCell ref="C550:F550"/>
    <mergeCell ref="HC4:HH4"/>
    <mergeCell ref="HI4:HN4"/>
    <mergeCell ref="HO4:HT4"/>
    <mergeCell ref="HU4:HZ4"/>
    <mergeCell ref="IA4:IF4"/>
    <mergeCell ref="IG4:IL4"/>
    <mergeCell ref="FS4:FX4"/>
    <mergeCell ref="FY4:GD4"/>
    <mergeCell ref="GE4:GJ4"/>
    <mergeCell ref="GK4:GP4"/>
    <mergeCell ref="GQ4:GV4"/>
    <mergeCell ref="GW4:HB4"/>
    <mergeCell ref="EI4:EN4"/>
    <mergeCell ref="EO4:ET4"/>
  </mergeCells>
  <conditionalFormatting sqref="G513:G516">
    <cfRule type="cellIs" dxfId="3" priority="4" stopIfTrue="1" operator="greaterThan">
      <formula>1</formula>
    </cfRule>
  </conditionalFormatting>
  <conditionalFormatting sqref="G517:G518">
    <cfRule type="cellIs" dxfId="2" priority="3" stopIfTrue="1" operator="greaterThan">
      <formula>1</formula>
    </cfRule>
  </conditionalFormatting>
  <conditionalFormatting sqref="G519">
    <cfRule type="cellIs" dxfId="1" priority="2" stopIfTrue="1" operator="greaterThan">
      <formula>1</formula>
    </cfRule>
  </conditionalFormatting>
  <conditionalFormatting sqref="G520">
    <cfRule type="cellIs" dxfId="0" priority="1" stopIfTrue="1" operator="greaterThan">
      <formula>1</formula>
    </cfRule>
  </conditionalFormatting>
  <pageMargins left="0.35433070866141736" right="0.23622047244094491" top="0.31496062992125984" bottom="0.35433070866141736" header="0.23622047244094491" footer="0.31496062992125984"/>
  <pageSetup scale="91" orientation="portrait" r:id="rId1"/>
  <rowBreaks count="11" manualBreakCount="11">
    <brk id="55" max="5" man="1"/>
    <brk id="103" max="5" man="1"/>
    <brk id="151" max="5" man="1"/>
    <brk id="195" max="5" man="1"/>
    <brk id="243" max="5" man="1"/>
    <brk id="289" max="5" man="1"/>
    <brk id="339" max="5" man="1"/>
    <brk id="386" max="5" man="1"/>
    <brk id="431" max="5" man="1"/>
    <brk id="484" max="5" man="1"/>
    <brk id="526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884"/>
  <sheetViews>
    <sheetView showGridLines="0" showZeros="0" tabSelected="1" view="pageBreakPreview" zoomScaleNormal="100" zoomScaleSheetLayoutView="100" workbookViewId="0">
      <selection activeCell="B576" sqref="B576"/>
    </sheetView>
  </sheetViews>
  <sheetFormatPr baseColWidth="10" defaultColWidth="12.5703125" defaultRowHeight="12.75"/>
  <cols>
    <col min="1" max="1" width="7.28515625" style="802" customWidth="1"/>
    <col min="2" max="2" width="64" style="489" customWidth="1"/>
    <col min="3" max="3" width="14.5703125" style="803" customWidth="1"/>
    <col min="4" max="4" width="7.7109375" style="804" customWidth="1"/>
    <col min="5" max="5" width="14" style="805" customWidth="1"/>
    <col min="6" max="6" width="16.28515625" style="805" customWidth="1"/>
    <col min="7" max="7" width="12.5703125" style="489"/>
    <col min="8" max="8" width="13.85546875" style="489" bestFit="1" customWidth="1"/>
    <col min="9" max="16384" width="12.5703125" style="489"/>
  </cols>
  <sheetData>
    <row r="1" spans="1:256" s="490" customFormat="1">
      <c r="A1" s="998"/>
      <c r="B1" s="998"/>
      <c r="C1" s="998"/>
      <c r="D1" s="998"/>
      <c r="E1" s="998"/>
      <c r="F1" s="998"/>
    </row>
    <row r="2" spans="1:256" s="490" customFormat="1">
      <c r="A2" s="998"/>
      <c r="B2" s="998"/>
      <c r="C2" s="998"/>
      <c r="D2" s="998"/>
      <c r="E2" s="998"/>
      <c r="F2" s="998"/>
    </row>
    <row r="3" spans="1:256" s="490" customFormat="1">
      <c r="A3" s="998"/>
      <c r="B3" s="998"/>
      <c r="C3" s="998"/>
      <c r="D3" s="998"/>
      <c r="E3" s="998"/>
      <c r="F3" s="998"/>
    </row>
    <row r="4" spans="1:256" s="490" customFormat="1" ht="12.95" customHeight="1">
      <c r="A4" s="998"/>
      <c r="B4" s="998"/>
      <c r="C4" s="998"/>
      <c r="D4" s="998"/>
      <c r="E4" s="998"/>
      <c r="F4" s="998"/>
    </row>
    <row r="5" spans="1:256" s="490" customFormat="1" ht="12.95" customHeight="1">
      <c r="A5" s="491"/>
      <c r="B5" s="491"/>
      <c r="C5" s="491"/>
      <c r="D5" s="491"/>
      <c r="E5" s="491"/>
      <c r="F5" s="491"/>
    </row>
    <row r="6" spans="1:256" ht="32.25" customHeight="1">
      <c r="A6" s="999" t="s">
        <v>351</v>
      </c>
      <c r="B6" s="999"/>
      <c r="C6" s="999"/>
      <c r="D6" s="999"/>
      <c r="E6" s="999"/>
      <c r="F6" s="999"/>
    </row>
    <row r="7" spans="1:256" ht="12.95" customHeight="1">
      <c r="A7" s="492" t="s">
        <v>352</v>
      </c>
      <c r="B7" s="386"/>
      <c r="C7" s="493" t="s">
        <v>353</v>
      </c>
      <c r="D7" s="386"/>
      <c r="E7" s="493"/>
      <c r="F7" s="493"/>
    </row>
    <row r="8" spans="1:256" ht="4.5" customHeight="1">
      <c r="A8" s="996"/>
      <c r="B8" s="997"/>
      <c r="C8" s="997"/>
      <c r="D8" s="997"/>
      <c r="E8" s="997"/>
      <c r="F8" s="997"/>
    </row>
    <row r="9" spans="1:256" s="498" customFormat="1">
      <c r="A9" s="494" t="s">
        <v>354</v>
      </c>
      <c r="B9" s="495" t="s">
        <v>355</v>
      </c>
      <c r="C9" s="496" t="s">
        <v>297</v>
      </c>
      <c r="D9" s="495" t="s">
        <v>38</v>
      </c>
      <c r="E9" s="496" t="s">
        <v>356</v>
      </c>
      <c r="F9" s="496" t="s">
        <v>357</v>
      </c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7"/>
      <c r="AS9" s="497"/>
      <c r="AT9" s="497"/>
      <c r="AU9" s="497"/>
      <c r="AV9" s="497"/>
      <c r="AW9" s="497"/>
      <c r="AX9" s="497"/>
      <c r="AY9" s="497"/>
      <c r="AZ9" s="497"/>
      <c r="BA9" s="497"/>
      <c r="BB9" s="497"/>
      <c r="BC9" s="497"/>
      <c r="BD9" s="497"/>
      <c r="BE9" s="497"/>
      <c r="BF9" s="497"/>
      <c r="BG9" s="497"/>
      <c r="BH9" s="497"/>
      <c r="BI9" s="497"/>
      <c r="BJ9" s="497"/>
      <c r="BK9" s="497"/>
      <c r="BL9" s="497"/>
      <c r="BM9" s="497"/>
      <c r="BN9" s="497"/>
      <c r="BO9" s="497"/>
      <c r="BP9" s="497"/>
      <c r="BQ9" s="497"/>
      <c r="BR9" s="497"/>
      <c r="BS9" s="497"/>
      <c r="BT9" s="497"/>
      <c r="BU9" s="497"/>
      <c r="BV9" s="497"/>
      <c r="BW9" s="497"/>
      <c r="BX9" s="497"/>
      <c r="BY9" s="497"/>
      <c r="BZ9" s="497"/>
      <c r="CA9" s="497"/>
      <c r="CB9" s="497"/>
      <c r="CC9" s="497"/>
      <c r="CD9" s="497"/>
      <c r="CE9" s="497"/>
      <c r="CF9" s="497"/>
      <c r="CG9" s="497"/>
      <c r="CH9" s="497"/>
      <c r="CI9" s="497"/>
      <c r="CJ9" s="497"/>
      <c r="CK9" s="497"/>
      <c r="CL9" s="497"/>
      <c r="CM9" s="497"/>
      <c r="CN9" s="497"/>
      <c r="CO9" s="497"/>
      <c r="CP9" s="497"/>
      <c r="CQ9" s="497"/>
      <c r="CR9" s="497"/>
      <c r="CS9" s="497"/>
      <c r="CT9" s="497"/>
      <c r="CU9" s="497"/>
      <c r="CV9" s="497"/>
      <c r="CW9" s="497"/>
      <c r="CX9" s="497"/>
      <c r="CY9" s="497"/>
      <c r="CZ9" s="497"/>
      <c r="DA9" s="497"/>
      <c r="DB9" s="497"/>
      <c r="DC9" s="497"/>
      <c r="DD9" s="497"/>
      <c r="DE9" s="497"/>
      <c r="DF9" s="497"/>
      <c r="DG9" s="497"/>
      <c r="DH9" s="497"/>
      <c r="DI9" s="497"/>
      <c r="DJ9" s="497"/>
      <c r="DK9" s="497"/>
      <c r="DL9" s="497"/>
      <c r="DM9" s="497"/>
      <c r="DN9" s="497"/>
      <c r="DO9" s="497"/>
      <c r="DP9" s="497"/>
      <c r="DQ9" s="497"/>
      <c r="DR9" s="497"/>
      <c r="DS9" s="497"/>
      <c r="DT9" s="497"/>
      <c r="DU9" s="497"/>
      <c r="DV9" s="497"/>
      <c r="DW9" s="497"/>
      <c r="DX9" s="497"/>
      <c r="DY9" s="497"/>
      <c r="DZ9" s="497"/>
      <c r="EA9" s="497"/>
      <c r="EB9" s="497"/>
      <c r="EC9" s="497"/>
      <c r="ED9" s="497"/>
      <c r="EE9" s="497"/>
      <c r="EF9" s="497"/>
      <c r="EG9" s="497"/>
      <c r="EH9" s="497"/>
      <c r="EI9" s="497"/>
      <c r="EJ9" s="497"/>
      <c r="EK9" s="497"/>
      <c r="EL9" s="497"/>
      <c r="EM9" s="497"/>
      <c r="EN9" s="497"/>
      <c r="EO9" s="497"/>
      <c r="EP9" s="497"/>
      <c r="EQ9" s="497"/>
      <c r="ER9" s="497"/>
      <c r="ES9" s="497"/>
      <c r="ET9" s="497"/>
      <c r="EU9" s="497"/>
      <c r="EV9" s="497"/>
      <c r="EW9" s="497"/>
      <c r="EX9" s="497"/>
      <c r="EY9" s="497"/>
      <c r="EZ9" s="497"/>
      <c r="FA9" s="497"/>
      <c r="FB9" s="497"/>
      <c r="FC9" s="497"/>
      <c r="FD9" s="497"/>
      <c r="FE9" s="497"/>
      <c r="FF9" s="497"/>
      <c r="FG9" s="497"/>
      <c r="FH9" s="497"/>
      <c r="FI9" s="497"/>
      <c r="FJ9" s="497"/>
      <c r="FK9" s="497"/>
      <c r="FL9" s="497"/>
      <c r="FM9" s="497"/>
      <c r="FN9" s="497"/>
      <c r="FO9" s="497"/>
      <c r="FP9" s="497"/>
      <c r="FQ9" s="497"/>
      <c r="FR9" s="497"/>
      <c r="FS9" s="497"/>
      <c r="FT9" s="497"/>
      <c r="FU9" s="497"/>
      <c r="FV9" s="497"/>
      <c r="FW9" s="497"/>
      <c r="FX9" s="497"/>
      <c r="FY9" s="497"/>
      <c r="FZ9" s="497"/>
      <c r="GA9" s="497"/>
      <c r="GB9" s="497"/>
      <c r="GC9" s="497"/>
      <c r="GD9" s="497"/>
      <c r="GE9" s="497"/>
      <c r="GF9" s="497"/>
      <c r="GG9" s="497"/>
      <c r="GH9" s="497"/>
      <c r="GI9" s="497"/>
      <c r="GJ9" s="497"/>
      <c r="GK9" s="497"/>
      <c r="GL9" s="497"/>
      <c r="GM9" s="497"/>
      <c r="GN9" s="497"/>
      <c r="GO9" s="497"/>
      <c r="GP9" s="497"/>
      <c r="GQ9" s="497"/>
      <c r="GR9" s="497"/>
      <c r="GS9" s="497"/>
      <c r="GT9" s="497"/>
      <c r="GU9" s="497"/>
      <c r="GV9" s="497"/>
      <c r="GW9" s="497"/>
      <c r="GX9" s="497"/>
      <c r="GY9" s="497"/>
      <c r="GZ9" s="497"/>
      <c r="HA9" s="497"/>
      <c r="HB9" s="497"/>
      <c r="HC9" s="497"/>
      <c r="HD9" s="497"/>
      <c r="HE9" s="497"/>
      <c r="HF9" s="497"/>
      <c r="HG9" s="497"/>
      <c r="HH9" s="497"/>
      <c r="HI9" s="497"/>
      <c r="HJ9" s="497"/>
      <c r="HK9" s="497"/>
      <c r="HL9" s="497"/>
      <c r="HM9" s="497"/>
      <c r="HN9" s="497"/>
      <c r="HO9" s="497"/>
      <c r="HP9" s="497"/>
      <c r="HQ9" s="497"/>
      <c r="HR9" s="497"/>
      <c r="HS9" s="497"/>
      <c r="HT9" s="497"/>
      <c r="HU9" s="497"/>
      <c r="HV9" s="497"/>
      <c r="HW9" s="497"/>
      <c r="HX9" s="497"/>
      <c r="HY9" s="497"/>
      <c r="HZ9" s="497"/>
      <c r="IA9" s="497"/>
      <c r="IB9" s="497"/>
      <c r="IC9" s="497"/>
      <c r="ID9" s="497"/>
      <c r="IE9" s="497"/>
      <c r="IF9" s="497"/>
      <c r="IG9" s="497"/>
      <c r="IH9" s="497"/>
      <c r="II9" s="497"/>
      <c r="IJ9" s="497"/>
      <c r="IK9" s="497"/>
      <c r="IL9" s="497"/>
      <c r="IM9" s="497"/>
      <c r="IN9" s="497"/>
      <c r="IO9" s="497"/>
      <c r="IP9" s="497"/>
      <c r="IQ9" s="497"/>
      <c r="IR9" s="497"/>
      <c r="IS9" s="497"/>
      <c r="IT9" s="497"/>
      <c r="IU9" s="497"/>
      <c r="IV9" s="497"/>
    </row>
    <row r="10" spans="1:256" s="310" customFormat="1">
      <c r="A10" s="876"/>
      <c r="B10" s="877"/>
      <c r="C10" s="878"/>
      <c r="D10" s="877"/>
      <c r="E10" s="878"/>
      <c r="F10" s="878"/>
    </row>
    <row r="11" spans="1:256" s="5" customFormat="1" ht="14.25" customHeight="1">
      <c r="A11" s="849" t="s">
        <v>13</v>
      </c>
      <c r="B11" s="844" t="s">
        <v>358</v>
      </c>
      <c r="C11" s="567"/>
      <c r="D11" s="766"/>
      <c r="E11" s="768"/>
      <c r="F11" s="862"/>
    </row>
    <row r="12" spans="1:256" s="5" customFormat="1" ht="14.25" customHeight="1">
      <c r="A12" s="849"/>
      <c r="B12" s="844"/>
      <c r="C12" s="567"/>
      <c r="D12" s="766"/>
      <c r="E12" s="768"/>
      <c r="F12" s="862"/>
    </row>
    <row r="13" spans="1:256" s="51" customFormat="1">
      <c r="A13" s="879">
        <v>1</v>
      </c>
      <c r="B13" s="844" t="s">
        <v>359</v>
      </c>
      <c r="C13" s="765">
        <v>15</v>
      </c>
      <c r="D13" s="840" t="s">
        <v>360</v>
      </c>
      <c r="E13" s="841"/>
      <c r="F13" s="842">
        <f>+ROUND(E13*C13,2)</f>
        <v>0</v>
      </c>
    </row>
    <row r="14" spans="1:256" s="5" customFormat="1" ht="12" customHeight="1">
      <c r="A14" s="763"/>
      <c r="B14" s="810"/>
      <c r="C14" s="567"/>
      <c r="D14" s="766"/>
      <c r="E14" s="767"/>
      <c r="F14" s="842"/>
    </row>
    <row r="15" spans="1:256" s="5" customFormat="1" ht="14.25" customHeight="1">
      <c r="A15" s="880" t="s">
        <v>361</v>
      </c>
      <c r="B15" s="844" t="s">
        <v>296</v>
      </c>
      <c r="C15" s="567"/>
      <c r="D15" s="766"/>
      <c r="E15" s="767"/>
      <c r="F15" s="842"/>
    </row>
    <row r="16" spans="1:256" s="5" customFormat="1" ht="14.25" customHeight="1">
      <c r="A16" s="763" t="s">
        <v>362</v>
      </c>
      <c r="B16" s="810" t="s">
        <v>363</v>
      </c>
      <c r="C16" s="567">
        <v>5284.8</v>
      </c>
      <c r="D16" s="835" t="s">
        <v>364</v>
      </c>
      <c r="E16" s="767"/>
      <c r="F16" s="842">
        <f t="shared" ref="F16:F22" si="0">+ROUND(E16*C16,2)</f>
        <v>0</v>
      </c>
    </row>
    <row r="17" spans="1:6" s="5" customFormat="1">
      <c r="A17" s="763" t="s">
        <v>365</v>
      </c>
      <c r="B17" s="846" t="s">
        <v>366</v>
      </c>
      <c r="C17" s="567">
        <v>6341.76</v>
      </c>
      <c r="D17" s="835" t="s">
        <v>367</v>
      </c>
      <c r="E17" s="767"/>
      <c r="F17" s="842">
        <f t="shared" si="0"/>
        <v>0</v>
      </c>
    </row>
    <row r="18" spans="1:6" s="5" customFormat="1">
      <c r="A18" s="763" t="s">
        <v>368</v>
      </c>
      <c r="B18" s="810" t="s">
        <v>369</v>
      </c>
      <c r="C18" s="881">
        <v>7459.2</v>
      </c>
      <c r="D18" s="882" t="s">
        <v>298</v>
      </c>
      <c r="E18" s="767"/>
      <c r="F18" s="842">
        <f t="shared" si="0"/>
        <v>0</v>
      </c>
    </row>
    <row r="19" spans="1:6" s="5" customFormat="1" ht="14.25" customHeight="1">
      <c r="A19" s="763" t="s">
        <v>370</v>
      </c>
      <c r="B19" s="810" t="s">
        <v>371</v>
      </c>
      <c r="C19" s="881">
        <v>4972.8</v>
      </c>
      <c r="D19" s="882" t="s">
        <v>298</v>
      </c>
      <c r="E19" s="883"/>
      <c r="F19" s="842">
        <f t="shared" si="0"/>
        <v>0</v>
      </c>
    </row>
    <row r="20" spans="1:6" s="5" customFormat="1" ht="14.25" customHeight="1">
      <c r="A20" s="763" t="s">
        <v>372</v>
      </c>
      <c r="B20" s="810" t="s">
        <v>373</v>
      </c>
      <c r="C20" s="866">
        <v>24864</v>
      </c>
      <c r="D20" s="874" t="s">
        <v>300</v>
      </c>
      <c r="E20" s="884"/>
      <c r="F20" s="842">
        <f t="shared" si="0"/>
        <v>0</v>
      </c>
    </row>
    <row r="21" spans="1:6" s="5" customFormat="1" ht="14.25" customHeight="1">
      <c r="A21" s="763" t="s">
        <v>374</v>
      </c>
      <c r="B21" s="810" t="s">
        <v>375</v>
      </c>
      <c r="C21" s="866">
        <v>24864</v>
      </c>
      <c r="D21" s="874" t="s">
        <v>300</v>
      </c>
      <c r="E21" s="884"/>
      <c r="F21" s="842">
        <f t="shared" si="0"/>
        <v>0</v>
      </c>
    </row>
    <row r="22" spans="1:6" s="5" customFormat="1" ht="14.25" customHeight="1">
      <c r="A22" s="763" t="s">
        <v>376</v>
      </c>
      <c r="B22" s="810" t="s">
        <v>377</v>
      </c>
      <c r="C22" s="785">
        <f>C21*0.075*20</f>
        <v>37296</v>
      </c>
      <c r="D22" s="882" t="s">
        <v>378</v>
      </c>
      <c r="E22" s="883"/>
      <c r="F22" s="842">
        <f t="shared" si="0"/>
        <v>0</v>
      </c>
    </row>
    <row r="23" spans="1:6" s="5" customFormat="1" ht="14.25" customHeight="1">
      <c r="A23" s="763"/>
      <c r="B23" s="810"/>
      <c r="C23" s="567"/>
      <c r="D23" s="766"/>
      <c r="E23" s="767"/>
      <c r="F23" s="842"/>
    </row>
    <row r="24" spans="1:6" s="5" customFormat="1" ht="14.25" customHeight="1">
      <c r="A24" s="880" t="s">
        <v>379</v>
      </c>
      <c r="B24" s="844" t="s">
        <v>380</v>
      </c>
      <c r="C24" s="567"/>
      <c r="D24" s="766"/>
      <c r="E24" s="767"/>
      <c r="F24" s="842"/>
    </row>
    <row r="25" spans="1:6" s="5" customFormat="1" ht="14.25" customHeight="1">
      <c r="A25" s="763" t="s">
        <v>381</v>
      </c>
      <c r="B25" s="819" t="s">
        <v>382</v>
      </c>
      <c r="C25" s="866">
        <f>3884.87*1.25*2</f>
        <v>9712.18</v>
      </c>
      <c r="D25" s="874" t="s">
        <v>300</v>
      </c>
      <c r="E25" s="884"/>
      <c r="F25" s="842">
        <f>+ROUND(E25*C25,2)</f>
        <v>0</v>
      </c>
    </row>
    <row r="26" spans="1:6" s="5" customFormat="1" ht="14.25" customHeight="1">
      <c r="A26" s="763" t="s">
        <v>383</v>
      </c>
      <c r="B26" s="819" t="s">
        <v>384</v>
      </c>
      <c r="C26" s="866">
        <f>3884.87*2</f>
        <v>7769.74</v>
      </c>
      <c r="D26" s="874" t="s">
        <v>15</v>
      </c>
      <c r="E26" s="884"/>
      <c r="F26" s="842">
        <f>+ROUND(E26*C26,2)</f>
        <v>0</v>
      </c>
    </row>
    <row r="27" spans="1:6" s="5" customFormat="1" ht="14.25" customHeight="1">
      <c r="A27" s="763" t="s">
        <v>385</v>
      </c>
      <c r="B27" s="819" t="s">
        <v>386</v>
      </c>
      <c r="C27" s="866">
        <f>3884.87*2</f>
        <v>7769.74</v>
      </c>
      <c r="D27" s="874" t="s">
        <v>15</v>
      </c>
      <c r="E27" s="884"/>
      <c r="F27" s="842">
        <f>+ROUND(E27*C27,2)</f>
        <v>0</v>
      </c>
    </row>
    <row r="28" spans="1:6" s="5" customFormat="1" ht="14.25" customHeight="1">
      <c r="A28" s="763"/>
      <c r="B28" s="810"/>
      <c r="C28" s="567"/>
      <c r="D28" s="766"/>
      <c r="E28" s="767"/>
      <c r="F28" s="842"/>
    </row>
    <row r="29" spans="1:6" s="512" customFormat="1" ht="14.25" customHeight="1">
      <c r="A29" s="880" t="s">
        <v>387</v>
      </c>
      <c r="B29" s="844" t="s">
        <v>388</v>
      </c>
      <c r="C29" s="885"/>
      <c r="D29" s="886"/>
      <c r="E29" s="887"/>
      <c r="F29" s="842"/>
    </row>
    <row r="30" spans="1:6" s="5" customFormat="1">
      <c r="A30" s="763" t="s">
        <v>389</v>
      </c>
      <c r="B30" s="810" t="s">
        <v>369</v>
      </c>
      <c r="C30" s="881">
        <v>2160</v>
      </c>
      <c r="D30" s="882" t="s">
        <v>298</v>
      </c>
      <c r="E30" s="767"/>
      <c r="F30" s="842">
        <f t="shared" ref="F30:F36" si="1">+ROUND(E30*C30,2)</f>
        <v>0</v>
      </c>
    </row>
    <row r="31" spans="1:6" s="5" customFormat="1" ht="14.25" customHeight="1">
      <c r="A31" s="763" t="s">
        <v>390</v>
      </c>
      <c r="B31" s="810" t="s">
        <v>371</v>
      </c>
      <c r="C31" s="881">
        <v>3240</v>
      </c>
      <c r="D31" s="882" t="s">
        <v>298</v>
      </c>
      <c r="E31" s="883"/>
      <c r="F31" s="842">
        <f t="shared" si="1"/>
        <v>0</v>
      </c>
    </row>
    <row r="32" spans="1:6" s="5" customFormat="1" ht="14.25" customHeight="1">
      <c r="A32" s="763" t="s">
        <v>391</v>
      </c>
      <c r="B32" s="810" t="s">
        <v>373</v>
      </c>
      <c r="C32" s="866">
        <f>C33</f>
        <v>10800</v>
      </c>
      <c r="D32" s="874" t="s">
        <v>300</v>
      </c>
      <c r="E32" s="884"/>
      <c r="F32" s="842">
        <f t="shared" si="1"/>
        <v>0</v>
      </c>
    </row>
    <row r="33" spans="1:6" s="5" customFormat="1" ht="14.25" customHeight="1">
      <c r="A33" s="763" t="s">
        <v>392</v>
      </c>
      <c r="B33" s="810" t="s">
        <v>393</v>
      </c>
      <c r="C33" s="866">
        <f>540/0.05</f>
        <v>10800</v>
      </c>
      <c r="D33" s="874" t="s">
        <v>300</v>
      </c>
      <c r="E33" s="884"/>
      <c r="F33" s="842">
        <f t="shared" si="1"/>
        <v>0</v>
      </c>
    </row>
    <row r="34" spans="1:6" s="5" customFormat="1" ht="14.25" customHeight="1">
      <c r="A34" s="763" t="s">
        <v>394</v>
      </c>
      <c r="B34" s="810" t="s">
        <v>377</v>
      </c>
      <c r="C34" s="785">
        <f>C33*0.05*20</f>
        <v>10800</v>
      </c>
      <c r="D34" s="882" t="s">
        <v>378</v>
      </c>
      <c r="E34" s="883"/>
      <c r="F34" s="842">
        <f t="shared" si="1"/>
        <v>0</v>
      </c>
    </row>
    <row r="35" spans="1:6" s="5" customFormat="1" ht="14.25" customHeight="1">
      <c r="A35" s="763" t="s">
        <v>395</v>
      </c>
      <c r="B35" s="819" t="s">
        <v>396</v>
      </c>
      <c r="C35" s="866">
        <f>3600*2*1.2</f>
        <v>8640</v>
      </c>
      <c r="D35" s="874" t="s">
        <v>300</v>
      </c>
      <c r="E35" s="884"/>
      <c r="F35" s="842">
        <f t="shared" si="1"/>
        <v>0</v>
      </c>
    </row>
    <row r="36" spans="1:6" s="5" customFormat="1" ht="14.25" customHeight="1">
      <c r="A36" s="763" t="s">
        <v>397</v>
      </c>
      <c r="B36" s="819" t="s">
        <v>384</v>
      </c>
      <c r="C36" s="866">
        <f>3600*2</f>
        <v>7200</v>
      </c>
      <c r="D36" s="874" t="s">
        <v>15</v>
      </c>
      <c r="E36" s="884"/>
      <c r="F36" s="842">
        <f t="shared" si="1"/>
        <v>0</v>
      </c>
    </row>
    <row r="37" spans="1:6" s="5" customFormat="1" ht="9.75" customHeight="1">
      <c r="A37" s="763"/>
      <c r="B37" s="810"/>
      <c r="C37" s="567"/>
      <c r="D37" s="766"/>
      <c r="E37" s="767"/>
      <c r="F37" s="842"/>
    </row>
    <row r="38" spans="1:6" s="5" customFormat="1" ht="25.5">
      <c r="A38" s="888">
        <v>5</v>
      </c>
      <c r="B38" s="819" t="s">
        <v>398</v>
      </c>
      <c r="C38" s="881">
        <v>3800</v>
      </c>
      <c r="D38" s="882" t="s">
        <v>15</v>
      </c>
      <c r="E38" s="889"/>
      <c r="F38" s="842">
        <f>+ROUND(E38*C38,2)</f>
        <v>0</v>
      </c>
    </row>
    <row r="39" spans="1:6" s="5" customFormat="1" ht="10.5" customHeight="1">
      <c r="A39" s="888"/>
      <c r="B39" s="819" t="s">
        <v>40</v>
      </c>
      <c r="C39" s="866"/>
      <c r="D39" s="874"/>
      <c r="E39" s="890"/>
      <c r="F39" s="842"/>
    </row>
    <row r="40" spans="1:6" s="5" customFormat="1" ht="14.25" customHeight="1">
      <c r="A40" s="888">
        <v>6</v>
      </c>
      <c r="B40" s="819" t="s">
        <v>399</v>
      </c>
      <c r="C40" s="881">
        <f>C38</f>
        <v>3800</v>
      </c>
      <c r="D40" s="882" t="s">
        <v>15</v>
      </c>
      <c r="E40" s="815"/>
      <c r="F40" s="842">
        <f>+ROUND(E40*C40,2)</f>
        <v>0</v>
      </c>
    </row>
    <row r="41" spans="1:6" s="5" customFormat="1" ht="10.5" customHeight="1">
      <c r="A41" s="888"/>
      <c r="B41" s="819" t="s">
        <v>40</v>
      </c>
      <c r="C41" s="866"/>
      <c r="D41" s="874"/>
      <c r="E41" s="890"/>
      <c r="F41" s="842"/>
    </row>
    <row r="42" spans="1:6" s="5" customFormat="1" ht="14.25" customHeight="1">
      <c r="A42" s="888">
        <v>7</v>
      </c>
      <c r="B42" s="819" t="s">
        <v>400</v>
      </c>
      <c r="C42" s="866">
        <f>C40</f>
        <v>3800</v>
      </c>
      <c r="D42" s="874" t="s">
        <v>15</v>
      </c>
      <c r="E42" s="815"/>
      <c r="F42" s="842">
        <f>+ROUND(E42*C42,2)</f>
        <v>0</v>
      </c>
    </row>
    <row r="43" spans="1:6" s="5" customFormat="1" ht="11.25" customHeight="1">
      <c r="A43" s="900"/>
      <c r="B43" s="901" t="s">
        <v>44</v>
      </c>
      <c r="C43" s="902"/>
      <c r="D43" s="903"/>
      <c r="E43" s="904"/>
      <c r="F43" s="905">
        <f>SUM(F13:F42)</f>
        <v>0</v>
      </c>
    </row>
    <row r="44" spans="1:6" s="5" customFormat="1" ht="9" customHeight="1">
      <c r="A44" s="763"/>
      <c r="B44" s="810"/>
      <c r="C44" s="567"/>
      <c r="D44" s="766"/>
      <c r="E44" s="767"/>
      <c r="F44" s="862"/>
    </row>
    <row r="45" spans="1:6" s="5" customFormat="1" ht="14.25" customHeight="1">
      <c r="A45" s="863" t="s">
        <v>45</v>
      </c>
      <c r="B45" s="844" t="s">
        <v>401</v>
      </c>
      <c r="C45" s="765"/>
      <c r="D45" s="864"/>
      <c r="E45" s="865"/>
      <c r="F45" s="866">
        <f>+ROUND(C45*E45,2)</f>
        <v>0</v>
      </c>
    </row>
    <row r="46" spans="1:6" s="5" customFormat="1" ht="14.25" customHeight="1">
      <c r="A46" s="867">
        <v>1</v>
      </c>
      <c r="B46" s="868" t="s">
        <v>402</v>
      </c>
      <c r="C46" s="869"/>
      <c r="D46" s="870"/>
      <c r="E46" s="871"/>
      <c r="F46" s="872"/>
    </row>
    <row r="47" spans="1:6" s="5" customFormat="1" ht="14.25" customHeight="1">
      <c r="A47" s="873">
        <v>1.1000000000000001</v>
      </c>
      <c r="B47" s="819" t="s">
        <v>403</v>
      </c>
      <c r="C47" s="866">
        <v>10</v>
      </c>
      <c r="D47" s="874" t="s">
        <v>10</v>
      </c>
      <c r="E47" s="815"/>
      <c r="F47" s="842">
        <f t="shared" ref="F47:F59" si="2">+ROUND(E47*C47,2)</f>
        <v>0</v>
      </c>
    </row>
    <row r="48" spans="1:6" s="5" customFormat="1" ht="14.25" customHeight="1">
      <c r="A48" s="873">
        <v>1.2</v>
      </c>
      <c r="B48" s="819" t="s">
        <v>404</v>
      </c>
      <c r="C48" s="866">
        <v>174</v>
      </c>
      <c r="D48" s="874" t="s">
        <v>10</v>
      </c>
      <c r="E48" s="815"/>
      <c r="F48" s="842">
        <f t="shared" si="2"/>
        <v>0</v>
      </c>
    </row>
    <row r="49" spans="1:6" s="5" customFormat="1" ht="14.25" customHeight="1">
      <c r="A49" s="873">
        <v>1.3</v>
      </c>
      <c r="B49" s="819" t="s">
        <v>405</v>
      </c>
      <c r="C49" s="866">
        <v>3300</v>
      </c>
      <c r="D49" s="874" t="s">
        <v>406</v>
      </c>
      <c r="E49" s="815"/>
      <c r="F49" s="842">
        <f t="shared" si="2"/>
        <v>0</v>
      </c>
    </row>
    <row r="50" spans="1:6" s="5" customFormat="1" ht="14.25" customHeight="1">
      <c r="A50" s="873">
        <v>1.4</v>
      </c>
      <c r="B50" s="819" t="s">
        <v>407</v>
      </c>
      <c r="C50" s="866">
        <v>10</v>
      </c>
      <c r="D50" s="874" t="s">
        <v>10</v>
      </c>
      <c r="E50" s="815"/>
      <c r="F50" s="842">
        <f t="shared" si="2"/>
        <v>0</v>
      </c>
    </row>
    <row r="51" spans="1:6" s="5" customFormat="1" ht="14.25" customHeight="1">
      <c r="A51" s="873">
        <v>1.5</v>
      </c>
      <c r="B51" s="819" t="s">
        <v>408</v>
      </c>
      <c r="C51" s="866">
        <v>100</v>
      </c>
      <c r="D51" s="874" t="s">
        <v>10</v>
      </c>
      <c r="E51" s="815"/>
      <c r="F51" s="842">
        <f t="shared" si="2"/>
        <v>0</v>
      </c>
    </row>
    <row r="52" spans="1:6" s="5" customFormat="1" ht="14.25" customHeight="1">
      <c r="A52" s="873">
        <v>1.6</v>
      </c>
      <c r="B52" s="819" t="s">
        <v>409</v>
      </c>
      <c r="C52" s="866">
        <v>84</v>
      </c>
      <c r="D52" s="874" t="s">
        <v>10</v>
      </c>
      <c r="E52" s="815"/>
      <c r="F52" s="767">
        <f t="shared" si="2"/>
        <v>0</v>
      </c>
    </row>
    <row r="53" spans="1:6" s="5" customFormat="1" ht="14.25" customHeight="1">
      <c r="A53" s="873">
        <v>1.7</v>
      </c>
      <c r="B53" s="819" t="s">
        <v>410</v>
      </c>
      <c r="C53" s="866">
        <v>10</v>
      </c>
      <c r="D53" s="874" t="s">
        <v>10</v>
      </c>
      <c r="E53" s="815"/>
      <c r="F53" s="767">
        <f t="shared" si="2"/>
        <v>0</v>
      </c>
    </row>
    <row r="54" spans="1:6" s="5" customFormat="1" ht="14.25" customHeight="1">
      <c r="A54" s="873">
        <v>1.8</v>
      </c>
      <c r="B54" s="819" t="s">
        <v>411</v>
      </c>
      <c r="C54" s="866">
        <f>184+55</f>
        <v>239</v>
      </c>
      <c r="D54" s="874" t="s">
        <v>10</v>
      </c>
      <c r="E54" s="815"/>
      <c r="F54" s="767">
        <f t="shared" si="2"/>
        <v>0</v>
      </c>
    </row>
    <row r="55" spans="1:6" s="5" customFormat="1" ht="14.25" customHeight="1">
      <c r="A55" s="873">
        <v>1.9</v>
      </c>
      <c r="B55" s="819" t="s">
        <v>412</v>
      </c>
      <c r="C55" s="866">
        <f>24000+7200</f>
        <v>31200</v>
      </c>
      <c r="D55" s="874" t="s">
        <v>406</v>
      </c>
      <c r="E55" s="815"/>
      <c r="F55" s="767">
        <f t="shared" si="2"/>
        <v>0</v>
      </c>
    </row>
    <row r="56" spans="1:6" s="5" customFormat="1" ht="14.25" customHeight="1">
      <c r="A56" s="875">
        <v>1.1000000000000001</v>
      </c>
      <c r="B56" s="819" t="s">
        <v>413</v>
      </c>
      <c r="C56" s="866">
        <v>10</v>
      </c>
      <c r="D56" s="874" t="s">
        <v>10</v>
      </c>
      <c r="E56" s="815"/>
      <c r="F56" s="767">
        <f t="shared" si="2"/>
        <v>0</v>
      </c>
    </row>
    <row r="57" spans="1:6" s="5" customFormat="1" ht="14.25" customHeight="1">
      <c r="A57" s="875">
        <v>1.1100000000000001</v>
      </c>
      <c r="B57" s="819" t="s">
        <v>414</v>
      </c>
      <c r="C57" s="866">
        <v>184</v>
      </c>
      <c r="D57" s="874" t="s">
        <v>10</v>
      </c>
      <c r="E57" s="815"/>
      <c r="F57" s="767">
        <f t="shared" si="2"/>
        <v>0</v>
      </c>
    </row>
    <row r="58" spans="1:6" s="5" customFormat="1" ht="14.25" customHeight="1">
      <c r="A58" s="875">
        <v>1.1200000000000001</v>
      </c>
      <c r="B58" s="819" t="s">
        <v>415</v>
      </c>
      <c r="C58" s="866">
        <v>174</v>
      </c>
      <c r="D58" s="874" t="s">
        <v>10</v>
      </c>
      <c r="E58" s="815"/>
      <c r="F58" s="767">
        <f t="shared" si="2"/>
        <v>0</v>
      </c>
    </row>
    <row r="59" spans="1:6" s="5" customFormat="1" ht="14.25" customHeight="1">
      <c r="A59" s="875">
        <v>1.1299999999999999</v>
      </c>
      <c r="B59" s="819" t="s">
        <v>416</v>
      </c>
      <c r="C59" s="866">
        <v>1</v>
      </c>
      <c r="D59" s="874" t="s">
        <v>10</v>
      </c>
      <c r="E59" s="815"/>
      <c r="F59" s="767">
        <f t="shared" si="2"/>
        <v>0</v>
      </c>
    </row>
    <row r="60" spans="1:6" s="5" customFormat="1">
      <c r="A60" s="935"/>
      <c r="B60" s="936" t="s">
        <v>417</v>
      </c>
      <c r="C60" s="937"/>
      <c r="D60" s="938"/>
      <c r="E60" s="939"/>
      <c r="F60" s="940">
        <f>SUM(F47:F59)</f>
        <v>0</v>
      </c>
    </row>
    <row r="61" spans="1:6" s="5" customFormat="1" ht="9" customHeight="1">
      <c r="A61" s="828"/>
      <c r="B61" s="810"/>
      <c r="C61" s="829"/>
      <c r="D61" s="830"/>
      <c r="E61" s="831"/>
      <c r="F61" s="765"/>
    </row>
    <row r="62" spans="1:6" s="5" customFormat="1" ht="76.5">
      <c r="A62" s="832" t="s">
        <v>53</v>
      </c>
      <c r="B62" s="833" t="s">
        <v>418</v>
      </c>
      <c r="C62" s="834"/>
      <c r="D62" s="835"/>
      <c r="E62" s="767"/>
      <c r="F62" s="765"/>
    </row>
    <row r="63" spans="1:6" s="5" customFormat="1" ht="9.75" customHeight="1">
      <c r="A63" s="832"/>
      <c r="B63" s="833"/>
      <c r="C63" s="834"/>
      <c r="D63" s="835"/>
      <c r="E63" s="767"/>
      <c r="F63" s="765"/>
    </row>
    <row r="64" spans="1:6" s="5" customFormat="1">
      <c r="A64" s="832" t="s">
        <v>93</v>
      </c>
      <c r="B64" s="833" t="s">
        <v>419</v>
      </c>
      <c r="C64" s="834"/>
      <c r="D64" s="835"/>
      <c r="E64" s="767"/>
      <c r="F64" s="765"/>
    </row>
    <row r="65" spans="1:6" s="310" customFormat="1">
      <c r="A65" s="816">
        <v>1</v>
      </c>
      <c r="B65" s="836" t="s">
        <v>420</v>
      </c>
      <c r="C65" s="837"/>
      <c r="D65" s="838"/>
      <c r="E65" s="839"/>
      <c r="F65" s="768"/>
    </row>
    <row r="66" spans="1:6" s="51" customFormat="1">
      <c r="A66" s="763">
        <v>1.1000000000000001</v>
      </c>
      <c r="B66" s="810" t="s">
        <v>421</v>
      </c>
      <c r="C66" s="765">
        <v>250</v>
      </c>
      <c r="D66" s="840" t="s">
        <v>15</v>
      </c>
      <c r="E66" s="841"/>
      <c r="F66" s="842">
        <f t="shared" ref="F66:F96" si="3">+ROUND(E66*C66,2)</f>
        <v>0</v>
      </c>
    </row>
    <row r="67" spans="1:6" s="51" customFormat="1">
      <c r="A67" s="843"/>
      <c r="B67" s="844"/>
      <c r="C67" s="765"/>
      <c r="D67" s="840"/>
      <c r="E67" s="841"/>
      <c r="F67" s="842">
        <f t="shared" si="3"/>
        <v>0</v>
      </c>
    </row>
    <row r="68" spans="1:6" s="5" customFormat="1" ht="13.5" customHeight="1">
      <c r="A68" s="845">
        <v>2</v>
      </c>
      <c r="B68" s="844" t="s">
        <v>422</v>
      </c>
      <c r="C68" s="785"/>
      <c r="D68" s="766"/>
      <c r="E68" s="767"/>
      <c r="F68" s="842">
        <f t="shared" si="3"/>
        <v>0</v>
      </c>
    </row>
    <row r="69" spans="1:6" s="5" customFormat="1" ht="13.5" customHeight="1">
      <c r="A69" s="763">
        <v>2.1</v>
      </c>
      <c r="B69" s="810" t="s">
        <v>423</v>
      </c>
      <c r="C69" s="567">
        <v>1687.5</v>
      </c>
      <c r="D69" s="766" t="s">
        <v>424</v>
      </c>
      <c r="E69" s="767"/>
      <c r="F69" s="842">
        <f t="shared" si="3"/>
        <v>0</v>
      </c>
    </row>
    <row r="70" spans="1:6" s="5" customFormat="1" ht="15.75" customHeight="1">
      <c r="A70" s="763">
        <v>2.2000000000000002</v>
      </c>
      <c r="B70" s="846" t="s">
        <v>425</v>
      </c>
      <c r="C70" s="567">
        <v>750</v>
      </c>
      <c r="D70" s="766" t="s">
        <v>426</v>
      </c>
      <c r="E70" s="841"/>
      <c r="F70" s="842">
        <f t="shared" si="3"/>
        <v>0</v>
      </c>
    </row>
    <row r="71" spans="1:6" s="5" customFormat="1" ht="15" customHeight="1">
      <c r="A71" s="763">
        <v>2.2999999999999998</v>
      </c>
      <c r="B71" s="810" t="s">
        <v>427</v>
      </c>
      <c r="C71" s="567">
        <v>150</v>
      </c>
      <c r="D71" s="766" t="s">
        <v>426</v>
      </c>
      <c r="E71" s="767"/>
      <c r="F71" s="842">
        <f t="shared" si="3"/>
        <v>0</v>
      </c>
    </row>
    <row r="72" spans="1:6" s="5" customFormat="1" ht="15" customHeight="1">
      <c r="A72" s="763" t="s">
        <v>370</v>
      </c>
      <c r="B72" s="810" t="s">
        <v>428</v>
      </c>
      <c r="C72" s="567">
        <v>142.5</v>
      </c>
      <c r="D72" s="766" t="s">
        <v>426</v>
      </c>
      <c r="E72" s="767"/>
      <c r="F72" s="842">
        <f t="shared" si="3"/>
        <v>0</v>
      </c>
    </row>
    <row r="73" spans="1:6" s="5" customFormat="1" ht="30" customHeight="1">
      <c r="A73" s="763" t="s">
        <v>372</v>
      </c>
      <c r="B73" s="846" t="s">
        <v>429</v>
      </c>
      <c r="C73" s="567">
        <v>2025</v>
      </c>
      <c r="D73" s="766" t="s">
        <v>367</v>
      </c>
      <c r="E73" s="767"/>
      <c r="F73" s="842">
        <f t="shared" si="3"/>
        <v>0</v>
      </c>
    </row>
    <row r="74" spans="1:6" s="5" customFormat="1" ht="13.5" customHeight="1">
      <c r="A74" s="847"/>
      <c r="B74" s="810"/>
      <c r="C74" s="785"/>
      <c r="D74" s="766"/>
      <c r="E74" s="767"/>
      <c r="F74" s="842">
        <f t="shared" si="3"/>
        <v>0</v>
      </c>
    </row>
    <row r="75" spans="1:6" s="5" customFormat="1" ht="13.5" customHeight="1">
      <c r="A75" s="848">
        <v>3</v>
      </c>
      <c r="B75" s="844" t="s">
        <v>430</v>
      </c>
      <c r="C75" s="785"/>
      <c r="D75" s="766"/>
      <c r="E75" s="767"/>
      <c r="F75" s="842">
        <f t="shared" si="3"/>
        <v>0</v>
      </c>
    </row>
    <row r="76" spans="1:6" s="5" customFormat="1">
      <c r="A76" s="763">
        <v>3.1</v>
      </c>
      <c r="B76" s="846" t="s">
        <v>431</v>
      </c>
      <c r="C76" s="567">
        <v>1750</v>
      </c>
      <c r="D76" s="766" t="s">
        <v>300</v>
      </c>
      <c r="E76" s="767"/>
      <c r="F76" s="842">
        <f t="shared" si="3"/>
        <v>0</v>
      </c>
    </row>
    <row r="77" spans="1:6" s="5" customFormat="1" ht="11.25" customHeight="1">
      <c r="A77" s="763"/>
      <c r="B77" s="812"/>
      <c r="C77" s="567"/>
      <c r="D77" s="766"/>
      <c r="E77" s="767"/>
      <c r="F77" s="842">
        <f t="shared" si="3"/>
        <v>0</v>
      </c>
    </row>
    <row r="78" spans="1:6" s="5" customFormat="1" ht="13.5" customHeight="1">
      <c r="A78" s="849" t="s">
        <v>432</v>
      </c>
      <c r="B78" s="833" t="s">
        <v>433</v>
      </c>
      <c r="C78" s="567"/>
      <c r="D78" s="766"/>
      <c r="E78" s="767"/>
      <c r="F78" s="842">
        <f t="shared" si="3"/>
        <v>0</v>
      </c>
    </row>
    <row r="79" spans="1:6" s="5" customFormat="1" ht="12.75" customHeight="1">
      <c r="A79" s="763"/>
      <c r="B79" s="833"/>
      <c r="C79" s="567"/>
      <c r="D79" s="766"/>
      <c r="E79" s="767"/>
      <c r="F79" s="842">
        <f t="shared" si="3"/>
        <v>0</v>
      </c>
    </row>
    <row r="80" spans="1:6" s="310" customFormat="1">
      <c r="A80" s="816">
        <v>1</v>
      </c>
      <c r="B80" s="836" t="s">
        <v>420</v>
      </c>
      <c r="C80" s="837"/>
      <c r="D80" s="838"/>
      <c r="E80" s="839"/>
      <c r="F80" s="842">
        <f t="shared" si="3"/>
        <v>0</v>
      </c>
    </row>
    <row r="81" spans="1:12" s="310" customFormat="1">
      <c r="A81" s="850" t="s">
        <v>434</v>
      </c>
      <c r="B81" s="851" t="s">
        <v>435</v>
      </c>
      <c r="C81" s="829">
        <v>200</v>
      </c>
      <c r="D81" s="830" t="s">
        <v>15</v>
      </c>
      <c r="E81" s="839"/>
      <c r="F81" s="842">
        <f t="shared" si="3"/>
        <v>0</v>
      </c>
      <c r="L81" s="310">
        <f>E81*C81</f>
        <v>0</v>
      </c>
    </row>
    <row r="82" spans="1:12" s="310" customFormat="1">
      <c r="A82" s="850"/>
      <c r="B82" s="851"/>
      <c r="C82" s="829"/>
      <c r="D82" s="830"/>
      <c r="E82" s="839"/>
      <c r="F82" s="842">
        <f t="shared" si="3"/>
        <v>0</v>
      </c>
    </row>
    <row r="83" spans="1:12" s="310" customFormat="1">
      <c r="A83" s="852">
        <v>2</v>
      </c>
      <c r="B83" s="853" t="s">
        <v>296</v>
      </c>
      <c r="C83" s="829"/>
      <c r="D83" s="830"/>
      <c r="E83" s="831"/>
      <c r="F83" s="842">
        <f t="shared" si="3"/>
        <v>0</v>
      </c>
      <c r="L83" s="310">
        <f t="shared" ref="L83:L94" si="4">E83*C83</f>
        <v>0</v>
      </c>
    </row>
    <row r="84" spans="1:12" s="310" customFormat="1" ht="12.75" customHeight="1">
      <c r="A84" s="854" t="s">
        <v>362</v>
      </c>
      <c r="B84" s="785" t="s">
        <v>436</v>
      </c>
      <c r="C84" s="855">
        <v>595.20000000000005</v>
      </c>
      <c r="D84" s="856" t="s">
        <v>364</v>
      </c>
      <c r="E84" s="857"/>
      <c r="F84" s="842">
        <f t="shared" si="3"/>
        <v>0</v>
      </c>
      <c r="L84" s="310">
        <f t="shared" si="4"/>
        <v>0</v>
      </c>
    </row>
    <row r="85" spans="1:12" s="310" customFormat="1">
      <c r="A85" s="854" t="s">
        <v>365</v>
      </c>
      <c r="B85" s="785" t="s">
        <v>437</v>
      </c>
      <c r="C85" s="855">
        <v>148.80000000000001</v>
      </c>
      <c r="D85" s="856" t="s">
        <v>364</v>
      </c>
      <c r="E85" s="857"/>
      <c r="F85" s="842">
        <f t="shared" si="3"/>
        <v>0</v>
      </c>
      <c r="L85" s="310">
        <f t="shared" si="4"/>
        <v>0</v>
      </c>
    </row>
    <row r="86" spans="1:12" s="310" customFormat="1" ht="14.25">
      <c r="A86" s="854" t="s">
        <v>368</v>
      </c>
      <c r="B86" s="858" t="s">
        <v>438</v>
      </c>
      <c r="C86" s="855">
        <v>220</v>
      </c>
      <c r="D86" s="766" t="s">
        <v>439</v>
      </c>
      <c r="E86" s="859"/>
      <c r="F86" s="842">
        <f t="shared" si="3"/>
        <v>0</v>
      </c>
      <c r="L86" s="310">
        <f t="shared" si="4"/>
        <v>0</v>
      </c>
    </row>
    <row r="87" spans="1:12" s="310" customFormat="1">
      <c r="A87" s="854" t="s">
        <v>370</v>
      </c>
      <c r="B87" s="810" t="s">
        <v>440</v>
      </c>
      <c r="C87" s="829">
        <v>582.07000000000005</v>
      </c>
      <c r="D87" s="830" t="s">
        <v>426</v>
      </c>
      <c r="E87" s="859"/>
      <c r="F87" s="842">
        <f t="shared" si="3"/>
        <v>0</v>
      </c>
      <c r="L87" s="310">
        <f t="shared" si="4"/>
        <v>0</v>
      </c>
    </row>
    <row r="88" spans="1:12" s="310" customFormat="1">
      <c r="A88" s="854" t="s">
        <v>372</v>
      </c>
      <c r="B88" s="810" t="s">
        <v>441</v>
      </c>
      <c r="C88" s="829">
        <v>194.32</v>
      </c>
      <c r="D88" s="830" t="s">
        <v>367</v>
      </c>
      <c r="E88" s="857"/>
      <c r="F88" s="842">
        <f t="shared" si="3"/>
        <v>0</v>
      </c>
      <c r="L88" s="310">
        <f t="shared" si="4"/>
        <v>0</v>
      </c>
    </row>
    <row r="89" spans="1:12" s="310" customFormat="1">
      <c r="A89" s="941"/>
      <c r="B89" s="942"/>
      <c r="C89" s="829"/>
      <c r="D89" s="830"/>
      <c r="E89" s="831"/>
      <c r="F89" s="842">
        <f t="shared" si="3"/>
        <v>0</v>
      </c>
      <c r="L89" s="310">
        <f t="shared" si="4"/>
        <v>0</v>
      </c>
    </row>
    <row r="90" spans="1:12" s="310" customFormat="1">
      <c r="A90" s="852">
        <v>3</v>
      </c>
      <c r="B90" s="853" t="s">
        <v>442</v>
      </c>
      <c r="C90" s="829"/>
      <c r="D90" s="830"/>
      <c r="E90" s="831"/>
      <c r="F90" s="767">
        <f t="shared" si="3"/>
        <v>0</v>
      </c>
      <c r="L90" s="310">
        <f t="shared" si="4"/>
        <v>0</v>
      </c>
    </row>
    <row r="91" spans="1:12" s="310" customFormat="1">
      <c r="A91" s="854" t="s">
        <v>381</v>
      </c>
      <c r="B91" s="851" t="s">
        <v>443</v>
      </c>
      <c r="C91" s="829">
        <v>200</v>
      </c>
      <c r="D91" s="830" t="s">
        <v>10</v>
      </c>
      <c r="E91" s="860"/>
      <c r="F91" s="767">
        <f t="shared" si="3"/>
        <v>0</v>
      </c>
      <c r="L91" s="310">
        <f t="shared" si="4"/>
        <v>0</v>
      </c>
    </row>
    <row r="92" spans="1:12" s="310" customFormat="1">
      <c r="A92" s="861"/>
      <c r="B92" s="851"/>
      <c r="C92" s="829"/>
      <c r="D92" s="830"/>
      <c r="E92" s="831"/>
      <c r="F92" s="767">
        <f t="shared" si="3"/>
        <v>0</v>
      </c>
      <c r="L92" s="310">
        <f t="shared" si="4"/>
        <v>0</v>
      </c>
    </row>
    <row r="93" spans="1:12" s="310" customFormat="1">
      <c r="A93" s="852">
        <v>4</v>
      </c>
      <c r="B93" s="853" t="s">
        <v>444</v>
      </c>
      <c r="C93" s="829"/>
      <c r="D93" s="830"/>
      <c r="E93" s="831"/>
      <c r="F93" s="767">
        <f t="shared" si="3"/>
        <v>0</v>
      </c>
      <c r="L93" s="310">
        <f t="shared" si="4"/>
        <v>0</v>
      </c>
    </row>
    <row r="94" spans="1:12" s="310" customFormat="1">
      <c r="A94" s="854" t="s">
        <v>390</v>
      </c>
      <c r="B94" s="851" t="s">
        <v>443</v>
      </c>
      <c r="C94" s="829">
        <v>200</v>
      </c>
      <c r="D94" s="830" t="s">
        <v>15</v>
      </c>
      <c r="E94" s="831"/>
      <c r="F94" s="767">
        <f t="shared" si="3"/>
        <v>0</v>
      </c>
      <c r="L94" s="310">
        <f t="shared" si="4"/>
        <v>0</v>
      </c>
    </row>
    <row r="95" spans="1:12" s="310" customFormat="1">
      <c r="A95" s="854"/>
      <c r="B95" s="851"/>
      <c r="C95" s="829"/>
      <c r="D95" s="830"/>
      <c r="E95" s="831"/>
      <c r="F95" s="767">
        <f t="shared" si="3"/>
        <v>0</v>
      </c>
    </row>
    <row r="96" spans="1:12" s="310" customFormat="1">
      <c r="A96" s="852">
        <v>5</v>
      </c>
      <c r="B96" s="853" t="s">
        <v>445</v>
      </c>
      <c r="C96" s="829">
        <v>12</v>
      </c>
      <c r="D96" s="830" t="s">
        <v>10</v>
      </c>
      <c r="E96" s="831"/>
      <c r="F96" s="767">
        <f t="shared" si="3"/>
        <v>0</v>
      </c>
      <c r="L96" s="310">
        <f>E96*C96</f>
        <v>0</v>
      </c>
    </row>
    <row r="97" spans="1:6" s="528" customFormat="1">
      <c r="A97" s="900"/>
      <c r="B97" s="901" t="s">
        <v>58</v>
      </c>
      <c r="C97" s="902"/>
      <c r="D97" s="903"/>
      <c r="E97" s="904"/>
      <c r="F97" s="905">
        <f>SUM(F66:F96)</f>
        <v>0</v>
      </c>
    </row>
    <row r="98" spans="1:6" s="5" customFormat="1" ht="11.25" customHeight="1">
      <c r="A98" s="504"/>
      <c r="B98" s="527"/>
      <c r="C98" s="499"/>
      <c r="D98" s="500"/>
      <c r="E98" s="506"/>
      <c r="F98" s="529"/>
    </row>
    <row r="99" spans="1:6" s="5" customFormat="1" ht="25.5">
      <c r="A99" s="897" t="s">
        <v>59</v>
      </c>
      <c r="B99" s="813" t="s">
        <v>446</v>
      </c>
      <c r="C99" s="829"/>
      <c r="D99" s="830"/>
      <c r="E99" s="831"/>
      <c r="F99" s="765"/>
    </row>
    <row r="100" spans="1:6" s="5" customFormat="1">
      <c r="A100" s="897"/>
      <c r="B100" s="833"/>
      <c r="C100" s="829"/>
      <c r="D100" s="830"/>
      <c r="E100" s="831"/>
      <c r="F100" s="765"/>
    </row>
    <row r="101" spans="1:6" s="5" customFormat="1" ht="25.5">
      <c r="A101" s="812" t="s">
        <v>447</v>
      </c>
      <c r="B101" s="813" t="s">
        <v>448</v>
      </c>
      <c r="C101" s="567"/>
      <c r="D101" s="814"/>
      <c r="E101" s="815"/>
      <c r="F101" s="815"/>
    </row>
    <row r="102" spans="1:6">
      <c r="A102" s="536"/>
      <c r="B102" s="537"/>
      <c r="C102" s="538"/>
      <c r="D102" s="539"/>
      <c r="E102" s="513"/>
      <c r="F102" s="513"/>
    </row>
    <row r="103" spans="1:6">
      <c r="A103" s="540">
        <v>1</v>
      </c>
      <c r="B103" s="541" t="s">
        <v>420</v>
      </c>
      <c r="C103" s="533"/>
      <c r="D103" s="534"/>
      <c r="E103" s="542"/>
      <c r="F103" s="543"/>
    </row>
    <row r="104" spans="1:6">
      <c r="A104" s="544">
        <f>A103+0.1</f>
        <v>1.1000000000000001</v>
      </c>
      <c r="B104" s="545" t="s">
        <v>307</v>
      </c>
      <c r="C104" s="533">
        <v>1</v>
      </c>
      <c r="D104" s="534" t="s">
        <v>10</v>
      </c>
      <c r="E104" s="542"/>
      <c r="F104" s="543">
        <f>+ROUND(E104*C104,2)</f>
        <v>0</v>
      </c>
    </row>
    <row r="105" spans="1:6">
      <c r="A105" s="546"/>
      <c r="B105" s="541"/>
      <c r="C105" s="547"/>
      <c r="D105" s="548"/>
      <c r="E105" s="549"/>
      <c r="F105" s="550"/>
    </row>
    <row r="106" spans="1:6">
      <c r="A106" s="551">
        <f>A103+1</f>
        <v>2</v>
      </c>
      <c r="B106" s="541" t="s">
        <v>451</v>
      </c>
      <c r="C106" s="533"/>
      <c r="D106" s="548"/>
      <c r="E106" s="549"/>
      <c r="F106" s="543"/>
    </row>
    <row r="107" spans="1:6">
      <c r="A107" s="552">
        <f>A106+0.1</f>
        <v>2.1</v>
      </c>
      <c r="B107" s="545" t="s">
        <v>452</v>
      </c>
      <c r="C107" s="533">
        <v>153.01</v>
      </c>
      <c r="D107" s="548" t="s">
        <v>298</v>
      </c>
      <c r="E107" s="556"/>
      <c r="F107" s="543">
        <f>+ROUND(E107*C107,2)</f>
        <v>0</v>
      </c>
    </row>
    <row r="108" spans="1:6">
      <c r="A108" s="552">
        <f>A107+0.1</f>
        <v>2.2000000000000002</v>
      </c>
      <c r="B108" s="545" t="s">
        <v>453</v>
      </c>
      <c r="C108" s="533">
        <v>26.86</v>
      </c>
      <c r="D108" s="548" t="s">
        <v>298</v>
      </c>
      <c r="E108" s="556"/>
      <c r="F108" s="543">
        <f>+ROUND(E108*C108,2)</f>
        <v>0</v>
      </c>
    </row>
    <row r="109" spans="1:6">
      <c r="A109" s="552">
        <f t="shared" ref="A109:A115" si="5">A108+0.1</f>
        <v>2.2999999999999998</v>
      </c>
      <c r="B109" s="545" t="s">
        <v>454</v>
      </c>
      <c r="C109" s="533">
        <v>2</v>
      </c>
      <c r="D109" s="548" t="s">
        <v>10</v>
      </c>
      <c r="E109" s="557"/>
      <c r="F109" s="543">
        <f>+ROUND(E109*C109,2)</f>
        <v>0</v>
      </c>
    </row>
    <row r="110" spans="1:6">
      <c r="A110" s="552">
        <f t="shared" si="5"/>
        <v>2.4</v>
      </c>
      <c r="B110" s="545" t="s">
        <v>455</v>
      </c>
      <c r="C110" s="533">
        <v>7</v>
      </c>
      <c r="D110" s="548" t="s">
        <v>10</v>
      </c>
      <c r="E110" s="557"/>
      <c r="F110" s="543">
        <f t="shared" ref="F110:F115" si="6">+ROUND(E110*C110,2)</f>
        <v>0</v>
      </c>
    </row>
    <row r="111" spans="1:6">
      <c r="A111" s="929">
        <f t="shared" si="5"/>
        <v>2.5</v>
      </c>
      <c r="B111" s="943" t="s">
        <v>456</v>
      </c>
      <c r="C111" s="944">
        <v>4</v>
      </c>
      <c r="D111" s="945" t="s">
        <v>10</v>
      </c>
      <c r="E111" s="946"/>
      <c r="F111" s="947">
        <f t="shared" si="6"/>
        <v>0</v>
      </c>
    </row>
    <row r="112" spans="1:6">
      <c r="A112" s="552">
        <f t="shared" si="5"/>
        <v>2.6</v>
      </c>
      <c r="B112" s="545" t="s">
        <v>457</v>
      </c>
      <c r="C112" s="533">
        <v>4</v>
      </c>
      <c r="D112" s="548" t="s">
        <v>10</v>
      </c>
      <c r="E112" s="557"/>
      <c r="F112" s="543">
        <f t="shared" si="6"/>
        <v>0</v>
      </c>
    </row>
    <row r="113" spans="1:8">
      <c r="A113" s="552">
        <f t="shared" si="5"/>
        <v>2.7</v>
      </c>
      <c r="B113" s="545" t="s">
        <v>458</v>
      </c>
      <c r="C113" s="533">
        <v>5</v>
      </c>
      <c r="D113" s="548" t="s">
        <v>10</v>
      </c>
      <c r="E113" s="557"/>
      <c r="F113" s="543">
        <f t="shared" si="6"/>
        <v>0</v>
      </c>
    </row>
    <row r="114" spans="1:8">
      <c r="A114" s="552">
        <f t="shared" si="5"/>
        <v>2.8</v>
      </c>
      <c r="B114" s="545" t="s">
        <v>459</v>
      </c>
      <c r="C114" s="533">
        <v>2</v>
      </c>
      <c r="D114" s="548" t="s">
        <v>10</v>
      </c>
      <c r="E114" s="557"/>
      <c r="F114" s="543">
        <f t="shared" si="6"/>
        <v>0</v>
      </c>
    </row>
    <row r="115" spans="1:8">
      <c r="A115" s="552">
        <f t="shared" si="5"/>
        <v>2.9</v>
      </c>
      <c r="B115" s="545" t="s">
        <v>460</v>
      </c>
      <c r="C115" s="533">
        <v>2</v>
      </c>
      <c r="D115" s="548" t="s">
        <v>10</v>
      </c>
      <c r="E115" s="557"/>
      <c r="F115" s="543">
        <f t="shared" si="6"/>
        <v>0</v>
      </c>
    </row>
    <row r="116" spans="1:8">
      <c r="A116" s="555"/>
      <c r="B116" s="545"/>
      <c r="C116" s="533"/>
      <c r="D116" s="548"/>
      <c r="E116" s="549"/>
      <c r="F116" s="543"/>
    </row>
    <row r="117" spans="1:8" s="559" customFormat="1">
      <c r="A117" s="551">
        <f>A106+1</f>
        <v>3</v>
      </c>
      <c r="B117" s="541" t="s">
        <v>461</v>
      </c>
      <c r="C117" s="561"/>
      <c r="D117" s="562"/>
      <c r="E117" s="556"/>
      <c r="F117" s="543"/>
    </row>
    <row r="118" spans="1:8" s="559" customFormat="1">
      <c r="A118" s="564">
        <f>A117+0.1</f>
        <v>3.1</v>
      </c>
      <c r="B118" s="545" t="s">
        <v>462</v>
      </c>
      <c r="C118" s="565">
        <f>15748.09/2</f>
        <v>7874.05</v>
      </c>
      <c r="D118" s="566" t="s">
        <v>300</v>
      </c>
      <c r="E118" s="535"/>
      <c r="F118" s="543">
        <f>+ROUND(E118*C118,2)</f>
        <v>0</v>
      </c>
      <c r="H118" s="892"/>
    </row>
    <row r="119" spans="1:8" s="559" customFormat="1">
      <c r="A119" s="555"/>
      <c r="B119" s="545"/>
      <c r="C119" s="533"/>
      <c r="D119" s="548"/>
      <c r="E119" s="549"/>
      <c r="F119" s="543"/>
    </row>
    <row r="120" spans="1:8" s="559" customFormat="1" ht="25.5">
      <c r="A120" s="551">
        <f>A117+1</f>
        <v>4</v>
      </c>
      <c r="B120" s="541" t="s">
        <v>463</v>
      </c>
      <c r="C120" s="533"/>
      <c r="D120" s="548"/>
      <c r="E120" s="549"/>
      <c r="F120" s="543"/>
    </row>
    <row r="121" spans="1:8" s="559" customFormat="1">
      <c r="A121" s="552">
        <f>A120+0.1</f>
        <v>4.0999999999999996</v>
      </c>
      <c r="B121" s="545" t="s">
        <v>464</v>
      </c>
      <c r="C121" s="567">
        <f>186995.41/2</f>
        <v>93497.71</v>
      </c>
      <c r="D121" s="548" t="s">
        <v>300</v>
      </c>
      <c r="E121" s="549"/>
      <c r="F121" s="543">
        <f t="shared" ref="F121:F156" si="7">+ROUND(E121*C121,2)</f>
        <v>0</v>
      </c>
    </row>
    <row r="122" spans="1:8" s="559" customFormat="1">
      <c r="A122" s="552">
        <f t="shared" ref="A122:A129" si="8">A121+0.1</f>
        <v>4.2</v>
      </c>
      <c r="B122" s="545" t="s">
        <v>465</v>
      </c>
      <c r="C122" s="533">
        <f>3898.23/2</f>
        <v>1949.12</v>
      </c>
      <c r="D122" s="548" t="s">
        <v>300</v>
      </c>
      <c r="E122" s="549"/>
      <c r="F122" s="543">
        <f t="shared" si="7"/>
        <v>0</v>
      </c>
    </row>
    <row r="123" spans="1:8" s="559" customFormat="1">
      <c r="A123" s="552">
        <f t="shared" si="8"/>
        <v>4.3</v>
      </c>
      <c r="B123" s="545" t="s">
        <v>466</v>
      </c>
      <c r="C123" s="533">
        <f>30/2</f>
        <v>15</v>
      </c>
      <c r="D123" s="548" t="s">
        <v>10</v>
      </c>
      <c r="E123" s="549"/>
      <c r="F123" s="543">
        <f t="shared" si="7"/>
        <v>0</v>
      </c>
    </row>
    <row r="124" spans="1:8" s="559" customFormat="1">
      <c r="A124" s="552">
        <f t="shared" si="8"/>
        <v>4.4000000000000004</v>
      </c>
      <c r="B124" s="545" t="s">
        <v>467</v>
      </c>
      <c r="C124" s="533">
        <v>50</v>
      </c>
      <c r="D124" s="548" t="s">
        <v>10</v>
      </c>
      <c r="E124" s="549"/>
      <c r="F124" s="543">
        <f t="shared" si="7"/>
        <v>0</v>
      </c>
    </row>
    <row r="125" spans="1:8" s="559" customFormat="1">
      <c r="A125" s="552">
        <f t="shared" si="8"/>
        <v>4.5</v>
      </c>
      <c r="B125" s="545" t="s">
        <v>468</v>
      </c>
      <c r="C125" s="533">
        <v>15</v>
      </c>
      <c r="D125" s="548" t="s">
        <v>10</v>
      </c>
      <c r="E125" s="549"/>
      <c r="F125" s="543">
        <f t="shared" si="7"/>
        <v>0</v>
      </c>
    </row>
    <row r="126" spans="1:8" s="559" customFormat="1">
      <c r="A126" s="552">
        <f t="shared" si="8"/>
        <v>4.5999999999999996</v>
      </c>
      <c r="B126" s="545" t="s">
        <v>469</v>
      </c>
      <c r="C126" s="533">
        <v>50</v>
      </c>
      <c r="D126" s="548" t="s">
        <v>10</v>
      </c>
      <c r="E126" s="549"/>
      <c r="F126" s="543">
        <f t="shared" si="7"/>
        <v>0</v>
      </c>
    </row>
    <row r="127" spans="1:8" s="559" customFormat="1">
      <c r="A127" s="552">
        <f t="shared" si="8"/>
        <v>4.7</v>
      </c>
      <c r="B127" s="545" t="s">
        <v>470</v>
      </c>
      <c r="C127" s="533">
        <v>10</v>
      </c>
      <c r="D127" s="548" t="s">
        <v>10</v>
      </c>
      <c r="E127" s="549"/>
      <c r="F127" s="543">
        <f t="shared" si="7"/>
        <v>0</v>
      </c>
    </row>
    <row r="128" spans="1:8" s="559" customFormat="1">
      <c r="A128" s="552">
        <f t="shared" si="8"/>
        <v>4.8</v>
      </c>
      <c r="B128" s="545" t="s">
        <v>471</v>
      </c>
      <c r="C128" s="533">
        <v>10</v>
      </c>
      <c r="D128" s="548" t="s">
        <v>10</v>
      </c>
      <c r="E128" s="549"/>
      <c r="F128" s="543">
        <f t="shared" si="7"/>
        <v>0</v>
      </c>
    </row>
    <row r="129" spans="1:6" s="559" customFormat="1">
      <c r="A129" s="552">
        <f t="shared" si="8"/>
        <v>4.9000000000000004</v>
      </c>
      <c r="B129" s="545" t="s">
        <v>472</v>
      </c>
      <c r="C129" s="533">
        <v>20</v>
      </c>
      <c r="D129" s="548" t="s">
        <v>10</v>
      </c>
      <c r="E129" s="549"/>
      <c r="F129" s="543">
        <f t="shared" si="7"/>
        <v>0</v>
      </c>
    </row>
    <row r="130" spans="1:6" s="559" customFormat="1">
      <c r="A130" s="558">
        <v>6.1</v>
      </c>
      <c r="B130" s="545" t="s">
        <v>473</v>
      </c>
      <c r="C130" s="533">
        <v>10</v>
      </c>
      <c r="D130" s="548" t="s">
        <v>10</v>
      </c>
      <c r="E130" s="549"/>
      <c r="F130" s="543">
        <f t="shared" si="7"/>
        <v>0</v>
      </c>
    </row>
    <row r="131" spans="1:6" s="559" customFormat="1">
      <c r="A131" s="568">
        <f>A130+0.01</f>
        <v>6.11</v>
      </c>
      <c r="B131" s="545" t="s">
        <v>474</v>
      </c>
      <c r="C131" s="533">
        <v>50</v>
      </c>
      <c r="D131" s="548" t="s">
        <v>10</v>
      </c>
      <c r="E131" s="549"/>
      <c r="F131" s="543">
        <f t="shared" si="7"/>
        <v>0</v>
      </c>
    </row>
    <row r="132" spans="1:6" s="559" customFormat="1">
      <c r="A132" s="568">
        <f t="shared" ref="A132:A156" si="9">A131+0.01</f>
        <v>6.12</v>
      </c>
      <c r="B132" s="545" t="s">
        <v>475</v>
      </c>
      <c r="C132" s="533">
        <v>25</v>
      </c>
      <c r="D132" s="548" t="s">
        <v>10</v>
      </c>
      <c r="E132" s="549"/>
      <c r="F132" s="543">
        <f t="shared" si="7"/>
        <v>0</v>
      </c>
    </row>
    <row r="133" spans="1:6" s="559" customFormat="1">
      <c r="A133" s="568">
        <f t="shared" si="9"/>
        <v>6.13</v>
      </c>
      <c r="B133" s="545" t="s">
        <v>476</v>
      </c>
      <c r="C133" s="533">
        <v>30</v>
      </c>
      <c r="D133" s="548" t="s">
        <v>10</v>
      </c>
      <c r="E133" s="549"/>
      <c r="F133" s="543">
        <f t="shared" si="7"/>
        <v>0</v>
      </c>
    </row>
    <row r="134" spans="1:6" s="559" customFormat="1">
      <c r="A134" s="568">
        <f t="shared" si="9"/>
        <v>6.14</v>
      </c>
      <c r="B134" s="545" t="s">
        <v>477</v>
      </c>
      <c r="C134" s="533">
        <v>50</v>
      </c>
      <c r="D134" s="548" t="s">
        <v>10</v>
      </c>
      <c r="E134" s="549"/>
      <c r="F134" s="543">
        <f t="shared" si="7"/>
        <v>0</v>
      </c>
    </row>
    <row r="135" spans="1:6" s="559" customFormat="1">
      <c r="A135" s="568">
        <f t="shared" si="9"/>
        <v>6.15</v>
      </c>
      <c r="B135" s="545" t="s">
        <v>478</v>
      </c>
      <c r="C135" s="533">
        <v>5</v>
      </c>
      <c r="D135" s="548" t="s">
        <v>10</v>
      </c>
      <c r="E135" s="549"/>
      <c r="F135" s="543">
        <f t="shared" si="7"/>
        <v>0</v>
      </c>
    </row>
    <row r="136" spans="1:6" s="559" customFormat="1">
      <c r="A136" s="568">
        <f t="shared" si="9"/>
        <v>6.16</v>
      </c>
      <c r="B136" s="545" t="s">
        <v>479</v>
      </c>
      <c r="C136" s="533">
        <v>25</v>
      </c>
      <c r="D136" s="548" t="s">
        <v>10</v>
      </c>
      <c r="E136" s="549"/>
      <c r="F136" s="543">
        <f t="shared" si="7"/>
        <v>0</v>
      </c>
    </row>
    <row r="137" spans="1:6" s="559" customFormat="1">
      <c r="A137" s="568">
        <f t="shared" si="9"/>
        <v>6.17</v>
      </c>
      <c r="B137" s="545" t="s">
        <v>480</v>
      </c>
      <c r="C137" s="533">
        <v>25</v>
      </c>
      <c r="D137" s="548" t="s">
        <v>10</v>
      </c>
      <c r="E137" s="549"/>
      <c r="F137" s="543">
        <f t="shared" si="7"/>
        <v>0</v>
      </c>
    </row>
    <row r="138" spans="1:6" s="559" customFormat="1">
      <c r="A138" s="568">
        <f t="shared" si="9"/>
        <v>6.18</v>
      </c>
      <c r="B138" s="545" t="s">
        <v>481</v>
      </c>
      <c r="C138" s="533">
        <v>25</v>
      </c>
      <c r="D138" s="548" t="s">
        <v>10</v>
      </c>
      <c r="E138" s="549"/>
      <c r="F138" s="543">
        <f t="shared" si="7"/>
        <v>0</v>
      </c>
    </row>
    <row r="139" spans="1:6" s="559" customFormat="1">
      <c r="A139" s="568">
        <f t="shared" si="9"/>
        <v>6.19</v>
      </c>
      <c r="B139" s="545" t="s">
        <v>482</v>
      </c>
      <c r="C139" s="533">
        <v>25</v>
      </c>
      <c r="D139" s="548" t="s">
        <v>10</v>
      </c>
      <c r="E139" s="549"/>
      <c r="F139" s="543">
        <f t="shared" si="7"/>
        <v>0</v>
      </c>
    </row>
    <row r="140" spans="1:6" s="559" customFormat="1">
      <c r="A140" s="558">
        <f t="shared" si="9"/>
        <v>6.2</v>
      </c>
      <c r="B140" s="545" t="s">
        <v>483</v>
      </c>
      <c r="C140" s="533">
        <v>10</v>
      </c>
      <c r="D140" s="548" t="s">
        <v>10</v>
      </c>
      <c r="E140" s="549"/>
      <c r="F140" s="543">
        <f t="shared" si="7"/>
        <v>0</v>
      </c>
    </row>
    <row r="141" spans="1:6" s="559" customFormat="1">
      <c r="A141" s="568">
        <f t="shared" si="9"/>
        <v>6.21</v>
      </c>
      <c r="B141" s="545" t="s">
        <v>484</v>
      </c>
      <c r="C141" s="533">
        <v>25</v>
      </c>
      <c r="D141" s="548" t="s">
        <v>10</v>
      </c>
      <c r="E141" s="549"/>
      <c r="F141" s="543">
        <f t="shared" si="7"/>
        <v>0</v>
      </c>
    </row>
    <row r="142" spans="1:6" s="559" customFormat="1">
      <c r="A142" s="568">
        <f t="shared" si="9"/>
        <v>6.22</v>
      </c>
      <c r="B142" s="545" t="s">
        <v>485</v>
      </c>
      <c r="C142" s="533">
        <v>50</v>
      </c>
      <c r="D142" s="548" t="s">
        <v>10</v>
      </c>
      <c r="E142" s="549"/>
      <c r="F142" s="543">
        <f t="shared" si="7"/>
        <v>0</v>
      </c>
    </row>
    <row r="143" spans="1:6" s="559" customFormat="1">
      <c r="A143" s="568">
        <f t="shared" si="9"/>
        <v>6.23</v>
      </c>
      <c r="B143" s="545" t="s">
        <v>486</v>
      </c>
      <c r="C143" s="533">
        <v>50</v>
      </c>
      <c r="D143" s="548" t="s">
        <v>10</v>
      </c>
      <c r="E143" s="549"/>
      <c r="F143" s="543">
        <f t="shared" si="7"/>
        <v>0</v>
      </c>
    </row>
    <row r="144" spans="1:6" s="559" customFormat="1">
      <c r="A144" s="568">
        <f t="shared" si="9"/>
        <v>6.24</v>
      </c>
      <c r="B144" s="545" t="s">
        <v>487</v>
      </c>
      <c r="C144" s="533">
        <v>50</v>
      </c>
      <c r="D144" s="548" t="s">
        <v>10</v>
      </c>
      <c r="E144" s="549"/>
      <c r="F144" s="543">
        <f t="shared" si="7"/>
        <v>0</v>
      </c>
    </row>
    <row r="145" spans="1:8" s="559" customFormat="1">
      <c r="A145" s="568">
        <f t="shared" si="9"/>
        <v>6.25</v>
      </c>
      <c r="B145" s="545" t="s">
        <v>488</v>
      </c>
      <c r="C145" s="533">
        <v>150</v>
      </c>
      <c r="D145" s="548" t="s">
        <v>10</v>
      </c>
      <c r="E145" s="549"/>
      <c r="F145" s="543">
        <f t="shared" si="7"/>
        <v>0</v>
      </c>
    </row>
    <row r="146" spans="1:8" s="559" customFormat="1">
      <c r="A146" s="568">
        <f t="shared" si="9"/>
        <v>6.26</v>
      </c>
      <c r="B146" s="545" t="s">
        <v>489</v>
      </c>
      <c r="C146" s="533">
        <v>150</v>
      </c>
      <c r="D146" s="548" t="s">
        <v>10</v>
      </c>
      <c r="E146" s="549"/>
      <c r="F146" s="543">
        <f t="shared" si="7"/>
        <v>0</v>
      </c>
    </row>
    <row r="147" spans="1:8" s="559" customFormat="1">
      <c r="A147" s="568">
        <f t="shared" si="9"/>
        <v>6.27</v>
      </c>
      <c r="B147" s="545" t="s">
        <v>490</v>
      </c>
      <c r="C147" s="533">
        <v>250</v>
      </c>
      <c r="D147" s="548" t="s">
        <v>10</v>
      </c>
      <c r="E147" s="549"/>
      <c r="F147" s="543">
        <f t="shared" si="7"/>
        <v>0</v>
      </c>
    </row>
    <row r="148" spans="1:8" s="559" customFormat="1">
      <c r="A148" s="568">
        <f t="shared" si="9"/>
        <v>6.28</v>
      </c>
      <c r="B148" s="545" t="s">
        <v>491</v>
      </c>
      <c r="C148" s="533">
        <v>150</v>
      </c>
      <c r="D148" s="548" t="s">
        <v>10</v>
      </c>
      <c r="E148" s="549"/>
      <c r="F148" s="543">
        <f t="shared" si="7"/>
        <v>0</v>
      </c>
    </row>
    <row r="149" spans="1:8" s="559" customFormat="1">
      <c r="A149" s="568">
        <f t="shared" si="9"/>
        <v>6.29</v>
      </c>
      <c r="B149" s="545" t="s">
        <v>492</v>
      </c>
      <c r="C149" s="533">
        <v>250</v>
      </c>
      <c r="D149" s="548" t="s">
        <v>10</v>
      </c>
      <c r="E149" s="549"/>
      <c r="F149" s="543">
        <f t="shared" si="7"/>
        <v>0</v>
      </c>
    </row>
    <row r="150" spans="1:8" s="559" customFormat="1">
      <c r="A150" s="558">
        <f t="shared" si="9"/>
        <v>6.3</v>
      </c>
      <c r="B150" s="545" t="s">
        <v>493</v>
      </c>
      <c r="C150" s="533">
        <v>1500</v>
      </c>
      <c r="D150" s="548" t="s">
        <v>10</v>
      </c>
      <c r="E150" s="549"/>
      <c r="F150" s="543">
        <f t="shared" si="7"/>
        <v>0</v>
      </c>
    </row>
    <row r="151" spans="1:8" s="559" customFormat="1">
      <c r="A151" s="568">
        <f t="shared" si="9"/>
        <v>6.31</v>
      </c>
      <c r="B151" s="545" t="s">
        <v>494</v>
      </c>
      <c r="C151" s="533">
        <v>500</v>
      </c>
      <c r="D151" s="548" t="s">
        <v>10</v>
      </c>
      <c r="E151" s="549"/>
      <c r="F151" s="543">
        <f t="shared" si="7"/>
        <v>0</v>
      </c>
    </row>
    <row r="152" spans="1:8" s="559" customFormat="1">
      <c r="A152" s="568">
        <f t="shared" si="9"/>
        <v>6.32</v>
      </c>
      <c r="B152" s="545" t="s">
        <v>495</v>
      </c>
      <c r="C152" s="533">
        <v>500</v>
      </c>
      <c r="D152" s="548" t="s">
        <v>10</v>
      </c>
      <c r="E152" s="549"/>
      <c r="F152" s="543">
        <f t="shared" si="7"/>
        <v>0</v>
      </c>
    </row>
    <row r="153" spans="1:8" s="559" customFormat="1">
      <c r="A153" s="568">
        <f t="shared" si="9"/>
        <v>6.33</v>
      </c>
      <c r="B153" s="545" t="s">
        <v>496</v>
      </c>
      <c r="C153" s="533">
        <v>100</v>
      </c>
      <c r="D153" s="548" t="s">
        <v>10</v>
      </c>
      <c r="E153" s="549"/>
      <c r="F153" s="543">
        <f t="shared" si="7"/>
        <v>0</v>
      </c>
    </row>
    <row r="154" spans="1:8" s="559" customFormat="1">
      <c r="A154" s="568">
        <f t="shared" si="9"/>
        <v>6.34</v>
      </c>
      <c r="B154" s="545" t="s">
        <v>497</v>
      </c>
      <c r="C154" s="533">
        <v>750</v>
      </c>
      <c r="D154" s="548" t="s">
        <v>298</v>
      </c>
      <c r="E154" s="549"/>
      <c r="F154" s="543">
        <f t="shared" si="7"/>
        <v>0</v>
      </c>
    </row>
    <row r="155" spans="1:8" s="559" customFormat="1">
      <c r="A155" s="568">
        <f t="shared" si="9"/>
        <v>6.35</v>
      </c>
      <c r="B155" s="545" t="s">
        <v>498</v>
      </c>
      <c r="C155" s="567">
        <f>5194.32/2</f>
        <v>2597.16</v>
      </c>
      <c r="D155" s="548" t="s">
        <v>10</v>
      </c>
      <c r="E155" s="549"/>
      <c r="F155" s="543">
        <f t="shared" si="7"/>
        <v>0</v>
      </c>
    </row>
    <row r="156" spans="1:8" s="559" customFormat="1" ht="13.5" customHeight="1">
      <c r="A156" s="568">
        <f t="shared" si="9"/>
        <v>6.36</v>
      </c>
      <c r="B156" s="545" t="s">
        <v>499</v>
      </c>
      <c r="C156" s="533">
        <v>1</v>
      </c>
      <c r="D156" s="548" t="s">
        <v>500</v>
      </c>
      <c r="E156" s="549"/>
      <c r="F156" s="543">
        <f t="shared" si="7"/>
        <v>0</v>
      </c>
    </row>
    <row r="157" spans="1:8" s="559" customFormat="1">
      <c r="A157" s="568"/>
      <c r="B157" s="545"/>
      <c r="C157" s="533"/>
      <c r="D157" s="548"/>
      <c r="E157" s="549"/>
      <c r="F157" s="543"/>
    </row>
    <row r="158" spans="1:8" s="570" customFormat="1">
      <c r="A158" s="551">
        <f>A120+1</f>
        <v>5</v>
      </c>
      <c r="B158" s="545" t="s">
        <v>501</v>
      </c>
      <c r="C158" s="533">
        <v>23</v>
      </c>
      <c r="D158" s="548" t="s">
        <v>10</v>
      </c>
      <c r="E158" s="571"/>
      <c r="F158" s="569">
        <f>+ROUND(E158*C158,2)</f>
        <v>0</v>
      </c>
    </row>
    <row r="159" spans="1:8" s="570" customFormat="1">
      <c r="A159" s="568"/>
      <c r="B159" s="545"/>
      <c r="C159" s="533"/>
      <c r="D159" s="548"/>
      <c r="E159" s="571"/>
      <c r="F159" s="569"/>
    </row>
    <row r="160" spans="1:8" s="570" customFormat="1">
      <c r="A160" s="551">
        <f>A158+1</f>
        <v>6</v>
      </c>
      <c r="B160" s="545" t="s">
        <v>502</v>
      </c>
      <c r="C160" s="533">
        <f>14/2</f>
        <v>7</v>
      </c>
      <c r="D160" s="548" t="s">
        <v>10</v>
      </c>
      <c r="E160" s="571"/>
      <c r="F160" s="569">
        <f>+ROUND(E160*C160,2)</f>
        <v>0</v>
      </c>
      <c r="H160" s="827"/>
    </row>
    <row r="161" spans="1:9" s="570" customFormat="1">
      <c r="A161" s="568"/>
      <c r="B161" s="545"/>
      <c r="C161" s="533"/>
      <c r="D161" s="548"/>
      <c r="E161" s="571"/>
      <c r="F161" s="569"/>
    </row>
    <row r="162" spans="1:9" s="570" customFormat="1">
      <c r="A162" s="551">
        <f>A160+1</f>
        <v>7</v>
      </c>
      <c r="B162" s="545" t="s">
        <v>503</v>
      </c>
      <c r="C162" s="533">
        <v>1</v>
      </c>
      <c r="D162" s="548" t="s">
        <v>10</v>
      </c>
      <c r="E162" s="549"/>
      <c r="F162" s="543">
        <f>+ROUND(E162*C162,2)</f>
        <v>0</v>
      </c>
    </row>
    <row r="163" spans="1:9" s="570" customFormat="1">
      <c r="A163" s="572"/>
      <c r="B163" s="573" t="s">
        <v>504</v>
      </c>
      <c r="C163" s="574"/>
      <c r="D163" s="575"/>
      <c r="E163" s="576"/>
      <c r="F163" s="577">
        <f>SUM(F104:F162)</f>
        <v>0</v>
      </c>
    </row>
    <row r="164" spans="1:9" s="570" customFormat="1">
      <c r="A164" s="948"/>
      <c r="B164" s="949"/>
      <c r="C164" s="950"/>
      <c r="D164" s="951"/>
      <c r="E164" s="952"/>
      <c r="F164" s="953"/>
    </row>
    <row r="165" spans="1:9" s="570" customFormat="1">
      <c r="A165" s="812" t="s">
        <v>505</v>
      </c>
      <c r="B165" s="813" t="s">
        <v>904</v>
      </c>
      <c r="C165" s="567"/>
      <c r="D165" s="814"/>
      <c r="E165" s="815"/>
      <c r="F165" s="815"/>
    </row>
    <row r="166" spans="1:9">
      <c r="A166" s="536"/>
      <c r="B166" s="537"/>
      <c r="C166" s="538"/>
      <c r="D166" s="539"/>
      <c r="E166" s="513"/>
      <c r="F166" s="513"/>
    </row>
    <row r="167" spans="1:9">
      <c r="A167" s="578" t="s">
        <v>93</v>
      </c>
      <c r="B167" s="579" t="s">
        <v>506</v>
      </c>
      <c r="C167" s="580"/>
      <c r="D167" s="580"/>
      <c r="E167" s="513"/>
      <c r="F167" s="513"/>
    </row>
    <row r="168" spans="1:9">
      <c r="A168" s="578"/>
      <c r="B168" s="579"/>
      <c r="C168" s="580"/>
      <c r="D168" s="580"/>
      <c r="E168" s="513"/>
      <c r="F168" s="513"/>
    </row>
    <row r="169" spans="1:9">
      <c r="A169" s="525">
        <v>1</v>
      </c>
      <c r="B169" s="581" t="s">
        <v>420</v>
      </c>
      <c r="C169" s="582"/>
      <c r="D169" s="583"/>
      <c r="E169" s="513"/>
      <c r="F169" s="513"/>
    </row>
    <row r="170" spans="1:9">
      <c r="A170" s="584">
        <f>A169+0.1</f>
        <v>1.1000000000000001</v>
      </c>
      <c r="B170" s="585" t="s">
        <v>507</v>
      </c>
      <c r="C170" s="586">
        <v>1</v>
      </c>
      <c r="D170" s="587" t="s">
        <v>500</v>
      </c>
      <c r="E170" s="513"/>
      <c r="F170" s="506">
        <f>+ROUND(E170*C170,2)</f>
        <v>0</v>
      </c>
    </row>
    <row r="171" spans="1:9">
      <c r="A171" s="588"/>
      <c r="B171" s="585"/>
      <c r="C171" s="586"/>
      <c r="D171" s="589"/>
      <c r="E171" s="513"/>
      <c r="F171" s="513"/>
    </row>
    <row r="172" spans="1:9">
      <c r="A172" s="525">
        <f>A169+1</f>
        <v>2</v>
      </c>
      <c r="B172" s="581" t="s">
        <v>296</v>
      </c>
      <c r="C172" s="586"/>
      <c r="D172" s="589"/>
      <c r="E172" s="513"/>
      <c r="F172" s="513"/>
    </row>
    <row r="173" spans="1:9">
      <c r="A173" s="584">
        <f>A172+0.1</f>
        <v>2.1</v>
      </c>
      <c r="B173" s="511" t="s">
        <v>449</v>
      </c>
      <c r="C173" s="586">
        <v>64.06</v>
      </c>
      <c r="D173" s="589" t="s">
        <v>364</v>
      </c>
      <c r="E173" s="513"/>
      <c r="F173" s="506">
        <f>+ROUND(E173*C173,2)</f>
        <v>0</v>
      </c>
      <c r="H173" s="893"/>
      <c r="I173" s="893"/>
    </row>
    <row r="174" spans="1:9">
      <c r="A174" s="584">
        <f>A173+0.1</f>
        <v>2.2000000000000002</v>
      </c>
      <c r="B174" s="585" t="s">
        <v>508</v>
      </c>
      <c r="C174" s="586">
        <v>22.74</v>
      </c>
      <c r="D174" s="589" t="s">
        <v>298</v>
      </c>
      <c r="E174" s="513"/>
      <c r="F174" s="506">
        <f>+ROUND(E174*C174,2)</f>
        <v>0</v>
      </c>
      <c r="H174" s="893"/>
      <c r="I174" s="893"/>
    </row>
    <row r="175" spans="1:9">
      <c r="A175" s="584">
        <f>A174+0.1</f>
        <v>2.2999999999999998</v>
      </c>
      <c r="B175" s="585" t="s">
        <v>450</v>
      </c>
      <c r="C175" s="586">
        <v>120.16</v>
      </c>
      <c r="D175" s="589" t="s">
        <v>426</v>
      </c>
      <c r="E175" s="513"/>
      <c r="F175" s="506">
        <f>+ROUND(E175*C175,2)</f>
        <v>0</v>
      </c>
      <c r="H175" s="893"/>
      <c r="I175" s="893"/>
    </row>
    <row r="176" spans="1:9">
      <c r="A176" s="584">
        <f>A175+0.1</f>
        <v>2.4</v>
      </c>
      <c r="B176" s="590" t="s">
        <v>509</v>
      </c>
      <c r="C176" s="586">
        <v>53.44</v>
      </c>
      <c r="D176" s="589" t="s">
        <v>367</v>
      </c>
      <c r="E176" s="513"/>
      <c r="F176" s="506">
        <f>+ROUND(E176*C176,2)</f>
        <v>0</v>
      </c>
      <c r="H176" s="893"/>
      <c r="I176" s="893"/>
    </row>
    <row r="177" spans="1:9">
      <c r="A177" s="588"/>
      <c r="B177" s="585"/>
      <c r="C177" s="586">
        <v>0</v>
      </c>
      <c r="D177" s="589"/>
      <c r="E177" s="513"/>
      <c r="F177" s="513"/>
      <c r="H177" s="893"/>
      <c r="I177" s="893"/>
    </row>
    <row r="178" spans="1:9">
      <c r="A178" s="525">
        <f>A172+1</f>
        <v>3</v>
      </c>
      <c r="B178" s="591" t="s">
        <v>510</v>
      </c>
      <c r="C178" s="586">
        <v>0</v>
      </c>
      <c r="D178" s="589"/>
      <c r="E178" s="513"/>
      <c r="F178" s="513"/>
      <c r="H178" s="893"/>
      <c r="I178" s="893"/>
    </row>
    <row r="179" spans="1:9">
      <c r="A179" s="584">
        <f>A178+0.1</f>
        <v>3.1</v>
      </c>
      <c r="B179" s="592" t="s">
        <v>511</v>
      </c>
      <c r="C179" s="586">
        <v>22.96</v>
      </c>
      <c r="D179" s="589" t="s">
        <v>298</v>
      </c>
      <c r="E179" s="513"/>
      <c r="F179" s="506">
        <f>+ROUND(E179*C179,2)</f>
        <v>0</v>
      </c>
      <c r="H179" s="893"/>
      <c r="I179" s="893"/>
    </row>
    <row r="180" spans="1:9">
      <c r="A180" s="584">
        <f>A179+0.1</f>
        <v>3.2</v>
      </c>
      <c r="B180" s="592" t="s">
        <v>512</v>
      </c>
      <c r="C180" s="586">
        <v>4.08</v>
      </c>
      <c r="D180" s="589" t="s">
        <v>298</v>
      </c>
      <c r="E180" s="513"/>
      <c r="F180" s="506">
        <f>+ROUND(E180*C180,2)</f>
        <v>0</v>
      </c>
      <c r="H180" s="893"/>
      <c r="I180" s="893"/>
    </row>
    <row r="181" spans="1:9" s="559" customFormat="1">
      <c r="A181" s="584">
        <f>A180+0.1</f>
        <v>3.3</v>
      </c>
      <c r="B181" s="592" t="s">
        <v>513</v>
      </c>
      <c r="C181" s="586">
        <v>3.12</v>
      </c>
      <c r="D181" s="589" t="s">
        <v>298</v>
      </c>
      <c r="E181" s="513"/>
      <c r="F181" s="506">
        <f>+ROUND(E181*C181,2)</f>
        <v>0</v>
      </c>
      <c r="H181" s="893"/>
      <c r="I181" s="893"/>
    </row>
    <row r="182" spans="1:9" s="559" customFormat="1">
      <c r="A182" s="588"/>
      <c r="B182" s="585"/>
      <c r="C182" s="586">
        <v>0</v>
      </c>
      <c r="D182" s="589"/>
      <c r="E182" s="513"/>
      <c r="F182" s="513"/>
      <c r="H182" s="893"/>
      <c r="I182" s="893"/>
    </row>
    <row r="183" spans="1:9" s="559" customFormat="1">
      <c r="A183" s="525">
        <f>A178+1</f>
        <v>4</v>
      </c>
      <c r="B183" s="581" t="s">
        <v>514</v>
      </c>
      <c r="C183" s="586">
        <v>0</v>
      </c>
      <c r="D183" s="589"/>
      <c r="E183" s="513"/>
      <c r="F183" s="513"/>
      <c r="H183" s="893"/>
      <c r="I183" s="893"/>
    </row>
    <row r="184" spans="1:9" s="559" customFormat="1">
      <c r="A184" s="584">
        <f>A183+0.1</f>
        <v>4.0999999999999996</v>
      </c>
      <c r="B184" s="585" t="s">
        <v>515</v>
      </c>
      <c r="C184" s="586">
        <v>132.6</v>
      </c>
      <c r="D184" s="589" t="s">
        <v>300</v>
      </c>
      <c r="E184" s="513"/>
      <c r="F184" s="506">
        <f>+ROUND(E184*C184,2)</f>
        <v>0</v>
      </c>
      <c r="H184" s="893"/>
      <c r="I184" s="893"/>
    </row>
    <row r="185" spans="1:9" s="559" customFormat="1">
      <c r="A185" s="588"/>
      <c r="B185" s="585"/>
      <c r="C185" s="586">
        <v>0</v>
      </c>
      <c r="D185" s="589"/>
      <c r="E185" s="513"/>
      <c r="F185" s="513"/>
      <c r="H185" s="893"/>
      <c r="I185" s="893"/>
    </row>
    <row r="186" spans="1:9" s="559" customFormat="1">
      <c r="A186" s="525">
        <f>A183+1</f>
        <v>5</v>
      </c>
      <c r="B186" s="581" t="s">
        <v>516</v>
      </c>
      <c r="C186" s="586">
        <v>0</v>
      </c>
      <c r="D186" s="589"/>
      <c r="E186" s="513"/>
      <c r="F186" s="513"/>
      <c r="H186" s="893"/>
      <c r="I186" s="893"/>
    </row>
    <row r="187" spans="1:9" s="559" customFormat="1">
      <c r="A187" s="584">
        <f>A186+0.1</f>
        <v>5.0999999999999996</v>
      </c>
      <c r="B187" s="585" t="s">
        <v>517</v>
      </c>
      <c r="C187" s="586">
        <v>19.2</v>
      </c>
      <c r="D187" s="589" t="s">
        <v>300</v>
      </c>
      <c r="E187" s="513"/>
      <c r="F187" s="506">
        <f>+ROUND(E187*C187,2)</f>
        <v>0</v>
      </c>
      <c r="H187" s="893"/>
      <c r="I187" s="893"/>
    </row>
    <row r="188" spans="1:9" s="559" customFormat="1">
      <c r="A188" s="584">
        <f>A187+0.1</f>
        <v>5.2</v>
      </c>
      <c r="B188" s="585" t="s">
        <v>518</v>
      </c>
      <c r="C188" s="586">
        <v>32.68</v>
      </c>
      <c r="D188" s="589" t="s">
        <v>300</v>
      </c>
      <c r="E188" s="513"/>
      <c r="F188" s="506">
        <f>+ROUND(E188*C188,2)</f>
        <v>0</v>
      </c>
      <c r="H188" s="893"/>
      <c r="I188" s="893"/>
    </row>
    <row r="189" spans="1:9" s="559" customFormat="1">
      <c r="A189" s="584">
        <f>A188+0.1</f>
        <v>5.3</v>
      </c>
      <c r="B189" s="585" t="s">
        <v>519</v>
      </c>
      <c r="C189" s="586">
        <v>32.68</v>
      </c>
      <c r="D189" s="589" t="s">
        <v>300</v>
      </c>
      <c r="E189" s="513"/>
      <c r="F189" s="506">
        <f>+ROUND(E189*C189,2)</f>
        <v>0</v>
      </c>
      <c r="H189" s="893"/>
      <c r="I189" s="893"/>
    </row>
    <row r="190" spans="1:9" s="559" customFormat="1">
      <c r="A190" s="584">
        <f>A189+0.1</f>
        <v>5.4</v>
      </c>
      <c r="B190" s="585" t="s">
        <v>520</v>
      </c>
      <c r="C190" s="586">
        <v>94.88</v>
      </c>
      <c r="D190" s="589" t="s">
        <v>15</v>
      </c>
      <c r="E190" s="513"/>
      <c r="F190" s="506">
        <f>+ROUND(E190*C190,2)</f>
        <v>0</v>
      </c>
      <c r="H190" s="893"/>
      <c r="I190" s="893"/>
    </row>
    <row r="191" spans="1:9" s="559" customFormat="1">
      <c r="A191" s="588"/>
      <c r="B191" s="585"/>
      <c r="C191" s="586">
        <v>0</v>
      </c>
      <c r="D191" s="589"/>
      <c r="E191" s="513"/>
      <c r="F191" s="513"/>
      <c r="H191" s="893"/>
      <c r="I191" s="893"/>
    </row>
    <row r="192" spans="1:9" s="559" customFormat="1">
      <c r="A192" s="525">
        <f>A186+1</f>
        <v>6</v>
      </c>
      <c r="B192" s="581" t="s">
        <v>521</v>
      </c>
      <c r="C192" s="586">
        <v>0</v>
      </c>
      <c r="D192" s="589"/>
      <c r="E192" s="513"/>
      <c r="F192" s="513"/>
      <c r="H192" s="893"/>
      <c r="I192" s="893"/>
    </row>
    <row r="193" spans="1:9" s="559" customFormat="1">
      <c r="A193" s="584">
        <f>A192+0.1</f>
        <v>6.1</v>
      </c>
      <c r="B193" s="585" t="s">
        <v>522</v>
      </c>
      <c r="C193" s="586">
        <v>1216</v>
      </c>
      <c r="D193" s="589" t="s">
        <v>300</v>
      </c>
      <c r="E193" s="513"/>
      <c r="F193" s="506">
        <f>+ROUND(E193*C193,2)</f>
        <v>0</v>
      </c>
      <c r="H193" s="893"/>
      <c r="I193" s="893"/>
    </row>
    <row r="194" spans="1:9" s="559" customFormat="1">
      <c r="A194" s="588"/>
      <c r="B194" s="585"/>
      <c r="C194" s="586">
        <v>0</v>
      </c>
      <c r="D194" s="589"/>
      <c r="E194" s="513"/>
      <c r="F194" s="513"/>
      <c r="H194" s="893"/>
      <c r="I194" s="893"/>
    </row>
    <row r="195" spans="1:9" s="559" customFormat="1">
      <c r="A195" s="525">
        <f>A192+1</f>
        <v>7</v>
      </c>
      <c r="B195" s="593" t="s">
        <v>523</v>
      </c>
      <c r="C195" s="586">
        <v>0</v>
      </c>
      <c r="D195" s="589"/>
      <c r="E195" s="513"/>
      <c r="F195" s="513"/>
      <c r="H195" s="893"/>
      <c r="I195" s="893"/>
    </row>
    <row r="196" spans="1:9" s="559" customFormat="1">
      <c r="A196" s="584">
        <f>A195+0.1</f>
        <v>7.1</v>
      </c>
      <c r="B196" s="590" t="s">
        <v>524</v>
      </c>
      <c r="C196" s="586">
        <v>4</v>
      </c>
      <c r="D196" s="589" t="s">
        <v>10</v>
      </c>
      <c r="E196" s="513"/>
      <c r="F196" s="506">
        <f>+ROUND(E196*C196,2)</f>
        <v>0</v>
      </c>
      <c r="H196" s="893"/>
      <c r="I196" s="893"/>
    </row>
    <row r="197" spans="1:9" s="559" customFormat="1">
      <c r="A197" s="584">
        <f>A196+0.1</f>
        <v>7.2</v>
      </c>
      <c r="B197" s="590" t="s">
        <v>525</v>
      </c>
      <c r="C197" s="586">
        <v>4</v>
      </c>
      <c r="D197" s="589" t="s">
        <v>10</v>
      </c>
      <c r="E197" s="513"/>
      <c r="F197" s="506">
        <f>+ROUND(E197*C197,2)</f>
        <v>0</v>
      </c>
      <c r="H197" s="893"/>
      <c r="I197" s="893"/>
    </row>
    <row r="198" spans="1:9" s="559" customFormat="1">
      <c r="A198" s="584">
        <f>A197+0.1</f>
        <v>7.3</v>
      </c>
      <c r="B198" s="590" t="s">
        <v>526</v>
      </c>
      <c r="C198" s="586">
        <v>2</v>
      </c>
      <c r="D198" s="589" t="s">
        <v>10</v>
      </c>
      <c r="E198" s="513"/>
      <c r="F198" s="506">
        <f>+ROUND(E198*C198,2)</f>
        <v>0</v>
      </c>
      <c r="H198" s="893"/>
      <c r="I198" s="893"/>
    </row>
    <row r="199" spans="1:9" s="559" customFormat="1">
      <c r="A199" s="588"/>
      <c r="B199" s="590"/>
      <c r="C199" s="586">
        <v>0</v>
      </c>
      <c r="D199" s="589"/>
      <c r="E199" s="513"/>
      <c r="F199" s="513"/>
      <c r="H199" s="893"/>
      <c r="I199" s="893"/>
    </row>
    <row r="200" spans="1:9" s="559" customFormat="1">
      <c r="A200" s="525">
        <f>A195+1</f>
        <v>8</v>
      </c>
      <c r="B200" s="581" t="s">
        <v>527</v>
      </c>
      <c r="C200" s="586">
        <v>0</v>
      </c>
      <c r="D200" s="589"/>
      <c r="E200" s="513"/>
      <c r="F200" s="513"/>
      <c r="H200" s="893"/>
      <c r="I200" s="893"/>
    </row>
    <row r="201" spans="1:9" s="559" customFormat="1">
      <c r="A201" s="584">
        <f>A200+0.1</f>
        <v>8.1</v>
      </c>
      <c r="B201" s="590" t="s">
        <v>528</v>
      </c>
      <c r="C201" s="586">
        <v>32.68</v>
      </c>
      <c r="D201" s="589" t="s">
        <v>300</v>
      </c>
      <c r="E201" s="513"/>
      <c r="F201" s="506">
        <f>+ROUND(E201*C201,2)</f>
        <v>0</v>
      </c>
      <c r="H201" s="893"/>
      <c r="I201" s="893"/>
    </row>
    <row r="202" spans="1:9" s="559" customFormat="1" ht="25.5">
      <c r="A202" s="584">
        <f>A201+0.1</f>
        <v>8.1999999999999993</v>
      </c>
      <c r="B202" s="590" t="s">
        <v>529</v>
      </c>
      <c r="C202" s="586">
        <v>408</v>
      </c>
      <c r="D202" s="589" t="s">
        <v>300</v>
      </c>
      <c r="E202" s="513"/>
      <c r="F202" s="506">
        <f>+ROUND(E202*C202,2)</f>
        <v>0</v>
      </c>
      <c r="H202" s="893"/>
      <c r="I202" s="893"/>
    </row>
    <row r="203" spans="1:9" s="559" customFormat="1" ht="25.5">
      <c r="A203" s="584">
        <f>A202+0.1</f>
        <v>8.3000000000000007</v>
      </c>
      <c r="B203" s="590" t="s">
        <v>530</v>
      </c>
      <c r="C203" s="586">
        <v>136.41999999999999</v>
      </c>
      <c r="D203" s="589" t="s">
        <v>300</v>
      </c>
      <c r="E203" s="513"/>
      <c r="F203" s="506">
        <f>+ROUND(E203*C203,2)</f>
        <v>0</v>
      </c>
      <c r="H203" s="893"/>
      <c r="I203" s="893"/>
    </row>
    <row r="204" spans="1:9" s="559" customFormat="1" ht="25.5">
      <c r="A204" s="584">
        <f>A203+0.1</f>
        <v>8.4</v>
      </c>
      <c r="B204" s="590" t="s">
        <v>531</v>
      </c>
      <c r="C204" s="586">
        <v>151.12</v>
      </c>
      <c r="D204" s="589" t="s">
        <v>300</v>
      </c>
      <c r="E204" s="513"/>
      <c r="F204" s="506">
        <f>+ROUND(E204*C204,2)</f>
        <v>0</v>
      </c>
      <c r="H204" s="893"/>
      <c r="I204" s="893"/>
    </row>
    <row r="205" spans="1:9" s="559" customFormat="1">
      <c r="A205" s="584">
        <f>A202+0.1</f>
        <v>8.3000000000000007</v>
      </c>
      <c r="B205" s="590" t="s">
        <v>532</v>
      </c>
      <c r="C205" s="586">
        <v>1</v>
      </c>
      <c r="D205" s="589" t="s">
        <v>500</v>
      </c>
      <c r="E205" s="513"/>
      <c r="F205" s="506">
        <f>+ROUND(E205*C205,2)</f>
        <v>0</v>
      </c>
      <c r="H205" s="893"/>
      <c r="I205" s="893"/>
    </row>
    <row r="206" spans="1:9" s="559" customFormat="1">
      <c r="A206" s="594"/>
      <c r="B206" s="595" t="s">
        <v>533</v>
      </c>
      <c r="C206" s="596"/>
      <c r="D206" s="597"/>
      <c r="E206" s="598"/>
      <c r="F206" s="599">
        <f>SUM(F168:F205)</f>
        <v>0</v>
      </c>
      <c r="H206" s="893"/>
      <c r="I206" s="893"/>
    </row>
    <row r="207" spans="1:9" s="559" customFormat="1">
      <c r="A207" s="600"/>
      <c r="B207" s="592"/>
      <c r="C207" s="601"/>
      <c r="D207" s="602"/>
      <c r="E207" s="513"/>
      <c r="F207" s="513"/>
      <c r="H207" s="893"/>
      <c r="I207" s="893"/>
    </row>
    <row r="208" spans="1:9" s="559" customFormat="1">
      <c r="A208" s="578" t="s">
        <v>432</v>
      </c>
      <c r="B208" s="579" t="s">
        <v>534</v>
      </c>
      <c r="C208" s="603"/>
      <c r="D208" s="603"/>
      <c r="E208" s="513"/>
      <c r="F208" s="513"/>
      <c r="H208" s="893"/>
      <c r="I208" s="893"/>
    </row>
    <row r="209" spans="1:9" s="559" customFormat="1">
      <c r="A209" s="604"/>
      <c r="B209" s="591"/>
      <c r="C209" s="605"/>
      <c r="D209" s="587"/>
      <c r="E209" s="513"/>
      <c r="F209" s="513"/>
      <c r="H209" s="893"/>
      <c r="I209" s="893"/>
    </row>
    <row r="210" spans="1:9" s="559" customFormat="1">
      <c r="A210" s="525">
        <v>1</v>
      </c>
      <c r="B210" s="581" t="s">
        <v>420</v>
      </c>
      <c r="C210" s="606"/>
      <c r="D210" s="587"/>
      <c r="E210" s="513"/>
      <c r="F210" s="513"/>
      <c r="H210" s="893"/>
      <c r="I210" s="893"/>
    </row>
    <row r="211" spans="1:9" s="559" customFormat="1">
      <c r="A211" s="584">
        <f>A210+0.1</f>
        <v>1.1000000000000001</v>
      </c>
      <c r="B211" s="585" t="s">
        <v>507</v>
      </c>
      <c r="C211" s="587">
        <v>0.4</v>
      </c>
      <c r="D211" s="587" t="s">
        <v>500</v>
      </c>
      <c r="E211" s="513"/>
      <c r="F211" s="506">
        <f>+ROUND(E211*C211,2)</f>
        <v>0</v>
      </c>
      <c r="H211" s="893"/>
      <c r="I211" s="893"/>
    </row>
    <row r="212" spans="1:9" s="559" customFormat="1">
      <c r="A212" s="604"/>
      <c r="B212" s="591"/>
      <c r="C212" s="607"/>
      <c r="D212" s="608"/>
      <c r="E212" s="513"/>
      <c r="F212" s="513"/>
      <c r="H212" s="893"/>
      <c r="I212" s="893"/>
    </row>
    <row r="213" spans="1:9" s="559" customFormat="1">
      <c r="A213" s="525">
        <f>A210+1</f>
        <v>2</v>
      </c>
      <c r="B213" s="591" t="s">
        <v>296</v>
      </c>
      <c r="C213" s="587"/>
      <c r="D213" s="587"/>
      <c r="E213" s="513"/>
      <c r="F213" s="513"/>
      <c r="H213" s="893"/>
      <c r="I213" s="893"/>
    </row>
    <row r="214" spans="1:9" s="559" customFormat="1">
      <c r="A214" s="584">
        <f>A213+0.1</f>
        <v>2.1</v>
      </c>
      <c r="B214" s="592" t="s">
        <v>449</v>
      </c>
      <c r="C214" s="587">
        <v>24.2</v>
      </c>
      <c r="D214" s="587" t="s">
        <v>364</v>
      </c>
      <c r="E214" s="513"/>
      <c r="F214" s="506">
        <f>+ROUND(E214*C214,2)</f>
        <v>0</v>
      </c>
      <c r="H214" s="893"/>
      <c r="I214" s="893"/>
    </row>
    <row r="215" spans="1:9" s="559" customFormat="1">
      <c r="A215" s="584">
        <f>A214+0.1</f>
        <v>2.2000000000000002</v>
      </c>
      <c r="B215" s="592" t="s">
        <v>450</v>
      </c>
      <c r="C215" s="587">
        <v>9.42</v>
      </c>
      <c r="D215" s="587" t="s">
        <v>426</v>
      </c>
      <c r="E215" s="513"/>
      <c r="F215" s="506">
        <f>+ROUND(E215*C215,2)</f>
        <v>0</v>
      </c>
      <c r="H215" s="893"/>
      <c r="I215" s="893"/>
    </row>
    <row r="216" spans="1:9" s="570" customFormat="1">
      <c r="A216" s="584">
        <f>A215+0.1</f>
        <v>2.2999999999999998</v>
      </c>
      <c r="B216" s="609" t="s">
        <v>509</v>
      </c>
      <c r="C216" s="587">
        <v>19.22</v>
      </c>
      <c r="D216" s="587" t="s">
        <v>367</v>
      </c>
      <c r="E216" s="513"/>
      <c r="F216" s="506">
        <f>+ROUND(E216*C216,2)</f>
        <v>0</v>
      </c>
      <c r="H216" s="893"/>
      <c r="I216" s="893"/>
    </row>
    <row r="217" spans="1:9" s="570" customFormat="1">
      <c r="A217" s="600"/>
      <c r="B217" s="592"/>
      <c r="C217" s="587"/>
      <c r="D217" s="587"/>
      <c r="E217" s="513"/>
      <c r="F217" s="513"/>
      <c r="H217" s="893"/>
      <c r="I217" s="893"/>
    </row>
    <row r="218" spans="1:9" s="570" customFormat="1">
      <c r="A218" s="525">
        <f>A213+1</f>
        <v>3</v>
      </c>
      <c r="B218" s="591" t="s">
        <v>510</v>
      </c>
      <c r="C218" s="587"/>
      <c r="D218" s="606"/>
      <c r="E218" s="513"/>
      <c r="F218" s="513"/>
      <c r="H218" s="893"/>
      <c r="I218" s="893"/>
    </row>
    <row r="219" spans="1:9" s="570" customFormat="1">
      <c r="A219" s="584">
        <f>A218+0.1</f>
        <v>3.1</v>
      </c>
      <c r="B219" s="592" t="s">
        <v>535</v>
      </c>
      <c r="C219" s="587">
        <v>10.119999999999999</v>
      </c>
      <c r="D219" s="587" t="s">
        <v>298</v>
      </c>
      <c r="E219" s="513"/>
      <c r="F219" s="506">
        <f>+ROUND(E219*C219,2)</f>
        <v>0</v>
      </c>
      <c r="H219" s="893"/>
      <c r="I219" s="893"/>
    </row>
    <row r="220" spans="1:9" s="570" customFormat="1">
      <c r="A220" s="584">
        <f>A219+0.1</f>
        <v>3.2</v>
      </c>
      <c r="B220" s="592" t="s">
        <v>536</v>
      </c>
      <c r="C220" s="587">
        <v>1.7</v>
      </c>
      <c r="D220" s="587" t="s">
        <v>298</v>
      </c>
      <c r="E220" s="513"/>
      <c r="F220" s="506">
        <f>+ROUND(E220*C220,2)</f>
        <v>0</v>
      </c>
      <c r="H220" s="893"/>
      <c r="I220" s="893"/>
    </row>
    <row r="221" spans="1:9" s="570" customFormat="1">
      <c r="A221" s="584">
        <f>A220+0.1</f>
        <v>3.3</v>
      </c>
      <c r="B221" s="592" t="s">
        <v>537</v>
      </c>
      <c r="C221" s="587">
        <v>25.98</v>
      </c>
      <c r="D221" s="587" t="s">
        <v>298</v>
      </c>
      <c r="E221" s="513"/>
      <c r="F221" s="506">
        <f>+ROUND(E221*C221,2)</f>
        <v>0</v>
      </c>
      <c r="H221" s="893"/>
      <c r="I221" s="893"/>
    </row>
    <row r="222" spans="1:9" s="570" customFormat="1">
      <c r="A222" s="954"/>
      <c r="B222" s="917"/>
      <c r="C222" s="918"/>
      <c r="D222" s="918"/>
      <c r="E222" s="919"/>
      <c r="F222" s="919"/>
      <c r="H222" s="893"/>
      <c r="I222" s="893"/>
    </row>
    <row r="223" spans="1:9" s="570" customFormat="1">
      <c r="A223" s="525">
        <f>A218+1</f>
        <v>4</v>
      </c>
      <c r="B223" s="591" t="s">
        <v>538</v>
      </c>
      <c r="C223" s="587"/>
      <c r="D223" s="587"/>
      <c r="E223" s="513"/>
      <c r="F223" s="513"/>
      <c r="H223" s="893"/>
      <c r="I223" s="893"/>
    </row>
    <row r="224" spans="1:9" s="570" customFormat="1">
      <c r="A224" s="584">
        <f>A223+0.1</f>
        <v>4.0999999999999996</v>
      </c>
      <c r="B224" s="592" t="s">
        <v>539</v>
      </c>
      <c r="C224" s="587">
        <v>50.54</v>
      </c>
      <c r="D224" s="587" t="s">
        <v>300</v>
      </c>
      <c r="E224" s="513"/>
      <c r="F224" s="506">
        <f>+ROUND(E224*C224,2)</f>
        <v>0</v>
      </c>
      <c r="H224" s="893"/>
      <c r="I224" s="893"/>
    </row>
    <row r="225" spans="1:9" s="570" customFormat="1">
      <c r="A225" s="584">
        <f>A224+0.1</f>
        <v>4.2</v>
      </c>
      <c r="B225" s="592" t="s">
        <v>540</v>
      </c>
      <c r="C225" s="587">
        <v>113.78</v>
      </c>
      <c r="D225" s="587" t="s">
        <v>300</v>
      </c>
      <c r="E225" s="513"/>
      <c r="F225" s="506">
        <f>+ROUND(E225*C225,2)</f>
        <v>0</v>
      </c>
      <c r="H225" s="893"/>
      <c r="I225" s="893"/>
    </row>
    <row r="226" spans="1:9" s="570" customFormat="1">
      <c r="A226" s="600"/>
      <c r="B226" s="592"/>
      <c r="C226" s="587"/>
      <c r="D226" s="587"/>
      <c r="E226" s="513"/>
      <c r="F226" s="513"/>
      <c r="H226" s="893"/>
      <c r="I226" s="893"/>
    </row>
    <row r="227" spans="1:9" s="570" customFormat="1">
      <c r="A227" s="525">
        <v>5</v>
      </c>
      <c r="B227" s="591" t="s">
        <v>516</v>
      </c>
      <c r="C227" s="587"/>
      <c r="D227" s="587"/>
      <c r="E227" s="513"/>
      <c r="F227" s="513"/>
      <c r="H227" s="893"/>
      <c r="I227" s="893"/>
    </row>
    <row r="228" spans="1:9" s="570" customFormat="1">
      <c r="A228" s="584">
        <f>A227+0.1</f>
        <v>5.0999999999999996</v>
      </c>
      <c r="B228" s="592" t="s">
        <v>541</v>
      </c>
      <c r="C228" s="587">
        <v>176</v>
      </c>
      <c r="D228" s="587" t="s">
        <v>300</v>
      </c>
      <c r="E228" s="513"/>
      <c r="F228" s="506">
        <f>+ROUND(E228*C228,2)</f>
        <v>0</v>
      </c>
      <c r="H228" s="893"/>
      <c r="I228" s="893"/>
    </row>
    <row r="229" spans="1:9" s="570" customFormat="1">
      <c r="A229" s="584">
        <f>A228+0.1</f>
        <v>5.2</v>
      </c>
      <c r="B229" s="592" t="s">
        <v>542</v>
      </c>
      <c r="C229" s="587">
        <v>16.7</v>
      </c>
      <c r="D229" s="587" t="s">
        <v>300</v>
      </c>
      <c r="E229" s="513"/>
      <c r="F229" s="506">
        <f>+ROUND(E229*C229,2)</f>
        <v>0</v>
      </c>
      <c r="H229" s="893"/>
      <c r="I229" s="893"/>
    </row>
    <row r="230" spans="1:9" s="570" customFormat="1">
      <c r="A230" s="584">
        <f>A229+0.1</f>
        <v>5.3</v>
      </c>
      <c r="B230" s="592" t="s">
        <v>543</v>
      </c>
      <c r="C230" s="587">
        <v>252</v>
      </c>
      <c r="D230" s="587" t="s">
        <v>300</v>
      </c>
      <c r="E230" s="513"/>
      <c r="F230" s="506">
        <f>+ROUND(E230*C230,2)</f>
        <v>0</v>
      </c>
      <c r="H230" s="893"/>
      <c r="I230" s="893"/>
    </row>
    <row r="231" spans="1:9" s="570" customFormat="1">
      <c r="A231" s="584">
        <f>A230+0.1</f>
        <v>5.4</v>
      </c>
      <c r="B231" s="592" t="s">
        <v>519</v>
      </c>
      <c r="C231" s="587">
        <v>252</v>
      </c>
      <c r="D231" s="587" t="s">
        <v>300</v>
      </c>
      <c r="E231" s="513"/>
      <c r="F231" s="506">
        <f>+ROUND(E231*C231,2)</f>
        <v>0</v>
      </c>
      <c r="H231" s="893"/>
      <c r="I231" s="893"/>
    </row>
    <row r="232" spans="1:9" s="570" customFormat="1">
      <c r="A232" s="584">
        <f>A231+0.1</f>
        <v>5.5</v>
      </c>
      <c r="B232" s="592" t="s">
        <v>544</v>
      </c>
      <c r="C232" s="587">
        <v>979.36</v>
      </c>
      <c r="D232" s="587" t="s">
        <v>15</v>
      </c>
      <c r="E232" s="513"/>
      <c r="F232" s="506">
        <f>+ROUND(E232*C232,2)</f>
        <v>0</v>
      </c>
      <c r="H232" s="893"/>
      <c r="I232" s="893"/>
    </row>
    <row r="233" spans="1:9" s="570" customFormat="1">
      <c r="A233" s="600"/>
      <c r="B233" s="592"/>
      <c r="C233" s="587"/>
      <c r="D233" s="587"/>
      <c r="E233" s="513"/>
      <c r="F233" s="513"/>
      <c r="H233" s="893"/>
      <c r="I233" s="893"/>
    </row>
    <row r="234" spans="1:9" s="570" customFormat="1">
      <c r="A234" s="525">
        <f>A227+1</f>
        <v>6</v>
      </c>
      <c r="B234" s="591" t="s">
        <v>527</v>
      </c>
      <c r="C234" s="587"/>
      <c r="D234" s="587"/>
      <c r="E234" s="513"/>
      <c r="F234" s="513"/>
      <c r="H234" s="893"/>
      <c r="I234" s="893"/>
    </row>
    <row r="235" spans="1:9" s="570" customFormat="1">
      <c r="A235" s="584">
        <f>A234+0.1</f>
        <v>6.1</v>
      </c>
      <c r="B235" s="592" t="s">
        <v>545</v>
      </c>
      <c r="C235" s="587">
        <v>313.8</v>
      </c>
      <c r="D235" s="587" t="s">
        <v>300</v>
      </c>
      <c r="E235" s="513"/>
      <c r="F235" s="506">
        <f>+ROUND(E235*C235,2)</f>
        <v>0</v>
      </c>
      <c r="H235" s="893"/>
      <c r="I235" s="893"/>
    </row>
    <row r="236" spans="1:9" s="570" customFormat="1">
      <c r="A236" s="584">
        <f>A235+0.1</f>
        <v>6.2</v>
      </c>
      <c r="B236" s="592" t="s">
        <v>546</v>
      </c>
      <c r="C236" s="587">
        <v>313.8</v>
      </c>
      <c r="D236" s="587" t="s">
        <v>300</v>
      </c>
      <c r="E236" s="513"/>
      <c r="F236" s="506">
        <f>+ROUND(E236*C236,2)</f>
        <v>0</v>
      </c>
      <c r="H236" s="893"/>
      <c r="I236" s="893"/>
    </row>
    <row r="237" spans="1:9" s="570" customFormat="1">
      <c r="A237" s="600"/>
      <c r="B237" s="592"/>
      <c r="C237" s="587"/>
      <c r="D237" s="587"/>
      <c r="E237" s="513"/>
      <c r="F237" s="513"/>
      <c r="H237" s="893"/>
      <c r="I237" s="893"/>
    </row>
    <row r="238" spans="1:9" s="570" customFormat="1">
      <c r="A238" s="525">
        <f>A234+1</f>
        <v>7</v>
      </c>
      <c r="B238" s="591" t="s">
        <v>547</v>
      </c>
      <c r="C238" s="606"/>
      <c r="D238" s="587"/>
      <c r="E238" s="513"/>
      <c r="F238" s="513"/>
      <c r="H238" s="893"/>
      <c r="I238" s="893"/>
    </row>
    <row r="239" spans="1:9" s="570" customFormat="1">
      <c r="A239" s="584">
        <f>A238+0.1</f>
        <v>7.1</v>
      </c>
      <c r="B239" s="590" t="s">
        <v>548</v>
      </c>
      <c r="C239" s="610">
        <v>20.399999999999999</v>
      </c>
      <c r="D239" s="589" t="s">
        <v>15</v>
      </c>
      <c r="E239" s="513"/>
      <c r="F239" s="506">
        <f>+ROUND(E239*C239,2)</f>
        <v>0</v>
      </c>
      <c r="H239" s="893"/>
      <c r="I239" s="893"/>
    </row>
    <row r="240" spans="1:9" s="570" customFormat="1">
      <c r="A240" s="584">
        <f>A239+0.1</f>
        <v>7.2</v>
      </c>
      <c r="B240" s="592" t="s">
        <v>549</v>
      </c>
      <c r="C240" s="606">
        <v>6</v>
      </c>
      <c r="D240" s="587" t="s">
        <v>15</v>
      </c>
      <c r="E240" s="513"/>
      <c r="F240" s="506">
        <f>+ROUND(E240*C240,2)</f>
        <v>0</v>
      </c>
      <c r="H240" s="893"/>
      <c r="I240" s="893"/>
    </row>
    <row r="241" spans="1:9" s="570" customFormat="1">
      <c r="A241" s="594"/>
      <c r="B241" s="595" t="s">
        <v>550</v>
      </c>
      <c r="C241" s="596"/>
      <c r="D241" s="597"/>
      <c r="E241" s="598"/>
      <c r="F241" s="599">
        <f>SUM(F210:F240)</f>
        <v>0</v>
      </c>
      <c r="H241" s="827"/>
    </row>
    <row r="242" spans="1:9" s="570" customFormat="1" ht="6" customHeight="1">
      <c r="A242" s="536"/>
      <c r="B242" s="537"/>
      <c r="C242" s="538"/>
      <c r="D242" s="539"/>
      <c r="E242" s="513"/>
      <c r="F242" s="513"/>
    </row>
    <row r="243" spans="1:9" s="570" customFormat="1">
      <c r="A243" s="572"/>
      <c r="B243" s="573" t="s">
        <v>551</v>
      </c>
      <c r="C243" s="574"/>
      <c r="D243" s="575"/>
      <c r="E243" s="576"/>
      <c r="F243" s="577">
        <f>F241+F206</f>
        <v>0</v>
      </c>
    </row>
    <row r="244" spans="1:9" s="570" customFormat="1">
      <c r="A244" s="612"/>
      <c r="B244" s="527"/>
      <c r="C244" s="613"/>
      <c r="D244" s="614"/>
      <c r="E244" s="615"/>
      <c r="F244" s="616"/>
    </row>
    <row r="245" spans="1:9" s="570" customFormat="1">
      <c r="A245" s="812" t="s">
        <v>552</v>
      </c>
      <c r="B245" s="813" t="s">
        <v>905</v>
      </c>
      <c r="C245" s="567"/>
      <c r="D245" s="814"/>
      <c r="E245" s="815"/>
      <c r="F245" s="815"/>
    </row>
    <row r="246" spans="1:9" s="570" customFormat="1">
      <c r="A246" s="536"/>
      <c r="B246" s="537"/>
      <c r="C246" s="538"/>
      <c r="D246" s="539"/>
      <c r="E246" s="513"/>
      <c r="F246" s="513"/>
    </row>
    <row r="247" spans="1:9" s="570" customFormat="1">
      <c r="A247" s="578" t="s">
        <v>93</v>
      </c>
      <c r="B247" s="579" t="s">
        <v>553</v>
      </c>
      <c r="C247" s="538"/>
      <c r="D247" s="539"/>
      <c r="E247" s="513"/>
      <c r="F247" s="513"/>
    </row>
    <row r="248" spans="1:9" s="570" customFormat="1">
      <c r="A248" s="578"/>
      <c r="B248" s="579"/>
      <c r="C248" s="538"/>
      <c r="D248" s="539"/>
      <c r="E248" s="513"/>
      <c r="F248" s="513"/>
    </row>
    <row r="249" spans="1:9" s="570" customFormat="1">
      <c r="A249" s="525">
        <v>1</v>
      </c>
      <c r="B249" s="581" t="s">
        <v>420</v>
      </c>
      <c r="C249" s="582"/>
      <c r="D249" s="583"/>
      <c r="E249" s="513"/>
      <c r="F249" s="513"/>
    </row>
    <row r="250" spans="1:9" s="570" customFormat="1">
      <c r="A250" s="584">
        <f>A249+0.1</f>
        <v>1.1000000000000001</v>
      </c>
      <c r="B250" s="585" t="s">
        <v>507</v>
      </c>
      <c r="C250" s="586">
        <v>1</v>
      </c>
      <c r="D250" s="587" t="s">
        <v>500</v>
      </c>
      <c r="E250" s="513"/>
      <c r="F250" s="506">
        <f>+ROUND(E250*C250,2)</f>
        <v>0</v>
      </c>
    </row>
    <row r="251" spans="1:9" s="570" customFormat="1">
      <c r="A251" s="588"/>
      <c r="B251" s="585"/>
      <c r="C251" s="586"/>
      <c r="D251" s="589"/>
      <c r="E251" s="513"/>
      <c r="F251" s="513"/>
    </row>
    <row r="252" spans="1:9" s="570" customFormat="1">
      <c r="A252" s="525">
        <f>A249+1</f>
        <v>2</v>
      </c>
      <c r="B252" s="581" t="s">
        <v>296</v>
      </c>
      <c r="C252" s="586"/>
      <c r="D252" s="589"/>
      <c r="E252" s="513"/>
      <c r="F252" s="513"/>
    </row>
    <row r="253" spans="1:9" s="570" customFormat="1">
      <c r="A253" s="584">
        <f>A252+0.1</f>
        <v>2.1</v>
      </c>
      <c r="B253" s="511" t="s">
        <v>449</v>
      </c>
      <c r="C253" s="586">
        <v>64.06</v>
      </c>
      <c r="D253" s="589" t="s">
        <v>364</v>
      </c>
      <c r="E253" s="513"/>
      <c r="F253" s="506">
        <f>+ROUND(E253*C253,2)</f>
        <v>0</v>
      </c>
      <c r="H253" s="894"/>
      <c r="I253" s="894"/>
    </row>
    <row r="254" spans="1:9" s="570" customFormat="1">
      <c r="A254" s="584">
        <f>A253+0.1</f>
        <v>2.2000000000000002</v>
      </c>
      <c r="B254" s="585" t="s">
        <v>508</v>
      </c>
      <c r="C254" s="586">
        <v>22.74</v>
      </c>
      <c r="D254" s="589" t="s">
        <v>298</v>
      </c>
      <c r="E254" s="513"/>
      <c r="F254" s="506">
        <f>+ROUND(E254*C254,2)</f>
        <v>0</v>
      </c>
      <c r="H254" s="894"/>
      <c r="I254" s="894"/>
    </row>
    <row r="255" spans="1:9" s="570" customFormat="1">
      <c r="A255" s="584">
        <f>A254+0.1</f>
        <v>2.2999999999999998</v>
      </c>
      <c r="B255" s="585" t="s">
        <v>450</v>
      </c>
      <c r="C255" s="586">
        <v>120.16</v>
      </c>
      <c r="D255" s="589" t="s">
        <v>426</v>
      </c>
      <c r="E255" s="513"/>
      <c r="F255" s="506">
        <f>+ROUND(E255*C255,2)</f>
        <v>0</v>
      </c>
      <c r="H255" s="894"/>
      <c r="I255" s="894"/>
    </row>
    <row r="256" spans="1:9" s="570" customFormat="1">
      <c r="A256" s="584">
        <f>A255+0.1</f>
        <v>2.4</v>
      </c>
      <c r="B256" s="590" t="s">
        <v>509</v>
      </c>
      <c r="C256" s="586">
        <v>53.44</v>
      </c>
      <c r="D256" s="589" t="s">
        <v>367</v>
      </c>
      <c r="E256" s="513"/>
      <c r="F256" s="506">
        <f>+ROUND(E256*C256,2)</f>
        <v>0</v>
      </c>
      <c r="H256" s="894"/>
      <c r="I256" s="894"/>
    </row>
    <row r="257" spans="1:9" s="570" customFormat="1">
      <c r="A257" s="588"/>
      <c r="B257" s="585"/>
      <c r="C257" s="586">
        <v>0</v>
      </c>
      <c r="D257" s="589"/>
      <c r="E257" s="513"/>
      <c r="F257" s="513"/>
      <c r="H257" s="894"/>
      <c r="I257" s="894"/>
    </row>
    <row r="258" spans="1:9" s="570" customFormat="1">
      <c r="A258" s="525">
        <f>A252+1</f>
        <v>3</v>
      </c>
      <c r="B258" s="591" t="s">
        <v>554</v>
      </c>
      <c r="C258" s="586">
        <v>0</v>
      </c>
      <c r="D258" s="589"/>
      <c r="E258" s="513"/>
      <c r="F258" s="513"/>
      <c r="H258" s="894"/>
      <c r="I258" s="894"/>
    </row>
    <row r="259" spans="1:9" s="570" customFormat="1">
      <c r="A259" s="584">
        <f>A258+0.1</f>
        <v>3.1</v>
      </c>
      <c r="B259" s="592" t="s">
        <v>511</v>
      </c>
      <c r="C259" s="586">
        <v>22.96</v>
      </c>
      <c r="D259" s="589" t="s">
        <v>298</v>
      </c>
      <c r="E259" s="513"/>
      <c r="F259" s="506">
        <f>+ROUND(E259*C259,2)</f>
        <v>0</v>
      </c>
      <c r="H259" s="894"/>
      <c r="I259" s="894"/>
    </row>
    <row r="260" spans="1:9" s="570" customFormat="1">
      <c r="A260" s="588"/>
      <c r="B260" s="585"/>
      <c r="C260" s="586">
        <v>0</v>
      </c>
      <c r="D260" s="589"/>
      <c r="E260" s="513"/>
      <c r="F260" s="513"/>
      <c r="H260" s="894"/>
      <c r="I260" s="894"/>
    </row>
    <row r="261" spans="1:9" s="570" customFormat="1">
      <c r="A261" s="525">
        <f>A258+1</f>
        <v>4</v>
      </c>
      <c r="B261" s="581" t="s">
        <v>514</v>
      </c>
      <c r="C261" s="586">
        <v>0</v>
      </c>
      <c r="D261" s="589"/>
      <c r="E261" s="513"/>
      <c r="F261" s="513"/>
      <c r="H261" s="894"/>
      <c r="I261" s="894"/>
    </row>
    <row r="262" spans="1:9" s="570" customFormat="1">
      <c r="A262" s="584">
        <f>A261+0.1</f>
        <v>4.0999999999999996</v>
      </c>
      <c r="B262" s="585" t="s">
        <v>515</v>
      </c>
      <c r="C262" s="586">
        <v>132.6</v>
      </c>
      <c r="D262" s="589" t="s">
        <v>300</v>
      </c>
      <c r="E262" s="513"/>
      <c r="F262" s="506">
        <f>+ROUND(E262*C262,2)</f>
        <v>0</v>
      </c>
      <c r="H262" s="894"/>
      <c r="I262" s="894"/>
    </row>
    <row r="263" spans="1:9" s="570" customFormat="1">
      <c r="A263" s="588"/>
      <c r="B263" s="585"/>
      <c r="C263" s="586">
        <v>0</v>
      </c>
      <c r="D263" s="589"/>
      <c r="E263" s="513"/>
      <c r="F263" s="513"/>
      <c r="H263" s="894"/>
      <c r="I263" s="894"/>
    </row>
    <row r="264" spans="1:9" s="570" customFormat="1">
      <c r="A264" s="913">
        <f>A261+1</f>
        <v>5</v>
      </c>
      <c r="B264" s="914" t="s">
        <v>516</v>
      </c>
      <c r="C264" s="915">
        <v>0</v>
      </c>
      <c r="D264" s="916"/>
      <c r="E264" s="912"/>
      <c r="F264" s="912"/>
      <c r="H264" s="894"/>
      <c r="I264" s="894"/>
    </row>
    <row r="265" spans="1:9" s="570" customFormat="1">
      <c r="A265" s="584">
        <f>A264+0.1</f>
        <v>5.0999999999999996</v>
      </c>
      <c r="B265" s="585" t="s">
        <v>517</v>
      </c>
      <c r="C265" s="586">
        <v>19.2</v>
      </c>
      <c r="D265" s="589" t="s">
        <v>300</v>
      </c>
      <c r="E265" s="513"/>
      <c r="F265" s="506">
        <f>+ROUND(E265*C265,2)</f>
        <v>0</v>
      </c>
      <c r="H265" s="894"/>
      <c r="I265" s="894"/>
    </row>
    <row r="266" spans="1:9" s="570" customFormat="1">
      <c r="A266" s="584">
        <f>A265+0.1</f>
        <v>5.2</v>
      </c>
      <c r="B266" s="585" t="s">
        <v>518</v>
      </c>
      <c r="C266" s="586">
        <v>32.68</v>
      </c>
      <c r="D266" s="589" t="s">
        <v>300</v>
      </c>
      <c r="E266" s="513"/>
      <c r="F266" s="506">
        <f>+ROUND(E266*C266,2)</f>
        <v>0</v>
      </c>
      <c r="H266" s="894"/>
      <c r="I266" s="894"/>
    </row>
    <row r="267" spans="1:9" s="570" customFormat="1">
      <c r="A267" s="584">
        <f>A266+0.1</f>
        <v>5.3</v>
      </c>
      <c r="B267" s="585" t="s">
        <v>519</v>
      </c>
      <c r="C267" s="586">
        <v>32.68</v>
      </c>
      <c r="D267" s="589" t="s">
        <v>300</v>
      </c>
      <c r="E267" s="513"/>
      <c r="F267" s="506">
        <f>+ROUND(E267*C267,2)</f>
        <v>0</v>
      </c>
      <c r="H267" s="894"/>
      <c r="I267" s="894"/>
    </row>
    <row r="268" spans="1:9" s="570" customFormat="1">
      <c r="A268" s="584">
        <f>A267+0.1</f>
        <v>5.4</v>
      </c>
      <c r="B268" s="585" t="s">
        <v>520</v>
      </c>
      <c r="C268" s="586">
        <v>94.88</v>
      </c>
      <c r="D268" s="589" t="s">
        <v>15</v>
      </c>
      <c r="E268" s="513"/>
      <c r="F268" s="506">
        <f>+ROUND(E268*C268,2)</f>
        <v>0</v>
      </c>
      <c r="H268" s="894"/>
      <c r="I268" s="894"/>
    </row>
    <row r="269" spans="1:9" s="570" customFormat="1">
      <c r="A269" s="588"/>
      <c r="B269" s="585"/>
      <c r="C269" s="586">
        <v>0</v>
      </c>
      <c r="D269" s="589"/>
      <c r="E269" s="513"/>
      <c r="F269" s="513"/>
      <c r="H269" s="894"/>
      <c r="I269" s="894"/>
    </row>
    <row r="270" spans="1:9" s="570" customFormat="1">
      <c r="A270" s="525">
        <f>A264+1</f>
        <v>6</v>
      </c>
      <c r="B270" s="581" t="s">
        <v>521</v>
      </c>
      <c r="C270" s="586">
        <v>0</v>
      </c>
      <c r="D270" s="589"/>
      <c r="E270" s="513"/>
      <c r="F270" s="513"/>
      <c r="H270" s="894"/>
      <c r="I270" s="894"/>
    </row>
    <row r="271" spans="1:9" s="570" customFormat="1">
      <c r="A271" s="536">
        <f>A270+0.1</f>
        <v>6.1</v>
      </c>
      <c r="B271" s="585" t="s">
        <v>522</v>
      </c>
      <c r="C271" s="586">
        <v>1216</v>
      </c>
      <c r="D271" s="589" t="s">
        <v>300</v>
      </c>
      <c r="E271" s="513"/>
      <c r="F271" s="506">
        <f>+ROUND(E271*C271,2)</f>
        <v>0</v>
      </c>
      <c r="H271" s="894"/>
      <c r="I271" s="894"/>
    </row>
    <row r="272" spans="1:9" s="570" customFormat="1">
      <c r="A272" s="588"/>
      <c r="B272" s="585"/>
      <c r="C272" s="586">
        <v>0</v>
      </c>
      <c r="D272" s="589"/>
      <c r="E272" s="513"/>
      <c r="F272" s="513"/>
      <c r="H272" s="894"/>
      <c r="I272" s="894"/>
    </row>
    <row r="273" spans="1:9" s="570" customFormat="1">
      <c r="A273" s="525">
        <f>A270+1</f>
        <v>7</v>
      </c>
      <c r="B273" s="593" t="s">
        <v>523</v>
      </c>
      <c r="C273" s="586">
        <v>0</v>
      </c>
      <c r="D273" s="589"/>
      <c r="E273" s="513"/>
      <c r="F273" s="513"/>
      <c r="H273" s="894"/>
      <c r="I273" s="894"/>
    </row>
    <row r="274" spans="1:9" s="570" customFormat="1" ht="16.5" customHeight="1">
      <c r="A274" s="584">
        <f>A273+0.1</f>
        <v>7.1</v>
      </c>
      <c r="B274" s="590" t="s">
        <v>525</v>
      </c>
      <c r="C274" s="586">
        <v>4</v>
      </c>
      <c r="D274" s="589" t="s">
        <v>10</v>
      </c>
      <c r="E274" s="513"/>
      <c r="F274" s="506">
        <f>+ROUND(E274*C274,2)</f>
        <v>0</v>
      </c>
      <c r="H274" s="894"/>
      <c r="I274" s="894"/>
    </row>
    <row r="275" spans="1:9" s="570" customFormat="1">
      <c r="A275" s="584">
        <f>A274+0.1</f>
        <v>7.2</v>
      </c>
      <c r="B275" s="590" t="s">
        <v>526</v>
      </c>
      <c r="C275" s="586">
        <v>2</v>
      </c>
      <c r="D275" s="589" t="s">
        <v>10</v>
      </c>
      <c r="E275" s="513"/>
      <c r="F275" s="506">
        <f>+ROUND(E275*C275,2)</f>
        <v>0</v>
      </c>
      <c r="H275" s="894"/>
      <c r="I275" s="894"/>
    </row>
    <row r="276" spans="1:9" s="570" customFormat="1">
      <c r="A276" s="588"/>
      <c r="B276" s="590"/>
      <c r="C276" s="586">
        <v>0</v>
      </c>
      <c r="D276" s="589"/>
      <c r="E276" s="513"/>
      <c r="F276" s="513"/>
      <c r="H276" s="894"/>
      <c r="I276" s="894"/>
    </row>
    <row r="277" spans="1:9" s="570" customFormat="1">
      <c r="A277" s="525">
        <f>A273+1</f>
        <v>8</v>
      </c>
      <c r="B277" s="581" t="s">
        <v>527</v>
      </c>
      <c r="C277" s="586">
        <v>0</v>
      </c>
      <c r="D277" s="589"/>
      <c r="E277" s="513"/>
      <c r="F277" s="513"/>
      <c r="H277" s="894"/>
      <c r="I277" s="894"/>
    </row>
    <row r="278" spans="1:9" s="570" customFormat="1" ht="25.5">
      <c r="A278" s="584">
        <f>A277+0.1</f>
        <v>8.1</v>
      </c>
      <c r="B278" s="590" t="s">
        <v>529</v>
      </c>
      <c r="C278" s="586">
        <v>408</v>
      </c>
      <c r="D278" s="589" t="s">
        <v>300</v>
      </c>
      <c r="E278" s="513"/>
      <c r="F278" s="506">
        <f>+ROUND(E278*C278,2)</f>
        <v>0</v>
      </c>
      <c r="H278" s="894"/>
      <c r="I278" s="894"/>
    </row>
    <row r="279" spans="1:9" s="570" customFormat="1" ht="25.5">
      <c r="A279" s="584">
        <f>A278+0.1</f>
        <v>8.1999999999999993</v>
      </c>
      <c r="B279" s="590" t="s">
        <v>530</v>
      </c>
      <c r="C279" s="586">
        <v>892</v>
      </c>
      <c r="D279" s="589" t="s">
        <v>300</v>
      </c>
      <c r="E279" s="513"/>
      <c r="F279" s="506">
        <f>+ROUND(E279*C279,2)</f>
        <v>0</v>
      </c>
      <c r="H279" s="894"/>
      <c r="I279" s="894"/>
    </row>
    <row r="280" spans="1:9" s="570" customFormat="1">
      <c r="A280" s="584">
        <f>A279+0.1</f>
        <v>8.3000000000000007</v>
      </c>
      <c r="B280" s="590" t="s">
        <v>532</v>
      </c>
      <c r="C280" s="586">
        <v>1</v>
      </c>
      <c r="D280" s="589" t="s">
        <v>500</v>
      </c>
      <c r="E280" s="513"/>
      <c r="F280" s="506">
        <f>+ROUND(E280*C280,2)</f>
        <v>0</v>
      </c>
      <c r="H280" s="894"/>
      <c r="I280" s="894"/>
    </row>
    <row r="281" spans="1:9" s="570" customFormat="1">
      <c r="A281" s="594"/>
      <c r="B281" s="595" t="s">
        <v>533</v>
      </c>
      <c r="C281" s="596"/>
      <c r="D281" s="597"/>
      <c r="E281" s="598"/>
      <c r="F281" s="599">
        <f>SUM(F249:F280)</f>
        <v>0</v>
      </c>
      <c r="H281" s="894"/>
      <c r="I281" s="894"/>
    </row>
    <row r="282" spans="1:9" s="570" customFormat="1">
      <c r="A282" s="600"/>
      <c r="B282" s="592"/>
      <c r="C282" s="601"/>
      <c r="D282" s="602"/>
      <c r="E282" s="513"/>
      <c r="F282" s="513"/>
      <c r="H282" s="894"/>
      <c r="I282" s="894"/>
    </row>
    <row r="283" spans="1:9" s="570" customFormat="1">
      <c r="A283" s="578" t="s">
        <v>432</v>
      </c>
      <c r="B283" s="579" t="s">
        <v>555</v>
      </c>
      <c r="C283" s="603"/>
      <c r="D283" s="603"/>
      <c r="E283" s="513"/>
      <c r="F283" s="513"/>
      <c r="H283" s="894"/>
      <c r="I283" s="894"/>
    </row>
    <row r="284" spans="1:9" s="570" customFormat="1">
      <c r="A284" s="604"/>
      <c r="B284" s="591"/>
      <c r="C284" s="605"/>
      <c r="D284" s="587"/>
      <c r="E284" s="513"/>
      <c r="F284" s="513"/>
      <c r="H284" s="894"/>
      <c r="I284" s="894"/>
    </row>
    <row r="285" spans="1:9" s="570" customFormat="1">
      <c r="A285" s="525">
        <v>1</v>
      </c>
      <c r="B285" s="581" t="s">
        <v>420</v>
      </c>
      <c r="C285" s="606"/>
      <c r="D285" s="587"/>
      <c r="E285" s="513"/>
      <c r="F285" s="513"/>
      <c r="H285" s="894"/>
      <c r="I285" s="894"/>
    </row>
    <row r="286" spans="1:9" s="570" customFormat="1">
      <c r="A286" s="584">
        <f>A285+0.1</f>
        <v>1.1000000000000001</v>
      </c>
      <c r="B286" s="585" t="s">
        <v>507</v>
      </c>
      <c r="C286" s="587">
        <v>1</v>
      </c>
      <c r="D286" s="587" t="s">
        <v>500</v>
      </c>
      <c r="E286" s="513"/>
      <c r="F286" s="506">
        <f>+ROUND(E286*C286,2)</f>
        <v>0</v>
      </c>
      <c r="H286" s="894"/>
      <c r="I286" s="894"/>
    </row>
    <row r="287" spans="1:9" s="570" customFormat="1">
      <c r="A287" s="604"/>
      <c r="B287" s="591"/>
      <c r="C287" s="607"/>
      <c r="D287" s="608"/>
      <c r="E287" s="513"/>
      <c r="F287" s="513"/>
      <c r="H287" s="894"/>
      <c r="I287" s="894"/>
    </row>
    <row r="288" spans="1:9" s="570" customFormat="1">
      <c r="A288" s="525">
        <f>A285+1</f>
        <v>2</v>
      </c>
      <c r="B288" s="591" t="s">
        <v>296</v>
      </c>
      <c r="C288" s="587"/>
      <c r="D288" s="587"/>
      <c r="E288" s="513"/>
      <c r="F288" s="513"/>
      <c r="H288" s="894"/>
      <c r="I288" s="894"/>
    </row>
    <row r="289" spans="1:9" s="570" customFormat="1">
      <c r="A289" s="584">
        <f>A288+0.1</f>
        <v>2.1</v>
      </c>
      <c r="B289" s="592" t="s">
        <v>449</v>
      </c>
      <c r="C289" s="587">
        <v>24.2</v>
      </c>
      <c r="D289" s="587" t="s">
        <v>364</v>
      </c>
      <c r="E289" s="513"/>
      <c r="F289" s="506">
        <f>+ROUND(E289*C289,2)</f>
        <v>0</v>
      </c>
      <c r="H289" s="894"/>
      <c r="I289" s="894"/>
    </row>
    <row r="290" spans="1:9" s="570" customFormat="1">
      <c r="A290" s="584">
        <f>A289+0.1</f>
        <v>2.2000000000000002</v>
      </c>
      <c r="B290" s="592" t="s">
        <v>450</v>
      </c>
      <c r="C290" s="587">
        <v>9.42</v>
      </c>
      <c r="D290" s="587" t="s">
        <v>426</v>
      </c>
      <c r="E290" s="513"/>
      <c r="F290" s="506">
        <f>+ROUND(E290*C290,2)</f>
        <v>0</v>
      </c>
      <c r="H290" s="894"/>
      <c r="I290" s="894"/>
    </row>
    <row r="291" spans="1:9" s="570" customFormat="1">
      <c r="A291" s="584">
        <f>A290+0.1</f>
        <v>2.2999999999999998</v>
      </c>
      <c r="B291" s="609" t="s">
        <v>509</v>
      </c>
      <c r="C291" s="587">
        <v>19.22</v>
      </c>
      <c r="D291" s="587" t="s">
        <v>367</v>
      </c>
      <c r="E291" s="513"/>
      <c r="F291" s="506">
        <f>+ROUND(E291*C291,2)</f>
        <v>0</v>
      </c>
      <c r="H291" s="894"/>
      <c r="I291" s="894"/>
    </row>
    <row r="292" spans="1:9" s="570" customFormat="1">
      <c r="A292" s="600"/>
      <c r="B292" s="592"/>
      <c r="C292" s="587"/>
      <c r="D292" s="587"/>
      <c r="E292" s="513"/>
      <c r="F292" s="513"/>
      <c r="H292" s="894"/>
      <c r="I292" s="894"/>
    </row>
    <row r="293" spans="1:9" s="570" customFormat="1">
      <c r="A293" s="525">
        <f>A288+1</f>
        <v>3</v>
      </c>
      <c r="B293" s="591" t="s">
        <v>554</v>
      </c>
      <c r="C293" s="587"/>
      <c r="D293" s="606"/>
      <c r="E293" s="513"/>
      <c r="F293" s="513"/>
      <c r="H293" s="894"/>
      <c r="I293" s="894"/>
    </row>
    <row r="294" spans="1:9" s="570" customFormat="1">
      <c r="A294" s="584">
        <f>A293+0.1</f>
        <v>3.1</v>
      </c>
      <c r="B294" s="592" t="s">
        <v>535</v>
      </c>
      <c r="C294" s="587">
        <v>10.119999999999999</v>
      </c>
      <c r="D294" s="587" t="s">
        <v>298</v>
      </c>
      <c r="E294" s="513"/>
      <c r="F294" s="506">
        <f>+ROUND(E294*C294,2)</f>
        <v>0</v>
      </c>
      <c r="H294" s="894"/>
      <c r="I294" s="894"/>
    </row>
    <row r="295" spans="1:9" s="570" customFormat="1">
      <c r="A295" s="584">
        <f>A294+0.1</f>
        <v>3.2</v>
      </c>
      <c r="B295" s="592" t="s">
        <v>536</v>
      </c>
      <c r="C295" s="587">
        <v>1.7</v>
      </c>
      <c r="D295" s="587" t="s">
        <v>298</v>
      </c>
      <c r="E295" s="513"/>
      <c r="F295" s="506">
        <f>+ROUND(E295*C295,2)</f>
        <v>0</v>
      </c>
      <c r="H295" s="894"/>
      <c r="I295" s="894"/>
    </row>
    <row r="296" spans="1:9" s="570" customFormat="1">
      <c r="A296" s="584">
        <f>A295+0.1</f>
        <v>3.3</v>
      </c>
      <c r="B296" s="592" t="s">
        <v>537</v>
      </c>
      <c r="C296" s="587">
        <v>25.98</v>
      </c>
      <c r="D296" s="587" t="s">
        <v>298</v>
      </c>
      <c r="E296" s="513"/>
      <c r="F296" s="506">
        <f>+ROUND(E296*C296,2)</f>
        <v>0</v>
      </c>
      <c r="H296" s="894"/>
      <c r="I296" s="894"/>
    </row>
    <row r="297" spans="1:9" s="570" customFormat="1">
      <c r="A297" s="600"/>
      <c r="B297" s="592"/>
      <c r="C297" s="587"/>
      <c r="D297" s="587"/>
      <c r="E297" s="513"/>
      <c r="F297" s="513"/>
      <c r="H297" s="894"/>
      <c r="I297" s="894"/>
    </row>
    <row r="298" spans="1:9" s="570" customFormat="1">
      <c r="A298" s="525">
        <f>A293+1</f>
        <v>4</v>
      </c>
      <c r="B298" s="591" t="s">
        <v>538</v>
      </c>
      <c r="C298" s="587"/>
      <c r="D298" s="587"/>
      <c r="E298" s="513"/>
      <c r="F298" s="513"/>
      <c r="H298" s="894"/>
      <c r="I298" s="894"/>
    </row>
    <row r="299" spans="1:9" s="570" customFormat="1">
      <c r="A299" s="584">
        <f>A298+0.1</f>
        <v>4.0999999999999996</v>
      </c>
      <c r="B299" s="592" t="s">
        <v>539</v>
      </c>
      <c r="C299" s="587">
        <v>50.54</v>
      </c>
      <c r="D299" s="587" t="s">
        <v>300</v>
      </c>
      <c r="E299" s="513"/>
      <c r="F299" s="506">
        <f>+ROUND(E299*C299,2)</f>
        <v>0</v>
      </c>
      <c r="H299" s="894"/>
      <c r="I299" s="894"/>
    </row>
    <row r="300" spans="1:9" s="570" customFormat="1">
      <c r="A300" s="584">
        <f>A299+0.1</f>
        <v>4.2</v>
      </c>
      <c r="B300" s="592" t="s">
        <v>540</v>
      </c>
      <c r="C300" s="587">
        <v>113.78</v>
      </c>
      <c r="D300" s="587" t="s">
        <v>300</v>
      </c>
      <c r="E300" s="513"/>
      <c r="F300" s="506">
        <f>+ROUND(E300*C300,2)</f>
        <v>0</v>
      </c>
      <c r="H300" s="894"/>
      <c r="I300" s="894"/>
    </row>
    <row r="301" spans="1:9" s="570" customFormat="1">
      <c r="A301" s="600"/>
      <c r="B301" s="592"/>
      <c r="C301" s="587"/>
      <c r="D301" s="587"/>
      <c r="E301" s="513"/>
      <c r="F301" s="513"/>
      <c r="H301" s="894"/>
      <c r="I301" s="894"/>
    </row>
    <row r="302" spans="1:9" s="570" customFormat="1">
      <c r="A302" s="525">
        <v>5</v>
      </c>
      <c r="B302" s="591" t="s">
        <v>516</v>
      </c>
      <c r="C302" s="587"/>
      <c r="D302" s="587"/>
      <c r="E302" s="513"/>
      <c r="F302" s="513"/>
      <c r="H302" s="894"/>
      <c r="I302" s="894"/>
    </row>
    <row r="303" spans="1:9" s="570" customFormat="1">
      <c r="A303" s="584">
        <f>A302+0.1</f>
        <v>5.0999999999999996</v>
      </c>
      <c r="B303" s="592" t="s">
        <v>541</v>
      </c>
      <c r="C303" s="587">
        <v>176</v>
      </c>
      <c r="D303" s="587" t="s">
        <v>300</v>
      </c>
      <c r="E303" s="513"/>
      <c r="F303" s="506">
        <f>+ROUND(E303*C303,2)</f>
        <v>0</v>
      </c>
      <c r="H303" s="894"/>
      <c r="I303" s="894"/>
    </row>
    <row r="304" spans="1:9" s="570" customFormat="1">
      <c r="A304" s="584">
        <f>A303+0.1</f>
        <v>5.2</v>
      </c>
      <c r="B304" s="592" t="s">
        <v>542</v>
      </c>
      <c r="C304" s="587">
        <v>16.7</v>
      </c>
      <c r="D304" s="587" t="s">
        <v>300</v>
      </c>
      <c r="E304" s="513"/>
      <c r="F304" s="506">
        <f>+ROUND(E304*C304,2)</f>
        <v>0</v>
      </c>
      <c r="H304" s="894"/>
      <c r="I304" s="894"/>
    </row>
    <row r="305" spans="1:9" s="570" customFormat="1">
      <c r="A305" s="584">
        <f>A304+0.1</f>
        <v>5.3</v>
      </c>
      <c r="B305" s="592" t="s">
        <v>543</v>
      </c>
      <c r="C305" s="587">
        <v>252</v>
      </c>
      <c r="D305" s="587" t="s">
        <v>300</v>
      </c>
      <c r="E305" s="513"/>
      <c r="F305" s="506">
        <f>+ROUND(E305*C305,2)</f>
        <v>0</v>
      </c>
      <c r="H305" s="894"/>
      <c r="I305" s="894"/>
    </row>
    <row r="306" spans="1:9" s="570" customFormat="1">
      <c r="A306" s="584">
        <f>A305+0.1</f>
        <v>5.4</v>
      </c>
      <c r="B306" s="592" t="s">
        <v>519</v>
      </c>
      <c r="C306" s="587">
        <v>252</v>
      </c>
      <c r="D306" s="587" t="s">
        <v>300</v>
      </c>
      <c r="E306" s="513"/>
      <c r="F306" s="506">
        <f>+ROUND(E306*C306,2)</f>
        <v>0</v>
      </c>
      <c r="H306" s="894"/>
      <c r="I306" s="894"/>
    </row>
    <row r="307" spans="1:9" s="570" customFormat="1">
      <c r="A307" s="584">
        <f>A306+0.1</f>
        <v>5.5</v>
      </c>
      <c r="B307" s="592" t="s">
        <v>544</v>
      </c>
      <c r="C307" s="587">
        <v>979.36</v>
      </c>
      <c r="D307" s="587" t="s">
        <v>15</v>
      </c>
      <c r="E307" s="513"/>
      <c r="F307" s="506">
        <f>+ROUND(E307*C307,2)</f>
        <v>0</v>
      </c>
      <c r="H307" s="894"/>
      <c r="I307" s="894"/>
    </row>
    <row r="308" spans="1:9" s="570" customFormat="1">
      <c r="A308" s="600"/>
      <c r="B308" s="592"/>
      <c r="C308" s="587"/>
      <c r="D308" s="587"/>
      <c r="E308" s="513"/>
      <c r="F308" s="513"/>
      <c r="H308" s="894"/>
      <c r="I308" s="894"/>
    </row>
    <row r="309" spans="1:9" s="570" customFormat="1">
      <c r="A309" s="525">
        <f>A302+1</f>
        <v>6</v>
      </c>
      <c r="B309" s="591" t="s">
        <v>527</v>
      </c>
      <c r="C309" s="587"/>
      <c r="D309" s="587"/>
      <c r="E309" s="513"/>
      <c r="F309" s="513"/>
      <c r="H309" s="894"/>
      <c r="I309" s="894"/>
    </row>
    <row r="310" spans="1:9" s="570" customFormat="1">
      <c r="A310" s="584">
        <f>A309+0.1</f>
        <v>6.1</v>
      </c>
      <c r="B310" s="592" t="s">
        <v>545</v>
      </c>
      <c r="C310" s="587">
        <v>313.8</v>
      </c>
      <c r="D310" s="587" t="s">
        <v>300</v>
      </c>
      <c r="E310" s="513"/>
      <c r="F310" s="506">
        <f>+ROUND(E310*C310,2)</f>
        <v>0</v>
      </c>
      <c r="H310" s="894"/>
      <c r="I310" s="894"/>
    </row>
    <row r="311" spans="1:9" s="570" customFormat="1">
      <c r="A311" s="584">
        <f>A310+0.1</f>
        <v>6.2</v>
      </c>
      <c r="B311" s="592" t="s">
        <v>546</v>
      </c>
      <c r="C311" s="587">
        <v>313.8</v>
      </c>
      <c r="D311" s="587" t="s">
        <v>300</v>
      </c>
      <c r="E311" s="513"/>
      <c r="F311" s="506">
        <f>+ROUND(E311*C311,2)</f>
        <v>0</v>
      </c>
      <c r="H311" s="894"/>
      <c r="I311" s="894"/>
    </row>
    <row r="312" spans="1:9" s="570" customFormat="1">
      <c r="A312" s="600"/>
      <c r="B312" s="592"/>
      <c r="C312" s="587"/>
      <c r="D312" s="587"/>
      <c r="E312" s="513"/>
      <c r="F312" s="513"/>
      <c r="H312" s="894"/>
      <c r="I312" s="894"/>
    </row>
    <row r="313" spans="1:9" s="570" customFormat="1">
      <c r="A313" s="525">
        <f>A309+1</f>
        <v>7</v>
      </c>
      <c r="B313" s="591" t="s">
        <v>547</v>
      </c>
      <c r="C313" s="606"/>
      <c r="D313" s="587"/>
      <c r="E313" s="513"/>
      <c r="F313" s="513"/>
      <c r="H313" s="894"/>
      <c r="I313" s="894"/>
    </row>
    <row r="314" spans="1:9" s="570" customFormat="1">
      <c r="A314" s="584">
        <f>A313+0.1</f>
        <v>7.1</v>
      </c>
      <c r="B314" s="590" t="s">
        <v>548</v>
      </c>
      <c r="C314" s="610">
        <v>20.399999999999999</v>
      </c>
      <c r="D314" s="589" t="s">
        <v>15</v>
      </c>
      <c r="E314" s="513"/>
      <c r="F314" s="506">
        <f>+ROUND(E314*C314,2)</f>
        <v>0</v>
      </c>
      <c r="H314" s="894"/>
      <c r="I314" s="894"/>
    </row>
    <row r="315" spans="1:9" s="570" customFormat="1">
      <c r="A315" s="584">
        <f>A314+0.1</f>
        <v>7.2</v>
      </c>
      <c r="B315" s="592" t="s">
        <v>549</v>
      </c>
      <c r="C315" s="606">
        <v>6</v>
      </c>
      <c r="D315" s="587" t="s">
        <v>15</v>
      </c>
      <c r="E315" s="513"/>
      <c r="F315" s="506">
        <f>+ROUND(E315*C315,2)</f>
        <v>0</v>
      </c>
      <c r="H315" s="894"/>
      <c r="I315" s="894"/>
    </row>
    <row r="316" spans="1:9" s="570" customFormat="1">
      <c r="A316" s="594"/>
      <c r="B316" s="595" t="s">
        <v>550</v>
      </c>
      <c r="C316" s="596"/>
      <c r="D316" s="597"/>
      <c r="E316" s="598"/>
      <c r="F316" s="599">
        <f>SUM(F285:F315)</f>
        <v>0</v>
      </c>
    </row>
    <row r="317" spans="1:9" s="570" customFormat="1">
      <c r="A317" s="536"/>
      <c r="B317" s="537"/>
      <c r="C317" s="538"/>
      <c r="D317" s="539"/>
      <c r="E317" s="513"/>
      <c r="F317" s="513"/>
    </row>
    <row r="318" spans="1:9" s="570" customFormat="1">
      <c r="A318" s="955"/>
      <c r="B318" s="956" t="s">
        <v>556</v>
      </c>
      <c r="C318" s="957"/>
      <c r="D318" s="958"/>
      <c r="E318" s="959"/>
      <c r="F318" s="960">
        <f>F316+F281</f>
        <v>0</v>
      </c>
    </row>
    <row r="319" spans="1:9" s="570" customFormat="1">
      <c r="A319" s="809"/>
      <c r="B319" s="810"/>
      <c r="C319" s="567"/>
      <c r="D319" s="811"/>
      <c r="E319" s="549"/>
      <c r="F319" s="767"/>
    </row>
    <row r="320" spans="1:9" s="570" customFormat="1">
      <c r="A320" s="812" t="s">
        <v>557</v>
      </c>
      <c r="B320" s="813" t="s">
        <v>903</v>
      </c>
      <c r="C320" s="567"/>
      <c r="D320" s="814"/>
      <c r="E320" s="815"/>
      <c r="F320" s="815"/>
    </row>
    <row r="321" spans="1:6" s="570" customFormat="1">
      <c r="A321" s="812"/>
      <c r="B321" s="813"/>
      <c r="C321" s="567"/>
      <c r="D321" s="814"/>
      <c r="E321" s="815"/>
      <c r="F321" s="815"/>
    </row>
    <row r="322" spans="1:6" s="570" customFormat="1">
      <c r="A322" s="816">
        <v>1</v>
      </c>
      <c r="B322" s="813" t="s">
        <v>420</v>
      </c>
      <c r="C322" s="567"/>
      <c r="D322" s="814"/>
      <c r="E322" s="815"/>
      <c r="F322" s="817"/>
    </row>
    <row r="323" spans="1:6" s="570" customFormat="1">
      <c r="A323" s="818">
        <f>A322+0.1</f>
        <v>1.1000000000000001</v>
      </c>
      <c r="B323" s="819" t="s">
        <v>507</v>
      </c>
      <c r="C323" s="567">
        <v>1</v>
      </c>
      <c r="D323" s="814" t="s">
        <v>500</v>
      </c>
      <c r="E323" s="982"/>
      <c r="F323" s="820">
        <f>ROUND(C323*E323,2)</f>
        <v>0</v>
      </c>
    </row>
    <row r="324" spans="1:6" s="570" customFormat="1">
      <c r="A324" s="821"/>
      <c r="B324" s="813"/>
      <c r="C324" s="567"/>
      <c r="D324" s="814"/>
      <c r="E324" s="815"/>
      <c r="F324" s="820"/>
    </row>
    <row r="325" spans="1:6" s="570" customFormat="1">
      <c r="A325" s="816">
        <f>A322+1</f>
        <v>2</v>
      </c>
      <c r="B325" s="813" t="s">
        <v>296</v>
      </c>
      <c r="C325" s="567"/>
      <c r="D325" s="814"/>
      <c r="E325" s="815"/>
      <c r="F325" s="820"/>
    </row>
    <row r="326" spans="1:6" s="570" customFormat="1">
      <c r="A326" s="818">
        <f>A325+0.1</f>
        <v>2.1</v>
      </c>
      <c r="B326" s="819" t="s">
        <v>558</v>
      </c>
      <c r="C326" s="567">
        <v>41.26</v>
      </c>
      <c r="D326" s="814" t="s">
        <v>364</v>
      </c>
      <c r="E326" s="815"/>
      <c r="F326" s="820">
        <f>ROUND(C326*E326,2)</f>
        <v>0</v>
      </c>
    </row>
    <row r="327" spans="1:6" s="570" customFormat="1">
      <c r="A327" s="818">
        <f>A326+0.1</f>
        <v>2.2000000000000002</v>
      </c>
      <c r="B327" s="690" t="s">
        <v>812</v>
      </c>
      <c r="C327" s="567">
        <v>20.63</v>
      </c>
      <c r="D327" s="814" t="s">
        <v>426</v>
      </c>
      <c r="E327" s="815"/>
      <c r="F327" s="820">
        <f>ROUND(C327*E327,2)</f>
        <v>0</v>
      </c>
    </row>
    <row r="328" spans="1:6" s="570" customFormat="1">
      <c r="A328" s="818">
        <f>A327+0.1</f>
        <v>2.2999999999999998</v>
      </c>
      <c r="B328" s="819" t="s">
        <v>509</v>
      </c>
      <c r="C328" s="567">
        <v>20.63</v>
      </c>
      <c r="D328" s="814" t="s">
        <v>367</v>
      </c>
      <c r="E328" s="815"/>
      <c r="F328" s="820">
        <f>ROUND(C328*E328,2)</f>
        <v>0</v>
      </c>
    </row>
    <row r="329" spans="1:6" s="570" customFormat="1">
      <c r="A329" s="822"/>
      <c r="B329" s="819"/>
      <c r="C329" s="567"/>
      <c r="D329" s="814"/>
      <c r="E329" s="815"/>
      <c r="F329" s="820"/>
    </row>
    <row r="330" spans="1:6" s="570" customFormat="1">
      <c r="A330" s="816">
        <f>A325+1</f>
        <v>3</v>
      </c>
      <c r="B330" s="813" t="s">
        <v>510</v>
      </c>
      <c r="C330" s="567"/>
      <c r="D330" s="814"/>
      <c r="E330" s="815"/>
      <c r="F330" s="820"/>
    </row>
    <row r="331" spans="1:6" s="570" customFormat="1">
      <c r="A331" s="818">
        <f>A330+0.1</f>
        <v>3.1</v>
      </c>
      <c r="B331" s="819" t="s">
        <v>559</v>
      </c>
      <c r="C331" s="567">
        <v>7.2</v>
      </c>
      <c r="D331" s="814" t="s">
        <v>298</v>
      </c>
      <c r="E331" s="815"/>
      <c r="F331" s="820">
        <f>ROUND(C331*E331,2)</f>
        <v>0</v>
      </c>
    </row>
    <row r="332" spans="1:6" s="570" customFormat="1">
      <c r="A332" s="818">
        <f>A331+0.1</f>
        <v>3.2</v>
      </c>
      <c r="B332" s="819" t="s">
        <v>560</v>
      </c>
      <c r="C332" s="567">
        <v>11.61</v>
      </c>
      <c r="D332" s="814" t="s">
        <v>298</v>
      </c>
      <c r="E332" s="815"/>
      <c r="F332" s="820">
        <f>ROUND(C332*E332,2)</f>
        <v>0</v>
      </c>
    </row>
    <row r="333" spans="1:6" s="570" customFormat="1">
      <c r="A333" s="818">
        <f>A332+0.1</f>
        <v>3.3</v>
      </c>
      <c r="B333" s="819" t="s">
        <v>561</v>
      </c>
      <c r="C333" s="567">
        <v>37.76</v>
      </c>
      <c r="D333" s="814" t="s">
        <v>298</v>
      </c>
      <c r="E333" s="815"/>
      <c r="F333" s="820">
        <f>ROUND(C333*E333,2)</f>
        <v>0</v>
      </c>
    </row>
    <row r="334" spans="1:6" s="570" customFormat="1">
      <c r="A334" s="818">
        <f>A333+0.1</f>
        <v>3.4</v>
      </c>
      <c r="B334" s="819" t="s">
        <v>562</v>
      </c>
      <c r="C334" s="567">
        <v>35.229999999999997</v>
      </c>
      <c r="D334" s="814" t="s">
        <v>298</v>
      </c>
      <c r="E334" s="815"/>
      <c r="F334" s="820">
        <f>ROUND(C334*E334,2)</f>
        <v>0</v>
      </c>
    </row>
    <row r="335" spans="1:6" s="570" customFormat="1">
      <c r="A335" s="822"/>
      <c r="B335" s="819"/>
      <c r="C335" s="567"/>
      <c r="D335" s="814"/>
      <c r="E335" s="815"/>
      <c r="F335" s="820"/>
    </row>
    <row r="336" spans="1:6" s="570" customFormat="1">
      <c r="A336" s="816">
        <f>A330+1</f>
        <v>4</v>
      </c>
      <c r="B336" s="813" t="s">
        <v>516</v>
      </c>
      <c r="C336" s="567"/>
      <c r="D336" s="814"/>
      <c r="E336" s="815"/>
      <c r="F336" s="820"/>
    </row>
    <row r="337" spans="1:6" s="570" customFormat="1">
      <c r="A337" s="818">
        <f>A336+0.1</f>
        <v>4.0999999999999996</v>
      </c>
      <c r="B337" s="819" t="s">
        <v>563</v>
      </c>
      <c r="C337" s="567">
        <v>274.56</v>
      </c>
      <c r="D337" s="814" t="s">
        <v>300</v>
      </c>
      <c r="E337" s="815"/>
      <c r="F337" s="820">
        <f>ROUND(C337*E337,2)</f>
        <v>0</v>
      </c>
    </row>
    <row r="338" spans="1:6" s="570" customFormat="1">
      <c r="A338" s="818">
        <f t="shared" ref="A338:A345" si="10">A337+0.1</f>
        <v>4.2</v>
      </c>
      <c r="B338" s="819" t="s">
        <v>519</v>
      </c>
      <c r="C338" s="567">
        <v>274.56</v>
      </c>
      <c r="D338" s="814" t="s">
        <v>300</v>
      </c>
      <c r="E338" s="815"/>
      <c r="F338" s="820"/>
    </row>
    <row r="339" spans="1:6" s="570" customFormat="1">
      <c r="A339" s="818">
        <f t="shared" si="10"/>
        <v>4.3</v>
      </c>
      <c r="B339" s="819" t="s">
        <v>564</v>
      </c>
      <c r="C339" s="567">
        <v>274.56</v>
      </c>
      <c r="D339" s="814" t="s">
        <v>300</v>
      </c>
      <c r="E339" s="815"/>
      <c r="F339" s="820">
        <f t="shared" ref="F339:F345" si="11">ROUND(C339*E339,2)</f>
        <v>0</v>
      </c>
    </row>
    <row r="340" spans="1:6" s="570" customFormat="1" ht="40.5" customHeight="1">
      <c r="A340" s="818">
        <f t="shared" si="10"/>
        <v>4.4000000000000004</v>
      </c>
      <c r="B340" s="819" t="s">
        <v>565</v>
      </c>
      <c r="C340" s="567">
        <v>24</v>
      </c>
      <c r="D340" s="814" t="s">
        <v>10</v>
      </c>
      <c r="E340" s="815"/>
      <c r="F340" s="820">
        <f t="shared" si="11"/>
        <v>0</v>
      </c>
    </row>
    <row r="341" spans="1:6" s="570" customFormat="1" ht="38.25">
      <c r="A341" s="818">
        <f t="shared" si="10"/>
        <v>4.5</v>
      </c>
      <c r="B341" s="819" t="s">
        <v>566</v>
      </c>
      <c r="C341" s="567">
        <v>24</v>
      </c>
      <c r="D341" s="814" t="s">
        <v>10</v>
      </c>
      <c r="E341" s="815"/>
      <c r="F341" s="820">
        <f t="shared" si="11"/>
        <v>0</v>
      </c>
    </row>
    <row r="342" spans="1:6" s="570" customFormat="1">
      <c r="A342" s="818">
        <f t="shared" si="10"/>
        <v>4.5999999999999996</v>
      </c>
      <c r="B342" s="819" t="s">
        <v>544</v>
      </c>
      <c r="C342" s="567">
        <v>427.68</v>
      </c>
      <c r="D342" s="814" t="s">
        <v>15</v>
      </c>
      <c r="E342" s="815"/>
      <c r="F342" s="820">
        <f t="shared" si="11"/>
        <v>0</v>
      </c>
    </row>
    <row r="343" spans="1:6" s="570" customFormat="1">
      <c r="A343" s="818">
        <f t="shared" si="10"/>
        <v>4.7</v>
      </c>
      <c r="B343" s="819" t="s">
        <v>567</v>
      </c>
      <c r="C343" s="567">
        <v>106.92</v>
      </c>
      <c r="D343" s="814" t="s">
        <v>15</v>
      </c>
      <c r="E343" s="815"/>
      <c r="F343" s="820">
        <f t="shared" si="11"/>
        <v>0</v>
      </c>
    </row>
    <row r="344" spans="1:6" s="570" customFormat="1">
      <c r="A344" s="818">
        <f t="shared" si="10"/>
        <v>4.8</v>
      </c>
      <c r="B344" s="785" t="s">
        <v>568</v>
      </c>
      <c r="C344" s="567">
        <v>24</v>
      </c>
      <c r="D344" s="814" t="s">
        <v>10</v>
      </c>
      <c r="E344" s="982"/>
      <c r="F344" s="820">
        <f t="shared" si="11"/>
        <v>0</v>
      </c>
    </row>
    <row r="345" spans="1:6" s="570" customFormat="1">
      <c r="A345" s="818">
        <f t="shared" si="10"/>
        <v>4.9000000000000004</v>
      </c>
      <c r="B345" s="785" t="s">
        <v>569</v>
      </c>
      <c r="C345" s="567">
        <v>112.27</v>
      </c>
      <c r="D345" s="814" t="s">
        <v>300</v>
      </c>
      <c r="E345" s="815"/>
      <c r="F345" s="820">
        <f t="shared" si="11"/>
        <v>0</v>
      </c>
    </row>
    <row r="346" spans="1:6" s="570" customFormat="1">
      <c r="A346" s="921"/>
      <c r="B346" s="910"/>
      <c r="C346" s="922"/>
      <c r="D346" s="923"/>
      <c r="E346" s="911"/>
      <c r="F346" s="924"/>
    </row>
    <row r="347" spans="1:6" s="570" customFormat="1">
      <c r="A347" s="816">
        <f>A336+1</f>
        <v>5</v>
      </c>
      <c r="B347" s="813" t="s">
        <v>570</v>
      </c>
      <c r="C347" s="567"/>
      <c r="D347" s="814"/>
      <c r="E347" s="815"/>
      <c r="F347" s="820"/>
    </row>
    <row r="348" spans="1:6" s="570" customFormat="1">
      <c r="A348" s="818">
        <f t="shared" ref="A348:A353" si="12">A347+0.1</f>
        <v>5.0999999999999996</v>
      </c>
      <c r="B348" s="819" t="s">
        <v>571</v>
      </c>
      <c r="C348" s="567">
        <v>48</v>
      </c>
      <c r="D348" s="814" t="s">
        <v>10</v>
      </c>
      <c r="E348" s="982"/>
      <c r="F348" s="820">
        <f>ROUND(C348*E348,2)</f>
        <v>0</v>
      </c>
    </row>
    <row r="349" spans="1:6" s="570" customFormat="1">
      <c r="A349" s="818">
        <f t="shared" si="12"/>
        <v>5.2</v>
      </c>
      <c r="B349" s="819" t="s">
        <v>572</v>
      </c>
      <c r="C349" s="567">
        <v>8</v>
      </c>
      <c r="D349" s="814" t="s">
        <v>10</v>
      </c>
      <c r="E349" s="982"/>
      <c r="F349" s="820">
        <f>ROUND(C349*E349,2)</f>
        <v>0</v>
      </c>
    </row>
    <row r="350" spans="1:6" s="570" customFormat="1">
      <c r="A350" s="818">
        <f t="shared" si="12"/>
        <v>5.3</v>
      </c>
      <c r="B350" s="819" t="s">
        <v>573</v>
      </c>
      <c r="C350" s="567">
        <v>4</v>
      </c>
      <c r="D350" s="814" t="s">
        <v>10</v>
      </c>
      <c r="E350" s="982"/>
      <c r="F350" s="820">
        <f>ROUND(C350*E350,2)</f>
        <v>0</v>
      </c>
    </row>
    <row r="351" spans="1:6" s="570" customFormat="1">
      <c r="A351" s="818">
        <f t="shared" si="12"/>
        <v>5.4</v>
      </c>
      <c r="B351" s="819" t="s">
        <v>574</v>
      </c>
      <c r="C351" s="567">
        <v>245.76</v>
      </c>
      <c r="D351" s="814" t="s">
        <v>300</v>
      </c>
      <c r="E351" s="982"/>
      <c r="F351" s="820">
        <f>ROUND(C351*E351,2)</f>
        <v>0</v>
      </c>
    </row>
    <row r="352" spans="1:6" s="570" customFormat="1">
      <c r="A352" s="818">
        <f t="shared" si="12"/>
        <v>5.5</v>
      </c>
      <c r="B352" s="819" t="s">
        <v>575</v>
      </c>
      <c r="C352" s="567">
        <v>245.76</v>
      </c>
      <c r="D352" s="814" t="s">
        <v>300</v>
      </c>
      <c r="E352" s="982"/>
      <c r="F352" s="820">
        <f>ROUND(C352*E352,2)</f>
        <v>0</v>
      </c>
    </row>
    <row r="353" spans="1:10" s="570" customFormat="1">
      <c r="A353" s="818">
        <f t="shared" si="12"/>
        <v>5.6</v>
      </c>
      <c r="B353" s="819" t="s">
        <v>576</v>
      </c>
      <c r="C353" s="567"/>
      <c r="D353" s="814"/>
      <c r="E353" s="815"/>
      <c r="F353" s="820"/>
    </row>
    <row r="354" spans="1:10" s="570" customFormat="1">
      <c r="A354" s="822"/>
      <c r="B354" s="819"/>
      <c r="C354" s="567"/>
      <c r="D354" s="814"/>
      <c r="E354" s="815"/>
      <c r="F354" s="820"/>
      <c r="J354" s="611"/>
    </row>
    <row r="355" spans="1:10" s="570" customFormat="1">
      <c r="A355" s="816">
        <f>A347+1</f>
        <v>6</v>
      </c>
      <c r="B355" s="813" t="s">
        <v>577</v>
      </c>
      <c r="C355" s="567"/>
      <c r="D355" s="814"/>
      <c r="E355" s="815"/>
      <c r="F355" s="820"/>
    </row>
    <row r="356" spans="1:10" s="570" customFormat="1">
      <c r="A356" s="823">
        <f>A355+0.1</f>
        <v>6.1</v>
      </c>
      <c r="B356" s="819" t="s">
        <v>578</v>
      </c>
      <c r="C356" s="567">
        <v>106.92</v>
      </c>
      <c r="D356" s="814" t="s">
        <v>15</v>
      </c>
      <c r="E356" s="815"/>
      <c r="F356" s="820">
        <f>ROUND(C356*E356,2)</f>
        <v>0</v>
      </c>
    </row>
    <row r="357" spans="1:10" s="570" customFormat="1">
      <c r="A357" s="823">
        <f>A356+0.1</f>
        <v>6.2</v>
      </c>
      <c r="B357" s="819" t="s">
        <v>579</v>
      </c>
      <c r="C357" s="567">
        <v>1</v>
      </c>
      <c r="D357" s="814" t="s">
        <v>500</v>
      </c>
      <c r="E357" s="815"/>
      <c r="F357" s="820">
        <f>ROUND(C357*E357,2)</f>
        <v>0</v>
      </c>
    </row>
    <row r="358" spans="1:10" s="570" customFormat="1">
      <c r="A358" s="572"/>
      <c r="B358" s="573" t="s">
        <v>580</v>
      </c>
      <c r="C358" s="574"/>
      <c r="D358" s="575"/>
      <c r="E358" s="576"/>
      <c r="F358" s="577">
        <f>SUM(F322:F357)</f>
        <v>0</v>
      </c>
      <c r="G358" s="827"/>
    </row>
    <row r="359" spans="1:10" s="570" customFormat="1">
      <c r="A359" s="612"/>
      <c r="B359" s="527"/>
      <c r="C359" s="613"/>
      <c r="D359" s="614"/>
      <c r="E359" s="615"/>
      <c r="F359" s="616"/>
    </row>
    <row r="360" spans="1:10" s="570" customFormat="1">
      <c r="A360" s="536"/>
      <c r="B360" s="537"/>
      <c r="C360" s="538"/>
      <c r="D360" s="539"/>
      <c r="E360" s="513"/>
      <c r="F360" s="513"/>
    </row>
    <row r="361" spans="1:10" s="559" customFormat="1" ht="15" customHeight="1">
      <c r="A361" s="898" t="s">
        <v>581</v>
      </c>
      <c r="B361" s="899" t="s">
        <v>582</v>
      </c>
      <c r="C361" s="626"/>
      <c r="D361" s="811"/>
      <c r="E361" s="815"/>
      <c r="F361" s="815"/>
    </row>
    <row r="362" spans="1:10" s="559" customFormat="1">
      <c r="A362" s="536"/>
      <c r="B362" s="537"/>
      <c r="C362" s="538"/>
      <c r="D362" s="539"/>
      <c r="E362" s="513"/>
      <c r="F362" s="513"/>
    </row>
    <row r="363" spans="1:10" s="559" customFormat="1">
      <c r="A363" s="617">
        <v>1</v>
      </c>
      <c r="B363" s="618" t="s">
        <v>420</v>
      </c>
      <c r="C363" s="538"/>
      <c r="D363" s="539"/>
      <c r="E363" s="513"/>
      <c r="F363" s="513"/>
    </row>
    <row r="364" spans="1:10" s="559" customFormat="1">
      <c r="A364" s="619">
        <f>A363+0.1</f>
        <v>1.1000000000000001</v>
      </c>
      <c r="B364" s="620" t="s">
        <v>583</v>
      </c>
      <c r="C364" s="621">
        <v>66</v>
      </c>
      <c r="D364" s="539" t="s">
        <v>364</v>
      </c>
      <c r="E364" s="513"/>
      <c r="F364" s="506">
        <f>+ROUND(E364*C364,2)</f>
        <v>0</v>
      </c>
    </row>
    <row r="365" spans="1:10" s="559" customFormat="1">
      <c r="A365" s="619">
        <f>A364+0.1</f>
        <v>1.2</v>
      </c>
      <c r="B365" s="620" t="s">
        <v>509</v>
      </c>
      <c r="C365" s="621">
        <v>85.8</v>
      </c>
      <c r="D365" s="539" t="s">
        <v>426</v>
      </c>
      <c r="E365" s="513"/>
      <c r="F365" s="506">
        <f>+ROUND(E365*C365,2)</f>
        <v>0</v>
      </c>
    </row>
    <row r="366" spans="1:10" s="559" customFormat="1">
      <c r="A366" s="619">
        <f>A365+0.1</f>
        <v>1.3</v>
      </c>
      <c r="B366" s="620" t="s">
        <v>584</v>
      </c>
      <c r="C366" s="621">
        <v>113</v>
      </c>
      <c r="D366" s="539" t="s">
        <v>300</v>
      </c>
      <c r="E366" s="513"/>
      <c r="F366" s="506">
        <f>+ROUND(E366*C366,2)</f>
        <v>0</v>
      </c>
    </row>
    <row r="367" spans="1:10" s="559" customFormat="1">
      <c r="A367" s="619">
        <f>A366+0.1</f>
        <v>1.4</v>
      </c>
      <c r="B367" s="620" t="s">
        <v>585</v>
      </c>
      <c r="C367" s="621">
        <v>35.69</v>
      </c>
      <c r="D367" s="539" t="s">
        <v>300</v>
      </c>
      <c r="E367" s="513"/>
      <c r="F367" s="506">
        <f>+ROUND(E367*C367,2)</f>
        <v>0</v>
      </c>
    </row>
    <row r="368" spans="1:10" s="559" customFormat="1">
      <c r="A368" s="619">
        <f>A367+0.1</f>
        <v>1.5</v>
      </c>
      <c r="B368" s="620" t="s">
        <v>586</v>
      </c>
      <c r="C368" s="621">
        <v>165</v>
      </c>
      <c r="D368" s="539" t="s">
        <v>300</v>
      </c>
      <c r="E368" s="513"/>
      <c r="F368" s="506">
        <f>+ROUND(E368*C368,2)</f>
        <v>0</v>
      </c>
    </row>
    <row r="369" spans="1:6" s="559" customFormat="1">
      <c r="A369" s="620"/>
      <c r="B369" s="620"/>
      <c r="C369" s="538"/>
      <c r="D369" s="539"/>
      <c r="E369" s="513"/>
      <c r="F369" s="513"/>
    </row>
    <row r="370" spans="1:6" s="559" customFormat="1">
      <c r="A370" s="617">
        <f>A363+1</f>
        <v>2</v>
      </c>
      <c r="B370" s="618" t="s">
        <v>23</v>
      </c>
      <c r="C370" s="538"/>
      <c r="D370" s="539"/>
      <c r="E370" s="513"/>
      <c r="F370" s="513"/>
    </row>
    <row r="371" spans="1:6" s="559" customFormat="1">
      <c r="A371" s="619">
        <f>A370+0.1</f>
        <v>2.1</v>
      </c>
      <c r="B371" s="620" t="s">
        <v>587</v>
      </c>
      <c r="C371" s="621">
        <v>29.23</v>
      </c>
      <c r="D371" s="539" t="s">
        <v>367</v>
      </c>
      <c r="E371" s="513"/>
      <c r="F371" s="506">
        <f>+ROUND(E371*C371,2)</f>
        <v>0</v>
      </c>
    </row>
    <row r="372" spans="1:6" s="559" customFormat="1">
      <c r="A372" s="619">
        <f>A371+0.1</f>
        <v>2.2000000000000002</v>
      </c>
      <c r="B372" s="620" t="s">
        <v>450</v>
      </c>
      <c r="C372" s="621">
        <v>32.479999999999997</v>
      </c>
      <c r="D372" s="539" t="s">
        <v>426</v>
      </c>
      <c r="E372" s="513"/>
      <c r="F372" s="506">
        <f>+ROUND(E372*C372,2)</f>
        <v>0</v>
      </c>
    </row>
    <row r="373" spans="1:6" s="559" customFormat="1">
      <c r="A373" s="619">
        <f>A372+0.1</f>
        <v>2.2999999999999998</v>
      </c>
      <c r="B373" s="620" t="s">
        <v>588</v>
      </c>
      <c r="C373" s="621">
        <v>15.06</v>
      </c>
      <c r="D373" s="539" t="s">
        <v>298</v>
      </c>
      <c r="E373" s="513"/>
      <c r="F373" s="506">
        <f>+ROUND(E373*C373,2)</f>
        <v>0</v>
      </c>
    </row>
    <row r="374" spans="1:6" s="559" customFormat="1">
      <c r="A374" s="619">
        <f>A373+0.1</f>
        <v>2.4</v>
      </c>
      <c r="B374" s="620" t="s">
        <v>509</v>
      </c>
      <c r="C374" s="621">
        <v>15.04</v>
      </c>
      <c r="D374" s="539" t="s">
        <v>367</v>
      </c>
      <c r="E374" s="513"/>
      <c r="F374" s="506">
        <f>+ROUND(E374*C374,2)</f>
        <v>0</v>
      </c>
    </row>
    <row r="375" spans="1:6" s="559" customFormat="1">
      <c r="A375" s="620"/>
      <c r="B375" s="620"/>
      <c r="C375" s="538"/>
      <c r="D375" s="539"/>
      <c r="E375" s="513"/>
      <c r="F375" s="513"/>
    </row>
    <row r="376" spans="1:6" s="559" customFormat="1">
      <c r="A376" s="617">
        <f>A370+1</f>
        <v>3</v>
      </c>
      <c r="B376" s="618" t="s">
        <v>510</v>
      </c>
      <c r="C376" s="538"/>
      <c r="D376" s="539"/>
      <c r="E376" s="513"/>
      <c r="F376" s="513"/>
    </row>
    <row r="377" spans="1:6" s="559" customFormat="1">
      <c r="A377" s="619">
        <f>A376+0.1</f>
        <v>3.1</v>
      </c>
      <c r="B377" s="620" t="s">
        <v>589</v>
      </c>
      <c r="C377" s="621">
        <v>10.35</v>
      </c>
      <c r="D377" s="539" t="s">
        <v>298</v>
      </c>
      <c r="E377" s="513"/>
      <c r="F377" s="506">
        <f t="shared" ref="F377:F389" si="13">+ROUND(E377*C377,2)</f>
        <v>0</v>
      </c>
    </row>
    <row r="378" spans="1:6" s="559" customFormat="1">
      <c r="A378" s="619">
        <f t="shared" ref="A378:A385" si="14">A377+0.1</f>
        <v>3.2</v>
      </c>
      <c r="B378" s="620" t="s">
        <v>590</v>
      </c>
      <c r="C378" s="621">
        <v>0.42</v>
      </c>
      <c r="D378" s="539" t="s">
        <v>298</v>
      </c>
      <c r="E378" s="513"/>
      <c r="F378" s="506">
        <f t="shared" si="13"/>
        <v>0</v>
      </c>
    </row>
    <row r="379" spans="1:6" s="559" customFormat="1">
      <c r="A379" s="619">
        <f t="shared" si="14"/>
        <v>3.3</v>
      </c>
      <c r="B379" s="620" t="s">
        <v>591</v>
      </c>
      <c r="C379" s="621">
        <v>0.8</v>
      </c>
      <c r="D379" s="539" t="s">
        <v>298</v>
      </c>
      <c r="E379" s="513"/>
      <c r="F379" s="506">
        <f t="shared" si="13"/>
        <v>0</v>
      </c>
    </row>
    <row r="380" spans="1:6" s="559" customFormat="1">
      <c r="A380" s="619">
        <f t="shared" si="14"/>
        <v>3.4</v>
      </c>
      <c r="B380" s="620" t="s">
        <v>592</v>
      </c>
      <c r="C380" s="621">
        <v>1.05</v>
      </c>
      <c r="D380" s="539" t="s">
        <v>298</v>
      </c>
      <c r="E380" s="513"/>
      <c r="F380" s="506">
        <f t="shared" si="13"/>
        <v>0</v>
      </c>
    </row>
    <row r="381" spans="1:6" s="559" customFormat="1">
      <c r="A381" s="619">
        <f t="shared" si="14"/>
        <v>3.5</v>
      </c>
      <c r="B381" s="620" t="s">
        <v>593</v>
      </c>
      <c r="C381" s="621">
        <v>0.64</v>
      </c>
      <c r="D381" s="539" t="s">
        <v>298</v>
      </c>
      <c r="E381" s="513"/>
      <c r="F381" s="506">
        <f t="shared" si="13"/>
        <v>0</v>
      </c>
    </row>
    <row r="382" spans="1:6" s="559" customFormat="1">
      <c r="A382" s="619">
        <f t="shared" si="14"/>
        <v>3.6</v>
      </c>
      <c r="B382" s="620" t="s">
        <v>594</v>
      </c>
      <c r="C382" s="621">
        <v>1.29</v>
      </c>
      <c r="D382" s="539" t="s">
        <v>298</v>
      </c>
      <c r="E382" s="513"/>
      <c r="F382" s="506">
        <f t="shared" si="13"/>
        <v>0</v>
      </c>
    </row>
    <row r="383" spans="1:6" s="559" customFormat="1">
      <c r="A383" s="619">
        <f t="shared" si="14"/>
        <v>3.7</v>
      </c>
      <c r="B383" s="620" t="s">
        <v>595</v>
      </c>
      <c r="C383" s="621">
        <v>1.29</v>
      </c>
      <c r="D383" s="539" t="s">
        <v>298</v>
      </c>
      <c r="E383" s="513"/>
      <c r="F383" s="506">
        <f t="shared" si="13"/>
        <v>0</v>
      </c>
    </row>
    <row r="384" spans="1:6" s="559" customFormat="1">
      <c r="A384" s="619">
        <f t="shared" si="14"/>
        <v>3.8</v>
      </c>
      <c r="B384" s="620" t="s">
        <v>596</v>
      </c>
      <c r="C384" s="621">
        <v>0.34</v>
      </c>
      <c r="D384" s="539" t="s">
        <v>298</v>
      </c>
      <c r="E384" s="513"/>
      <c r="F384" s="506">
        <f t="shared" si="13"/>
        <v>0</v>
      </c>
    </row>
    <row r="385" spans="1:6" s="559" customFormat="1">
      <c r="A385" s="619">
        <f t="shared" si="14"/>
        <v>3.9</v>
      </c>
      <c r="B385" s="620" t="s">
        <v>597</v>
      </c>
      <c r="C385" s="621">
        <v>6.5</v>
      </c>
      <c r="D385" s="539" t="s">
        <v>298</v>
      </c>
      <c r="E385" s="513"/>
      <c r="F385" s="506">
        <f t="shared" si="13"/>
        <v>0</v>
      </c>
    </row>
    <row r="386" spans="1:6" s="559" customFormat="1">
      <c r="A386" s="622">
        <v>3.1</v>
      </c>
      <c r="B386" s="620" t="s">
        <v>598</v>
      </c>
      <c r="C386" s="621">
        <v>2.41</v>
      </c>
      <c r="D386" s="539" t="s">
        <v>298</v>
      </c>
      <c r="E386" s="513"/>
      <c r="F386" s="506">
        <f t="shared" si="13"/>
        <v>0</v>
      </c>
    </row>
    <row r="387" spans="1:6" s="559" customFormat="1">
      <c r="A387" s="622">
        <f>A386+0.01</f>
        <v>3.11</v>
      </c>
      <c r="B387" s="620" t="s">
        <v>599</v>
      </c>
      <c r="C387" s="621">
        <v>13</v>
      </c>
      <c r="D387" s="539" t="s">
        <v>298</v>
      </c>
      <c r="E387" s="513"/>
      <c r="F387" s="506">
        <f t="shared" si="13"/>
        <v>0</v>
      </c>
    </row>
    <row r="388" spans="1:6" s="559" customFormat="1">
      <c r="A388" s="622">
        <f>A387+0.01</f>
        <v>3.12</v>
      </c>
      <c r="B388" s="620" t="s">
        <v>600</v>
      </c>
      <c r="C388" s="621">
        <v>0.32</v>
      </c>
      <c r="D388" s="539" t="s">
        <v>298</v>
      </c>
      <c r="E388" s="513"/>
      <c r="F388" s="506">
        <f t="shared" si="13"/>
        <v>0</v>
      </c>
    </row>
    <row r="389" spans="1:6" s="559" customFormat="1">
      <c r="A389" s="622">
        <f>A388+0.01</f>
        <v>3.13</v>
      </c>
      <c r="B389" s="620" t="s">
        <v>601</v>
      </c>
      <c r="C389" s="621">
        <v>1.05</v>
      </c>
      <c r="D389" s="539" t="s">
        <v>298</v>
      </c>
      <c r="E389" s="513"/>
      <c r="F389" s="506">
        <f t="shared" si="13"/>
        <v>0</v>
      </c>
    </row>
    <row r="390" spans="1:6" s="559" customFormat="1">
      <c r="A390" s="925"/>
      <c r="B390" s="926"/>
      <c r="C390" s="927"/>
      <c r="D390" s="928"/>
      <c r="E390" s="919"/>
      <c r="F390" s="919"/>
    </row>
    <row r="391" spans="1:6" s="559" customFormat="1">
      <c r="A391" s="617">
        <f>A376+1</f>
        <v>4</v>
      </c>
      <c r="B391" s="618" t="s">
        <v>299</v>
      </c>
      <c r="C391" s="538"/>
      <c r="D391" s="539"/>
      <c r="E391" s="513"/>
      <c r="F391" s="513"/>
    </row>
    <row r="392" spans="1:6" s="559" customFormat="1">
      <c r="A392" s="619">
        <f>A391+0.1</f>
        <v>4.0999999999999996</v>
      </c>
      <c r="B392" s="623" t="s">
        <v>602</v>
      </c>
      <c r="C392" s="621">
        <v>36.79</v>
      </c>
      <c r="D392" s="539" t="s">
        <v>300</v>
      </c>
      <c r="E392" s="513"/>
      <c r="F392" s="506">
        <f>+ROUND(E392*C392,2)</f>
        <v>0</v>
      </c>
    </row>
    <row r="393" spans="1:6" s="559" customFormat="1">
      <c r="A393" s="619">
        <f>A392+0.1</f>
        <v>4.2</v>
      </c>
      <c r="B393" s="623" t="s">
        <v>603</v>
      </c>
      <c r="C393" s="621">
        <v>232.46</v>
      </c>
      <c r="D393" s="539" t="s">
        <v>300</v>
      </c>
      <c r="E393" s="513"/>
      <c r="F393" s="506">
        <f>+ROUND(E393*C393,2)</f>
        <v>0</v>
      </c>
    </row>
    <row r="394" spans="1:6" s="559" customFormat="1">
      <c r="A394" s="619">
        <f>A393+0.1</f>
        <v>4.3</v>
      </c>
      <c r="B394" s="623" t="s">
        <v>604</v>
      </c>
      <c r="C394" s="621">
        <v>28.08</v>
      </c>
      <c r="D394" s="539" t="s">
        <v>300</v>
      </c>
      <c r="E394" s="513"/>
      <c r="F394" s="506">
        <f>+ROUND(E394*C394,2)</f>
        <v>0</v>
      </c>
    </row>
    <row r="395" spans="1:6" s="559" customFormat="1">
      <c r="A395" s="619">
        <f>A394+0.1</f>
        <v>4.4000000000000004</v>
      </c>
      <c r="B395" s="624" t="s">
        <v>605</v>
      </c>
      <c r="C395" s="621">
        <v>45</v>
      </c>
      <c r="D395" s="539" t="s">
        <v>300</v>
      </c>
      <c r="E395" s="513"/>
      <c r="F395" s="506">
        <f>+ROUND(E395*C395,2)</f>
        <v>0</v>
      </c>
    </row>
    <row r="396" spans="1:6" s="559" customFormat="1">
      <c r="A396" s="620"/>
      <c r="B396" s="620"/>
      <c r="C396" s="538"/>
      <c r="D396" s="539"/>
      <c r="E396" s="513"/>
      <c r="F396" s="513"/>
    </row>
    <row r="397" spans="1:6" s="559" customFormat="1">
      <c r="A397" s="617">
        <f>A391+1</f>
        <v>5</v>
      </c>
      <c r="B397" s="618" t="s">
        <v>516</v>
      </c>
      <c r="C397" s="538"/>
      <c r="D397" s="539"/>
      <c r="E397" s="513"/>
      <c r="F397" s="513"/>
    </row>
    <row r="398" spans="1:6" s="559" customFormat="1">
      <c r="A398" s="619">
        <f>A397+0.1</f>
        <v>5.0999999999999996</v>
      </c>
      <c r="B398" s="620" t="s">
        <v>606</v>
      </c>
      <c r="C398" s="621">
        <v>480.31</v>
      </c>
      <c r="D398" s="539" t="s">
        <v>300</v>
      </c>
      <c r="E398" s="513"/>
      <c r="F398" s="506">
        <f t="shared" ref="F398:F405" si="15">+ROUND(E398*C398,2)</f>
        <v>0</v>
      </c>
    </row>
    <row r="399" spans="1:6" s="559" customFormat="1">
      <c r="A399" s="619">
        <f t="shared" ref="A399:A405" si="16">A398+0.1</f>
        <v>5.2</v>
      </c>
      <c r="B399" s="620" t="s">
        <v>607</v>
      </c>
      <c r="C399" s="621">
        <v>172.38</v>
      </c>
      <c r="D399" s="539" t="s">
        <v>300</v>
      </c>
      <c r="E399" s="513"/>
      <c r="F399" s="506">
        <f t="shared" si="15"/>
        <v>0</v>
      </c>
    </row>
    <row r="400" spans="1:6" s="559" customFormat="1">
      <c r="A400" s="619">
        <f t="shared" si="16"/>
        <v>5.3</v>
      </c>
      <c r="B400" s="620" t="s">
        <v>608</v>
      </c>
      <c r="C400" s="621">
        <v>108.31</v>
      </c>
      <c r="D400" s="539" t="s">
        <v>300</v>
      </c>
      <c r="E400" s="513"/>
      <c r="F400" s="506">
        <f t="shared" si="15"/>
        <v>0</v>
      </c>
    </row>
    <row r="401" spans="1:6" s="559" customFormat="1">
      <c r="A401" s="619">
        <f t="shared" si="16"/>
        <v>5.4</v>
      </c>
      <c r="B401" s="620" t="s">
        <v>609</v>
      </c>
      <c r="C401" s="621">
        <v>112.55</v>
      </c>
      <c r="D401" s="539" t="s">
        <v>300</v>
      </c>
      <c r="E401" s="513"/>
      <c r="F401" s="506">
        <f t="shared" si="15"/>
        <v>0</v>
      </c>
    </row>
    <row r="402" spans="1:6" s="559" customFormat="1">
      <c r="A402" s="619">
        <f t="shared" si="16"/>
        <v>5.5</v>
      </c>
      <c r="B402" s="620" t="s">
        <v>610</v>
      </c>
      <c r="C402" s="621">
        <v>60</v>
      </c>
      <c r="D402" s="539" t="s">
        <v>300</v>
      </c>
      <c r="E402" s="513"/>
      <c r="F402" s="506">
        <f t="shared" si="15"/>
        <v>0</v>
      </c>
    </row>
    <row r="403" spans="1:6" s="559" customFormat="1">
      <c r="A403" s="619">
        <f t="shared" si="16"/>
        <v>5.6</v>
      </c>
      <c r="B403" s="620" t="s">
        <v>611</v>
      </c>
      <c r="C403" s="621">
        <v>32</v>
      </c>
      <c r="D403" s="539" t="s">
        <v>15</v>
      </c>
      <c r="E403" s="513"/>
      <c r="F403" s="506">
        <f t="shared" si="15"/>
        <v>0</v>
      </c>
    </row>
    <row r="404" spans="1:6" s="559" customFormat="1">
      <c r="A404" s="619">
        <f t="shared" si="16"/>
        <v>5.7</v>
      </c>
      <c r="B404" s="620" t="s">
        <v>612</v>
      </c>
      <c r="C404" s="621">
        <v>145.53</v>
      </c>
      <c r="D404" s="539" t="s">
        <v>15</v>
      </c>
      <c r="E404" s="513"/>
      <c r="F404" s="506">
        <f t="shared" si="15"/>
        <v>0</v>
      </c>
    </row>
    <row r="405" spans="1:6" s="559" customFormat="1">
      <c r="A405" s="619">
        <f t="shared" si="16"/>
        <v>5.8</v>
      </c>
      <c r="B405" s="620" t="s">
        <v>613</v>
      </c>
      <c r="C405" s="621">
        <v>236.51</v>
      </c>
      <c r="D405" s="539" t="s">
        <v>15</v>
      </c>
      <c r="E405" s="513"/>
      <c r="F405" s="506">
        <f t="shared" si="15"/>
        <v>0</v>
      </c>
    </row>
    <row r="406" spans="1:6" s="559" customFormat="1">
      <c r="A406" s="620"/>
      <c r="B406" s="620"/>
      <c r="C406" s="538"/>
      <c r="D406" s="539"/>
      <c r="E406" s="513"/>
      <c r="F406" s="513"/>
    </row>
    <row r="407" spans="1:6" s="559" customFormat="1">
      <c r="A407" s="617">
        <f>A397+1</f>
        <v>6</v>
      </c>
      <c r="B407" s="618" t="s">
        <v>614</v>
      </c>
      <c r="C407" s="538"/>
      <c r="D407" s="539"/>
      <c r="E407" s="513"/>
      <c r="F407" s="513"/>
    </row>
    <row r="408" spans="1:6" s="559" customFormat="1">
      <c r="A408" s="619">
        <f>A407+0.1</f>
        <v>6.1</v>
      </c>
      <c r="B408" s="620" t="s">
        <v>615</v>
      </c>
      <c r="C408" s="621">
        <v>122.13</v>
      </c>
      <c r="D408" s="539" t="s">
        <v>304</v>
      </c>
      <c r="E408" s="513"/>
      <c r="F408" s="506">
        <f>+ROUND(E408*C408,2)</f>
        <v>0</v>
      </c>
    </row>
    <row r="409" spans="1:6" s="559" customFormat="1">
      <c r="A409" s="619">
        <f>A408+0.1</f>
        <v>6.2</v>
      </c>
      <c r="B409" s="620" t="s">
        <v>616</v>
      </c>
      <c r="C409" s="621">
        <v>15.49</v>
      </c>
      <c r="D409" s="539" t="s">
        <v>304</v>
      </c>
      <c r="E409" s="513"/>
      <c r="F409" s="506">
        <f>+ROUND(E409*C409,2)</f>
        <v>0</v>
      </c>
    </row>
    <row r="410" spans="1:6" s="559" customFormat="1">
      <c r="A410" s="620"/>
      <c r="B410" s="620"/>
      <c r="C410" s="538"/>
      <c r="D410" s="539"/>
      <c r="E410" s="513"/>
      <c r="F410" s="513"/>
    </row>
    <row r="411" spans="1:6" s="559" customFormat="1">
      <c r="A411" s="617">
        <f>A407+1</f>
        <v>7</v>
      </c>
      <c r="B411" s="618" t="s">
        <v>617</v>
      </c>
      <c r="C411" s="538"/>
      <c r="D411" s="539"/>
      <c r="E411" s="513"/>
      <c r="F411" s="513"/>
    </row>
    <row r="412" spans="1:6" s="559" customFormat="1">
      <c r="A412" s="619">
        <f>A411+0.1</f>
        <v>7.1</v>
      </c>
      <c r="B412" s="620" t="s">
        <v>618</v>
      </c>
      <c r="C412" s="621">
        <v>1</v>
      </c>
      <c r="D412" s="539" t="s">
        <v>10</v>
      </c>
      <c r="E412" s="513"/>
      <c r="F412" s="506">
        <f t="shared" ref="F412:F418" si="17">+ROUND(E412*C412,2)</f>
        <v>0</v>
      </c>
    </row>
    <row r="413" spans="1:6" s="559" customFormat="1">
      <c r="A413" s="619">
        <f t="shared" ref="A413:A418" si="18">A412+0.1</f>
        <v>7.2</v>
      </c>
      <c r="B413" s="620" t="s">
        <v>619</v>
      </c>
      <c r="C413" s="621">
        <v>5</v>
      </c>
      <c r="D413" s="539" t="s">
        <v>10</v>
      </c>
      <c r="E413" s="513"/>
      <c r="F413" s="506">
        <f t="shared" si="17"/>
        <v>0</v>
      </c>
    </row>
    <row r="414" spans="1:6" s="559" customFormat="1">
      <c r="A414" s="619">
        <f t="shared" si="18"/>
        <v>7.3</v>
      </c>
      <c r="B414" s="620" t="s">
        <v>620</v>
      </c>
      <c r="C414" s="621">
        <v>5</v>
      </c>
      <c r="D414" s="539" t="s">
        <v>10</v>
      </c>
      <c r="E414" s="513"/>
      <c r="F414" s="506">
        <f t="shared" si="17"/>
        <v>0</v>
      </c>
    </row>
    <row r="415" spans="1:6" s="559" customFormat="1">
      <c r="A415" s="619">
        <f t="shared" si="18"/>
        <v>7.4</v>
      </c>
      <c r="B415" s="620" t="s">
        <v>621</v>
      </c>
      <c r="C415" s="621">
        <v>3</v>
      </c>
      <c r="D415" s="539" t="s">
        <v>10</v>
      </c>
      <c r="E415" s="513"/>
      <c r="F415" s="506">
        <f t="shared" si="17"/>
        <v>0</v>
      </c>
    </row>
    <row r="416" spans="1:6" s="559" customFormat="1">
      <c r="A416" s="619">
        <f t="shared" si="18"/>
        <v>7.5</v>
      </c>
      <c r="B416" s="620" t="s">
        <v>622</v>
      </c>
      <c r="C416" s="621">
        <v>1</v>
      </c>
      <c r="D416" s="539" t="s">
        <v>10</v>
      </c>
      <c r="E416" s="513"/>
      <c r="F416" s="506">
        <f t="shared" si="17"/>
        <v>0</v>
      </c>
    </row>
    <row r="417" spans="1:6" s="559" customFormat="1">
      <c r="A417" s="619">
        <f t="shared" si="18"/>
        <v>7.6</v>
      </c>
      <c r="B417" s="620" t="s">
        <v>623</v>
      </c>
      <c r="C417" s="621">
        <v>1</v>
      </c>
      <c r="D417" s="539" t="s">
        <v>10</v>
      </c>
      <c r="E417" s="513"/>
      <c r="F417" s="506">
        <f t="shared" si="17"/>
        <v>0</v>
      </c>
    </row>
    <row r="418" spans="1:6" s="559" customFormat="1">
      <c r="A418" s="619">
        <f t="shared" si="18"/>
        <v>7.7</v>
      </c>
      <c r="B418" s="620" t="s">
        <v>624</v>
      </c>
      <c r="C418" s="621">
        <v>2</v>
      </c>
      <c r="D418" s="539" t="s">
        <v>10</v>
      </c>
      <c r="E418" s="513"/>
      <c r="F418" s="506">
        <f t="shared" si="17"/>
        <v>0</v>
      </c>
    </row>
    <row r="419" spans="1:6" s="559" customFormat="1">
      <c r="A419" s="620"/>
      <c r="B419" s="620"/>
      <c r="C419" s="538"/>
      <c r="D419" s="539"/>
      <c r="E419" s="513"/>
      <c r="F419" s="513"/>
    </row>
    <row r="420" spans="1:6" s="559" customFormat="1">
      <c r="A420" s="617">
        <f>A411+1</f>
        <v>8</v>
      </c>
      <c r="B420" s="618" t="s">
        <v>521</v>
      </c>
      <c r="C420" s="538"/>
      <c r="D420" s="539"/>
      <c r="E420" s="513"/>
      <c r="F420" s="513"/>
    </row>
    <row r="421" spans="1:6" s="559" customFormat="1">
      <c r="A421" s="619">
        <f>A420+0.1</f>
        <v>8.1</v>
      </c>
      <c r="B421" s="620" t="s">
        <v>625</v>
      </c>
      <c r="C421" s="621">
        <v>85.86</v>
      </c>
      <c r="D421" s="539" t="s">
        <v>300</v>
      </c>
      <c r="E421" s="513"/>
      <c r="F421" s="506">
        <f t="shared" ref="F421:F427" si="19">+ROUND(E421*C421,2)</f>
        <v>0</v>
      </c>
    </row>
    <row r="422" spans="1:6" s="559" customFormat="1">
      <c r="A422" s="619">
        <f t="shared" ref="A422:A427" si="20">A421+0.1</f>
        <v>8.1999999999999993</v>
      </c>
      <c r="B422" s="620" t="s">
        <v>626</v>
      </c>
      <c r="C422" s="621">
        <v>9.58</v>
      </c>
      <c r="D422" s="539" t="s">
        <v>300</v>
      </c>
      <c r="E422" s="513"/>
      <c r="F422" s="506">
        <f t="shared" si="19"/>
        <v>0</v>
      </c>
    </row>
    <row r="423" spans="1:6" s="559" customFormat="1">
      <c r="A423" s="619">
        <f t="shared" si="20"/>
        <v>8.3000000000000007</v>
      </c>
      <c r="B423" s="620" t="s">
        <v>627</v>
      </c>
      <c r="C423" s="621">
        <v>141.96</v>
      </c>
      <c r="D423" s="539" t="s">
        <v>15</v>
      </c>
      <c r="E423" s="513"/>
      <c r="F423" s="506">
        <f t="shared" si="19"/>
        <v>0</v>
      </c>
    </row>
    <row r="424" spans="1:6" s="559" customFormat="1">
      <c r="A424" s="619">
        <f t="shared" si="20"/>
        <v>8.4</v>
      </c>
      <c r="B424" s="620" t="s">
        <v>628</v>
      </c>
      <c r="C424" s="621">
        <v>5</v>
      </c>
      <c r="D424" s="539" t="s">
        <v>15</v>
      </c>
      <c r="E424" s="513"/>
      <c r="F424" s="506">
        <f t="shared" si="19"/>
        <v>0</v>
      </c>
    </row>
    <row r="425" spans="1:6" s="559" customFormat="1">
      <c r="A425" s="619">
        <f t="shared" si="20"/>
        <v>8.5</v>
      </c>
      <c r="B425" s="620" t="s">
        <v>629</v>
      </c>
      <c r="C425" s="621">
        <v>45.26</v>
      </c>
      <c r="D425" s="539" t="s">
        <v>300</v>
      </c>
      <c r="E425" s="513"/>
      <c r="F425" s="506">
        <f t="shared" si="19"/>
        <v>0</v>
      </c>
    </row>
    <row r="426" spans="1:6" s="559" customFormat="1">
      <c r="A426" s="619">
        <f t="shared" si="20"/>
        <v>8.6</v>
      </c>
      <c r="B426" s="620" t="s">
        <v>630</v>
      </c>
      <c r="C426" s="621">
        <v>85.87</v>
      </c>
      <c r="D426" s="539" t="s">
        <v>300</v>
      </c>
      <c r="E426" s="513"/>
      <c r="F426" s="506">
        <f t="shared" si="19"/>
        <v>0</v>
      </c>
    </row>
    <row r="427" spans="1:6" s="559" customFormat="1">
      <c r="A427" s="619">
        <f t="shared" si="20"/>
        <v>8.6999999999999993</v>
      </c>
      <c r="B427" s="620" t="s">
        <v>631</v>
      </c>
      <c r="C427" s="621">
        <v>75.260000000000005</v>
      </c>
      <c r="D427" s="539" t="s">
        <v>300</v>
      </c>
      <c r="E427" s="513"/>
      <c r="F427" s="506">
        <f t="shared" si="19"/>
        <v>0</v>
      </c>
    </row>
    <row r="428" spans="1:6" s="559" customFormat="1">
      <c r="A428" s="620"/>
      <c r="B428" s="620"/>
      <c r="C428" s="538"/>
      <c r="D428" s="539"/>
      <c r="E428" s="513"/>
      <c r="F428" s="513"/>
    </row>
    <row r="429" spans="1:6" s="559" customFormat="1">
      <c r="A429" s="617">
        <f>A420+1</f>
        <v>9</v>
      </c>
      <c r="B429" s="618" t="s">
        <v>632</v>
      </c>
      <c r="C429" s="538"/>
      <c r="D429" s="539"/>
      <c r="E429" s="513"/>
      <c r="F429" s="513"/>
    </row>
    <row r="430" spans="1:6" s="559" customFormat="1">
      <c r="A430" s="619">
        <f>A429+0.1</f>
        <v>9.1</v>
      </c>
      <c r="B430" s="620" t="s">
        <v>633</v>
      </c>
      <c r="C430" s="538">
        <v>84.78</v>
      </c>
      <c r="D430" s="539" t="s">
        <v>300</v>
      </c>
      <c r="E430" s="513"/>
      <c r="F430" s="506">
        <f>+ROUND(E430*C430,2)</f>
        <v>0</v>
      </c>
    </row>
    <row r="431" spans="1:6" s="559" customFormat="1">
      <c r="A431" s="619">
        <f>A430+0.1</f>
        <v>9.1999999999999993</v>
      </c>
      <c r="B431" s="620" t="s">
        <v>634</v>
      </c>
      <c r="C431" s="538">
        <v>2.11</v>
      </c>
      <c r="D431" s="539" t="s">
        <v>300</v>
      </c>
      <c r="E431" s="513"/>
      <c r="F431" s="506">
        <f>+ROUND(E431*C431,2)</f>
        <v>0</v>
      </c>
    </row>
    <row r="432" spans="1:6" s="559" customFormat="1">
      <c r="A432" s="620"/>
      <c r="B432" s="620"/>
      <c r="C432" s="538"/>
      <c r="D432" s="539"/>
      <c r="E432" s="513"/>
      <c r="F432" s="513"/>
    </row>
    <row r="433" spans="1:6" s="559" customFormat="1">
      <c r="A433" s="617">
        <f>A429+1</f>
        <v>10</v>
      </c>
      <c r="B433" s="618" t="s">
        <v>305</v>
      </c>
      <c r="C433" s="538"/>
      <c r="D433" s="539"/>
      <c r="E433" s="513"/>
      <c r="F433" s="513"/>
    </row>
    <row r="434" spans="1:6" s="559" customFormat="1">
      <c r="A434" s="619">
        <f>A433+0.1</f>
        <v>10.1</v>
      </c>
      <c r="B434" s="620" t="s">
        <v>635</v>
      </c>
      <c r="C434" s="538">
        <v>4</v>
      </c>
      <c r="D434" s="539" t="s">
        <v>10</v>
      </c>
      <c r="E434" s="513"/>
      <c r="F434" s="506">
        <f t="shared" ref="F434:F457" si="21">+ROUND(E434*C434,2)</f>
        <v>0</v>
      </c>
    </row>
    <row r="435" spans="1:6" s="559" customFormat="1">
      <c r="A435" s="619">
        <f t="shared" ref="A435:A442" si="22">A434+0.1</f>
        <v>10.199999999999999</v>
      </c>
      <c r="B435" s="620" t="s">
        <v>636</v>
      </c>
      <c r="C435" s="538">
        <v>3</v>
      </c>
      <c r="D435" s="539" t="s">
        <v>10</v>
      </c>
      <c r="E435" s="513"/>
      <c r="F435" s="506">
        <f t="shared" si="21"/>
        <v>0</v>
      </c>
    </row>
    <row r="436" spans="1:6" s="559" customFormat="1">
      <c r="A436" s="619">
        <f t="shared" si="22"/>
        <v>10.3</v>
      </c>
      <c r="B436" s="620" t="s">
        <v>637</v>
      </c>
      <c r="C436" s="538">
        <v>1</v>
      </c>
      <c r="D436" s="539" t="s">
        <v>10</v>
      </c>
      <c r="E436" s="513"/>
      <c r="F436" s="506">
        <f t="shared" si="21"/>
        <v>0</v>
      </c>
    </row>
    <row r="437" spans="1:6" s="559" customFormat="1">
      <c r="A437" s="619">
        <f t="shared" si="22"/>
        <v>10.4</v>
      </c>
      <c r="B437" s="620" t="s">
        <v>638</v>
      </c>
      <c r="C437" s="538">
        <v>5</v>
      </c>
      <c r="D437" s="539" t="s">
        <v>10</v>
      </c>
      <c r="E437" s="513"/>
      <c r="F437" s="506">
        <f t="shared" si="21"/>
        <v>0</v>
      </c>
    </row>
    <row r="438" spans="1:6" s="559" customFormat="1">
      <c r="A438" s="619">
        <f t="shared" si="22"/>
        <v>10.5</v>
      </c>
      <c r="B438" s="620" t="s">
        <v>639</v>
      </c>
      <c r="C438" s="538">
        <v>3</v>
      </c>
      <c r="D438" s="539" t="s">
        <v>10</v>
      </c>
      <c r="E438" s="513"/>
      <c r="F438" s="506">
        <f t="shared" si="21"/>
        <v>0</v>
      </c>
    </row>
    <row r="439" spans="1:6" s="559" customFormat="1">
      <c r="A439" s="619">
        <f t="shared" si="22"/>
        <v>10.6</v>
      </c>
      <c r="B439" s="620" t="s">
        <v>640</v>
      </c>
      <c r="C439" s="538">
        <v>8</v>
      </c>
      <c r="D439" s="539" t="s">
        <v>10</v>
      </c>
      <c r="E439" s="513"/>
      <c r="F439" s="506">
        <f t="shared" si="21"/>
        <v>0</v>
      </c>
    </row>
    <row r="440" spans="1:6" s="559" customFormat="1">
      <c r="A440" s="619">
        <f t="shared" si="22"/>
        <v>10.7</v>
      </c>
      <c r="B440" s="620" t="s">
        <v>641</v>
      </c>
      <c r="C440" s="538">
        <v>3</v>
      </c>
      <c r="D440" s="539" t="s">
        <v>10</v>
      </c>
      <c r="E440" s="513"/>
      <c r="F440" s="506">
        <f t="shared" si="21"/>
        <v>0</v>
      </c>
    </row>
    <row r="441" spans="1:6" s="559" customFormat="1">
      <c r="A441" s="619">
        <f t="shared" si="22"/>
        <v>10.8</v>
      </c>
      <c r="B441" s="620" t="s">
        <v>642</v>
      </c>
      <c r="C441" s="538">
        <v>30</v>
      </c>
      <c r="D441" s="539" t="s">
        <v>10</v>
      </c>
      <c r="E441" s="513"/>
      <c r="F441" s="506">
        <f t="shared" si="21"/>
        <v>0</v>
      </c>
    </row>
    <row r="442" spans="1:6" s="559" customFormat="1">
      <c r="A442" s="619">
        <f t="shared" si="22"/>
        <v>10.9</v>
      </c>
      <c r="B442" s="620" t="s">
        <v>643</v>
      </c>
      <c r="C442" s="538">
        <v>4</v>
      </c>
      <c r="D442" s="539" t="s">
        <v>10</v>
      </c>
      <c r="E442" s="513"/>
      <c r="F442" s="506">
        <f t="shared" si="21"/>
        <v>0</v>
      </c>
    </row>
    <row r="443" spans="1:6" s="559" customFormat="1">
      <c r="A443" s="625">
        <v>10.1</v>
      </c>
      <c r="B443" s="620" t="s">
        <v>644</v>
      </c>
      <c r="C443" s="538">
        <v>1</v>
      </c>
      <c r="D443" s="539" t="s">
        <v>10</v>
      </c>
      <c r="E443" s="513"/>
      <c r="F443" s="506">
        <f t="shared" si="21"/>
        <v>0</v>
      </c>
    </row>
    <row r="444" spans="1:6" s="559" customFormat="1">
      <c r="A444" s="625">
        <f t="shared" ref="A444:A457" si="23">A443+0.01</f>
        <v>10.11</v>
      </c>
      <c r="B444" s="620" t="s">
        <v>645</v>
      </c>
      <c r="C444" s="538">
        <v>6</v>
      </c>
      <c r="D444" s="539" t="s">
        <v>10</v>
      </c>
      <c r="E444" s="513"/>
      <c r="F444" s="506">
        <f t="shared" si="21"/>
        <v>0</v>
      </c>
    </row>
    <row r="445" spans="1:6" s="559" customFormat="1">
      <c r="A445" s="625">
        <f t="shared" si="23"/>
        <v>10.119999999999999</v>
      </c>
      <c r="B445" s="620" t="s">
        <v>646</v>
      </c>
      <c r="C445" s="538">
        <v>1</v>
      </c>
      <c r="D445" s="539" t="s">
        <v>10</v>
      </c>
      <c r="E445" s="513"/>
      <c r="F445" s="506">
        <f t="shared" si="21"/>
        <v>0</v>
      </c>
    </row>
    <row r="446" spans="1:6" s="559" customFormat="1">
      <c r="A446" s="625">
        <f t="shared" si="23"/>
        <v>10.130000000000001</v>
      </c>
      <c r="B446" s="620" t="s">
        <v>647</v>
      </c>
      <c r="C446" s="538">
        <v>1</v>
      </c>
      <c r="D446" s="539" t="s">
        <v>10</v>
      </c>
      <c r="E446" s="513"/>
      <c r="F446" s="506">
        <f t="shared" si="21"/>
        <v>0</v>
      </c>
    </row>
    <row r="447" spans="1:6" s="559" customFormat="1">
      <c r="A447" s="625">
        <f t="shared" si="23"/>
        <v>10.14</v>
      </c>
      <c r="B447" s="620" t="s">
        <v>648</v>
      </c>
      <c r="C447" s="538">
        <v>2</v>
      </c>
      <c r="D447" s="539" t="s">
        <v>10</v>
      </c>
      <c r="E447" s="513"/>
      <c r="F447" s="506">
        <f t="shared" si="21"/>
        <v>0</v>
      </c>
    </row>
    <row r="448" spans="1:6" s="559" customFormat="1">
      <c r="A448" s="625">
        <f t="shared" si="23"/>
        <v>10.15</v>
      </c>
      <c r="B448" s="620" t="s">
        <v>649</v>
      </c>
      <c r="C448" s="538">
        <v>1</v>
      </c>
      <c r="D448" s="539" t="s">
        <v>10</v>
      </c>
      <c r="E448" s="513"/>
      <c r="F448" s="506">
        <f t="shared" si="21"/>
        <v>0</v>
      </c>
    </row>
    <row r="449" spans="1:6" s="559" customFormat="1">
      <c r="A449" s="961">
        <f t="shared" si="23"/>
        <v>10.16</v>
      </c>
      <c r="B449" s="926" t="s">
        <v>650</v>
      </c>
      <c r="C449" s="927">
        <v>1</v>
      </c>
      <c r="D449" s="928" t="s">
        <v>10</v>
      </c>
      <c r="E449" s="919"/>
      <c r="F449" s="920">
        <f t="shared" si="21"/>
        <v>0</v>
      </c>
    </row>
    <row r="450" spans="1:6" s="559" customFormat="1">
      <c r="A450" s="625">
        <f t="shared" si="23"/>
        <v>10.17</v>
      </c>
      <c r="B450" s="620" t="s">
        <v>651</v>
      </c>
      <c r="C450" s="538">
        <v>1</v>
      </c>
      <c r="D450" s="539" t="s">
        <v>10</v>
      </c>
      <c r="E450" s="513"/>
      <c r="F450" s="506">
        <f t="shared" si="21"/>
        <v>0</v>
      </c>
    </row>
    <row r="451" spans="1:6" s="559" customFormat="1">
      <c r="A451" s="625">
        <f t="shared" si="23"/>
        <v>10.18</v>
      </c>
      <c r="B451" s="620" t="s">
        <v>652</v>
      </c>
      <c r="C451" s="538">
        <v>1</v>
      </c>
      <c r="D451" s="539" t="s">
        <v>10</v>
      </c>
      <c r="E451" s="513"/>
      <c r="F451" s="506">
        <f t="shared" si="21"/>
        <v>0</v>
      </c>
    </row>
    <row r="452" spans="1:6" s="559" customFormat="1">
      <c r="A452" s="625">
        <f t="shared" si="23"/>
        <v>10.19</v>
      </c>
      <c r="B452" s="620" t="s">
        <v>653</v>
      </c>
      <c r="C452" s="538">
        <v>1</v>
      </c>
      <c r="D452" s="539" t="s">
        <v>10</v>
      </c>
      <c r="E452" s="513"/>
      <c r="F452" s="506">
        <f t="shared" si="21"/>
        <v>0</v>
      </c>
    </row>
    <row r="453" spans="1:6" s="559" customFormat="1">
      <c r="A453" s="625">
        <f t="shared" si="23"/>
        <v>10.199999999999999</v>
      </c>
      <c r="B453" s="620" t="s">
        <v>654</v>
      </c>
      <c r="C453" s="538">
        <v>9.59</v>
      </c>
      <c r="D453" s="539" t="s">
        <v>10</v>
      </c>
      <c r="E453" s="513"/>
      <c r="F453" s="506">
        <f t="shared" si="21"/>
        <v>0</v>
      </c>
    </row>
    <row r="454" spans="1:6" s="559" customFormat="1">
      <c r="A454" s="625">
        <f t="shared" si="23"/>
        <v>10.210000000000001</v>
      </c>
      <c r="B454" s="620" t="s">
        <v>655</v>
      </c>
      <c r="C454" s="538">
        <v>1</v>
      </c>
      <c r="D454" s="539" t="s">
        <v>500</v>
      </c>
      <c r="E454" s="513"/>
      <c r="F454" s="506">
        <f t="shared" si="21"/>
        <v>0</v>
      </c>
    </row>
    <row r="455" spans="1:6" s="559" customFormat="1">
      <c r="A455" s="625">
        <f t="shared" si="23"/>
        <v>10.220000000000001</v>
      </c>
      <c r="B455" s="620" t="s">
        <v>656</v>
      </c>
      <c r="C455" s="538">
        <v>1</v>
      </c>
      <c r="D455" s="539" t="s">
        <v>500</v>
      </c>
      <c r="E455" s="513"/>
      <c r="F455" s="506">
        <f t="shared" si="21"/>
        <v>0</v>
      </c>
    </row>
    <row r="456" spans="1:6" s="559" customFormat="1">
      <c r="A456" s="625">
        <f t="shared" si="23"/>
        <v>10.23</v>
      </c>
      <c r="B456" s="620" t="s">
        <v>657</v>
      </c>
      <c r="C456" s="538">
        <v>1</v>
      </c>
      <c r="D456" s="539" t="s">
        <v>500</v>
      </c>
      <c r="E456" s="513"/>
      <c r="F456" s="506">
        <f t="shared" si="21"/>
        <v>0</v>
      </c>
    </row>
    <row r="457" spans="1:6" s="559" customFormat="1">
      <c r="A457" s="625">
        <f t="shared" si="23"/>
        <v>10.24</v>
      </c>
      <c r="B457" s="620" t="s">
        <v>658</v>
      </c>
      <c r="C457" s="538">
        <v>1</v>
      </c>
      <c r="D457" s="539" t="s">
        <v>500</v>
      </c>
      <c r="E457" s="513"/>
      <c r="F457" s="506">
        <f t="shared" si="21"/>
        <v>0</v>
      </c>
    </row>
    <row r="458" spans="1:6" s="559" customFormat="1">
      <c r="A458" s="620"/>
      <c r="B458" s="620"/>
      <c r="C458" s="538"/>
      <c r="D458" s="539"/>
      <c r="E458" s="513"/>
      <c r="F458" s="513"/>
    </row>
    <row r="459" spans="1:6" s="559" customFormat="1">
      <c r="A459" s="617">
        <f>A433+1</f>
        <v>11</v>
      </c>
      <c r="B459" s="618" t="s">
        <v>303</v>
      </c>
      <c r="C459" s="626"/>
      <c r="D459" s="548"/>
      <c r="E459" s="535"/>
      <c r="F459" s="535"/>
    </row>
    <row r="460" spans="1:6" s="559" customFormat="1">
      <c r="A460" s="619">
        <f>A459+0.1</f>
        <v>11.1</v>
      </c>
      <c r="B460" s="620" t="s">
        <v>659</v>
      </c>
      <c r="C460" s="626">
        <v>23</v>
      </c>
      <c r="D460" s="548" t="s">
        <v>10</v>
      </c>
      <c r="E460" s="535"/>
      <c r="F460" s="543">
        <f t="shared" ref="F460:F473" si="24">+ROUND(E460*C460,2)</f>
        <v>0</v>
      </c>
    </row>
    <row r="461" spans="1:6" s="559" customFormat="1">
      <c r="A461" s="619">
        <f t="shared" ref="A461:A468" si="25">A460+0.1</f>
        <v>11.2</v>
      </c>
      <c r="B461" s="620" t="s">
        <v>660</v>
      </c>
      <c r="C461" s="626">
        <v>10</v>
      </c>
      <c r="D461" s="548" t="s">
        <v>10</v>
      </c>
      <c r="E461" s="535"/>
      <c r="F461" s="543">
        <f t="shared" si="24"/>
        <v>0</v>
      </c>
    </row>
    <row r="462" spans="1:6" s="559" customFormat="1">
      <c r="A462" s="619">
        <f t="shared" si="25"/>
        <v>11.3</v>
      </c>
      <c r="B462" s="620" t="s">
        <v>661</v>
      </c>
      <c r="C462" s="626">
        <v>2</v>
      </c>
      <c r="D462" s="548" t="s">
        <v>10</v>
      </c>
      <c r="E462" s="535"/>
      <c r="F462" s="543">
        <f t="shared" si="24"/>
        <v>0</v>
      </c>
    </row>
    <row r="463" spans="1:6" s="559" customFormat="1">
      <c r="A463" s="619">
        <f t="shared" si="25"/>
        <v>11.4</v>
      </c>
      <c r="B463" s="620" t="s">
        <v>662</v>
      </c>
      <c r="C463" s="626">
        <v>8</v>
      </c>
      <c r="D463" s="548" t="s">
        <v>10</v>
      </c>
      <c r="E463" s="535"/>
      <c r="F463" s="543">
        <f t="shared" si="24"/>
        <v>0</v>
      </c>
    </row>
    <row r="464" spans="1:6" s="559" customFormat="1">
      <c r="A464" s="619">
        <f t="shared" si="25"/>
        <v>11.5</v>
      </c>
      <c r="B464" s="620" t="s">
        <v>663</v>
      </c>
      <c r="C464" s="626">
        <v>2</v>
      </c>
      <c r="D464" s="548" t="s">
        <v>10</v>
      </c>
      <c r="E464" s="535"/>
      <c r="F464" s="543">
        <f t="shared" si="24"/>
        <v>0</v>
      </c>
    </row>
    <row r="465" spans="1:6" s="559" customFormat="1">
      <c r="A465" s="619">
        <f t="shared" si="25"/>
        <v>11.6</v>
      </c>
      <c r="B465" s="620" t="s">
        <v>664</v>
      </c>
      <c r="C465" s="626">
        <v>1</v>
      </c>
      <c r="D465" s="548" t="s">
        <v>10</v>
      </c>
      <c r="E465" s="535"/>
      <c r="F465" s="543">
        <f t="shared" si="24"/>
        <v>0</v>
      </c>
    </row>
    <row r="466" spans="1:6" s="559" customFormat="1">
      <c r="A466" s="619">
        <f t="shared" si="25"/>
        <v>11.7</v>
      </c>
      <c r="B466" s="620" t="s">
        <v>665</v>
      </c>
      <c r="C466" s="626">
        <v>3</v>
      </c>
      <c r="D466" s="548" t="s">
        <v>10</v>
      </c>
      <c r="E466" s="535"/>
      <c r="F466" s="543">
        <f t="shared" si="24"/>
        <v>0</v>
      </c>
    </row>
    <row r="467" spans="1:6" s="559" customFormat="1">
      <c r="A467" s="619">
        <f t="shared" si="25"/>
        <v>11.8</v>
      </c>
      <c r="B467" s="620" t="s">
        <v>666</v>
      </c>
      <c r="C467" s="626">
        <v>1</v>
      </c>
      <c r="D467" s="548" t="s">
        <v>10</v>
      </c>
      <c r="E467" s="535"/>
      <c r="F467" s="543">
        <f t="shared" si="24"/>
        <v>0</v>
      </c>
    </row>
    <row r="468" spans="1:6" s="559" customFormat="1">
      <c r="A468" s="619">
        <f t="shared" si="25"/>
        <v>11.9</v>
      </c>
      <c r="B468" s="620" t="s">
        <v>667</v>
      </c>
      <c r="C468" s="626">
        <v>2</v>
      </c>
      <c r="D468" s="548" t="s">
        <v>10</v>
      </c>
      <c r="E468" s="535"/>
      <c r="F468" s="543">
        <f t="shared" si="24"/>
        <v>0</v>
      </c>
    </row>
    <row r="469" spans="1:6" s="559" customFormat="1">
      <c r="A469" s="625">
        <v>11.1</v>
      </c>
      <c r="B469" s="620" t="s">
        <v>668</v>
      </c>
      <c r="C469" s="626">
        <v>2</v>
      </c>
      <c r="D469" s="548" t="s">
        <v>10</v>
      </c>
      <c r="E469" s="535"/>
      <c r="F469" s="543">
        <f t="shared" si="24"/>
        <v>0</v>
      </c>
    </row>
    <row r="470" spans="1:6" s="559" customFormat="1">
      <c r="A470" s="625">
        <f>A469+0.01</f>
        <v>11.11</v>
      </c>
      <c r="B470" s="620" t="s">
        <v>669</v>
      </c>
      <c r="C470" s="626">
        <v>4</v>
      </c>
      <c r="D470" s="548" t="s">
        <v>10</v>
      </c>
      <c r="E470" s="535"/>
      <c r="F470" s="543">
        <f t="shared" si="24"/>
        <v>0</v>
      </c>
    </row>
    <row r="471" spans="1:6" s="559" customFormat="1">
      <c r="A471" s="625">
        <f>A470+0.01</f>
        <v>11.12</v>
      </c>
      <c r="B471" s="620" t="s">
        <v>670</v>
      </c>
      <c r="C471" s="626">
        <v>4</v>
      </c>
      <c r="D471" s="548" t="s">
        <v>10</v>
      </c>
      <c r="E471" s="535"/>
      <c r="F471" s="543">
        <f t="shared" si="24"/>
        <v>0</v>
      </c>
    </row>
    <row r="472" spans="1:6" s="559" customFormat="1">
      <c r="A472" s="625">
        <f>A471+0.01</f>
        <v>11.13</v>
      </c>
      <c r="B472" s="620" t="s">
        <v>671</v>
      </c>
      <c r="C472" s="626">
        <v>1</v>
      </c>
      <c r="D472" s="548" t="s">
        <v>500</v>
      </c>
      <c r="E472" s="535"/>
      <c r="F472" s="543">
        <f t="shared" si="24"/>
        <v>0</v>
      </c>
    </row>
    <row r="473" spans="1:6" s="559" customFormat="1">
      <c r="A473" s="625">
        <f>A472+0.01</f>
        <v>11.14</v>
      </c>
      <c r="B473" s="620" t="s">
        <v>672</v>
      </c>
      <c r="C473" s="626">
        <v>1</v>
      </c>
      <c r="D473" s="548" t="s">
        <v>500</v>
      </c>
      <c r="E473" s="535"/>
      <c r="F473" s="543">
        <f t="shared" si="24"/>
        <v>0</v>
      </c>
    </row>
    <row r="474" spans="1:6" s="559" customFormat="1">
      <c r="A474" s="620"/>
      <c r="B474" s="620"/>
      <c r="C474" s="538"/>
      <c r="D474" s="539"/>
      <c r="E474" s="513"/>
      <c r="F474" s="513"/>
    </row>
    <row r="475" spans="1:6" s="559" customFormat="1">
      <c r="A475" s="617">
        <f>A459+1</f>
        <v>12</v>
      </c>
      <c r="B475" s="618" t="s">
        <v>673</v>
      </c>
      <c r="C475" s="538"/>
      <c r="D475" s="539"/>
      <c r="E475" s="513"/>
      <c r="F475" s="513"/>
    </row>
    <row r="476" spans="1:6" s="559" customFormat="1">
      <c r="A476" s="619">
        <f>A475+0.1</f>
        <v>12.1</v>
      </c>
      <c r="B476" s="620" t="s">
        <v>674</v>
      </c>
      <c r="C476" s="538">
        <v>110.83</v>
      </c>
      <c r="D476" s="539" t="s">
        <v>300</v>
      </c>
      <c r="E476" s="513"/>
      <c r="F476" s="506">
        <f>+ROUND(E476*C476,2)</f>
        <v>0</v>
      </c>
    </row>
    <row r="477" spans="1:6" s="559" customFormat="1">
      <c r="A477" s="619">
        <f>A476+0.1</f>
        <v>12.2</v>
      </c>
      <c r="B477" s="620" t="s">
        <v>675</v>
      </c>
      <c r="C477" s="538">
        <v>46.1</v>
      </c>
      <c r="D477" s="539" t="s">
        <v>15</v>
      </c>
      <c r="E477" s="513"/>
      <c r="F477" s="506">
        <f>+ROUND(E477*C477,2)</f>
        <v>0</v>
      </c>
    </row>
    <row r="478" spans="1:6" s="559" customFormat="1">
      <c r="A478" s="619">
        <f>A477+0.1</f>
        <v>12.3</v>
      </c>
      <c r="B478" s="620" t="s">
        <v>676</v>
      </c>
      <c r="C478" s="538">
        <v>179.86</v>
      </c>
      <c r="D478" s="539" t="s">
        <v>300</v>
      </c>
      <c r="E478" s="513"/>
      <c r="F478" s="506">
        <f>+ROUND(E478*C478,2)</f>
        <v>0</v>
      </c>
    </row>
    <row r="479" spans="1:6" s="559" customFormat="1">
      <c r="A479" s="619">
        <f>A478+0.1</f>
        <v>12.4</v>
      </c>
      <c r="B479" s="620" t="s">
        <v>677</v>
      </c>
      <c r="C479" s="538">
        <v>46.1</v>
      </c>
      <c r="D479" s="539" t="s">
        <v>15</v>
      </c>
      <c r="E479" s="513"/>
      <c r="F479" s="506">
        <f>+ROUND(E479*C479,2)</f>
        <v>0</v>
      </c>
    </row>
    <row r="480" spans="1:6" s="559" customFormat="1">
      <c r="A480" s="620"/>
      <c r="B480" s="620"/>
      <c r="C480" s="538"/>
      <c r="D480" s="539"/>
      <c r="E480" s="513"/>
      <c r="F480" s="513"/>
    </row>
    <row r="481" spans="1:6" s="559" customFormat="1">
      <c r="A481" s="617">
        <f>A475+1</f>
        <v>13</v>
      </c>
      <c r="B481" s="618" t="s">
        <v>678</v>
      </c>
      <c r="C481" s="538"/>
      <c r="D481" s="539"/>
      <c r="E481" s="513"/>
      <c r="F481" s="513"/>
    </row>
    <row r="482" spans="1:6" s="559" customFormat="1">
      <c r="A482" s="619">
        <f>+A481+0.1</f>
        <v>13.1</v>
      </c>
      <c r="B482" s="620" t="s">
        <v>679</v>
      </c>
      <c r="C482" s="538">
        <v>7.28</v>
      </c>
      <c r="D482" s="539" t="s">
        <v>406</v>
      </c>
      <c r="E482" s="513"/>
      <c r="F482" s="506">
        <f>+ROUND(E482*C482,2)</f>
        <v>0</v>
      </c>
    </row>
    <row r="483" spans="1:6" s="559" customFormat="1">
      <c r="A483" s="619">
        <f>+A482+0.1</f>
        <v>13.2</v>
      </c>
      <c r="B483" s="620" t="s">
        <v>680</v>
      </c>
      <c r="C483" s="538">
        <v>7.28</v>
      </c>
      <c r="D483" s="539" t="s">
        <v>406</v>
      </c>
      <c r="E483" s="513"/>
      <c r="F483" s="506">
        <f>+ROUND(E483*C483,2)</f>
        <v>0</v>
      </c>
    </row>
    <row r="484" spans="1:6" s="559" customFormat="1">
      <c r="A484" s="619">
        <f>+A483+0.1</f>
        <v>13.3</v>
      </c>
      <c r="B484" s="620" t="s">
        <v>681</v>
      </c>
      <c r="C484" s="538">
        <v>1</v>
      </c>
      <c r="D484" s="539" t="s">
        <v>500</v>
      </c>
      <c r="E484" s="513"/>
      <c r="F484" s="506">
        <f>+ROUND(E484*C484,2)</f>
        <v>0</v>
      </c>
    </row>
    <row r="485" spans="1:6" s="559" customFormat="1">
      <c r="A485" s="619">
        <f>+A484+0.1</f>
        <v>13.4</v>
      </c>
      <c r="B485" s="620" t="s">
        <v>682</v>
      </c>
      <c r="C485" s="538">
        <v>14.2</v>
      </c>
      <c r="D485" s="539" t="s">
        <v>406</v>
      </c>
      <c r="E485" s="513"/>
      <c r="F485" s="506">
        <f>+ROUND(E485*C485,2)</f>
        <v>0</v>
      </c>
    </row>
    <row r="486" spans="1:6" s="559" customFormat="1">
      <c r="A486" s="620"/>
      <c r="B486" s="620"/>
      <c r="C486" s="538"/>
      <c r="D486" s="539"/>
      <c r="E486" s="513"/>
      <c r="F486" s="513"/>
    </row>
    <row r="487" spans="1:6" s="559" customFormat="1">
      <c r="A487" s="617">
        <f>A481+1</f>
        <v>14</v>
      </c>
      <c r="B487" s="618" t="s">
        <v>683</v>
      </c>
      <c r="C487" s="538"/>
      <c r="D487" s="539"/>
      <c r="E487" s="513"/>
      <c r="F487" s="513"/>
    </row>
    <row r="488" spans="1:6" s="559" customFormat="1">
      <c r="A488" s="619">
        <f>A487+0.1</f>
        <v>14.1</v>
      </c>
      <c r="B488" s="620" t="s">
        <v>684</v>
      </c>
      <c r="C488" s="538">
        <v>422.88</v>
      </c>
      <c r="D488" s="539" t="s">
        <v>300</v>
      </c>
      <c r="E488" s="513"/>
      <c r="F488" s="506">
        <f>+ROUND(E488*C488,2)</f>
        <v>0</v>
      </c>
    </row>
    <row r="489" spans="1:6" s="559" customFormat="1">
      <c r="A489" s="619">
        <f>A488+0.1</f>
        <v>14.2</v>
      </c>
      <c r="B489" s="620" t="s">
        <v>685</v>
      </c>
      <c r="C489" s="538">
        <v>171</v>
      </c>
      <c r="D489" s="539" t="s">
        <v>300</v>
      </c>
      <c r="E489" s="513"/>
      <c r="F489" s="506">
        <f>+ROUND(E489*C489,2)</f>
        <v>0</v>
      </c>
    </row>
    <row r="490" spans="1:6" s="559" customFormat="1">
      <c r="A490" s="619">
        <f>A489+0.1</f>
        <v>14.3</v>
      </c>
      <c r="B490" s="620" t="s">
        <v>686</v>
      </c>
      <c r="C490" s="538">
        <v>108.31</v>
      </c>
      <c r="D490" s="539" t="s">
        <v>300</v>
      </c>
      <c r="E490" s="513"/>
      <c r="F490" s="506">
        <f>+ROUND(E490*C490,2)</f>
        <v>0</v>
      </c>
    </row>
    <row r="491" spans="1:6" s="559" customFormat="1">
      <c r="A491" s="619">
        <f>A490+0.1</f>
        <v>14.4</v>
      </c>
      <c r="B491" s="620" t="s">
        <v>687</v>
      </c>
      <c r="C491" s="538">
        <v>1</v>
      </c>
      <c r="D491" s="539" t="s">
        <v>500</v>
      </c>
      <c r="E491" s="513"/>
      <c r="F491" s="506">
        <f>+ROUND(E491*C491,2)</f>
        <v>0</v>
      </c>
    </row>
    <row r="492" spans="1:6" s="559" customFormat="1">
      <c r="A492" s="620"/>
      <c r="B492" s="620"/>
      <c r="C492" s="538"/>
      <c r="D492" s="539"/>
      <c r="E492" s="513"/>
      <c r="F492" s="513"/>
    </row>
    <row r="493" spans="1:6" s="559" customFormat="1">
      <c r="A493" s="617">
        <f>A487+1</f>
        <v>15</v>
      </c>
      <c r="B493" s="618" t="s">
        <v>547</v>
      </c>
      <c r="C493" s="538"/>
      <c r="D493" s="539"/>
      <c r="E493" s="513"/>
      <c r="F493" s="513"/>
    </row>
    <row r="494" spans="1:6" s="559" customFormat="1">
      <c r="A494" s="619">
        <f>A493+0.1</f>
        <v>15.1</v>
      </c>
      <c r="B494" s="620" t="s">
        <v>688</v>
      </c>
      <c r="C494" s="538">
        <v>1</v>
      </c>
      <c r="D494" s="539" t="s">
        <v>500</v>
      </c>
      <c r="E494" s="513"/>
      <c r="F494" s="506">
        <f t="shared" ref="F494:F500" si="26">+ROUND(E494*C494,2)</f>
        <v>0</v>
      </c>
    </row>
    <row r="495" spans="1:6" s="559" customFormat="1">
      <c r="A495" s="619">
        <f t="shared" ref="A495:A500" si="27">A494+0.1</f>
        <v>15.2</v>
      </c>
      <c r="B495" s="620" t="s">
        <v>689</v>
      </c>
      <c r="C495" s="538">
        <v>2</v>
      </c>
      <c r="D495" s="539" t="s">
        <v>10</v>
      </c>
      <c r="E495" s="513"/>
      <c r="F495" s="506">
        <f t="shared" si="26"/>
        <v>0</v>
      </c>
    </row>
    <row r="496" spans="1:6" s="559" customFormat="1">
      <c r="A496" s="619">
        <f t="shared" si="27"/>
        <v>15.3</v>
      </c>
      <c r="B496" s="620" t="s">
        <v>690</v>
      </c>
      <c r="C496" s="538">
        <v>1</v>
      </c>
      <c r="D496" s="539" t="s">
        <v>500</v>
      </c>
      <c r="E496" s="513"/>
      <c r="F496" s="506">
        <f t="shared" si="26"/>
        <v>0</v>
      </c>
    </row>
    <row r="497" spans="1:6" s="559" customFormat="1">
      <c r="A497" s="619">
        <f t="shared" si="27"/>
        <v>15.4</v>
      </c>
      <c r="B497" s="620" t="s">
        <v>691</v>
      </c>
      <c r="C497" s="538">
        <v>1</v>
      </c>
      <c r="D497" s="539" t="s">
        <v>500</v>
      </c>
      <c r="E497" s="513"/>
      <c r="F497" s="506">
        <f t="shared" si="26"/>
        <v>0</v>
      </c>
    </row>
    <row r="498" spans="1:6" s="559" customFormat="1">
      <c r="A498" s="619">
        <f t="shared" si="27"/>
        <v>15.5</v>
      </c>
      <c r="B498" s="620" t="s">
        <v>692</v>
      </c>
      <c r="C498" s="538">
        <v>1</v>
      </c>
      <c r="D498" s="539" t="s">
        <v>500</v>
      </c>
      <c r="E498" s="513"/>
      <c r="F498" s="506">
        <f t="shared" si="26"/>
        <v>0</v>
      </c>
    </row>
    <row r="499" spans="1:6" s="559" customFormat="1">
      <c r="A499" s="619">
        <f t="shared" si="27"/>
        <v>15.6</v>
      </c>
      <c r="B499" s="620" t="s">
        <v>693</v>
      </c>
      <c r="C499" s="538">
        <v>130.41</v>
      </c>
      <c r="D499" s="539" t="s">
        <v>304</v>
      </c>
      <c r="E499" s="513"/>
      <c r="F499" s="506">
        <f t="shared" si="26"/>
        <v>0</v>
      </c>
    </row>
    <row r="500" spans="1:6" s="559" customFormat="1">
      <c r="A500" s="619">
        <f t="shared" si="27"/>
        <v>15.7</v>
      </c>
      <c r="B500" s="620" t="s">
        <v>694</v>
      </c>
      <c r="C500" s="538">
        <v>1</v>
      </c>
      <c r="D500" s="539" t="s">
        <v>500</v>
      </c>
      <c r="E500" s="513"/>
      <c r="F500" s="506">
        <f t="shared" si="26"/>
        <v>0</v>
      </c>
    </row>
    <row r="501" spans="1:6" s="559" customFormat="1">
      <c r="A501" s="572"/>
      <c r="B501" s="573" t="s">
        <v>695</v>
      </c>
      <c r="C501" s="574"/>
      <c r="D501" s="575"/>
      <c r="E501" s="576"/>
      <c r="F501" s="577">
        <f>SUM(F362:F500)</f>
        <v>0</v>
      </c>
    </row>
    <row r="502" spans="1:6" s="559" customFormat="1">
      <c r="A502" s="536"/>
      <c r="B502" s="537"/>
      <c r="C502" s="538"/>
      <c r="D502" s="539"/>
      <c r="E502" s="513"/>
      <c r="F502" s="513"/>
    </row>
    <row r="503" spans="1:6" s="559" customFormat="1">
      <c r="A503" s="812" t="s">
        <v>696</v>
      </c>
      <c r="B503" s="891" t="s">
        <v>906</v>
      </c>
      <c r="C503" s="626"/>
      <c r="D503" s="811"/>
      <c r="E503" s="815"/>
      <c r="F503" s="815"/>
    </row>
    <row r="504" spans="1:6" s="559" customFormat="1">
      <c r="A504" s="536"/>
      <c r="B504" s="537"/>
      <c r="C504" s="538"/>
      <c r="D504" s="539"/>
      <c r="E504" s="513"/>
      <c r="F504" s="513"/>
    </row>
    <row r="505" spans="1:6" s="559" customFormat="1">
      <c r="A505" s="628">
        <v>1</v>
      </c>
      <c r="B505" s="629" t="s">
        <v>420</v>
      </c>
      <c r="C505" s="630"/>
      <c r="D505" s="631"/>
      <c r="E505" s="632"/>
      <c r="F505" s="806"/>
    </row>
    <row r="506" spans="1:6" s="559" customFormat="1">
      <c r="A506" s="633">
        <f>A505+0.1</f>
        <v>1.1000000000000001</v>
      </c>
      <c r="B506" s="634" t="s">
        <v>697</v>
      </c>
      <c r="C506" s="630">
        <v>37.200000000000003</v>
      </c>
      <c r="D506" s="631" t="s">
        <v>15</v>
      </c>
      <c r="E506" s="632"/>
      <c r="F506" s="806">
        <f>ROUND(C506*E506,2)</f>
        <v>0</v>
      </c>
    </row>
    <row r="507" spans="1:6" s="559" customFormat="1">
      <c r="A507" s="635"/>
      <c r="B507" s="634"/>
      <c r="C507" s="630"/>
      <c r="D507" s="631"/>
      <c r="E507" s="636"/>
      <c r="F507" s="806"/>
    </row>
    <row r="508" spans="1:6" s="559" customFormat="1" ht="25.5">
      <c r="A508" s="962">
        <v>2</v>
      </c>
      <c r="B508" s="963" t="s">
        <v>698</v>
      </c>
      <c r="C508" s="964">
        <v>1</v>
      </c>
      <c r="D508" s="965" t="s">
        <v>500</v>
      </c>
      <c r="E508" s="983"/>
      <c r="F508" s="966">
        <f>ROUND(C508*E508,2)</f>
        <v>0</v>
      </c>
    </row>
    <row r="509" spans="1:6" s="559" customFormat="1">
      <c r="A509" s="637"/>
      <c r="B509" s="638"/>
      <c r="C509" s="639"/>
      <c r="D509" s="640"/>
      <c r="E509" s="641"/>
      <c r="F509" s="535"/>
    </row>
    <row r="510" spans="1:6" s="559" customFormat="1">
      <c r="A510" s="642">
        <v>3</v>
      </c>
      <c r="B510" s="643" t="s">
        <v>510</v>
      </c>
      <c r="C510" s="639"/>
      <c r="D510" s="640"/>
      <c r="E510" s="641"/>
      <c r="F510" s="535"/>
    </row>
    <row r="511" spans="1:6" s="559" customFormat="1">
      <c r="A511" s="552">
        <v>3.1</v>
      </c>
      <c r="B511" s="644" t="s">
        <v>699</v>
      </c>
      <c r="C511" s="508">
        <v>2.9</v>
      </c>
      <c r="D511" s="645" t="s">
        <v>298</v>
      </c>
      <c r="E511" s="646"/>
      <c r="F511" s="513">
        <f>ROUND(C511*E511,2)</f>
        <v>0</v>
      </c>
    </row>
    <row r="512" spans="1:6" s="559" customFormat="1">
      <c r="A512" s="552">
        <v>3.2</v>
      </c>
      <c r="B512" s="647" t="s">
        <v>700</v>
      </c>
      <c r="C512" s="508">
        <v>0.64</v>
      </c>
      <c r="D512" s="645" t="s">
        <v>298</v>
      </c>
      <c r="E512" s="646"/>
      <c r="F512" s="513">
        <f>ROUND(C512*E512,2)</f>
        <v>0</v>
      </c>
    </row>
    <row r="513" spans="1:6" s="559" customFormat="1">
      <c r="A513" s="552">
        <v>3.3</v>
      </c>
      <c r="B513" s="647" t="s">
        <v>701</v>
      </c>
      <c r="C513" s="508">
        <v>0.36</v>
      </c>
      <c r="D513" s="645" t="s">
        <v>298</v>
      </c>
      <c r="E513" s="646"/>
      <c r="F513" s="513">
        <f>ROUND(C513*E513,2)</f>
        <v>0</v>
      </c>
    </row>
    <row r="514" spans="1:6" s="559" customFormat="1">
      <c r="A514" s="552">
        <v>3.4</v>
      </c>
      <c r="B514" s="644" t="s">
        <v>702</v>
      </c>
      <c r="C514" s="508">
        <v>0.22</v>
      </c>
      <c r="D514" s="645" t="s">
        <v>298</v>
      </c>
      <c r="E514" s="646"/>
      <c r="F514" s="807">
        <f>ROUND((C514*E514),2)</f>
        <v>0</v>
      </c>
    </row>
    <row r="515" spans="1:6" s="559" customFormat="1">
      <c r="A515" s="552">
        <v>3.5</v>
      </c>
      <c r="B515" s="644" t="s">
        <v>703</v>
      </c>
      <c r="C515" s="508">
        <v>0.74</v>
      </c>
      <c r="D515" s="645" t="s">
        <v>298</v>
      </c>
      <c r="E515" s="646"/>
      <c r="F515" s="807">
        <f>ROUND((C515*E515),2)</f>
        <v>0</v>
      </c>
    </row>
    <row r="516" spans="1:6" s="559" customFormat="1">
      <c r="A516" s="552">
        <v>3.6</v>
      </c>
      <c r="B516" s="647" t="s">
        <v>704</v>
      </c>
      <c r="C516" s="508">
        <v>0.24</v>
      </c>
      <c r="D516" s="645" t="s">
        <v>298</v>
      </c>
      <c r="E516" s="646"/>
      <c r="F516" s="513">
        <f>ROUND(C516*E516,2)</f>
        <v>0</v>
      </c>
    </row>
    <row r="517" spans="1:6" s="559" customFormat="1">
      <c r="A517" s="552">
        <v>3.7</v>
      </c>
      <c r="B517" s="644" t="s">
        <v>705</v>
      </c>
      <c r="C517" s="508">
        <v>1.62</v>
      </c>
      <c r="D517" s="645" t="s">
        <v>298</v>
      </c>
      <c r="E517" s="646"/>
      <c r="F517" s="513">
        <f>ROUND(C517*E517,2)</f>
        <v>0</v>
      </c>
    </row>
    <row r="518" spans="1:6" s="559" customFormat="1">
      <c r="A518" s="637"/>
      <c r="B518" s="537"/>
      <c r="C518" s="508"/>
      <c r="D518" s="500"/>
      <c r="E518" s="646"/>
      <c r="F518" s="513"/>
    </row>
    <row r="519" spans="1:6" s="559" customFormat="1">
      <c r="A519" s="642">
        <v>4</v>
      </c>
      <c r="B519" s="627" t="s">
        <v>299</v>
      </c>
      <c r="C519" s="508"/>
      <c r="D519" s="500"/>
      <c r="E519" s="648"/>
      <c r="F519" s="513"/>
    </row>
    <row r="520" spans="1:6" s="559" customFormat="1">
      <c r="A520" s="552">
        <v>4.0999999999999996</v>
      </c>
      <c r="B520" s="537" t="s">
        <v>706</v>
      </c>
      <c r="C520" s="508">
        <v>9.64</v>
      </c>
      <c r="D520" s="649" t="s">
        <v>300</v>
      </c>
      <c r="E520" s="646"/>
      <c r="F520" s="513">
        <f>ROUND(C520*E520,2)</f>
        <v>0</v>
      </c>
    </row>
    <row r="521" spans="1:6" s="559" customFormat="1">
      <c r="A521" s="552">
        <v>4.2</v>
      </c>
      <c r="B521" s="537" t="s">
        <v>707</v>
      </c>
      <c r="C521" s="508">
        <v>45.38</v>
      </c>
      <c r="D521" s="649" t="s">
        <v>300</v>
      </c>
      <c r="E521" s="646"/>
      <c r="F521" s="513">
        <f>ROUND(C521*E521,2)</f>
        <v>0</v>
      </c>
    </row>
    <row r="522" spans="1:6" s="559" customFormat="1">
      <c r="A522" s="552"/>
      <c r="B522" s="638"/>
      <c r="C522" s="639"/>
      <c r="D522" s="640"/>
      <c r="E522" s="651"/>
      <c r="F522" s="535"/>
    </row>
    <row r="523" spans="1:6" s="559" customFormat="1">
      <c r="A523" s="642">
        <v>5</v>
      </c>
      <c r="B523" s="643" t="s">
        <v>516</v>
      </c>
      <c r="C523" s="639"/>
      <c r="D523" s="640"/>
      <c r="E523" s="641"/>
      <c r="F523" s="535"/>
    </row>
    <row r="524" spans="1:6" s="559" customFormat="1">
      <c r="A524" s="552">
        <v>5.0999999999999996</v>
      </c>
      <c r="B524" s="644" t="s">
        <v>519</v>
      </c>
      <c r="C524" s="508">
        <v>19.54</v>
      </c>
      <c r="D524" s="649" t="s">
        <v>300</v>
      </c>
      <c r="E524" s="646"/>
      <c r="F524" s="513">
        <f t="shared" ref="F524:F534" si="28">ROUND(C524*E524,2)</f>
        <v>0</v>
      </c>
    </row>
    <row r="525" spans="1:6" s="559" customFormat="1">
      <c r="A525" s="552">
        <v>5.2</v>
      </c>
      <c r="B525" s="644" t="s">
        <v>708</v>
      </c>
      <c r="C525" s="508">
        <v>52.08</v>
      </c>
      <c r="D525" s="649" t="s">
        <v>300</v>
      </c>
      <c r="E525" s="646"/>
      <c r="F525" s="513">
        <f t="shared" si="28"/>
        <v>0</v>
      </c>
    </row>
    <row r="526" spans="1:6" s="559" customFormat="1">
      <c r="A526" s="552">
        <v>5.3</v>
      </c>
      <c r="B526" s="644" t="s">
        <v>709</v>
      </c>
      <c r="C526" s="508">
        <v>41.88</v>
      </c>
      <c r="D526" s="649" t="s">
        <v>300</v>
      </c>
      <c r="E526" s="646"/>
      <c r="F526" s="513">
        <f t="shared" si="28"/>
        <v>0</v>
      </c>
    </row>
    <row r="527" spans="1:6" s="559" customFormat="1">
      <c r="A527" s="552">
        <v>5.4</v>
      </c>
      <c r="B527" s="644" t="s">
        <v>710</v>
      </c>
      <c r="C527" s="508">
        <v>19.239999999999998</v>
      </c>
      <c r="D527" s="649" t="s">
        <v>300</v>
      </c>
      <c r="E527" s="646"/>
      <c r="F527" s="513">
        <f t="shared" si="28"/>
        <v>0</v>
      </c>
    </row>
    <row r="528" spans="1:6" s="559" customFormat="1">
      <c r="A528" s="552">
        <v>5.6</v>
      </c>
      <c r="B528" s="644" t="s">
        <v>544</v>
      </c>
      <c r="C528" s="508">
        <v>71.2</v>
      </c>
      <c r="D528" s="500" t="s">
        <v>15</v>
      </c>
      <c r="E528" s="646"/>
      <c r="F528" s="513">
        <f t="shared" si="28"/>
        <v>0</v>
      </c>
    </row>
    <row r="529" spans="1:6" s="559" customFormat="1">
      <c r="A529" s="552">
        <v>5.7</v>
      </c>
      <c r="B529" s="644" t="s">
        <v>315</v>
      </c>
      <c r="C529" s="508">
        <v>4.04</v>
      </c>
      <c r="D529" s="500" t="s">
        <v>15</v>
      </c>
      <c r="E529" s="651"/>
      <c r="F529" s="513">
        <f t="shared" si="28"/>
        <v>0</v>
      </c>
    </row>
    <row r="530" spans="1:6" s="559" customFormat="1">
      <c r="A530" s="552">
        <v>5.8</v>
      </c>
      <c r="B530" s="644" t="s">
        <v>675</v>
      </c>
      <c r="C530" s="508">
        <v>20.2</v>
      </c>
      <c r="D530" s="500" t="s">
        <v>15</v>
      </c>
      <c r="E530" s="651"/>
      <c r="F530" s="513">
        <f t="shared" si="28"/>
        <v>0</v>
      </c>
    </row>
    <row r="531" spans="1:6" s="559" customFormat="1">
      <c r="A531" s="584">
        <v>5.8</v>
      </c>
      <c r="B531" s="644" t="s">
        <v>711</v>
      </c>
      <c r="C531" s="508">
        <v>12.04</v>
      </c>
      <c r="D531" s="500" t="s">
        <v>15</v>
      </c>
      <c r="E531" s="646"/>
      <c r="F531" s="513">
        <f t="shared" si="28"/>
        <v>0</v>
      </c>
    </row>
    <row r="532" spans="1:6" s="559" customFormat="1">
      <c r="A532" s="584">
        <v>5.8</v>
      </c>
      <c r="B532" s="644" t="s">
        <v>712</v>
      </c>
      <c r="C532" s="508">
        <v>21.16</v>
      </c>
      <c r="D532" s="649" t="s">
        <v>300</v>
      </c>
      <c r="E532" s="984"/>
      <c r="F532" s="513">
        <f t="shared" si="28"/>
        <v>0</v>
      </c>
    </row>
    <row r="533" spans="1:6" s="559" customFormat="1">
      <c r="A533" s="584">
        <v>5.8</v>
      </c>
      <c r="B533" s="644" t="s">
        <v>713</v>
      </c>
      <c r="C533" s="508">
        <v>5.68</v>
      </c>
      <c r="D533" s="649" t="s">
        <v>300</v>
      </c>
      <c r="E533" s="646"/>
      <c r="F533" s="513">
        <f t="shared" si="28"/>
        <v>0</v>
      </c>
    </row>
    <row r="534" spans="1:6" s="559" customFormat="1">
      <c r="A534" s="552">
        <v>5.5</v>
      </c>
      <c r="B534" s="644" t="s">
        <v>714</v>
      </c>
      <c r="C534" s="508">
        <v>95.2</v>
      </c>
      <c r="D534" s="649" t="s">
        <v>300</v>
      </c>
      <c r="E534" s="646"/>
      <c r="F534" s="513">
        <f t="shared" si="28"/>
        <v>0</v>
      </c>
    </row>
    <row r="535" spans="1:6" s="559" customFormat="1">
      <c r="A535" s="552"/>
      <c r="B535" s="644"/>
      <c r="C535" s="508"/>
      <c r="D535" s="649"/>
      <c r="E535" s="648"/>
      <c r="F535" s="513"/>
    </row>
    <row r="536" spans="1:6" s="559" customFormat="1">
      <c r="A536" s="551">
        <v>6</v>
      </c>
      <c r="B536" s="647" t="s">
        <v>715</v>
      </c>
      <c r="C536" s="508">
        <v>10.6</v>
      </c>
      <c r="D536" s="649" t="s">
        <v>300</v>
      </c>
      <c r="E536" s="984"/>
      <c r="F536" s="513">
        <f>ROUND(C536*E536,2)</f>
        <v>0</v>
      </c>
    </row>
    <row r="537" spans="1:6" s="559" customFormat="1">
      <c r="A537" s="551"/>
      <c r="B537" s="644"/>
      <c r="C537" s="508"/>
      <c r="D537" s="649"/>
      <c r="E537" s="646"/>
      <c r="F537" s="513"/>
    </row>
    <row r="538" spans="1:6" s="559" customFormat="1">
      <c r="A538" s="551">
        <v>7</v>
      </c>
      <c r="B538" s="644" t="s">
        <v>716</v>
      </c>
      <c r="C538" s="508">
        <v>12.12</v>
      </c>
      <c r="D538" s="649" t="s">
        <v>300</v>
      </c>
      <c r="E538" s="646"/>
      <c r="F538" s="513">
        <f>ROUND(C538*E538,2)</f>
        <v>0</v>
      </c>
    </row>
    <row r="539" spans="1:6" s="559" customFormat="1">
      <c r="A539" s="551"/>
      <c r="B539" s="638"/>
      <c r="C539" s="639"/>
      <c r="D539" s="640"/>
      <c r="E539" s="651"/>
      <c r="F539" s="535"/>
    </row>
    <row r="540" spans="1:6" s="559" customFormat="1">
      <c r="A540" s="525">
        <v>8</v>
      </c>
      <c r="B540" s="652" t="s">
        <v>717</v>
      </c>
      <c r="C540" s="508"/>
      <c r="D540" s="500"/>
      <c r="E540" s="646"/>
      <c r="F540" s="513"/>
    </row>
    <row r="541" spans="1:6" s="559" customFormat="1">
      <c r="A541" s="584">
        <v>8.1</v>
      </c>
      <c r="B541" s="644" t="s">
        <v>718</v>
      </c>
      <c r="C541" s="508">
        <v>30.4</v>
      </c>
      <c r="D541" s="500" t="s">
        <v>15</v>
      </c>
      <c r="E541" s="984"/>
      <c r="F541" s="513">
        <f>ROUND(C541*E541,2)</f>
        <v>0</v>
      </c>
    </row>
    <row r="542" spans="1:6" s="559" customFormat="1">
      <c r="A542" s="584">
        <v>8.1999999999999993</v>
      </c>
      <c r="B542" s="647" t="s">
        <v>719</v>
      </c>
      <c r="C542" s="508">
        <v>2</v>
      </c>
      <c r="D542" s="500" t="s">
        <v>10</v>
      </c>
      <c r="E542" s="985"/>
      <c r="F542" s="513">
        <f>ROUND(C542*E542,2)</f>
        <v>0</v>
      </c>
    </row>
    <row r="543" spans="1:6" s="559" customFormat="1">
      <c r="A543" s="584">
        <v>8.3000000000000007</v>
      </c>
      <c r="B543" s="653" t="s">
        <v>720</v>
      </c>
      <c r="C543" s="654">
        <v>2</v>
      </c>
      <c r="D543" s="655" t="s">
        <v>10</v>
      </c>
      <c r="E543" s="984"/>
      <c r="F543" s="513">
        <f>ROUND(C543*E543,2)</f>
        <v>0</v>
      </c>
    </row>
    <row r="544" spans="1:6" s="559" customFormat="1">
      <c r="A544" s="525"/>
      <c r="B544" s="647"/>
      <c r="C544" s="508"/>
      <c r="D544" s="500"/>
      <c r="E544" s="648"/>
      <c r="F544" s="513"/>
    </row>
    <row r="545" spans="1:6" s="559" customFormat="1">
      <c r="A545" s="525">
        <v>9</v>
      </c>
      <c r="B545" s="656" t="s">
        <v>721</v>
      </c>
      <c r="C545" s="508"/>
      <c r="D545" s="500"/>
      <c r="E545" s="657"/>
      <c r="F545" s="513"/>
    </row>
    <row r="546" spans="1:6" s="559" customFormat="1">
      <c r="A546" s="584">
        <v>9.1</v>
      </c>
      <c r="B546" s="647" t="s">
        <v>722</v>
      </c>
      <c r="C546" s="508">
        <v>46.5</v>
      </c>
      <c r="D546" s="500" t="s">
        <v>304</v>
      </c>
      <c r="E546" s="985"/>
      <c r="F546" s="513">
        <f>ROUND(C546*E546,2)</f>
        <v>0</v>
      </c>
    </row>
    <row r="547" spans="1:6" s="559" customFormat="1">
      <c r="A547" s="584">
        <v>9.1999999999999993</v>
      </c>
      <c r="B547" s="653" t="s">
        <v>723</v>
      </c>
      <c r="C547" s="654">
        <v>2</v>
      </c>
      <c r="D547" s="655" t="s">
        <v>10</v>
      </c>
      <c r="E547" s="984"/>
      <c r="F547" s="513">
        <f>ROUND(C547*E547,2)</f>
        <v>0</v>
      </c>
    </row>
    <row r="548" spans="1:6" s="559" customFormat="1">
      <c r="A548" s="551"/>
      <c r="B548" s="545"/>
      <c r="C548" s="639"/>
      <c r="D548" s="640"/>
      <c r="E548" s="646"/>
      <c r="F548" s="513"/>
    </row>
    <row r="549" spans="1:6" s="559" customFormat="1">
      <c r="A549" s="551">
        <v>10</v>
      </c>
      <c r="B549" s="658" t="s">
        <v>724</v>
      </c>
      <c r="C549" s="545"/>
      <c r="D549" s="546"/>
      <c r="E549" s="641"/>
      <c r="F549" s="535"/>
    </row>
    <row r="550" spans="1:6" s="559" customFormat="1">
      <c r="A550" s="659">
        <v>10.1</v>
      </c>
      <c r="B550" s="653" t="s">
        <v>725</v>
      </c>
      <c r="C550" s="660">
        <v>2</v>
      </c>
      <c r="D550" s="655" t="s">
        <v>10</v>
      </c>
      <c r="E550" s="651"/>
      <c r="F550" s="506">
        <f t="shared" ref="F550:F562" si="29">ROUND(C550*E550,2)</f>
        <v>0</v>
      </c>
    </row>
    <row r="551" spans="1:6" s="559" customFormat="1">
      <c r="A551" s="659">
        <v>10.199999999999999</v>
      </c>
      <c r="B551" s="653" t="s">
        <v>726</v>
      </c>
      <c r="C551" s="660">
        <v>2</v>
      </c>
      <c r="D551" s="655" t="s">
        <v>10</v>
      </c>
      <c r="E551" s="651"/>
      <c r="F551" s="506">
        <f t="shared" si="29"/>
        <v>0</v>
      </c>
    </row>
    <row r="552" spans="1:6" s="559" customFormat="1">
      <c r="A552" s="659">
        <v>10.3</v>
      </c>
      <c r="B552" s="653" t="s">
        <v>324</v>
      </c>
      <c r="C552" s="660">
        <v>2</v>
      </c>
      <c r="D552" s="655" t="s">
        <v>10</v>
      </c>
      <c r="E552" s="651"/>
      <c r="F552" s="506">
        <f t="shared" si="29"/>
        <v>0</v>
      </c>
    </row>
    <row r="553" spans="1:6" s="559" customFormat="1">
      <c r="A553" s="659">
        <v>10.4</v>
      </c>
      <c r="B553" s="653" t="s">
        <v>638</v>
      </c>
      <c r="C553" s="660">
        <v>2</v>
      </c>
      <c r="D553" s="655" t="s">
        <v>10</v>
      </c>
      <c r="E553" s="651"/>
      <c r="F553" s="506">
        <f t="shared" si="29"/>
        <v>0</v>
      </c>
    </row>
    <row r="554" spans="1:6" s="559" customFormat="1">
      <c r="A554" s="659">
        <v>10.5</v>
      </c>
      <c r="B554" s="653" t="s">
        <v>727</v>
      </c>
      <c r="C554" s="660">
        <v>2</v>
      </c>
      <c r="D554" s="655" t="s">
        <v>10</v>
      </c>
      <c r="E554" s="651"/>
      <c r="F554" s="506">
        <f t="shared" si="29"/>
        <v>0</v>
      </c>
    </row>
    <row r="555" spans="1:6" s="559" customFormat="1">
      <c r="A555" s="659">
        <v>10.6</v>
      </c>
      <c r="B555" s="653" t="s">
        <v>728</v>
      </c>
      <c r="C555" s="660">
        <v>2</v>
      </c>
      <c r="D555" s="655" t="s">
        <v>10</v>
      </c>
      <c r="E555" s="986"/>
      <c r="F555" s="506">
        <f t="shared" si="29"/>
        <v>0</v>
      </c>
    </row>
    <row r="556" spans="1:6" s="559" customFormat="1">
      <c r="A556" s="659">
        <v>10.7</v>
      </c>
      <c r="B556" s="653" t="s">
        <v>729</v>
      </c>
      <c r="C556" s="660">
        <v>2</v>
      </c>
      <c r="D556" s="655" t="s">
        <v>10</v>
      </c>
      <c r="E556" s="651"/>
      <c r="F556" s="506">
        <f t="shared" si="29"/>
        <v>0</v>
      </c>
    </row>
    <row r="557" spans="1:6" s="559" customFormat="1">
      <c r="A557" s="659">
        <v>10.8</v>
      </c>
      <c r="B557" s="653" t="s">
        <v>730</v>
      </c>
      <c r="C557" s="660">
        <v>2</v>
      </c>
      <c r="D557" s="655" t="s">
        <v>10</v>
      </c>
      <c r="E557" s="986"/>
      <c r="F557" s="506">
        <f t="shared" si="29"/>
        <v>0</v>
      </c>
    </row>
    <row r="558" spans="1:6" s="559" customFormat="1">
      <c r="A558" s="659">
        <v>10.9</v>
      </c>
      <c r="B558" s="653" t="s">
        <v>731</v>
      </c>
      <c r="C558" s="660">
        <v>2</v>
      </c>
      <c r="D558" s="655" t="s">
        <v>10</v>
      </c>
      <c r="E558" s="986"/>
      <c r="F558" s="506">
        <f t="shared" si="29"/>
        <v>0</v>
      </c>
    </row>
    <row r="559" spans="1:6" s="559" customFormat="1">
      <c r="A559" s="661">
        <v>10.1</v>
      </c>
      <c r="B559" s="662" t="s">
        <v>732</v>
      </c>
      <c r="C559" s="660">
        <v>2</v>
      </c>
      <c r="D559" s="539" t="s">
        <v>10</v>
      </c>
      <c r="E559" s="986"/>
      <c r="F559" s="506">
        <f>ROUND(C559*E559,2)</f>
        <v>0</v>
      </c>
    </row>
    <row r="560" spans="1:6" s="559" customFormat="1">
      <c r="A560" s="536">
        <v>10.11</v>
      </c>
      <c r="B560" s="653" t="s">
        <v>733</v>
      </c>
      <c r="C560" s="660">
        <v>2</v>
      </c>
      <c r="D560" s="655" t="s">
        <v>10</v>
      </c>
      <c r="E560" s="986"/>
      <c r="F560" s="506">
        <f t="shared" si="29"/>
        <v>0</v>
      </c>
    </row>
    <row r="561" spans="1:7" s="559" customFormat="1" ht="25.5">
      <c r="A561" s="661">
        <v>10.119999999999999</v>
      </c>
      <c r="B561" s="647" t="s">
        <v>734</v>
      </c>
      <c r="C561" s="503">
        <v>1</v>
      </c>
      <c r="D561" s="539" t="s">
        <v>500</v>
      </c>
      <c r="E561" s="986"/>
      <c r="F561" s="506">
        <f t="shared" si="29"/>
        <v>0</v>
      </c>
    </row>
    <row r="562" spans="1:7" s="559" customFormat="1">
      <c r="A562" s="536">
        <v>10.130000000000001</v>
      </c>
      <c r="B562" s="653" t="s">
        <v>735</v>
      </c>
      <c r="C562" s="660">
        <v>1</v>
      </c>
      <c r="D562" s="539" t="s">
        <v>500</v>
      </c>
      <c r="E562" s="986"/>
      <c r="F562" s="506">
        <f t="shared" si="29"/>
        <v>0</v>
      </c>
    </row>
    <row r="563" spans="1:7" s="559" customFormat="1" ht="7.5" customHeight="1">
      <c r="A563" s="661"/>
      <c r="B563" s="662"/>
      <c r="C563" s="660"/>
      <c r="D563" s="655"/>
      <c r="E563" s="663"/>
      <c r="F563" s="506"/>
    </row>
    <row r="564" spans="1:7" s="559" customFormat="1">
      <c r="A564" s="551">
        <v>11</v>
      </c>
      <c r="B564" s="643" t="s">
        <v>303</v>
      </c>
      <c r="C564" s="664"/>
      <c r="D564" s="640"/>
      <c r="E564" s="641"/>
      <c r="F564" s="535"/>
    </row>
    <row r="565" spans="1:7" s="559" customFormat="1">
      <c r="A565" s="552">
        <v>11.1</v>
      </c>
      <c r="B565" s="545" t="s">
        <v>736</v>
      </c>
      <c r="C565" s="664">
        <v>2</v>
      </c>
      <c r="D565" s="640" t="s">
        <v>10</v>
      </c>
      <c r="E565" s="986"/>
      <c r="F565" s="535">
        <f>ROUND(C565*E565,2)</f>
        <v>0</v>
      </c>
    </row>
    <row r="566" spans="1:7" s="559" customFormat="1">
      <c r="A566" s="552">
        <v>11.2</v>
      </c>
      <c r="B566" s="545" t="s">
        <v>737</v>
      </c>
      <c r="C566" s="664">
        <v>12</v>
      </c>
      <c r="D566" s="640" t="s">
        <v>10</v>
      </c>
      <c r="E566" s="986"/>
      <c r="F566" s="535">
        <f>ROUND(C566*E566,2)</f>
        <v>0</v>
      </c>
    </row>
    <row r="567" spans="1:7" s="559" customFormat="1">
      <c r="A567" s="552">
        <v>11.3</v>
      </c>
      <c r="B567" s="546" t="s">
        <v>738</v>
      </c>
      <c r="C567" s="664">
        <v>6</v>
      </c>
      <c r="D567" s="640" t="s">
        <v>10</v>
      </c>
      <c r="E567" s="651"/>
      <c r="F567" s="535">
        <f>ROUND(C567*E567,2)</f>
        <v>0</v>
      </c>
    </row>
    <row r="568" spans="1:7" s="559" customFormat="1">
      <c r="A568" s="552">
        <v>11.4</v>
      </c>
      <c r="B568" s="546" t="s">
        <v>329</v>
      </c>
      <c r="C568" s="664">
        <v>6</v>
      </c>
      <c r="D568" s="640" t="s">
        <v>10</v>
      </c>
      <c r="E568" s="651"/>
      <c r="F568" s="535">
        <f>ROUND(C568*E568,2)</f>
        <v>0</v>
      </c>
    </row>
    <row r="569" spans="1:7" s="559" customFormat="1" ht="8.25" customHeight="1">
      <c r="A569" s="929"/>
      <c r="B569" s="930"/>
      <c r="C569" s="931"/>
      <c r="D569" s="932"/>
      <c r="E569" s="987"/>
      <c r="F569" s="933"/>
    </row>
    <row r="570" spans="1:7" s="559" customFormat="1">
      <c r="A570" s="665">
        <v>12</v>
      </c>
      <c r="B570" s="511" t="s">
        <v>739</v>
      </c>
      <c r="C570" s="502">
        <v>0.5</v>
      </c>
      <c r="D570" s="539" t="s">
        <v>500</v>
      </c>
      <c r="E570" s="988"/>
      <c r="F570" s="519">
        <f>ROUND((C570*E570),2)</f>
        <v>0</v>
      </c>
    </row>
    <row r="571" spans="1:7" s="559" customFormat="1">
      <c r="A571" s="572"/>
      <c r="B571" s="573" t="s">
        <v>740</v>
      </c>
      <c r="C571" s="574"/>
      <c r="D571" s="575"/>
      <c r="E571" s="576"/>
      <c r="F571" s="577">
        <f>SUM(F506:F570)</f>
        <v>0</v>
      </c>
      <c r="G571" s="824"/>
    </row>
    <row r="572" spans="1:7" s="559" customFormat="1">
      <c r="A572" s="536"/>
      <c r="B572" s="537"/>
      <c r="C572" s="538"/>
      <c r="D572" s="539"/>
      <c r="E572" s="513"/>
      <c r="F572" s="513"/>
    </row>
    <row r="573" spans="1:7" s="559" customFormat="1">
      <c r="A573" s="812" t="s">
        <v>741</v>
      </c>
      <c r="B573" s="891" t="s">
        <v>742</v>
      </c>
      <c r="C573" s="626"/>
      <c r="D573" s="811"/>
      <c r="E573" s="815"/>
      <c r="F573" s="815"/>
    </row>
    <row r="574" spans="1:7" s="559" customFormat="1">
      <c r="A574" s="536"/>
      <c r="B574" s="537"/>
      <c r="C574" s="538"/>
      <c r="D574" s="539"/>
      <c r="E574" s="513"/>
      <c r="F574" s="513"/>
    </row>
    <row r="575" spans="1:7" s="559" customFormat="1">
      <c r="A575" s="526">
        <v>1</v>
      </c>
      <c r="B575" s="666" t="s">
        <v>420</v>
      </c>
      <c r="C575" s="667"/>
      <c r="D575" s="562"/>
      <c r="E575" s="646"/>
      <c r="F575" s="668"/>
    </row>
    <row r="576" spans="1:7" s="559" customFormat="1">
      <c r="A576" s="563">
        <f>A575+0.1</f>
        <v>1.1000000000000001</v>
      </c>
      <c r="B576" s="505" t="s">
        <v>697</v>
      </c>
      <c r="C576" s="667">
        <v>220.23</v>
      </c>
      <c r="D576" s="562" t="s">
        <v>300</v>
      </c>
      <c r="E576" s="989"/>
      <c r="F576" s="668">
        <f>ROUND(C576*E576,2)</f>
        <v>0</v>
      </c>
    </row>
    <row r="577" spans="1:6" s="559" customFormat="1">
      <c r="A577" s="563"/>
      <c r="B577" s="505"/>
      <c r="C577" s="667"/>
      <c r="D577" s="562"/>
      <c r="E577" s="646"/>
      <c r="F577" s="668"/>
    </row>
    <row r="578" spans="1:6" s="559" customFormat="1">
      <c r="A578" s="526">
        <v>2</v>
      </c>
      <c r="B578" s="532" t="s">
        <v>296</v>
      </c>
      <c r="C578" s="501"/>
      <c r="D578" s="509"/>
      <c r="E578" s="646"/>
      <c r="F578" s="668"/>
    </row>
    <row r="579" spans="1:6" s="559" customFormat="1">
      <c r="A579" s="560">
        <f>A578+0.1</f>
        <v>2.1</v>
      </c>
      <c r="B579" s="511" t="s">
        <v>743</v>
      </c>
      <c r="C579" s="667">
        <v>39.19</v>
      </c>
      <c r="D579" s="509" t="s">
        <v>364</v>
      </c>
      <c r="E579" s="646"/>
      <c r="F579" s="668">
        <f>ROUND(C579*E579,2)</f>
        <v>0</v>
      </c>
    </row>
    <row r="580" spans="1:6" s="559" customFormat="1">
      <c r="A580" s="560">
        <f>A579+0.1</f>
        <v>2.2000000000000002</v>
      </c>
      <c r="B580" s="690" t="s">
        <v>812</v>
      </c>
      <c r="C580" s="667">
        <v>23.95</v>
      </c>
      <c r="D580" s="509" t="s">
        <v>426</v>
      </c>
      <c r="E580" s="646"/>
      <c r="F580" s="668">
        <f t="shared" ref="F580:F643" si="30">ROUND(C580*E580,2)</f>
        <v>0</v>
      </c>
    </row>
    <row r="581" spans="1:6" s="559" customFormat="1">
      <c r="A581" s="560">
        <f>A580+0.1</f>
        <v>2.2999999999999998</v>
      </c>
      <c r="B581" s="511" t="s">
        <v>308</v>
      </c>
      <c r="C581" s="667">
        <v>18.29</v>
      </c>
      <c r="D581" s="509" t="s">
        <v>367</v>
      </c>
      <c r="E581" s="646"/>
      <c r="F581" s="668">
        <f t="shared" si="30"/>
        <v>0</v>
      </c>
    </row>
    <row r="582" spans="1:6" s="559" customFormat="1">
      <c r="A582" s="563"/>
      <c r="B582" s="669"/>
      <c r="C582" s="667"/>
      <c r="D582" s="509"/>
      <c r="E582" s="646"/>
      <c r="F582" s="668"/>
    </row>
    <row r="583" spans="1:6" s="559" customFormat="1">
      <c r="A583" s="526">
        <v>3</v>
      </c>
      <c r="B583" s="532" t="s">
        <v>745</v>
      </c>
      <c r="C583" s="670"/>
      <c r="D583" s="562"/>
      <c r="E583" s="648"/>
      <c r="F583" s="668"/>
    </row>
    <row r="584" spans="1:6" s="559" customFormat="1">
      <c r="A584" s="671">
        <f t="shared" ref="A584:A589" si="31">+A583+0.1</f>
        <v>3.1</v>
      </c>
      <c r="B584" s="511" t="s">
        <v>746</v>
      </c>
      <c r="C584" s="667">
        <v>4.54</v>
      </c>
      <c r="D584" s="562" t="s">
        <v>298</v>
      </c>
      <c r="E584" s="646"/>
      <c r="F584" s="668">
        <f t="shared" si="30"/>
        <v>0</v>
      </c>
    </row>
    <row r="585" spans="1:6" s="559" customFormat="1">
      <c r="A585" s="671">
        <f t="shared" si="31"/>
        <v>3.2</v>
      </c>
      <c r="B585" s="511" t="s">
        <v>747</v>
      </c>
      <c r="C585" s="667">
        <v>10.7</v>
      </c>
      <c r="D585" s="562" t="s">
        <v>298</v>
      </c>
      <c r="E585" s="646"/>
      <c r="F585" s="668">
        <f t="shared" si="30"/>
        <v>0</v>
      </c>
    </row>
    <row r="586" spans="1:6" s="559" customFormat="1">
      <c r="A586" s="671">
        <f t="shared" si="31"/>
        <v>3.3</v>
      </c>
      <c r="B586" s="672" t="s">
        <v>748</v>
      </c>
      <c r="C586" s="667">
        <v>1.18</v>
      </c>
      <c r="D586" s="562" t="s">
        <v>298</v>
      </c>
      <c r="E586" s="646"/>
      <c r="F586" s="668">
        <f t="shared" si="30"/>
        <v>0</v>
      </c>
    </row>
    <row r="587" spans="1:6" s="559" customFormat="1">
      <c r="A587" s="671">
        <f t="shared" si="31"/>
        <v>3.4</v>
      </c>
      <c r="B587" s="672" t="s">
        <v>749</v>
      </c>
      <c r="C587" s="667">
        <v>1.68</v>
      </c>
      <c r="D587" s="562" t="s">
        <v>298</v>
      </c>
      <c r="E587" s="646"/>
      <c r="F587" s="668">
        <f t="shared" si="30"/>
        <v>0</v>
      </c>
    </row>
    <row r="588" spans="1:6" s="559" customFormat="1">
      <c r="A588" s="671">
        <f t="shared" si="31"/>
        <v>3.5</v>
      </c>
      <c r="B588" s="672" t="s">
        <v>750</v>
      </c>
      <c r="C588" s="667">
        <v>2.04</v>
      </c>
      <c r="D588" s="562" t="s">
        <v>298</v>
      </c>
      <c r="E588" s="646"/>
      <c r="F588" s="668">
        <f t="shared" si="30"/>
        <v>0</v>
      </c>
    </row>
    <row r="589" spans="1:6" s="559" customFormat="1">
      <c r="A589" s="671">
        <f t="shared" si="31"/>
        <v>3.6</v>
      </c>
      <c r="B589" s="672" t="s">
        <v>751</v>
      </c>
      <c r="C589" s="667">
        <v>0.77</v>
      </c>
      <c r="D589" s="562" t="s">
        <v>298</v>
      </c>
      <c r="E589" s="646"/>
      <c r="F589" s="668">
        <f t="shared" si="30"/>
        <v>0</v>
      </c>
    </row>
    <row r="590" spans="1:6" s="559" customFormat="1">
      <c r="A590" s="563"/>
      <c r="B590" s="672"/>
      <c r="C590" s="667"/>
      <c r="D590" s="562"/>
      <c r="E590" s="646"/>
      <c r="F590" s="668"/>
    </row>
    <row r="591" spans="1:6" s="559" customFormat="1">
      <c r="A591" s="526">
        <v>4</v>
      </c>
      <c r="B591" s="666" t="s">
        <v>299</v>
      </c>
      <c r="C591" s="667"/>
      <c r="D591" s="562"/>
      <c r="E591" s="646"/>
      <c r="F591" s="668"/>
    </row>
    <row r="592" spans="1:6" s="559" customFormat="1">
      <c r="A592" s="560">
        <f>+A591+0.1</f>
        <v>4.0999999999999996</v>
      </c>
      <c r="B592" s="672" t="s">
        <v>752</v>
      </c>
      <c r="C592" s="667">
        <v>40.770000000000003</v>
      </c>
      <c r="D592" s="562" t="s">
        <v>300</v>
      </c>
      <c r="E592" s="646"/>
      <c r="F592" s="668">
        <f t="shared" si="30"/>
        <v>0</v>
      </c>
    </row>
    <row r="593" spans="1:6" s="559" customFormat="1">
      <c r="A593" s="560">
        <f>+A592+0.1</f>
        <v>4.2</v>
      </c>
      <c r="B593" s="672" t="s">
        <v>753</v>
      </c>
      <c r="C593" s="667">
        <v>221.12</v>
      </c>
      <c r="D593" s="562" t="s">
        <v>300</v>
      </c>
      <c r="E593" s="646"/>
      <c r="F593" s="668">
        <f t="shared" si="30"/>
        <v>0</v>
      </c>
    </row>
    <row r="594" spans="1:6" s="559" customFormat="1">
      <c r="A594" s="563"/>
      <c r="B594" s="672"/>
      <c r="C594" s="667"/>
      <c r="D594" s="562"/>
      <c r="E594" s="646"/>
      <c r="F594" s="668"/>
    </row>
    <row r="595" spans="1:6" s="559" customFormat="1">
      <c r="A595" s="526">
        <v>5</v>
      </c>
      <c r="B595" s="666" t="s">
        <v>516</v>
      </c>
      <c r="C595" s="667"/>
      <c r="D595" s="562"/>
      <c r="E595" s="646"/>
      <c r="F595" s="668"/>
    </row>
    <row r="596" spans="1:6" s="559" customFormat="1">
      <c r="A596" s="560">
        <v>5.0999999999999996</v>
      </c>
      <c r="B596" s="672" t="s">
        <v>754</v>
      </c>
      <c r="C596" s="667">
        <v>37.369999999999997</v>
      </c>
      <c r="D596" s="562" t="s">
        <v>300</v>
      </c>
      <c r="E596" s="646"/>
      <c r="F596" s="668">
        <f t="shared" si="30"/>
        <v>0</v>
      </c>
    </row>
    <row r="597" spans="1:6" s="559" customFormat="1">
      <c r="A597" s="560">
        <v>5.2</v>
      </c>
      <c r="B597" s="672" t="s">
        <v>755</v>
      </c>
      <c r="C597" s="510">
        <v>115.5</v>
      </c>
      <c r="D597" s="562" t="s">
        <v>300</v>
      </c>
      <c r="E597" s="646"/>
      <c r="F597" s="668">
        <f t="shared" si="30"/>
        <v>0</v>
      </c>
    </row>
    <row r="598" spans="1:6" s="559" customFormat="1">
      <c r="A598" s="560">
        <v>5.3</v>
      </c>
      <c r="B598" s="672" t="s">
        <v>756</v>
      </c>
      <c r="C598" s="667">
        <v>94.7</v>
      </c>
      <c r="D598" s="562" t="s">
        <v>300</v>
      </c>
      <c r="E598" s="646"/>
      <c r="F598" s="668">
        <f t="shared" si="30"/>
        <v>0</v>
      </c>
    </row>
    <row r="599" spans="1:6" s="559" customFormat="1">
      <c r="A599" s="560">
        <v>5.4</v>
      </c>
      <c r="B599" s="672" t="s">
        <v>757</v>
      </c>
      <c r="C599" s="667">
        <v>153.84</v>
      </c>
      <c r="D599" s="562" t="s">
        <v>300</v>
      </c>
      <c r="E599" s="646"/>
      <c r="F599" s="668">
        <f t="shared" si="30"/>
        <v>0</v>
      </c>
    </row>
    <row r="600" spans="1:6" s="559" customFormat="1">
      <c r="A600" s="563"/>
      <c r="B600" s="672"/>
      <c r="C600" s="670"/>
      <c r="D600" s="562"/>
      <c r="E600" s="648"/>
      <c r="F600" s="668"/>
    </row>
    <row r="601" spans="1:6" s="559" customFormat="1">
      <c r="A601" s="673">
        <v>6</v>
      </c>
      <c r="B601" s="674" t="s">
        <v>758</v>
      </c>
      <c r="C601" s="562"/>
      <c r="D601" s="675"/>
      <c r="E601" s="676"/>
      <c r="F601" s="668"/>
    </row>
    <row r="602" spans="1:6" s="559" customFormat="1">
      <c r="A602" s="677">
        <f t="shared" ref="A602:A610" si="32">+A601+0.1</f>
        <v>6.1</v>
      </c>
      <c r="B602" s="678" t="s">
        <v>759</v>
      </c>
      <c r="C602" s="561">
        <v>2589.79</v>
      </c>
      <c r="D602" s="675" t="s">
        <v>760</v>
      </c>
      <c r="E602" s="646"/>
      <c r="F602" s="668">
        <f t="shared" si="30"/>
        <v>0</v>
      </c>
    </row>
    <row r="603" spans="1:6" s="559" customFormat="1">
      <c r="A603" s="677">
        <f t="shared" si="32"/>
        <v>6.2</v>
      </c>
      <c r="B603" s="678" t="s">
        <v>761</v>
      </c>
      <c r="C603" s="561">
        <v>3627.81</v>
      </c>
      <c r="D603" s="675" t="s">
        <v>760</v>
      </c>
      <c r="E603" s="646"/>
      <c r="F603" s="668">
        <f t="shared" si="30"/>
        <v>0</v>
      </c>
    </row>
    <row r="604" spans="1:6" s="559" customFormat="1" ht="25.5">
      <c r="A604" s="677">
        <f t="shared" si="32"/>
        <v>6.3</v>
      </c>
      <c r="B604" s="678" t="s">
        <v>762</v>
      </c>
      <c r="C604" s="667">
        <v>212.2</v>
      </c>
      <c r="D604" s="562" t="s">
        <v>300</v>
      </c>
      <c r="E604" s="646"/>
      <c r="F604" s="668">
        <f t="shared" si="30"/>
        <v>0</v>
      </c>
    </row>
    <row r="605" spans="1:6" s="559" customFormat="1">
      <c r="A605" s="677">
        <f t="shared" si="32"/>
        <v>6.4</v>
      </c>
      <c r="B605" s="678" t="s">
        <v>763</v>
      </c>
      <c r="C605" s="667">
        <v>29.52</v>
      </c>
      <c r="D605" s="675" t="s">
        <v>760</v>
      </c>
      <c r="E605" s="646"/>
      <c r="F605" s="668">
        <f t="shared" si="30"/>
        <v>0</v>
      </c>
    </row>
    <row r="606" spans="1:6" s="559" customFormat="1">
      <c r="A606" s="677">
        <f t="shared" si="32"/>
        <v>6.5</v>
      </c>
      <c r="B606" s="678" t="s">
        <v>764</v>
      </c>
      <c r="C606" s="667">
        <v>74.989999999999995</v>
      </c>
      <c r="D606" s="675" t="s">
        <v>760</v>
      </c>
      <c r="E606" s="646"/>
      <c r="F606" s="668">
        <f t="shared" si="30"/>
        <v>0</v>
      </c>
    </row>
    <row r="607" spans="1:6" s="559" customFormat="1">
      <c r="A607" s="677">
        <f t="shared" si="32"/>
        <v>6.6</v>
      </c>
      <c r="B607" s="678" t="s">
        <v>765</v>
      </c>
      <c r="C607" s="667">
        <v>36.340000000000003</v>
      </c>
      <c r="D607" s="675" t="s">
        <v>760</v>
      </c>
      <c r="E607" s="646"/>
      <c r="F607" s="668">
        <f t="shared" si="30"/>
        <v>0</v>
      </c>
    </row>
    <row r="608" spans="1:6" s="559" customFormat="1">
      <c r="A608" s="677">
        <f t="shared" si="32"/>
        <v>6.7</v>
      </c>
      <c r="B608" s="678" t="s">
        <v>766</v>
      </c>
      <c r="C608" s="667">
        <v>88.57</v>
      </c>
      <c r="D608" s="675" t="s">
        <v>760</v>
      </c>
      <c r="E608" s="646"/>
      <c r="F608" s="668">
        <f t="shared" si="30"/>
        <v>0</v>
      </c>
    </row>
    <row r="609" spans="1:6" s="559" customFormat="1">
      <c r="A609" s="677">
        <f t="shared" si="32"/>
        <v>6.8</v>
      </c>
      <c r="B609" s="510" t="s">
        <v>767</v>
      </c>
      <c r="C609" s="667">
        <v>192</v>
      </c>
      <c r="D609" s="562" t="s">
        <v>10</v>
      </c>
      <c r="E609" s="646"/>
      <c r="F609" s="668">
        <f t="shared" si="30"/>
        <v>0</v>
      </c>
    </row>
    <row r="610" spans="1:6" s="559" customFormat="1" ht="25.5">
      <c r="A610" s="677">
        <f t="shared" si="32"/>
        <v>6.9</v>
      </c>
      <c r="B610" s="505" t="s">
        <v>768</v>
      </c>
      <c r="C610" s="667">
        <v>72</v>
      </c>
      <c r="D610" s="562" t="s">
        <v>10</v>
      </c>
      <c r="E610" s="646"/>
      <c r="F610" s="668">
        <f t="shared" si="30"/>
        <v>0</v>
      </c>
    </row>
    <row r="611" spans="1:6" s="559" customFormat="1">
      <c r="A611" s="667">
        <v>6.1</v>
      </c>
      <c r="B611" s="505" t="s">
        <v>769</v>
      </c>
      <c r="C611" s="667">
        <v>180</v>
      </c>
      <c r="D611" s="562" t="s">
        <v>10</v>
      </c>
      <c r="E611" s="646"/>
      <c r="F611" s="668">
        <f>ROUND(C611*E611,2)</f>
        <v>0</v>
      </c>
    </row>
    <row r="612" spans="1:6" s="559" customFormat="1">
      <c r="A612" s="563"/>
      <c r="B612" s="672"/>
      <c r="C612" s="667"/>
      <c r="D612" s="562"/>
      <c r="E612" s="646"/>
      <c r="F612" s="668"/>
    </row>
    <row r="613" spans="1:6" s="559" customFormat="1">
      <c r="A613" s="526">
        <v>7</v>
      </c>
      <c r="B613" s="532" t="s">
        <v>305</v>
      </c>
      <c r="C613" s="501"/>
      <c r="D613" s="509"/>
      <c r="E613" s="646"/>
      <c r="F613" s="668">
        <f t="shared" si="30"/>
        <v>0</v>
      </c>
    </row>
    <row r="614" spans="1:6" s="559" customFormat="1">
      <c r="A614" s="560">
        <f>+A613+0.1</f>
        <v>7.1</v>
      </c>
      <c r="B614" s="511" t="s">
        <v>726</v>
      </c>
      <c r="C614" s="501">
        <v>4</v>
      </c>
      <c r="D614" s="509" t="s">
        <v>10</v>
      </c>
      <c r="E614" s="646"/>
      <c r="F614" s="668">
        <f t="shared" si="30"/>
        <v>0</v>
      </c>
    </row>
    <row r="615" spans="1:6" s="559" customFormat="1">
      <c r="A615" s="560">
        <f>+A614+0.1</f>
        <v>7.2</v>
      </c>
      <c r="B615" s="537" t="s">
        <v>770</v>
      </c>
      <c r="C615" s="667">
        <v>2</v>
      </c>
      <c r="D615" s="509" t="s">
        <v>10</v>
      </c>
      <c r="E615" s="646"/>
      <c r="F615" s="668">
        <f t="shared" si="30"/>
        <v>0</v>
      </c>
    </row>
    <row r="616" spans="1:6" s="559" customFormat="1">
      <c r="A616" s="560">
        <f t="shared" ref="A616:A622" si="33">+A615+0.1</f>
        <v>7.3</v>
      </c>
      <c r="B616" s="511" t="s">
        <v>771</v>
      </c>
      <c r="C616" s="667">
        <v>2</v>
      </c>
      <c r="D616" s="509" t="s">
        <v>10</v>
      </c>
      <c r="E616" s="646"/>
      <c r="F616" s="668">
        <f t="shared" si="30"/>
        <v>0</v>
      </c>
    </row>
    <row r="617" spans="1:6" s="559" customFormat="1">
      <c r="A617" s="560">
        <f t="shared" si="33"/>
        <v>7.4</v>
      </c>
      <c r="B617" s="511" t="s">
        <v>772</v>
      </c>
      <c r="C617" s="667">
        <v>1</v>
      </c>
      <c r="D617" s="509" t="s">
        <v>10</v>
      </c>
      <c r="E617" s="646"/>
      <c r="F617" s="668">
        <f t="shared" si="30"/>
        <v>0</v>
      </c>
    </row>
    <row r="618" spans="1:6" s="559" customFormat="1">
      <c r="A618" s="560">
        <f t="shared" si="33"/>
        <v>7.5</v>
      </c>
      <c r="B618" s="511" t="s">
        <v>773</v>
      </c>
      <c r="C618" s="667">
        <v>1</v>
      </c>
      <c r="D618" s="509" t="s">
        <v>10</v>
      </c>
      <c r="E618" s="646"/>
      <c r="F618" s="668">
        <f t="shared" si="30"/>
        <v>0</v>
      </c>
    </row>
    <row r="619" spans="1:6" s="559" customFormat="1">
      <c r="A619" s="560">
        <f t="shared" si="33"/>
        <v>7.6</v>
      </c>
      <c r="B619" s="511" t="s">
        <v>774</v>
      </c>
      <c r="C619" s="667">
        <v>1</v>
      </c>
      <c r="D619" s="509" t="s">
        <v>10</v>
      </c>
      <c r="E619" s="646"/>
      <c r="F619" s="668">
        <f t="shared" si="30"/>
        <v>0</v>
      </c>
    </row>
    <row r="620" spans="1:6" s="559" customFormat="1">
      <c r="A620" s="560">
        <f t="shared" si="33"/>
        <v>7.7</v>
      </c>
      <c r="B620" s="511" t="s">
        <v>775</v>
      </c>
      <c r="C620" s="667">
        <v>4</v>
      </c>
      <c r="D620" s="509" t="s">
        <v>10</v>
      </c>
      <c r="E620" s="646"/>
      <c r="F620" s="668">
        <f t="shared" si="30"/>
        <v>0</v>
      </c>
    </row>
    <row r="621" spans="1:6" s="559" customFormat="1">
      <c r="A621" s="560">
        <f t="shared" si="33"/>
        <v>7.8</v>
      </c>
      <c r="B621" s="511" t="s">
        <v>776</v>
      </c>
      <c r="C621" s="667">
        <v>10.78</v>
      </c>
      <c r="D621" s="509" t="s">
        <v>15</v>
      </c>
      <c r="E621" s="646"/>
      <c r="F621" s="668">
        <f t="shared" si="30"/>
        <v>0</v>
      </c>
    </row>
    <row r="622" spans="1:6" s="559" customFormat="1">
      <c r="A622" s="560">
        <f t="shared" si="33"/>
        <v>7.9</v>
      </c>
      <c r="B622" s="511" t="s">
        <v>777</v>
      </c>
      <c r="C622" s="667">
        <v>3.95</v>
      </c>
      <c r="D622" s="509" t="s">
        <v>15</v>
      </c>
      <c r="E622" s="646"/>
      <c r="F622" s="668">
        <f t="shared" si="30"/>
        <v>0</v>
      </c>
    </row>
    <row r="623" spans="1:6" s="559" customFormat="1">
      <c r="A623" s="681">
        <v>7.1</v>
      </c>
      <c r="B623" s="511" t="s">
        <v>778</v>
      </c>
      <c r="C623" s="667">
        <v>15.3</v>
      </c>
      <c r="D623" s="509" t="s">
        <v>15</v>
      </c>
      <c r="E623" s="646"/>
      <c r="F623" s="668">
        <f t="shared" si="30"/>
        <v>0</v>
      </c>
    </row>
    <row r="624" spans="1:6" s="559" customFormat="1">
      <c r="A624" s="563">
        <v>7.11</v>
      </c>
      <c r="B624" s="511" t="s">
        <v>779</v>
      </c>
      <c r="C624" s="667">
        <v>11.34</v>
      </c>
      <c r="D624" s="509" t="s">
        <v>15</v>
      </c>
      <c r="E624" s="646"/>
      <c r="F624" s="668">
        <f t="shared" si="30"/>
        <v>0</v>
      </c>
    </row>
    <row r="625" spans="1:6" s="559" customFormat="1">
      <c r="A625" s="681">
        <v>7.12</v>
      </c>
      <c r="B625" s="511" t="s">
        <v>780</v>
      </c>
      <c r="C625" s="667">
        <v>3</v>
      </c>
      <c r="D625" s="509" t="s">
        <v>15</v>
      </c>
      <c r="E625" s="646"/>
      <c r="F625" s="668">
        <f t="shared" si="30"/>
        <v>0</v>
      </c>
    </row>
    <row r="626" spans="1:6" s="559" customFormat="1">
      <c r="A626" s="563">
        <v>7.13</v>
      </c>
      <c r="B626" s="511" t="s">
        <v>781</v>
      </c>
      <c r="C626" s="667">
        <v>15.3</v>
      </c>
      <c r="D626" s="509" t="s">
        <v>15</v>
      </c>
      <c r="E626" s="646"/>
      <c r="F626" s="668">
        <f t="shared" si="30"/>
        <v>0</v>
      </c>
    </row>
    <row r="627" spans="1:6" s="559" customFormat="1">
      <c r="A627" s="681">
        <v>7.14</v>
      </c>
      <c r="B627" s="511" t="s">
        <v>782</v>
      </c>
      <c r="C627" s="667">
        <v>9.42</v>
      </c>
      <c r="D627" s="509" t="s">
        <v>15</v>
      </c>
      <c r="E627" s="646"/>
      <c r="F627" s="668">
        <f t="shared" si="30"/>
        <v>0</v>
      </c>
    </row>
    <row r="628" spans="1:6" s="559" customFormat="1">
      <c r="A628" s="563">
        <v>7.15</v>
      </c>
      <c r="B628" s="511" t="s">
        <v>783</v>
      </c>
      <c r="C628" s="667">
        <v>1</v>
      </c>
      <c r="D628" s="509" t="s">
        <v>10</v>
      </c>
      <c r="E628" s="646"/>
      <c r="F628" s="668">
        <f t="shared" si="30"/>
        <v>0</v>
      </c>
    </row>
    <row r="629" spans="1:6" s="559" customFormat="1">
      <c r="A629" s="967">
        <v>7.16</v>
      </c>
      <c r="B629" s="968" t="s">
        <v>784</v>
      </c>
      <c r="C629" s="934">
        <v>1</v>
      </c>
      <c r="D629" s="969" t="s">
        <v>10</v>
      </c>
      <c r="E629" s="650"/>
      <c r="F629" s="680">
        <f t="shared" si="30"/>
        <v>0</v>
      </c>
    </row>
    <row r="630" spans="1:6" s="559" customFormat="1">
      <c r="A630" s="563">
        <v>7.17</v>
      </c>
      <c r="B630" s="511" t="s">
        <v>785</v>
      </c>
      <c r="C630" s="667">
        <v>1</v>
      </c>
      <c r="D630" s="509" t="s">
        <v>10</v>
      </c>
      <c r="E630" s="646"/>
      <c r="F630" s="668">
        <f t="shared" si="30"/>
        <v>0</v>
      </c>
    </row>
    <row r="631" spans="1:6" s="559" customFormat="1">
      <c r="A631" s="563"/>
      <c r="B631" s="511"/>
      <c r="C631" s="501"/>
      <c r="D631" s="509"/>
      <c r="E631" s="646"/>
      <c r="F631" s="668"/>
    </row>
    <row r="632" spans="1:6" s="559" customFormat="1">
      <c r="A632" s="682">
        <v>8</v>
      </c>
      <c r="B632" s="683" t="s">
        <v>303</v>
      </c>
      <c r="C632" s="684"/>
      <c r="D632" s="566"/>
      <c r="E632" s="651"/>
      <c r="F632" s="685"/>
    </row>
    <row r="633" spans="1:6" s="559" customFormat="1">
      <c r="A633" s="564">
        <f t="shared" ref="A633:A638" si="34">+A632+0.1</f>
        <v>8.1</v>
      </c>
      <c r="B633" s="545" t="s">
        <v>737</v>
      </c>
      <c r="C633" s="684">
        <v>15</v>
      </c>
      <c r="D633" s="566" t="s">
        <v>10</v>
      </c>
      <c r="E633" s="651"/>
      <c r="F633" s="685">
        <f t="shared" si="30"/>
        <v>0</v>
      </c>
    </row>
    <row r="634" spans="1:6" s="559" customFormat="1">
      <c r="A634" s="564">
        <f t="shared" si="34"/>
        <v>8.1999999999999993</v>
      </c>
      <c r="B634" s="545" t="s">
        <v>329</v>
      </c>
      <c r="C634" s="684">
        <v>4</v>
      </c>
      <c r="D634" s="566" t="s">
        <v>10</v>
      </c>
      <c r="E634" s="651"/>
      <c r="F634" s="685">
        <f t="shared" si="30"/>
        <v>0</v>
      </c>
    </row>
    <row r="635" spans="1:6" s="559" customFormat="1">
      <c r="A635" s="564">
        <f t="shared" si="34"/>
        <v>8.3000000000000007</v>
      </c>
      <c r="B635" s="553" t="s">
        <v>786</v>
      </c>
      <c r="C635" s="684">
        <v>1</v>
      </c>
      <c r="D635" s="686" t="s">
        <v>10</v>
      </c>
      <c r="E635" s="651"/>
      <c r="F635" s="685">
        <f t="shared" si="30"/>
        <v>0</v>
      </c>
    </row>
    <row r="636" spans="1:6" s="559" customFormat="1">
      <c r="A636" s="564">
        <f t="shared" si="34"/>
        <v>8.4</v>
      </c>
      <c r="B636" s="638" t="s">
        <v>787</v>
      </c>
      <c r="C636" s="684">
        <v>5</v>
      </c>
      <c r="D636" s="686" t="s">
        <v>10</v>
      </c>
      <c r="E636" s="651"/>
      <c r="F636" s="685">
        <f t="shared" si="30"/>
        <v>0</v>
      </c>
    </row>
    <row r="637" spans="1:6" s="559" customFormat="1">
      <c r="A637" s="564">
        <f t="shared" si="34"/>
        <v>8.5</v>
      </c>
      <c r="B637" s="553" t="s">
        <v>788</v>
      </c>
      <c r="C637" s="684">
        <v>2</v>
      </c>
      <c r="D637" s="686" t="s">
        <v>10</v>
      </c>
      <c r="E637" s="651"/>
      <c r="F637" s="685">
        <f t="shared" si="30"/>
        <v>0</v>
      </c>
    </row>
    <row r="638" spans="1:6" s="559" customFormat="1">
      <c r="A638" s="564">
        <f t="shared" si="34"/>
        <v>8.6</v>
      </c>
      <c r="B638" s="553" t="s">
        <v>789</v>
      </c>
      <c r="C638" s="684">
        <v>1</v>
      </c>
      <c r="D638" s="566" t="s">
        <v>10</v>
      </c>
      <c r="E638" s="651"/>
      <c r="F638" s="685">
        <f t="shared" si="30"/>
        <v>0</v>
      </c>
    </row>
    <row r="639" spans="1:6" s="559" customFormat="1">
      <c r="A639" s="563"/>
      <c r="B639" s="672"/>
      <c r="C639" s="667"/>
      <c r="D639" s="562"/>
      <c r="E639" s="646"/>
      <c r="F639" s="668"/>
    </row>
    <row r="640" spans="1:6" s="559" customFormat="1">
      <c r="A640" s="526">
        <v>9</v>
      </c>
      <c r="B640" s="666" t="s">
        <v>790</v>
      </c>
      <c r="C640" s="667"/>
      <c r="D640" s="562"/>
      <c r="E640" s="646"/>
      <c r="F640" s="668"/>
    </row>
    <row r="641" spans="1:6" s="559" customFormat="1">
      <c r="A641" s="560">
        <f>+A640+0.1</f>
        <v>9.1</v>
      </c>
      <c r="B641" s="687" t="s">
        <v>791</v>
      </c>
      <c r="C641" s="667">
        <v>162.24</v>
      </c>
      <c r="D641" s="562" t="s">
        <v>300</v>
      </c>
      <c r="E641" s="646"/>
      <c r="F641" s="668">
        <f t="shared" si="30"/>
        <v>0</v>
      </c>
    </row>
    <row r="642" spans="1:6" s="559" customFormat="1">
      <c r="A642" s="560">
        <f>+A641+0.1</f>
        <v>9.1999999999999993</v>
      </c>
      <c r="B642" s="505" t="s">
        <v>792</v>
      </c>
      <c r="C642" s="667">
        <v>93.43</v>
      </c>
      <c r="D642" s="562" t="s">
        <v>793</v>
      </c>
      <c r="E642" s="646"/>
      <c r="F642" s="668">
        <f t="shared" si="30"/>
        <v>0</v>
      </c>
    </row>
    <row r="643" spans="1:6" s="559" customFormat="1">
      <c r="A643" s="560">
        <f>+A642+0.1</f>
        <v>9.3000000000000007</v>
      </c>
      <c r="B643" s="505" t="s">
        <v>794</v>
      </c>
      <c r="C643" s="667">
        <v>6.14</v>
      </c>
      <c r="D643" s="562" t="s">
        <v>300</v>
      </c>
      <c r="E643" s="646"/>
      <c r="F643" s="668">
        <f t="shared" si="30"/>
        <v>0</v>
      </c>
    </row>
    <row r="644" spans="1:6" s="559" customFormat="1">
      <c r="A644" s="560">
        <f>+A643+0.1</f>
        <v>9.4</v>
      </c>
      <c r="B644" s="505" t="s">
        <v>795</v>
      </c>
      <c r="C644" s="667">
        <v>64.08</v>
      </c>
      <c r="D644" s="562" t="s">
        <v>300</v>
      </c>
      <c r="E644" s="646"/>
      <c r="F644" s="668">
        <f t="shared" ref="F644:F649" si="35">ROUND(C644*E644,2)</f>
        <v>0</v>
      </c>
    </row>
    <row r="645" spans="1:6" s="559" customFormat="1">
      <c r="A645" s="563"/>
      <c r="B645" s="672"/>
      <c r="C645" s="667"/>
      <c r="D645" s="562"/>
      <c r="E645" s="646"/>
      <c r="F645" s="668"/>
    </row>
    <row r="646" spans="1:6" s="559" customFormat="1">
      <c r="A646" s="526">
        <v>10</v>
      </c>
      <c r="B646" s="666" t="s">
        <v>527</v>
      </c>
      <c r="C646" s="667"/>
      <c r="D646" s="562"/>
      <c r="E646" s="646"/>
      <c r="F646" s="668"/>
    </row>
    <row r="647" spans="1:6" s="559" customFormat="1">
      <c r="A647" s="560">
        <f>+A646+0.1</f>
        <v>10.1</v>
      </c>
      <c r="B647" s="672" t="s">
        <v>796</v>
      </c>
      <c r="C647" s="667">
        <v>416.31</v>
      </c>
      <c r="D647" s="562" t="s">
        <v>300</v>
      </c>
      <c r="E647" s="646"/>
      <c r="F647" s="668">
        <f t="shared" si="35"/>
        <v>0</v>
      </c>
    </row>
    <row r="648" spans="1:6" s="559" customFormat="1">
      <c r="A648" s="560">
        <f>+A647+0.1</f>
        <v>10.199999999999999</v>
      </c>
      <c r="B648" s="672" t="s">
        <v>797</v>
      </c>
      <c r="C648" s="688">
        <v>237.7</v>
      </c>
      <c r="D648" s="562" t="s">
        <v>300</v>
      </c>
      <c r="E648" s="646"/>
      <c r="F648" s="668">
        <f t="shared" si="35"/>
        <v>0</v>
      </c>
    </row>
    <row r="649" spans="1:6" s="559" customFormat="1">
      <c r="A649" s="560">
        <f>+A648+0.1</f>
        <v>10.3</v>
      </c>
      <c r="B649" s="672" t="s">
        <v>798</v>
      </c>
      <c r="C649" s="667">
        <v>161.16999999999999</v>
      </c>
      <c r="D649" s="562" t="s">
        <v>300</v>
      </c>
      <c r="E649" s="646"/>
      <c r="F649" s="668">
        <f t="shared" si="35"/>
        <v>0</v>
      </c>
    </row>
    <row r="650" spans="1:6" s="559" customFormat="1">
      <c r="A650" s="563"/>
      <c r="B650" s="672"/>
      <c r="C650" s="667"/>
      <c r="D650" s="562"/>
      <c r="E650" s="646"/>
      <c r="F650" s="668"/>
    </row>
    <row r="651" spans="1:6" s="559" customFormat="1">
      <c r="A651" s="526">
        <v>11</v>
      </c>
      <c r="B651" s="666" t="s">
        <v>799</v>
      </c>
      <c r="C651" s="667"/>
      <c r="D651" s="562"/>
      <c r="E651" s="646"/>
      <c r="F651" s="668"/>
    </row>
    <row r="652" spans="1:6" s="559" customFormat="1">
      <c r="A652" s="560">
        <f>+A651+0.1</f>
        <v>11.1</v>
      </c>
      <c r="B652" s="672" t="s">
        <v>800</v>
      </c>
      <c r="C652" s="667">
        <v>1</v>
      </c>
      <c r="D652" s="562" t="s">
        <v>10</v>
      </c>
      <c r="E652" s="646"/>
      <c r="F652" s="668">
        <f>ROUND(C652*E652,2)</f>
        <v>0</v>
      </c>
    </row>
    <row r="653" spans="1:6" s="559" customFormat="1">
      <c r="A653" s="560">
        <f>+A652+0.1</f>
        <v>11.2</v>
      </c>
      <c r="B653" s="672" t="s">
        <v>801</v>
      </c>
      <c r="C653" s="667">
        <v>3</v>
      </c>
      <c r="D653" s="562" t="s">
        <v>10</v>
      </c>
      <c r="E653" s="646"/>
      <c r="F653" s="668">
        <f>ROUND(C653*E653,2)</f>
        <v>0</v>
      </c>
    </row>
    <row r="654" spans="1:6" s="559" customFormat="1">
      <c r="A654" s="560">
        <f>+A653+0.1</f>
        <v>11.3</v>
      </c>
      <c r="B654" s="672" t="s">
        <v>802</v>
      </c>
      <c r="C654" s="667">
        <v>2</v>
      </c>
      <c r="D654" s="562" t="s">
        <v>10</v>
      </c>
      <c r="E654" s="646"/>
      <c r="F654" s="668">
        <f>ROUND(C654*E654,2)</f>
        <v>0</v>
      </c>
    </row>
    <row r="655" spans="1:6" s="559" customFormat="1">
      <c r="A655" s="560">
        <f>+A653+0.1</f>
        <v>11.3</v>
      </c>
      <c r="B655" s="672" t="s">
        <v>803</v>
      </c>
      <c r="C655" s="667">
        <v>137.91999999999999</v>
      </c>
      <c r="D655" s="562" t="s">
        <v>304</v>
      </c>
      <c r="E655" s="767"/>
      <c r="F655" s="668">
        <f>ROUND(C655*E655,2)</f>
        <v>0</v>
      </c>
    </row>
    <row r="656" spans="1:6" s="559" customFormat="1">
      <c r="A656" s="563"/>
      <c r="B656" s="672"/>
      <c r="C656" s="667"/>
      <c r="D656" s="562"/>
      <c r="E656" s="646"/>
      <c r="F656" s="668"/>
    </row>
    <row r="657" spans="1:6" s="559" customFormat="1">
      <c r="A657" s="526">
        <v>12</v>
      </c>
      <c r="B657" s="666" t="s">
        <v>804</v>
      </c>
      <c r="C657" s="667"/>
      <c r="D657" s="562"/>
      <c r="E657" s="646"/>
      <c r="F657" s="668"/>
    </row>
    <row r="658" spans="1:6" s="559" customFormat="1" ht="25.5">
      <c r="A658" s="560">
        <f>+A657+0.1</f>
        <v>12.1</v>
      </c>
      <c r="B658" s="672" t="s">
        <v>805</v>
      </c>
      <c r="C658" s="667">
        <v>4</v>
      </c>
      <c r="D658" s="562" t="s">
        <v>10</v>
      </c>
      <c r="E658" s="646"/>
      <c r="F658" s="668">
        <f>ROUND(C658*E658,2)</f>
        <v>0</v>
      </c>
    </row>
    <row r="659" spans="1:6" s="559" customFormat="1" ht="25.5">
      <c r="A659" s="560">
        <f>+A658+0.1</f>
        <v>12.2</v>
      </c>
      <c r="B659" s="672" t="s">
        <v>806</v>
      </c>
      <c r="C659" s="667">
        <v>12.02</v>
      </c>
      <c r="D659" s="562" t="s">
        <v>300</v>
      </c>
      <c r="E659" s="646"/>
      <c r="F659" s="668">
        <f>ROUND(C659*E659,2)</f>
        <v>0</v>
      </c>
    </row>
    <row r="660" spans="1:6" s="559" customFormat="1">
      <c r="A660" s="560">
        <f>+A659+0.1</f>
        <v>12.3</v>
      </c>
      <c r="B660" s="505" t="s">
        <v>807</v>
      </c>
      <c r="C660" s="667">
        <v>43.33</v>
      </c>
      <c r="D660" s="562" t="s">
        <v>300</v>
      </c>
      <c r="E660" s="646"/>
      <c r="F660" s="668">
        <f>ROUND(C660*E660,2)</f>
        <v>0</v>
      </c>
    </row>
    <row r="661" spans="1:6" s="559" customFormat="1">
      <c r="A661" s="560">
        <f>+A660+0.1</f>
        <v>12.4</v>
      </c>
      <c r="B661" s="511" t="s">
        <v>808</v>
      </c>
      <c r="C661" s="667">
        <v>8</v>
      </c>
      <c r="D661" s="562" t="s">
        <v>793</v>
      </c>
      <c r="E661" s="646"/>
      <c r="F661" s="668">
        <f>ROUND(C661*E661,2)</f>
        <v>0</v>
      </c>
    </row>
    <row r="662" spans="1:6" s="559" customFormat="1">
      <c r="A662" s="560">
        <f>+A661+0.1</f>
        <v>12.5</v>
      </c>
      <c r="B662" s="511" t="s">
        <v>809</v>
      </c>
      <c r="C662" s="667">
        <v>2.4500000000000002</v>
      </c>
      <c r="D662" s="562" t="s">
        <v>300</v>
      </c>
      <c r="E662" s="701"/>
      <c r="F662" s="668">
        <f>ROUND(C662*E662,2)</f>
        <v>0</v>
      </c>
    </row>
    <row r="663" spans="1:6" s="559" customFormat="1">
      <c r="A663" s="955"/>
      <c r="B663" s="956" t="s">
        <v>810</v>
      </c>
      <c r="C663" s="957"/>
      <c r="D663" s="958"/>
      <c r="E663" s="959"/>
      <c r="F663" s="960">
        <f>SUM(F575:F662)</f>
        <v>0</v>
      </c>
    </row>
    <row r="664" spans="1:6" s="559" customFormat="1">
      <c r="A664" s="612"/>
      <c r="B664" s="527"/>
      <c r="C664" s="613"/>
      <c r="D664" s="614"/>
      <c r="E664" s="615"/>
      <c r="F664" s="616"/>
    </row>
    <row r="665" spans="1:6" s="559" customFormat="1">
      <c r="A665" s="812" t="s">
        <v>811</v>
      </c>
      <c r="B665" s="891" t="s">
        <v>907</v>
      </c>
      <c r="C665" s="626"/>
      <c r="D665" s="811"/>
      <c r="E665" s="815"/>
      <c r="F665" s="815"/>
    </row>
    <row r="666" spans="1:6" s="559" customFormat="1">
      <c r="A666" s="536"/>
      <c r="B666" s="537"/>
      <c r="C666" s="538"/>
      <c r="D666" s="539"/>
      <c r="E666" s="513"/>
      <c r="F666" s="513"/>
    </row>
    <row r="667" spans="1:6" s="559" customFormat="1">
      <c r="A667" s="689">
        <v>1</v>
      </c>
      <c r="B667" s="690" t="s">
        <v>307</v>
      </c>
      <c r="C667" s="691">
        <v>1</v>
      </c>
      <c r="D667" s="692" t="s">
        <v>10</v>
      </c>
      <c r="E667" s="693"/>
      <c r="F667" s="694">
        <f t="shared" ref="F667:F725" si="36">ROUND(C667*E667,2)</f>
        <v>0</v>
      </c>
    </row>
    <row r="668" spans="1:6" s="559" customFormat="1">
      <c r="A668" s="695"/>
      <c r="B668" s="690"/>
      <c r="C668" s="691"/>
      <c r="D668" s="696"/>
      <c r="E668" s="693"/>
      <c r="F668" s="694"/>
    </row>
    <row r="669" spans="1:6" s="559" customFormat="1">
      <c r="A669" s="697">
        <v>2</v>
      </c>
      <c r="B669" s="698" t="s">
        <v>296</v>
      </c>
      <c r="C669" s="691"/>
      <c r="D669" s="696"/>
      <c r="E669" s="693"/>
      <c r="F669" s="694"/>
    </row>
    <row r="670" spans="1:6" s="559" customFormat="1">
      <c r="A670" s="699">
        <v>2.1</v>
      </c>
      <c r="B670" s="690" t="s">
        <v>743</v>
      </c>
      <c r="C670" s="691">
        <v>58.72</v>
      </c>
      <c r="D670" s="640" t="s">
        <v>298</v>
      </c>
      <c r="E670" s="693"/>
      <c r="F670" s="694">
        <f t="shared" si="36"/>
        <v>0</v>
      </c>
    </row>
    <row r="671" spans="1:6" s="559" customFormat="1">
      <c r="A671" s="699">
        <v>2.2000000000000002</v>
      </c>
      <c r="B671" s="690" t="s">
        <v>812</v>
      </c>
      <c r="C671" s="691">
        <v>38.64</v>
      </c>
      <c r="D671" s="640" t="s">
        <v>298</v>
      </c>
      <c r="E671" s="693"/>
      <c r="F671" s="694">
        <f t="shared" si="36"/>
        <v>0</v>
      </c>
    </row>
    <row r="672" spans="1:6" s="559" customFormat="1">
      <c r="A672" s="699">
        <v>2.2999999999999998</v>
      </c>
      <c r="B672" s="690" t="s">
        <v>308</v>
      </c>
      <c r="C672" s="691">
        <v>23.2</v>
      </c>
      <c r="D672" s="640" t="s">
        <v>298</v>
      </c>
      <c r="E672" s="693"/>
      <c r="F672" s="694">
        <f t="shared" si="36"/>
        <v>0</v>
      </c>
    </row>
    <row r="673" spans="1:6" s="559" customFormat="1">
      <c r="A673" s="700"/>
      <c r="B673" s="690"/>
      <c r="C673" s="691"/>
      <c r="D673" s="696"/>
      <c r="E673" s="693"/>
      <c r="F673" s="694"/>
    </row>
    <row r="674" spans="1:6" s="559" customFormat="1">
      <c r="A674" s="697">
        <v>3</v>
      </c>
      <c r="B674" s="698" t="s">
        <v>813</v>
      </c>
      <c r="C674" s="691"/>
      <c r="D674" s="696"/>
      <c r="E674" s="693"/>
      <c r="F674" s="694"/>
    </row>
    <row r="675" spans="1:6" s="559" customFormat="1">
      <c r="A675" s="699">
        <v>3.1</v>
      </c>
      <c r="B675" s="690" t="s">
        <v>338</v>
      </c>
      <c r="C675" s="691">
        <v>18.920000000000002</v>
      </c>
      <c r="D675" s="640" t="s">
        <v>298</v>
      </c>
      <c r="E675" s="701"/>
      <c r="F675" s="694">
        <f t="shared" si="36"/>
        <v>0</v>
      </c>
    </row>
    <row r="676" spans="1:6" s="559" customFormat="1">
      <c r="A676" s="699">
        <v>3.3</v>
      </c>
      <c r="B676" s="690" t="s">
        <v>814</v>
      </c>
      <c r="C676" s="691">
        <v>4.2</v>
      </c>
      <c r="D676" s="640" t="s">
        <v>298</v>
      </c>
      <c r="E676" s="701"/>
      <c r="F676" s="694">
        <f t="shared" si="36"/>
        <v>0</v>
      </c>
    </row>
    <row r="677" spans="1:6" s="559" customFormat="1">
      <c r="A677" s="699">
        <v>3.4</v>
      </c>
      <c r="B677" s="690" t="s">
        <v>815</v>
      </c>
      <c r="C677" s="691">
        <v>5.2</v>
      </c>
      <c r="D677" s="640" t="s">
        <v>298</v>
      </c>
      <c r="E677" s="701"/>
      <c r="F677" s="694">
        <f t="shared" si="36"/>
        <v>0</v>
      </c>
    </row>
    <row r="678" spans="1:6" s="559" customFormat="1">
      <c r="A678" s="699">
        <v>3.5</v>
      </c>
      <c r="B678" s="690" t="s">
        <v>816</v>
      </c>
      <c r="C678" s="691">
        <v>6.08</v>
      </c>
      <c r="D678" s="640" t="s">
        <v>298</v>
      </c>
      <c r="E678" s="701"/>
      <c r="F678" s="694">
        <f t="shared" si="36"/>
        <v>0</v>
      </c>
    </row>
    <row r="679" spans="1:6" s="559" customFormat="1">
      <c r="A679" s="699">
        <v>3.6</v>
      </c>
      <c r="B679" s="690" t="s">
        <v>817</v>
      </c>
      <c r="C679" s="691">
        <v>4.04</v>
      </c>
      <c r="D679" s="640" t="s">
        <v>298</v>
      </c>
      <c r="E679" s="701"/>
      <c r="F679" s="694">
        <f t="shared" si="36"/>
        <v>0</v>
      </c>
    </row>
    <row r="680" spans="1:6" s="559" customFormat="1">
      <c r="A680" s="699">
        <v>3.7</v>
      </c>
      <c r="B680" s="690" t="s">
        <v>818</v>
      </c>
      <c r="C680" s="691">
        <v>25.72</v>
      </c>
      <c r="D680" s="640" t="s">
        <v>298</v>
      </c>
      <c r="E680" s="701"/>
      <c r="F680" s="694">
        <f t="shared" si="36"/>
        <v>0</v>
      </c>
    </row>
    <row r="681" spans="1:6" s="559" customFormat="1" ht="25.5">
      <c r="A681" s="699">
        <v>3.8</v>
      </c>
      <c r="B681" s="702" t="s">
        <v>819</v>
      </c>
      <c r="C681" s="691">
        <v>23.84</v>
      </c>
      <c r="D681" s="640" t="s">
        <v>298</v>
      </c>
      <c r="E681" s="701"/>
      <c r="F681" s="694">
        <f t="shared" si="36"/>
        <v>0</v>
      </c>
    </row>
    <row r="682" spans="1:6" s="559" customFormat="1">
      <c r="A682" s="703"/>
      <c r="B682" s="690"/>
      <c r="C682" s="691"/>
      <c r="D682" s="696"/>
      <c r="E682" s="693"/>
      <c r="F682" s="694"/>
    </row>
    <row r="683" spans="1:6" s="559" customFormat="1">
      <c r="A683" s="697">
        <v>4</v>
      </c>
      <c r="B683" s="698" t="s">
        <v>299</v>
      </c>
      <c r="C683" s="691"/>
      <c r="D683" s="696"/>
      <c r="E683" s="693"/>
      <c r="F683" s="694"/>
    </row>
    <row r="684" spans="1:6" s="559" customFormat="1">
      <c r="A684" s="699">
        <v>4.2</v>
      </c>
      <c r="B684" s="690" t="s">
        <v>339</v>
      </c>
      <c r="C684" s="691">
        <v>56</v>
      </c>
      <c r="D684" s="548" t="s">
        <v>300</v>
      </c>
      <c r="E684" s="701"/>
      <c r="F684" s="694">
        <f t="shared" si="36"/>
        <v>0</v>
      </c>
    </row>
    <row r="685" spans="1:6" s="559" customFormat="1">
      <c r="A685" s="699">
        <v>4.3</v>
      </c>
      <c r="B685" s="690" t="s">
        <v>309</v>
      </c>
      <c r="C685" s="691">
        <v>462</v>
      </c>
      <c r="D685" s="548" t="s">
        <v>300</v>
      </c>
      <c r="E685" s="701"/>
      <c r="F685" s="694">
        <f t="shared" si="36"/>
        <v>0</v>
      </c>
    </row>
    <row r="686" spans="1:6" s="559" customFormat="1">
      <c r="A686" s="699">
        <v>4.4000000000000004</v>
      </c>
      <c r="B686" s="690" t="s">
        <v>310</v>
      </c>
      <c r="C686" s="691">
        <v>12.8</v>
      </c>
      <c r="D686" s="548" t="s">
        <v>300</v>
      </c>
      <c r="E686" s="701"/>
      <c r="F686" s="694">
        <f t="shared" si="36"/>
        <v>0</v>
      </c>
    </row>
    <row r="687" spans="1:6" s="559" customFormat="1">
      <c r="A687" s="700"/>
      <c r="B687" s="690"/>
      <c r="C687" s="691"/>
      <c r="D687" s="696"/>
      <c r="E687" s="693"/>
      <c r="F687" s="694"/>
    </row>
    <row r="688" spans="1:6" s="559" customFormat="1">
      <c r="A688" s="704">
        <v>5</v>
      </c>
      <c r="B688" s="698" t="s">
        <v>301</v>
      </c>
      <c r="C688" s="691"/>
      <c r="D688" s="696"/>
      <c r="E688" s="693"/>
      <c r="F688" s="694"/>
    </row>
    <row r="689" spans="1:6" s="559" customFormat="1">
      <c r="A689" s="705">
        <v>5.0999999999999996</v>
      </c>
      <c r="B689" s="690" t="s">
        <v>311</v>
      </c>
      <c r="C689" s="691">
        <v>214.2</v>
      </c>
      <c r="D689" s="548" t="s">
        <v>300</v>
      </c>
      <c r="E689" s="701"/>
      <c r="F689" s="694">
        <f t="shared" si="36"/>
        <v>0</v>
      </c>
    </row>
    <row r="690" spans="1:6" s="559" customFormat="1">
      <c r="A690" s="705">
        <v>5.2</v>
      </c>
      <c r="B690" s="690" t="s">
        <v>312</v>
      </c>
      <c r="C690" s="691">
        <v>416.8</v>
      </c>
      <c r="D690" s="548" t="s">
        <v>300</v>
      </c>
      <c r="E690" s="701"/>
      <c r="F690" s="694">
        <f t="shared" si="36"/>
        <v>0</v>
      </c>
    </row>
    <row r="691" spans="1:6" s="559" customFormat="1">
      <c r="A691" s="705">
        <v>5.3</v>
      </c>
      <c r="B691" s="690" t="s">
        <v>313</v>
      </c>
      <c r="C691" s="691">
        <v>413</v>
      </c>
      <c r="D691" s="548" t="s">
        <v>300</v>
      </c>
      <c r="E691" s="701"/>
      <c r="F691" s="694">
        <f t="shared" si="36"/>
        <v>0</v>
      </c>
    </row>
    <row r="692" spans="1:6" s="559" customFormat="1">
      <c r="A692" s="705">
        <v>5.4</v>
      </c>
      <c r="B692" s="690" t="s">
        <v>314</v>
      </c>
      <c r="C692" s="691">
        <v>631.20000000000005</v>
      </c>
      <c r="D692" s="548" t="s">
        <v>15</v>
      </c>
      <c r="E692" s="701"/>
      <c r="F692" s="694">
        <f t="shared" si="36"/>
        <v>0</v>
      </c>
    </row>
    <row r="693" spans="1:6" s="559" customFormat="1">
      <c r="A693" s="705">
        <v>5.5</v>
      </c>
      <c r="B693" s="690" t="s">
        <v>315</v>
      </c>
      <c r="C693" s="691">
        <v>108.68</v>
      </c>
      <c r="D693" s="692" t="s">
        <v>15</v>
      </c>
      <c r="E693" s="701"/>
      <c r="F693" s="694">
        <f t="shared" si="36"/>
        <v>0</v>
      </c>
    </row>
    <row r="694" spans="1:6" s="559" customFormat="1">
      <c r="A694" s="705">
        <v>5.6</v>
      </c>
      <c r="B694" s="690" t="s">
        <v>316</v>
      </c>
      <c r="C694" s="691">
        <v>250</v>
      </c>
      <c r="D694" s="548" t="s">
        <v>300</v>
      </c>
      <c r="E694" s="701"/>
      <c r="F694" s="694">
        <f t="shared" si="36"/>
        <v>0</v>
      </c>
    </row>
    <row r="695" spans="1:6" s="559" customFormat="1">
      <c r="A695" s="705">
        <v>5.7</v>
      </c>
      <c r="B695" s="706" t="s">
        <v>317</v>
      </c>
      <c r="C695" s="691">
        <v>1044</v>
      </c>
      <c r="D695" s="548" t="s">
        <v>300</v>
      </c>
      <c r="E695" s="701"/>
      <c r="F695" s="694">
        <f t="shared" si="36"/>
        <v>0</v>
      </c>
    </row>
    <row r="696" spans="1:6" s="559" customFormat="1">
      <c r="A696" s="705">
        <v>5.8</v>
      </c>
      <c r="B696" s="706" t="s">
        <v>318</v>
      </c>
      <c r="C696" s="691">
        <v>1044</v>
      </c>
      <c r="D696" s="548" t="s">
        <v>300</v>
      </c>
      <c r="E696" s="701"/>
      <c r="F696" s="694">
        <f t="shared" si="36"/>
        <v>0</v>
      </c>
    </row>
    <row r="697" spans="1:6" s="559" customFormat="1" ht="25.5">
      <c r="A697" s="705">
        <v>5.9</v>
      </c>
      <c r="B697" s="702" t="s">
        <v>343</v>
      </c>
      <c r="C697" s="707">
        <v>90</v>
      </c>
      <c r="D697" s="548" t="s">
        <v>300</v>
      </c>
      <c r="E697" s="708"/>
      <c r="F697" s="694">
        <f t="shared" si="36"/>
        <v>0</v>
      </c>
    </row>
    <row r="698" spans="1:6" s="559" customFormat="1">
      <c r="A698" s="709">
        <v>5.0999999999999996</v>
      </c>
      <c r="B698" s="702" t="s">
        <v>319</v>
      </c>
      <c r="C698" s="707">
        <v>214.2</v>
      </c>
      <c r="D698" s="548" t="s">
        <v>300</v>
      </c>
      <c r="E698" s="708"/>
      <c r="F698" s="694">
        <f t="shared" si="36"/>
        <v>0</v>
      </c>
    </row>
    <row r="699" spans="1:6" s="559" customFormat="1">
      <c r="A699" s="709">
        <v>5.1100000000000003</v>
      </c>
      <c r="B699" s="702" t="s">
        <v>345</v>
      </c>
      <c r="C699" s="707">
        <v>214.2</v>
      </c>
      <c r="D699" s="548" t="s">
        <v>300</v>
      </c>
      <c r="E699" s="708"/>
      <c r="F699" s="694">
        <f t="shared" si="36"/>
        <v>0</v>
      </c>
    </row>
    <row r="700" spans="1:6" s="559" customFormat="1">
      <c r="A700" s="709">
        <v>5.12</v>
      </c>
      <c r="B700" s="690" t="s">
        <v>320</v>
      </c>
      <c r="C700" s="691">
        <v>112</v>
      </c>
      <c r="D700" s="548" t="s">
        <v>300</v>
      </c>
      <c r="E700" s="701"/>
      <c r="F700" s="694">
        <f t="shared" si="36"/>
        <v>0</v>
      </c>
    </row>
    <row r="701" spans="1:6" s="559" customFormat="1">
      <c r="A701" s="709">
        <v>5.13</v>
      </c>
      <c r="B701" s="710" t="s">
        <v>820</v>
      </c>
      <c r="C701" s="691">
        <v>18</v>
      </c>
      <c r="D701" s="548" t="s">
        <v>15</v>
      </c>
      <c r="E701" s="990"/>
      <c r="F701" s="694">
        <f>ROUND(C701*E701,2)</f>
        <v>0</v>
      </c>
    </row>
    <row r="702" spans="1:6" s="559" customFormat="1">
      <c r="A702" s="700"/>
      <c r="B702" s="690"/>
      <c r="C702" s="691"/>
      <c r="D702" s="696"/>
      <c r="E702" s="693"/>
      <c r="F702" s="694"/>
    </row>
    <row r="703" spans="1:6" s="559" customFormat="1">
      <c r="A703" s="697">
        <v>6</v>
      </c>
      <c r="B703" s="711" t="s">
        <v>302</v>
      </c>
      <c r="C703" s="691"/>
      <c r="D703" s="696"/>
      <c r="E703" s="693"/>
      <c r="F703" s="694"/>
    </row>
    <row r="704" spans="1:6" s="559" customFormat="1">
      <c r="A704" s="712">
        <v>6.1</v>
      </c>
      <c r="B704" s="690" t="s">
        <v>321</v>
      </c>
      <c r="C704" s="691">
        <v>24</v>
      </c>
      <c r="D704" s="692" t="s">
        <v>10</v>
      </c>
      <c r="E704" s="701"/>
      <c r="F704" s="694">
        <f t="shared" si="36"/>
        <v>0</v>
      </c>
    </row>
    <row r="705" spans="1:6" s="559" customFormat="1">
      <c r="A705" s="712">
        <f>+A704+0.1</f>
        <v>6.2</v>
      </c>
      <c r="B705" s="702" t="s">
        <v>322</v>
      </c>
      <c r="C705" s="691">
        <v>24</v>
      </c>
      <c r="D705" s="692" t="s">
        <v>10</v>
      </c>
      <c r="E705" s="701"/>
      <c r="F705" s="694">
        <f t="shared" si="36"/>
        <v>0</v>
      </c>
    </row>
    <row r="706" spans="1:6" s="559" customFormat="1">
      <c r="A706" s="712">
        <f t="shared" ref="A706:A712" si="37">+A705+0.1</f>
        <v>6.3</v>
      </c>
      <c r="B706" s="702" t="s">
        <v>340</v>
      </c>
      <c r="C706" s="691">
        <v>8</v>
      </c>
      <c r="D706" s="692" t="s">
        <v>10</v>
      </c>
      <c r="E706" s="701"/>
      <c r="F706" s="694">
        <f t="shared" si="36"/>
        <v>0</v>
      </c>
    </row>
    <row r="707" spans="1:6" s="559" customFormat="1">
      <c r="A707" s="712">
        <f t="shared" si="37"/>
        <v>6.4</v>
      </c>
      <c r="B707" s="702" t="s">
        <v>344</v>
      </c>
      <c r="C707" s="691">
        <v>30</v>
      </c>
      <c r="D707" s="692" t="s">
        <v>300</v>
      </c>
      <c r="E707" s="701"/>
      <c r="F707" s="694">
        <f t="shared" si="36"/>
        <v>0</v>
      </c>
    </row>
    <row r="708" spans="1:6" s="559" customFormat="1">
      <c r="A708" s="712">
        <f t="shared" si="37"/>
        <v>6.5</v>
      </c>
      <c r="B708" s="690" t="s">
        <v>323</v>
      </c>
      <c r="C708" s="691">
        <v>16</v>
      </c>
      <c r="D708" s="692" t="s">
        <v>10</v>
      </c>
      <c r="E708" s="701"/>
      <c r="F708" s="694">
        <f t="shared" si="36"/>
        <v>0</v>
      </c>
    </row>
    <row r="709" spans="1:6" s="559" customFormat="1">
      <c r="A709" s="712">
        <f t="shared" si="37"/>
        <v>6.6</v>
      </c>
      <c r="B709" s="690" t="s">
        <v>324</v>
      </c>
      <c r="C709" s="691">
        <v>16</v>
      </c>
      <c r="D709" s="692" t="s">
        <v>10</v>
      </c>
      <c r="E709" s="701"/>
      <c r="F709" s="694">
        <f t="shared" si="36"/>
        <v>0</v>
      </c>
    </row>
    <row r="710" spans="1:6" s="559" customFormat="1">
      <c r="A710" s="712">
        <f t="shared" si="37"/>
        <v>6.7</v>
      </c>
      <c r="B710" s="690" t="s">
        <v>325</v>
      </c>
      <c r="C710" s="691">
        <v>8</v>
      </c>
      <c r="D710" s="692" t="s">
        <v>10</v>
      </c>
      <c r="E710" s="701"/>
      <c r="F710" s="694">
        <f t="shared" si="36"/>
        <v>0</v>
      </c>
    </row>
    <row r="711" spans="1:6" s="559" customFormat="1">
      <c r="A711" s="712">
        <f t="shared" si="37"/>
        <v>6.8</v>
      </c>
      <c r="B711" s="690" t="s">
        <v>326</v>
      </c>
      <c r="C711" s="691">
        <v>4</v>
      </c>
      <c r="D711" s="692" t="s">
        <v>10</v>
      </c>
      <c r="E711" s="908"/>
      <c r="F711" s="694">
        <f t="shared" si="36"/>
        <v>0</v>
      </c>
    </row>
    <row r="712" spans="1:6" s="559" customFormat="1">
      <c r="A712" s="712">
        <f t="shared" si="37"/>
        <v>6.9</v>
      </c>
      <c r="B712" s="690" t="s">
        <v>821</v>
      </c>
      <c r="C712" s="691">
        <v>140</v>
      </c>
      <c r="D712" s="692" t="s">
        <v>15</v>
      </c>
      <c r="E712" s="908"/>
      <c r="F712" s="694">
        <f t="shared" si="36"/>
        <v>0</v>
      </c>
    </row>
    <row r="713" spans="1:6" s="559" customFormat="1" ht="25.5">
      <c r="A713" s="713">
        <v>6.1</v>
      </c>
      <c r="B713" s="702" t="s">
        <v>327</v>
      </c>
      <c r="C713" s="691">
        <v>1</v>
      </c>
      <c r="D713" s="692" t="s">
        <v>306</v>
      </c>
      <c r="E713" s="693"/>
      <c r="F713" s="694">
        <f t="shared" si="36"/>
        <v>0</v>
      </c>
    </row>
    <row r="714" spans="1:6" s="559" customFormat="1">
      <c r="A714" s="713">
        <f>+A713+0.01</f>
        <v>6.11</v>
      </c>
      <c r="B714" s="702" t="s">
        <v>349</v>
      </c>
      <c r="C714" s="691">
        <v>24</v>
      </c>
      <c r="D714" s="692" t="s">
        <v>10</v>
      </c>
      <c r="E714" s="693"/>
      <c r="F714" s="694">
        <f t="shared" si="36"/>
        <v>0</v>
      </c>
    </row>
    <row r="715" spans="1:6" s="559" customFormat="1">
      <c r="A715" s="713">
        <f t="shared" ref="A715:A720" si="38">+A714+0.01</f>
        <v>6.12</v>
      </c>
      <c r="B715" s="702" t="s">
        <v>350</v>
      </c>
      <c r="C715" s="691">
        <v>24</v>
      </c>
      <c r="D715" s="692" t="s">
        <v>10</v>
      </c>
      <c r="E715" s="693"/>
      <c r="F715" s="694">
        <f t="shared" si="36"/>
        <v>0</v>
      </c>
    </row>
    <row r="716" spans="1:6" s="559" customFormat="1">
      <c r="A716" s="713">
        <f t="shared" si="38"/>
        <v>6.13</v>
      </c>
      <c r="B716" s="639" t="s">
        <v>346</v>
      </c>
      <c r="C716" s="691">
        <v>8</v>
      </c>
      <c r="D716" s="692" t="s">
        <v>10</v>
      </c>
      <c r="E716" s="693"/>
      <c r="F716" s="694">
        <f t="shared" si="36"/>
        <v>0</v>
      </c>
    </row>
    <row r="717" spans="1:6" s="559" customFormat="1">
      <c r="A717" s="713">
        <f t="shared" si="38"/>
        <v>6.14</v>
      </c>
      <c r="B717" s="710" t="s">
        <v>347</v>
      </c>
      <c r="C717" s="691">
        <v>8</v>
      </c>
      <c r="D717" s="692" t="s">
        <v>10</v>
      </c>
      <c r="E717" s="693"/>
      <c r="F717" s="694">
        <f t="shared" si="36"/>
        <v>0</v>
      </c>
    </row>
    <row r="718" spans="1:6" s="559" customFormat="1">
      <c r="A718" s="713">
        <f t="shared" si="38"/>
        <v>6.15</v>
      </c>
      <c r="B718" s="639" t="s">
        <v>348</v>
      </c>
      <c r="C718" s="691">
        <v>24</v>
      </c>
      <c r="D718" s="692" t="s">
        <v>10</v>
      </c>
      <c r="E718" s="693"/>
      <c r="F718" s="694">
        <f t="shared" si="36"/>
        <v>0</v>
      </c>
    </row>
    <row r="719" spans="1:6" s="559" customFormat="1" ht="13.5" customHeight="1">
      <c r="A719" s="713">
        <f t="shared" si="38"/>
        <v>6.16</v>
      </c>
      <c r="B719" s="702" t="s">
        <v>341</v>
      </c>
      <c r="C719" s="707">
        <v>4</v>
      </c>
      <c r="D719" s="692" t="s">
        <v>10</v>
      </c>
      <c r="E719" s="714"/>
      <c r="F719" s="694">
        <f t="shared" si="36"/>
        <v>0</v>
      </c>
    </row>
    <row r="720" spans="1:6" s="559" customFormat="1">
      <c r="A720" s="970">
        <f t="shared" si="38"/>
        <v>6.17</v>
      </c>
      <c r="B720" s="971" t="s">
        <v>342</v>
      </c>
      <c r="C720" s="906">
        <v>1</v>
      </c>
      <c r="D720" s="972" t="s">
        <v>306</v>
      </c>
      <c r="E720" s="973"/>
      <c r="F720" s="907">
        <f t="shared" si="36"/>
        <v>0</v>
      </c>
    </row>
    <row r="721" spans="1:12" s="559" customFormat="1">
      <c r="A721" s="700"/>
      <c r="B721" s="690"/>
      <c r="C721" s="691"/>
      <c r="D721" s="696"/>
      <c r="E721" s="693"/>
      <c r="F721" s="694"/>
    </row>
    <row r="722" spans="1:12" s="559" customFormat="1">
      <c r="A722" s="697">
        <f>A703+1</f>
        <v>7</v>
      </c>
      <c r="B722" s="698" t="s">
        <v>717</v>
      </c>
      <c r="C722" s="691"/>
      <c r="D722" s="696"/>
      <c r="E722" s="693"/>
      <c r="F722" s="694"/>
    </row>
    <row r="723" spans="1:12" s="559" customFormat="1">
      <c r="A723" s="715">
        <f>A722+0.1</f>
        <v>7.1</v>
      </c>
      <c r="B723" s="553" t="s">
        <v>822</v>
      </c>
      <c r="C723" s="716">
        <v>8</v>
      </c>
      <c r="D723" s="692" t="s">
        <v>10</v>
      </c>
      <c r="E723" s="985"/>
      <c r="F723" s="569">
        <f t="shared" si="36"/>
        <v>0</v>
      </c>
    </row>
    <row r="724" spans="1:12" s="559" customFormat="1">
      <c r="A724" s="715">
        <f>A723+0.1</f>
        <v>7.2</v>
      </c>
      <c r="B724" s="553" t="s">
        <v>823</v>
      </c>
      <c r="C724" s="716">
        <v>16</v>
      </c>
      <c r="D724" s="692" t="s">
        <v>10</v>
      </c>
      <c r="E724" s="708"/>
      <c r="F724" s="569">
        <f t="shared" si="36"/>
        <v>0</v>
      </c>
      <c r="J724" s="825"/>
      <c r="K724" s="493"/>
      <c r="L724" s="826"/>
    </row>
    <row r="725" spans="1:12" s="559" customFormat="1">
      <c r="A725" s="715">
        <f>A724+0.1</f>
        <v>7.3</v>
      </c>
      <c r="B725" s="553" t="s">
        <v>824</v>
      </c>
      <c r="C725" s="716">
        <v>8</v>
      </c>
      <c r="D725" s="692" t="s">
        <v>10</v>
      </c>
      <c r="E725" s="708"/>
      <c r="F725" s="569">
        <f t="shared" si="36"/>
        <v>0</v>
      </c>
    </row>
    <row r="726" spans="1:12" s="559" customFormat="1">
      <c r="A726" s="717"/>
      <c r="B726" s="718"/>
      <c r="C726" s="716"/>
      <c r="D726" s="554"/>
      <c r="E726" s="708"/>
      <c r="F726" s="569"/>
    </row>
    <row r="727" spans="1:12" s="559" customFormat="1">
      <c r="A727" s="682">
        <f>A722+1</f>
        <v>8</v>
      </c>
      <c r="B727" s="643" t="s">
        <v>825</v>
      </c>
      <c r="C727" s="716"/>
      <c r="D727" s="554"/>
      <c r="E727" s="708"/>
      <c r="F727" s="569"/>
    </row>
    <row r="728" spans="1:12" s="559" customFormat="1">
      <c r="A728" s="715">
        <f>A727+0.1</f>
        <v>8.1</v>
      </c>
      <c r="B728" s="638" t="s">
        <v>826</v>
      </c>
      <c r="C728" s="716">
        <v>126.56</v>
      </c>
      <c r="D728" s="554" t="s">
        <v>304</v>
      </c>
      <c r="E728" s="985"/>
      <c r="F728" s="569">
        <f>ROUND(C728*E728,2)</f>
        <v>0</v>
      </c>
    </row>
    <row r="729" spans="1:12" s="559" customFormat="1">
      <c r="A729" s="719"/>
      <c r="B729" s="720"/>
      <c r="C729" s="716"/>
      <c r="D729" s="554"/>
      <c r="E729" s="708"/>
      <c r="F729" s="569"/>
    </row>
    <row r="730" spans="1:12" s="559" customFormat="1">
      <c r="A730" s="642">
        <f>A727+1</f>
        <v>9</v>
      </c>
      <c r="B730" s="638" t="s">
        <v>330</v>
      </c>
      <c r="C730" s="716">
        <v>1</v>
      </c>
      <c r="D730" s="554" t="s">
        <v>500</v>
      </c>
      <c r="E730" s="708"/>
      <c r="F730" s="569">
        <f>ROUND(C730*E730,2)</f>
        <v>0</v>
      </c>
    </row>
    <row r="731" spans="1:12" s="559" customFormat="1">
      <c r="A731" s="572"/>
      <c r="B731" s="573" t="s">
        <v>827</v>
      </c>
      <c r="C731" s="574"/>
      <c r="D731" s="575"/>
      <c r="E731" s="576"/>
      <c r="F731" s="577">
        <f>SUM(F667:F730)</f>
        <v>0</v>
      </c>
      <c r="H731" s="824"/>
    </row>
    <row r="732" spans="1:12" s="5" customFormat="1">
      <c r="A732" s="612"/>
      <c r="B732" s="527"/>
      <c r="C732" s="613"/>
      <c r="D732" s="614"/>
      <c r="E732" s="615"/>
      <c r="F732" s="616"/>
    </row>
    <row r="733" spans="1:12" s="559" customFormat="1">
      <c r="A733" s="812" t="s">
        <v>828</v>
      </c>
      <c r="B733" s="891" t="s">
        <v>829</v>
      </c>
      <c r="C733" s="626"/>
      <c r="D733" s="811"/>
      <c r="E733" s="815"/>
      <c r="F733" s="815"/>
    </row>
    <row r="734" spans="1:12" s="559" customFormat="1">
      <c r="A734" s="536"/>
      <c r="B734" s="537"/>
      <c r="C734" s="538"/>
      <c r="D734" s="539"/>
      <c r="E734" s="513"/>
      <c r="F734" s="513"/>
    </row>
    <row r="735" spans="1:12" s="559" customFormat="1">
      <c r="A735" s="526">
        <v>1</v>
      </c>
      <c r="B735" s="666" t="s">
        <v>420</v>
      </c>
      <c r="C735" s="667"/>
      <c r="D735" s="562"/>
      <c r="E735" s="513"/>
      <c r="F735" s="513"/>
    </row>
    <row r="736" spans="1:12" s="559" customFormat="1">
      <c r="A736" s="560">
        <f>A735+0.1</f>
        <v>1.1000000000000001</v>
      </c>
      <c r="B736" s="505" t="s">
        <v>697</v>
      </c>
      <c r="C736" s="667">
        <v>37.06</v>
      </c>
      <c r="D736" s="562" t="s">
        <v>300</v>
      </c>
      <c r="E736" s="513"/>
      <c r="F736" s="668">
        <f t="shared" ref="F736:F749" si="39">ROUND(C736*E736,2)</f>
        <v>0</v>
      </c>
    </row>
    <row r="737" spans="1:6" s="559" customFormat="1">
      <c r="A737" s="536"/>
      <c r="B737" s="537"/>
      <c r="C737" s="538"/>
      <c r="D737" s="539"/>
      <c r="E737" s="513"/>
      <c r="F737" s="668"/>
    </row>
    <row r="738" spans="1:6" s="559" customFormat="1">
      <c r="A738" s="526">
        <v>2</v>
      </c>
      <c r="B738" s="532" t="s">
        <v>296</v>
      </c>
      <c r="C738" s="501"/>
      <c r="D738" s="509"/>
      <c r="E738" s="513"/>
      <c r="F738" s="668">
        <f t="shared" si="39"/>
        <v>0</v>
      </c>
    </row>
    <row r="739" spans="1:6" s="559" customFormat="1">
      <c r="A739" s="560">
        <f>A738+0.1</f>
        <v>2.1</v>
      </c>
      <c r="B739" s="511" t="s">
        <v>743</v>
      </c>
      <c r="C739" s="565">
        <v>13.27</v>
      </c>
      <c r="D739" s="509" t="s">
        <v>364</v>
      </c>
      <c r="E739" s="513"/>
      <c r="F739" s="668">
        <f t="shared" si="39"/>
        <v>0</v>
      </c>
    </row>
    <row r="740" spans="1:6" s="559" customFormat="1">
      <c r="A740" s="560">
        <f>A739+0.1</f>
        <v>2.2000000000000002</v>
      </c>
      <c r="B740" s="511" t="s">
        <v>744</v>
      </c>
      <c r="C740" s="565">
        <v>8.11</v>
      </c>
      <c r="D740" s="509" t="s">
        <v>426</v>
      </c>
      <c r="E740" s="513"/>
      <c r="F740" s="668">
        <f t="shared" si="39"/>
        <v>0</v>
      </c>
    </row>
    <row r="741" spans="1:6" s="559" customFormat="1">
      <c r="A741" s="560">
        <f>A740+0.1</f>
        <v>2.2999999999999998</v>
      </c>
      <c r="B741" s="511" t="s">
        <v>308</v>
      </c>
      <c r="C741" s="565">
        <v>6.71</v>
      </c>
      <c r="D741" s="509" t="s">
        <v>367</v>
      </c>
      <c r="E741" s="513"/>
      <c r="F741" s="668">
        <f t="shared" si="39"/>
        <v>0</v>
      </c>
    </row>
    <row r="742" spans="1:6" s="559" customFormat="1">
      <c r="A742" s="536"/>
      <c r="B742" s="537"/>
      <c r="C742" s="538"/>
      <c r="D742" s="539"/>
      <c r="E742" s="513"/>
      <c r="F742" s="668"/>
    </row>
    <row r="743" spans="1:6" s="559" customFormat="1">
      <c r="A743" s="526">
        <v>3</v>
      </c>
      <c r="B743" s="532" t="s">
        <v>830</v>
      </c>
      <c r="C743" s="501"/>
      <c r="D743" s="509"/>
      <c r="E743" s="513"/>
      <c r="F743" s="668"/>
    </row>
    <row r="744" spans="1:6" s="559" customFormat="1">
      <c r="A744" s="564">
        <f t="shared" ref="A744:A749" si="40">A743+0.1</f>
        <v>3.1</v>
      </c>
      <c r="B744" s="553" t="s">
        <v>831</v>
      </c>
      <c r="C744" s="565">
        <v>4.7300000000000004</v>
      </c>
      <c r="D744" s="686" t="s">
        <v>298</v>
      </c>
      <c r="E744" s="535"/>
      <c r="F744" s="685">
        <f t="shared" si="39"/>
        <v>0</v>
      </c>
    </row>
    <row r="745" spans="1:6" s="559" customFormat="1">
      <c r="A745" s="564">
        <f t="shared" si="40"/>
        <v>3.2</v>
      </c>
      <c r="B745" s="553" t="s">
        <v>832</v>
      </c>
      <c r="C745" s="565">
        <v>1.4</v>
      </c>
      <c r="D745" s="686" t="s">
        <v>298</v>
      </c>
      <c r="E745" s="535"/>
      <c r="F745" s="685">
        <f t="shared" si="39"/>
        <v>0</v>
      </c>
    </row>
    <row r="746" spans="1:6" s="559" customFormat="1">
      <c r="A746" s="564">
        <f t="shared" si="40"/>
        <v>3.3</v>
      </c>
      <c r="B746" s="553" t="s">
        <v>833</v>
      </c>
      <c r="C746" s="565">
        <v>0.86</v>
      </c>
      <c r="D746" s="686" t="s">
        <v>298</v>
      </c>
      <c r="E746" s="535"/>
      <c r="F746" s="685">
        <f t="shared" si="39"/>
        <v>0</v>
      </c>
    </row>
    <row r="747" spans="1:6" s="559" customFormat="1">
      <c r="A747" s="564">
        <f t="shared" si="40"/>
        <v>3.4</v>
      </c>
      <c r="B747" s="553" t="s">
        <v>834</v>
      </c>
      <c r="C747" s="565">
        <v>1.31</v>
      </c>
      <c r="D747" s="686" t="s">
        <v>298</v>
      </c>
      <c r="E747" s="535"/>
      <c r="F747" s="685">
        <f t="shared" si="39"/>
        <v>0</v>
      </c>
    </row>
    <row r="748" spans="1:6" s="559" customFormat="1" ht="25.5">
      <c r="A748" s="564">
        <f t="shared" si="40"/>
        <v>3.5</v>
      </c>
      <c r="B748" s="553" t="s">
        <v>835</v>
      </c>
      <c r="C748" s="626">
        <v>3.61</v>
      </c>
      <c r="D748" s="686" t="s">
        <v>298</v>
      </c>
      <c r="E748" s="535"/>
      <c r="F748" s="685">
        <f t="shared" si="39"/>
        <v>0</v>
      </c>
    </row>
    <row r="749" spans="1:6" s="559" customFormat="1">
      <c r="A749" s="564">
        <f t="shared" si="40"/>
        <v>3.6</v>
      </c>
      <c r="B749" s="638" t="s">
        <v>836</v>
      </c>
      <c r="C749" s="626">
        <v>3.96</v>
      </c>
      <c r="D749" s="686" t="s">
        <v>298</v>
      </c>
      <c r="E749" s="535"/>
      <c r="F749" s="685">
        <f t="shared" si="39"/>
        <v>0</v>
      </c>
    </row>
    <row r="750" spans="1:6" s="559" customFormat="1">
      <c r="A750" s="536"/>
      <c r="B750" s="537"/>
      <c r="C750" s="538"/>
      <c r="D750" s="539"/>
      <c r="E750" s="513"/>
      <c r="F750" s="513"/>
    </row>
    <row r="751" spans="1:6" s="559" customFormat="1">
      <c r="A751" s="526">
        <v>4</v>
      </c>
      <c r="B751" s="666" t="s">
        <v>299</v>
      </c>
      <c r="C751" s="667"/>
      <c r="D751" s="562"/>
      <c r="E751" s="646"/>
      <c r="F751" s="668"/>
    </row>
    <row r="752" spans="1:6" s="559" customFormat="1">
      <c r="A752" s="560">
        <f>+A751+0.1</f>
        <v>4.0999999999999996</v>
      </c>
      <c r="B752" s="672" t="s">
        <v>752</v>
      </c>
      <c r="C752" s="565">
        <v>16.079999999999998</v>
      </c>
      <c r="D752" s="562" t="s">
        <v>300</v>
      </c>
      <c r="E752" s="646"/>
      <c r="F752" s="668">
        <f>ROUND(C752*E752,2)</f>
        <v>0</v>
      </c>
    </row>
    <row r="753" spans="1:6" s="559" customFormat="1">
      <c r="A753" s="560">
        <f>+A752+0.1</f>
        <v>4.2</v>
      </c>
      <c r="B753" s="672" t="s">
        <v>753</v>
      </c>
      <c r="C753" s="565">
        <v>67.650000000000006</v>
      </c>
      <c r="D753" s="562" t="s">
        <v>300</v>
      </c>
      <c r="E753" s="646"/>
      <c r="F753" s="668">
        <f>ROUND(C753*E753,2)</f>
        <v>0</v>
      </c>
    </row>
    <row r="754" spans="1:6" s="559" customFormat="1">
      <c r="A754" s="563"/>
      <c r="B754" s="672"/>
      <c r="C754" s="667"/>
      <c r="D754" s="562"/>
      <c r="E754" s="646"/>
      <c r="F754" s="668"/>
    </row>
    <row r="755" spans="1:6" s="559" customFormat="1">
      <c r="A755" s="526">
        <v>5</v>
      </c>
      <c r="B755" s="666" t="s">
        <v>516</v>
      </c>
      <c r="C755" s="667"/>
      <c r="D755" s="562"/>
      <c r="E755" s="646"/>
      <c r="F755" s="668"/>
    </row>
    <row r="756" spans="1:6" s="559" customFormat="1">
      <c r="A756" s="560">
        <f>A755+0.1</f>
        <v>5.0999999999999996</v>
      </c>
      <c r="B756" s="672" t="s">
        <v>519</v>
      </c>
      <c r="C756" s="565">
        <v>211.65</v>
      </c>
      <c r="D756" s="562" t="s">
        <v>300</v>
      </c>
      <c r="E756" s="646"/>
      <c r="F756" s="668">
        <f t="shared" ref="F756:F763" si="41">ROUND(C756*E756,2)</f>
        <v>0</v>
      </c>
    </row>
    <row r="757" spans="1:6" s="559" customFormat="1">
      <c r="A757" s="560">
        <f t="shared" ref="A757:A763" si="42">A756+0.1</f>
        <v>5.2</v>
      </c>
      <c r="B757" s="672" t="s">
        <v>312</v>
      </c>
      <c r="C757" s="565">
        <v>144.22999999999999</v>
      </c>
      <c r="D757" s="562" t="s">
        <v>300</v>
      </c>
      <c r="E757" s="646"/>
      <c r="F757" s="668">
        <f t="shared" si="41"/>
        <v>0</v>
      </c>
    </row>
    <row r="758" spans="1:6" s="559" customFormat="1">
      <c r="A758" s="560">
        <f t="shared" si="42"/>
        <v>5.3</v>
      </c>
      <c r="B758" s="672" t="s">
        <v>756</v>
      </c>
      <c r="C758" s="565">
        <v>67.42</v>
      </c>
      <c r="D758" s="562" t="s">
        <v>300</v>
      </c>
      <c r="E758" s="646"/>
      <c r="F758" s="668">
        <f t="shared" si="41"/>
        <v>0</v>
      </c>
    </row>
    <row r="759" spans="1:6" s="559" customFormat="1">
      <c r="A759" s="560">
        <f t="shared" si="42"/>
        <v>5.4</v>
      </c>
      <c r="B759" s="672" t="s">
        <v>544</v>
      </c>
      <c r="C759" s="684">
        <v>62.2</v>
      </c>
      <c r="D759" s="562" t="s">
        <v>15</v>
      </c>
      <c r="E759" s="646"/>
      <c r="F759" s="668">
        <f t="shared" si="41"/>
        <v>0</v>
      </c>
    </row>
    <row r="760" spans="1:6" s="559" customFormat="1">
      <c r="A760" s="560">
        <f t="shared" si="42"/>
        <v>5.5</v>
      </c>
      <c r="B760" s="672" t="s">
        <v>837</v>
      </c>
      <c r="C760" s="684">
        <v>211.65</v>
      </c>
      <c r="D760" s="562" t="s">
        <v>300</v>
      </c>
      <c r="E760" s="646"/>
      <c r="F760" s="668">
        <f t="shared" si="41"/>
        <v>0</v>
      </c>
    </row>
    <row r="761" spans="1:6" s="559" customFormat="1">
      <c r="A761" s="560">
        <f t="shared" si="42"/>
        <v>5.6</v>
      </c>
      <c r="B761" s="672" t="s">
        <v>838</v>
      </c>
      <c r="C761" s="684">
        <v>211.65</v>
      </c>
      <c r="D761" s="562" t="s">
        <v>300</v>
      </c>
      <c r="E761" s="646"/>
      <c r="F761" s="668">
        <f t="shared" si="41"/>
        <v>0</v>
      </c>
    </row>
    <row r="762" spans="1:6" s="559" customFormat="1">
      <c r="A762" s="560">
        <f t="shared" si="42"/>
        <v>5.7</v>
      </c>
      <c r="B762" s="690" t="s">
        <v>315</v>
      </c>
      <c r="C762" s="684">
        <v>27.3</v>
      </c>
      <c r="D762" s="692" t="s">
        <v>15</v>
      </c>
      <c r="E762" s="646"/>
      <c r="F762" s="668">
        <f t="shared" si="41"/>
        <v>0</v>
      </c>
    </row>
    <row r="763" spans="1:6" s="559" customFormat="1">
      <c r="A763" s="560">
        <f t="shared" si="42"/>
        <v>5.8</v>
      </c>
      <c r="B763" s="690" t="s">
        <v>316</v>
      </c>
      <c r="C763" s="684">
        <v>32.99</v>
      </c>
      <c r="D763" s="548" t="s">
        <v>300</v>
      </c>
      <c r="E763" s="646"/>
      <c r="F763" s="668">
        <f t="shared" si="41"/>
        <v>0</v>
      </c>
    </row>
    <row r="764" spans="1:6" s="559" customFormat="1">
      <c r="A764" s="536"/>
      <c r="B764" s="537"/>
      <c r="C764" s="538"/>
      <c r="D764" s="539"/>
      <c r="E764" s="513"/>
      <c r="F764" s="513"/>
    </row>
    <row r="765" spans="1:6" s="559" customFormat="1">
      <c r="A765" s="526">
        <v>6</v>
      </c>
      <c r="B765" s="532" t="s">
        <v>305</v>
      </c>
      <c r="C765" s="501"/>
      <c r="D765" s="509"/>
      <c r="E765" s="646"/>
      <c r="F765" s="668"/>
    </row>
    <row r="766" spans="1:6" s="559" customFormat="1">
      <c r="A766" s="560">
        <f>+A765+0.1</f>
        <v>6.1</v>
      </c>
      <c r="B766" s="511" t="s">
        <v>726</v>
      </c>
      <c r="C766" s="547">
        <v>1</v>
      </c>
      <c r="D766" s="509" t="s">
        <v>10</v>
      </c>
      <c r="E766" s="646"/>
      <c r="F766" s="668">
        <f t="shared" ref="F766:F775" si="43">ROUND(C766*E766,2)</f>
        <v>0</v>
      </c>
    </row>
    <row r="767" spans="1:6" s="559" customFormat="1">
      <c r="A767" s="560">
        <f>+A766+0.1</f>
        <v>6.2</v>
      </c>
      <c r="B767" s="537" t="s">
        <v>770</v>
      </c>
      <c r="C767" s="684">
        <v>1</v>
      </c>
      <c r="D767" s="509" t="s">
        <v>10</v>
      </c>
      <c r="E767" s="646"/>
      <c r="F767" s="668">
        <f t="shared" si="43"/>
        <v>0</v>
      </c>
    </row>
    <row r="768" spans="1:6" s="559" customFormat="1">
      <c r="A768" s="560">
        <f t="shared" ref="A768:A774" si="44">+A767+0.1</f>
        <v>6.3</v>
      </c>
      <c r="B768" s="511" t="s">
        <v>771</v>
      </c>
      <c r="C768" s="684">
        <v>1</v>
      </c>
      <c r="D768" s="509" t="s">
        <v>10</v>
      </c>
      <c r="E768" s="646"/>
      <c r="F768" s="668">
        <f t="shared" si="43"/>
        <v>0</v>
      </c>
    </row>
    <row r="769" spans="1:6" s="559" customFormat="1">
      <c r="A769" s="560">
        <f t="shared" si="44"/>
        <v>6.4</v>
      </c>
      <c r="B769" s="511" t="s">
        <v>772</v>
      </c>
      <c r="C769" s="684">
        <v>1</v>
      </c>
      <c r="D769" s="509" t="s">
        <v>10</v>
      </c>
      <c r="E769" s="646"/>
      <c r="F769" s="668">
        <f t="shared" si="43"/>
        <v>0</v>
      </c>
    </row>
    <row r="770" spans="1:6" s="559" customFormat="1">
      <c r="A770" s="560">
        <f t="shared" si="44"/>
        <v>6.5</v>
      </c>
      <c r="B770" s="511" t="s">
        <v>773</v>
      </c>
      <c r="C770" s="684">
        <v>1</v>
      </c>
      <c r="D770" s="509" t="s">
        <v>10</v>
      </c>
      <c r="E770" s="646"/>
      <c r="F770" s="668">
        <f t="shared" si="43"/>
        <v>0</v>
      </c>
    </row>
    <row r="771" spans="1:6" s="559" customFormat="1">
      <c r="A771" s="560">
        <f t="shared" si="44"/>
        <v>6.6</v>
      </c>
      <c r="B771" s="511" t="s">
        <v>774</v>
      </c>
      <c r="C771" s="684">
        <v>1</v>
      </c>
      <c r="D771" s="509" t="s">
        <v>10</v>
      </c>
      <c r="E771" s="646"/>
      <c r="F771" s="668">
        <f t="shared" si="43"/>
        <v>0</v>
      </c>
    </row>
    <row r="772" spans="1:6" s="559" customFormat="1">
      <c r="A772" s="560">
        <f t="shared" si="44"/>
        <v>6.7</v>
      </c>
      <c r="B772" s="511" t="s">
        <v>775</v>
      </c>
      <c r="C772" s="684">
        <v>2</v>
      </c>
      <c r="D772" s="509" t="s">
        <v>10</v>
      </c>
      <c r="E772" s="646"/>
      <c r="F772" s="668">
        <f t="shared" si="43"/>
        <v>0</v>
      </c>
    </row>
    <row r="773" spans="1:6" s="559" customFormat="1">
      <c r="A773" s="560">
        <f t="shared" si="44"/>
        <v>6.8</v>
      </c>
      <c r="B773" s="511" t="s">
        <v>839</v>
      </c>
      <c r="C773" s="684">
        <v>1</v>
      </c>
      <c r="D773" s="509" t="s">
        <v>500</v>
      </c>
      <c r="E773" s="646"/>
      <c r="F773" s="668">
        <f t="shared" si="43"/>
        <v>0</v>
      </c>
    </row>
    <row r="774" spans="1:6" s="559" customFormat="1">
      <c r="A774" s="560">
        <f t="shared" si="44"/>
        <v>6.9</v>
      </c>
      <c r="B774" s="511" t="s">
        <v>840</v>
      </c>
      <c r="C774" s="684">
        <v>1</v>
      </c>
      <c r="D774" s="509" t="s">
        <v>500</v>
      </c>
      <c r="E774" s="646"/>
      <c r="F774" s="668">
        <f t="shared" si="43"/>
        <v>0</v>
      </c>
    </row>
    <row r="775" spans="1:6" s="559" customFormat="1">
      <c r="A775" s="681">
        <v>6.1</v>
      </c>
      <c r="B775" s="511" t="s">
        <v>841</v>
      </c>
      <c r="C775" s="684">
        <v>1</v>
      </c>
      <c r="D775" s="509" t="s">
        <v>500</v>
      </c>
      <c r="E775" s="646"/>
      <c r="F775" s="668">
        <f t="shared" si="43"/>
        <v>0</v>
      </c>
    </row>
    <row r="776" spans="1:6" s="559" customFormat="1">
      <c r="A776" s="563"/>
      <c r="B776" s="511"/>
      <c r="C776" s="501"/>
      <c r="D776" s="509"/>
      <c r="E776" s="646"/>
      <c r="F776" s="668"/>
    </row>
    <row r="777" spans="1:6" s="559" customFormat="1">
      <c r="A777" s="526">
        <f>A765+1</f>
        <v>7</v>
      </c>
      <c r="B777" s="666" t="s">
        <v>842</v>
      </c>
      <c r="C777" s="667"/>
      <c r="D777" s="562"/>
      <c r="E777" s="646"/>
      <c r="F777" s="668"/>
    </row>
    <row r="778" spans="1:6" s="559" customFormat="1">
      <c r="A778" s="560">
        <f>+A777+0.1</f>
        <v>7.1</v>
      </c>
      <c r="B778" s="687" t="s">
        <v>791</v>
      </c>
      <c r="C778" s="684">
        <v>33.590000000000003</v>
      </c>
      <c r="D778" s="562" t="s">
        <v>300</v>
      </c>
      <c r="E778" s="646"/>
      <c r="F778" s="668">
        <f>ROUND(C778*E778,2)</f>
        <v>0</v>
      </c>
    </row>
    <row r="779" spans="1:6" s="559" customFormat="1">
      <c r="A779" s="679">
        <f>+A778+0.1</f>
        <v>7.2</v>
      </c>
      <c r="B779" s="974" t="s">
        <v>792</v>
      </c>
      <c r="C779" s="975">
        <v>47.76</v>
      </c>
      <c r="D779" s="721" t="s">
        <v>793</v>
      </c>
      <c r="E779" s="650"/>
      <c r="F779" s="680">
        <f>ROUND(C779*E779,2)</f>
        <v>0</v>
      </c>
    </row>
    <row r="780" spans="1:6" s="559" customFormat="1">
      <c r="A780" s="563"/>
      <c r="B780" s="672"/>
      <c r="C780" s="667"/>
      <c r="D780" s="562"/>
      <c r="E780" s="646"/>
      <c r="F780" s="668"/>
    </row>
    <row r="781" spans="1:6" s="559" customFormat="1">
      <c r="A781" s="526">
        <f>A777+1</f>
        <v>8</v>
      </c>
      <c r="B781" s="666" t="s">
        <v>799</v>
      </c>
      <c r="C781" s="667"/>
      <c r="D781" s="562"/>
      <c r="E781" s="646"/>
      <c r="F781" s="668"/>
    </row>
    <row r="782" spans="1:6" s="559" customFormat="1">
      <c r="A782" s="560">
        <f t="shared" ref="A782:A787" si="45">+A781+0.1</f>
        <v>8.1</v>
      </c>
      <c r="B782" s="672" t="s">
        <v>843</v>
      </c>
      <c r="C782" s="684">
        <v>1</v>
      </c>
      <c r="D782" s="562" t="s">
        <v>10</v>
      </c>
      <c r="E782" s="646"/>
      <c r="F782" s="668">
        <f t="shared" ref="F782:F787" si="46">ROUND(C782*E782,2)</f>
        <v>0</v>
      </c>
    </row>
    <row r="783" spans="1:6" s="559" customFormat="1">
      <c r="A783" s="560">
        <f t="shared" si="45"/>
        <v>8.1999999999999993</v>
      </c>
      <c r="B783" s="672" t="s">
        <v>844</v>
      </c>
      <c r="C783" s="684">
        <v>3</v>
      </c>
      <c r="D783" s="562" t="s">
        <v>10</v>
      </c>
      <c r="E783" s="646"/>
      <c r="F783" s="668">
        <f t="shared" si="46"/>
        <v>0</v>
      </c>
    </row>
    <row r="784" spans="1:6" s="559" customFormat="1">
      <c r="A784" s="560">
        <f t="shared" si="45"/>
        <v>8.3000000000000007</v>
      </c>
      <c r="B784" s="672" t="s">
        <v>845</v>
      </c>
      <c r="C784" s="684">
        <v>1</v>
      </c>
      <c r="D784" s="562" t="s">
        <v>10</v>
      </c>
      <c r="E784" s="646"/>
      <c r="F784" s="668">
        <f t="shared" si="46"/>
        <v>0</v>
      </c>
    </row>
    <row r="785" spans="1:6" s="559" customFormat="1">
      <c r="A785" s="560">
        <f t="shared" si="45"/>
        <v>8.4</v>
      </c>
      <c r="B785" s="672" t="s">
        <v>846</v>
      </c>
      <c r="C785" s="684">
        <v>6</v>
      </c>
      <c r="D785" s="562" t="s">
        <v>10</v>
      </c>
      <c r="E785" s="646"/>
      <c r="F785" s="668">
        <f t="shared" si="46"/>
        <v>0</v>
      </c>
    </row>
    <row r="786" spans="1:6" s="559" customFormat="1">
      <c r="A786" s="560">
        <f t="shared" si="45"/>
        <v>8.5</v>
      </c>
      <c r="B786" s="672" t="s">
        <v>847</v>
      </c>
      <c r="C786" s="684">
        <v>1</v>
      </c>
      <c r="D786" s="562" t="s">
        <v>10</v>
      </c>
      <c r="E786" s="646"/>
      <c r="F786" s="668">
        <f t="shared" si="46"/>
        <v>0</v>
      </c>
    </row>
    <row r="787" spans="1:6" s="559" customFormat="1">
      <c r="A787" s="560">
        <f t="shared" si="45"/>
        <v>8.6</v>
      </c>
      <c r="B787" s="672" t="s">
        <v>848</v>
      </c>
      <c r="C787" s="684">
        <v>1</v>
      </c>
      <c r="D787" s="562" t="s">
        <v>10</v>
      </c>
      <c r="E787" s="646"/>
      <c r="F787" s="668">
        <f t="shared" si="46"/>
        <v>0</v>
      </c>
    </row>
    <row r="788" spans="1:6" s="559" customFormat="1">
      <c r="A788" s="563"/>
      <c r="B788" s="672"/>
      <c r="C788" s="667"/>
      <c r="D788" s="562"/>
      <c r="E788" s="646"/>
      <c r="F788" s="668"/>
    </row>
    <row r="789" spans="1:6" s="559" customFormat="1">
      <c r="A789" s="526">
        <f>A781+1</f>
        <v>9</v>
      </c>
      <c r="B789" s="666" t="s">
        <v>849</v>
      </c>
      <c r="C789" s="667"/>
      <c r="D789" s="562"/>
      <c r="E789" s="646"/>
      <c r="F789" s="668"/>
    </row>
    <row r="790" spans="1:6" s="559" customFormat="1">
      <c r="A790" s="560">
        <f>A789+0.1</f>
        <v>9.1</v>
      </c>
      <c r="B790" s="545" t="s">
        <v>850</v>
      </c>
      <c r="C790" s="667">
        <v>2</v>
      </c>
      <c r="D790" s="562" t="s">
        <v>10</v>
      </c>
      <c r="E790" s="646"/>
      <c r="F790" s="668">
        <f>ROUND(C790*E790,2)</f>
        <v>0</v>
      </c>
    </row>
    <row r="791" spans="1:6" s="559" customFormat="1">
      <c r="A791" s="560">
        <f>A790+0.1</f>
        <v>9.1999999999999993</v>
      </c>
      <c r="B791" s="545" t="s">
        <v>851</v>
      </c>
      <c r="C791" s="667">
        <v>2</v>
      </c>
      <c r="D791" s="562" t="s">
        <v>10</v>
      </c>
      <c r="E791" s="646"/>
      <c r="F791" s="668">
        <f>ROUND(C791*E791,2)</f>
        <v>0</v>
      </c>
    </row>
    <row r="792" spans="1:6" s="559" customFormat="1">
      <c r="A792" s="560">
        <f>A791+0.1</f>
        <v>9.3000000000000007</v>
      </c>
      <c r="B792" s="545" t="s">
        <v>852</v>
      </c>
      <c r="C792" s="667">
        <v>4</v>
      </c>
      <c r="D792" s="562" t="s">
        <v>10</v>
      </c>
      <c r="E792" s="646"/>
      <c r="F792" s="668">
        <f>ROUND(C792*E792,2)</f>
        <v>0</v>
      </c>
    </row>
    <row r="793" spans="1:6" s="559" customFormat="1">
      <c r="A793" s="560">
        <f>A792+0.1</f>
        <v>9.4</v>
      </c>
      <c r="B793" s="545" t="s">
        <v>853</v>
      </c>
      <c r="C793" s="667">
        <v>2</v>
      </c>
      <c r="D793" s="562" t="s">
        <v>10</v>
      </c>
      <c r="E793" s="646"/>
      <c r="F793" s="668">
        <f>ROUND(C793*E793,2)</f>
        <v>0</v>
      </c>
    </row>
    <row r="794" spans="1:6" s="559" customFormat="1">
      <c r="A794" s="563"/>
      <c r="B794" s="672"/>
      <c r="C794" s="667"/>
      <c r="D794" s="562"/>
      <c r="E794" s="646"/>
      <c r="F794" s="668"/>
    </row>
    <row r="795" spans="1:6" s="559" customFormat="1">
      <c r="A795" s="526">
        <f>A789+1</f>
        <v>10</v>
      </c>
      <c r="B795" s="666" t="s">
        <v>547</v>
      </c>
      <c r="C795" s="667"/>
      <c r="D795" s="562"/>
      <c r="E795" s="646"/>
      <c r="F795" s="668"/>
    </row>
    <row r="796" spans="1:6" s="559" customFormat="1">
      <c r="A796" s="560">
        <f>A795+0.1</f>
        <v>10.1</v>
      </c>
      <c r="B796" s="672" t="s">
        <v>854</v>
      </c>
      <c r="C796" s="684">
        <v>6</v>
      </c>
      <c r="D796" s="562" t="s">
        <v>15</v>
      </c>
      <c r="E796" s="646"/>
      <c r="F796" s="668">
        <f>ROUND(C796*E796,2)</f>
        <v>0</v>
      </c>
    </row>
    <row r="797" spans="1:6" s="559" customFormat="1">
      <c r="A797" s="560">
        <f>A796+0.1</f>
        <v>10.199999999999999</v>
      </c>
      <c r="B797" s="511" t="s">
        <v>809</v>
      </c>
      <c r="C797" s="684">
        <v>1.26</v>
      </c>
      <c r="D797" s="562" t="s">
        <v>300</v>
      </c>
      <c r="E797" s="646"/>
      <c r="F797" s="668">
        <f>ROUND(C797*E797,2)</f>
        <v>0</v>
      </c>
    </row>
    <row r="798" spans="1:6" s="559" customFormat="1" ht="25.5">
      <c r="A798" s="560">
        <f>A797+0.1</f>
        <v>10.3</v>
      </c>
      <c r="B798" s="511" t="s">
        <v>855</v>
      </c>
      <c r="C798" s="538">
        <v>1</v>
      </c>
      <c r="D798" s="539" t="s">
        <v>10</v>
      </c>
      <c r="E798" s="513"/>
      <c r="F798" s="668">
        <f>ROUND(C798*E798,2)</f>
        <v>0</v>
      </c>
    </row>
    <row r="799" spans="1:6" s="559" customFormat="1">
      <c r="A799" s="560">
        <f>A798+0.1</f>
        <v>10.4</v>
      </c>
      <c r="B799" s="511" t="s">
        <v>739</v>
      </c>
      <c r="C799" s="538">
        <v>1</v>
      </c>
      <c r="D799" s="539" t="s">
        <v>10</v>
      </c>
      <c r="E799" s="513"/>
      <c r="F799" s="668">
        <f>ROUND(C799*E799,2)</f>
        <v>0</v>
      </c>
    </row>
    <row r="800" spans="1:6" s="559" customFormat="1">
      <c r="A800" s="572"/>
      <c r="B800" s="573" t="s">
        <v>856</v>
      </c>
      <c r="C800" s="574"/>
      <c r="D800" s="575"/>
      <c r="E800" s="576"/>
      <c r="F800" s="577">
        <f>SUM(F736:F799)</f>
        <v>0</v>
      </c>
    </row>
    <row r="801" spans="1:9" s="559" customFormat="1">
      <c r="A801" s="568"/>
      <c r="B801" s="638"/>
      <c r="C801" s="626"/>
      <c r="D801" s="548"/>
      <c r="E801" s="535"/>
      <c r="F801" s="535"/>
    </row>
    <row r="802" spans="1:9" s="559" customFormat="1">
      <c r="A802" s="531" t="s">
        <v>857</v>
      </c>
      <c r="B802" s="643" t="s">
        <v>858</v>
      </c>
      <c r="C802" s="626"/>
      <c r="D802" s="548"/>
      <c r="E802" s="535"/>
      <c r="F802" s="535"/>
    </row>
    <row r="803" spans="1:9" s="559" customFormat="1">
      <c r="A803" s="531"/>
      <c r="B803" s="643"/>
      <c r="C803" s="626"/>
      <c r="D803" s="548"/>
      <c r="E803" s="535"/>
      <c r="F803" s="535"/>
    </row>
    <row r="804" spans="1:9" s="559" customFormat="1">
      <c r="A804" s="722">
        <v>1</v>
      </c>
      <c r="B804" s="723" t="s">
        <v>859</v>
      </c>
      <c r="C804" s="724"/>
      <c r="D804" s="725"/>
      <c r="E804" s="726"/>
      <c r="F804" s="727"/>
    </row>
    <row r="805" spans="1:9" s="559" customFormat="1">
      <c r="A805" s="728">
        <f>A804+0.1</f>
        <v>1.1000000000000001</v>
      </c>
      <c r="B805" s="729" t="s">
        <v>860</v>
      </c>
      <c r="C805" s="724">
        <v>40</v>
      </c>
      <c r="D805" s="730" t="s">
        <v>10</v>
      </c>
      <c r="E805" s="731"/>
      <c r="F805" s="569">
        <f>C805*E805</f>
        <v>0</v>
      </c>
    </row>
    <row r="806" spans="1:9" s="559" customFormat="1">
      <c r="A806" s="728">
        <f t="shared" ref="A806:A811" si="47">A805+0.1</f>
        <v>1.2</v>
      </c>
      <c r="B806" s="732" t="s">
        <v>861</v>
      </c>
      <c r="C806" s="733">
        <v>20</v>
      </c>
      <c r="D806" s="730" t="s">
        <v>10</v>
      </c>
      <c r="E806" s="726"/>
      <c r="F806" s="569">
        <f t="shared" ref="F806:F841" si="48">C806*E806</f>
        <v>0</v>
      </c>
    </row>
    <row r="807" spans="1:9" s="559" customFormat="1">
      <c r="A807" s="728">
        <f t="shared" si="47"/>
        <v>1.3</v>
      </c>
      <c r="B807" s="729" t="s">
        <v>862</v>
      </c>
      <c r="C807" s="733">
        <v>1500</v>
      </c>
      <c r="D807" s="730" t="s">
        <v>15</v>
      </c>
      <c r="E807" s="726"/>
      <c r="F807" s="569">
        <f t="shared" si="48"/>
        <v>0</v>
      </c>
    </row>
    <row r="808" spans="1:9" s="559" customFormat="1" ht="25.5">
      <c r="A808" s="728">
        <f t="shared" si="47"/>
        <v>1.4</v>
      </c>
      <c r="B808" s="729" t="s">
        <v>863</v>
      </c>
      <c r="C808" s="733">
        <v>10</v>
      </c>
      <c r="D808" s="730" t="s">
        <v>10</v>
      </c>
      <c r="E808" s="726"/>
      <c r="F808" s="569">
        <f t="shared" si="48"/>
        <v>0</v>
      </c>
    </row>
    <row r="809" spans="1:9" s="559" customFormat="1">
      <c r="A809" s="728">
        <f t="shared" si="47"/>
        <v>1.5</v>
      </c>
      <c r="B809" s="729" t="s">
        <v>864</v>
      </c>
      <c r="C809" s="733">
        <v>110</v>
      </c>
      <c r="D809" s="730" t="s">
        <v>10</v>
      </c>
      <c r="E809" s="726"/>
      <c r="F809" s="569">
        <f t="shared" si="48"/>
        <v>0</v>
      </c>
    </row>
    <row r="810" spans="1:9" s="559" customFormat="1">
      <c r="A810" s="728">
        <f t="shared" si="47"/>
        <v>1.6</v>
      </c>
      <c r="B810" s="732" t="s">
        <v>414</v>
      </c>
      <c r="C810" s="733">
        <v>20</v>
      </c>
      <c r="D810" s="730" t="s">
        <v>10</v>
      </c>
      <c r="E810" s="726"/>
      <c r="F810" s="569">
        <f t="shared" si="48"/>
        <v>0</v>
      </c>
    </row>
    <row r="811" spans="1:9" s="559" customFormat="1">
      <c r="A811" s="728">
        <f t="shared" si="47"/>
        <v>1.7</v>
      </c>
      <c r="B811" s="732" t="s">
        <v>865</v>
      </c>
      <c r="C811" s="733">
        <v>1</v>
      </c>
      <c r="D811" s="730" t="s">
        <v>10</v>
      </c>
      <c r="E811" s="726"/>
      <c r="F811" s="569">
        <f t="shared" si="48"/>
        <v>0</v>
      </c>
    </row>
    <row r="812" spans="1:9" s="559" customFormat="1">
      <c r="A812" s="728"/>
      <c r="B812" s="732"/>
      <c r="C812" s="733"/>
      <c r="D812" s="730"/>
      <c r="E812" s="726"/>
      <c r="F812" s="569"/>
    </row>
    <row r="813" spans="1:9" s="559" customFormat="1">
      <c r="A813" s="734">
        <f>A804+1</f>
        <v>2</v>
      </c>
      <c r="B813" s="735" t="s">
        <v>866</v>
      </c>
      <c r="C813" s="733"/>
      <c r="D813" s="730"/>
      <c r="E813" s="726"/>
      <c r="F813" s="569"/>
    </row>
    <row r="814" spans="1:9" s="559" customFormat="1">
      <c r="A814" s="736">
        <f t="shared" ref="A814:A819" si="49">A813+0.1</f>
        <v>2.1</v>
      </c>
      <c r="B814" s="729" t="s">
        <v>867</v>
      </c>
      <c r="C814" s="733">
        <v>12</v>
      </c>
      <c r="D814" s="730" t="s">
        <v>10</v>
      </c>
      <c r="E814" s="731"/>
      <c r="F814" s="569">
        <f t="shared" si="48"/>
        <v>0</v>
      </c>
      <c r="H814" s="824"/>
      <c r="I814" s="824"/>
    </row>
    <row r="815" spans="1:9" s="559" customFormat="1">
      <c r="A815" s="736">
        <f t="shared" si="49"/>
        <v>2.2000000000000002</v>
      </c>
      <c r="B815" s="729" t="s">
        <v>868</v>
      </c>
      <c r="C815" s="733">
        <v>24</v>
      </c>
      <c r="D815" s="730" t="s">
        <v>10</v>
      </c>
      <c r="E815" s="726"/>
      <c r="F815" s="569">
        <f t="shared" si="48"/>
        <v>0</v>
      </c>
      <c r="H815" s="824"/>
      <c r="I815" s="824"/>
    </row>
    <row r="816" spans="1:9" s="559" customFormat="1">
      <c r="A816" s="736">
        <f t="shared" si="49"/>
        <v>2.2999999999999998</v>
      </c>
      <c r="B816" s="729" t="s">
        <v>869</v>
      </c>
      <c r="C816" s="733">
        <v>12</v>
      </c>
      <c r="D816" s="730" t="s">
        <v>10</v>
      </c>
      <c r="E816" s="726"/>
      <c r="F816" s="569">
        <f t="shared" si="48"/>
        <v>0</v>
      </c>
      <c r="H816" s="824"/>
      <c r="I816" s="824"/>
    </row>
    <row r="817" spans="1:9" s="559" customFormat="1">
      <c r="A817" s="736">
        <f t="shared" si="49"/>
        <v>2.4</v>
      </c>
      <c r="B817" s="729" t="s">
        <v>870</v>
      </c>
      <c r="C817" s="733">
        <v>400</v>
      </c>
      <c r="D817" s="730" t="s">
        <v>15</v>
      </c>
      <c r="E817" s="726"/>
      <c r="F817" s="569">
        <f t="shared" si="48"/>
        <v>0</v>
      </c>
      <c r="H817" s="824"/>
      <c r="I817" s="824"/>
    </row>
    <row r="818" spans="1:9" s="559" customFormat="1">
      <c r="A818" s="736">
        <f t="shared" si="49"/>
        <v>2.5</v>
      </c>
      <c r="B818" s="729" t="s">
        <v>864</v>
      </c>
      <c r="C818" s="733">
        <v>49</v>
      </c>
      <c r="D818" s="730" t="s">
        <v>10</v>
      </c>
      <c r="E818" s="726"/>
      <c r="F818" s="569">
        <f t="shared" si="48"/>
        <v>0</v>
      </c>
      <c r="H818" s="824"/>
      <c r="I818" s="824"/>
    </row>
    <row r="819" spans="1:9" s="559" customFormat="1">
      <c r="A819" s="736">
        <f t="shared" si="49"/>
        <v>2.6</v>
      </c>
      <c r="B819" s="732" t="s">
        <v>865</v>
      </c>
      <c r="C819" s="733">
        <v>1</v>
      </c>
      <c r="D819" s="730" t="s">
        <v>10</v>
      </c>
      <c r="E819" s="726"/>
      <c r="F819" s="569">
        <f t="shared" si="48"/>
        <v>0</v>
      </c>
      <c r="H819" s="824"/>
      <c r="I819" s="824"/>
    </row>
    <row r="820" spans="1:9" s="559" customFormat="1">
      <c r="A820" s="736"/>
      <c r="B820" s="729"/>
      <c r="C820" s="733"/>
      <c r="D820" s="730"/>
      <c r="E820" s="726"/>
      <c r="F820" s="569"/>
    </row>
    <row r="821" spans="1:9" s="559" customFormat="1">
      <c r="A821" s="737">
        <f>A813+1</f>
        <v>3</v>
      </c>
      <c r="B821" s="738" t="s">
        <v>871</v>
      </c>
      <c r="C821" s="733"/>
      <c r="D821" s="730"/>
      <c r="E821" s="726">
        <v>6</v>
      </c>
      <c r="F821" s="569"/>
    </row>
    <row r="822" spans="1:9" s="559" customFormat="1">
      <c r="A822" s="736">
        <f t="shared" ref="A822:A827" si="50">A821+0.1</f>
        <v>3.1</v>
      </c>
      <c r="B822" s="729" t="s">
        <v>328</v>
      </c>
      <c r="C822" s="895">
        <v>24</v>
      </c>
      <c r="D822" s="730" t="s">
        <v>10</v>
      </c>
      <c r="E822" s="726"/>
      <c r="F822" s="569">
        <f t="shared" si="48"/>
        <v>0</v>
      </c>
    </row>
    <row r="823" spans="1:9" s="559" customFormat="1">
      <c r="A823" s="736">
        <f t="shared" si="50"/>
        <v>3.2</v>
      </c>
      <c r="B823" s="729" t="s">
        <v>872</v>
      </c>
      <c r="C823" s="895">
        <v>11</v>
      </c>
      <c r="D823" s="730" t="s">
        <v>10</v>
      </c>
      <c r="E823" s="726"/>
      <c r="F823" s="569">
        <f t="shared" si="48"/>
        <v>0</v>
      </c>
    </row>
    <row r="824" spans="1:9" s="559" customFormat="1">
      <c r="A824" s="736">
        <f t="shared" si="50"/>
        <v>3.3</v>
      </c>
      <c r="B824" s="739" t="s">
        <v>873</v>
      </c>
      <c r="C824" s="895">
        <v>371.43</v>
      </c>
      <c r="D824" s="640" t="s">
        <v>15</v>
      </c>
      <c r="E824" s="726"/>
      <c r="F824" s="569">
        <f t="shared" si="48"/>
        <v>0</v>
      </c>
    </row>
    <row r="825" spans="1:9" s="559" customFormat="1">
      <c r="A825" s="736">
        <f t="shared" si="50"/>
        <v>3.4</v>
      </c>
      <c r="B825" s="545" t="s">
        <v>874</v>
      </c>
      <c r="C825" s="896">
        <v>4</v>
      </c>
      <c r="D825" s="730" t="s">
        <v>10</v>
      </c>
      <c r="E825" s="726"/>
      <c r="F825" s="569">
        <f t="shared" si="48"/>
        <v>0</v>
      </c>
    </row>
    <row r="826" spans="1:9" s="559" customFormat="1">
      <c r="A826" s="736">
        <f t="shared" si="50"/>
        <v>3.5</v>
      </c>
      <c r="B826" s="739" t="s">
        <v>329</v>
      </c>
      <c r="C826" s="895">
        <v>11</v>
      </c>
      <c r="D826" s="730" t="s">
        <v>10</v>
      </c>
      <c r="E826" s="726"/>
      <c r="F826" s="569">
        <f t="shared" si="48"/>
        <v>0</v>
      </c>
    </row>
    <row r="827" spans="1:9" s="559" customFormat="1">
      <c r="A827" s="736">
        <f t="shared" si="50"/>
        <v>3.6</v>
      </c>
      <c r="B827" s="732" t="s">
        <v>865</v>
      </c>
      <c r="C827" s="895">
        <v>1</v>
      </c>
      <c r="D827" s="730" t="s">
        <v>10</v>
      </c>
      <c r="E827" s="726"/>
      <c r="F827" s="569">
        <f t="shared" si="48"/>
        <v>0</v>
      </c>
    </row>
    <row r="828" spans="1:9" s="559" customFormat="1">
      <c r="A828" s="742"/>
      <c r="B828" s="743"/>
      <c r="C828" s="744"/>
      <c r="D828" s="745"/>
      <c r="E828" s="746"/>
      <c r="F828" s="569"/>
    </row>
    <row r="829" spans="1:9" s="559" customFormat="1">
      <c r="A829" s="737">
        <f>A821+1</f>
        <v>4</v>
      </c>
      <c r="B829" s="738" t="s">
        <v>875</v>
      </c>
      <c r="C829" s="733"/>
      <c r="D829" s="730"/>
      <c r="E829" s="726"/>
      <c r="F829" s="569"/>
    </row>
    <row r="830" spans="1:9" s="559" customFormat="1">
      <c r="A830" s="736">
        <f>A829+0.1</f>
        <v>4.0999999999999996</v>
      </c>
      <c r="B830" s="729" t="s">
        <v>328</v>
      </c>
      <c r="C830" s="733">
        <v>8</v>
      </c>
      <c r="D830" s="730" t="s">
        <v>10</v>
      </c>
      <c r="E830" s="726"/>
      <c r="F830" s="569">
        <f t="shared" si="48"/>
        <v>0</v>
      </c>
    </row>
    <row r="831" spans="1:9" s="559" customFormat="1">
      <c r="A831" s="736">
        <f t="shared" ref="A831:A838" si="51">A830+0.1</f>
        <v>4.2</v>
      </c>
      <c r="B831" s="729" t="s">
        <v>872</v>
      </c>
      <c r="C831" s="733">
        <v>12</v>
      </c>
      <c r="D831" s="730" t="s">
        <v>10</v>
      </c>
      <c r="E831" s="726"/>
      <c r="F831" s="569">
        <f t="shared" si="48"/>
        <v>0</v>
      </c>
    </row>
    <row r="832" spans="1:9" s="559" customFormat="1">
      <c r="A832" s="736">
        <f t="shared" si="51"/>
        <v>4.3</v>
      </c>
      <c r="B832" s="739" t="s">
        <v>329</v>
      </c>
      <c r="C832" s="733">
        <v>3</v>
      </c>
      <c r="D832" s="730" t="s">
        <v>10</v>
      </c>
      <c r="E832" s="726"/>
      <c r="F832" s="569">
        <f t="shared" si="48"/>
        <v>0</v>
      </c>
    </row>
    <row r="833" spans="1:6" s="559" customFormat="1">
      <c r="A833" s="736">
        <f t="shared" si="51"/>
        <v>4.4000000000000004</v>
      </c>
      <c r="B833" s="739" t="s">
        <v>876</v>
      </c>
      <c r="C833" s="733">
        <v>1</v>
      </c>
      <c r="D833" s="730" t="s">
        <v>10</v>
      </c>
      <c r="E833" s="726"/>
      <c r="F833" s="569">
        <f t="shared" si="48"/>
        <v>0</v>
      </c>
    </row>
    <row r="834" spans="1:6" s="559" customFormat="1">
      <c r="A834" s="736">
        <f t="shared" si="51"/>
        <v>4.5</v>
      </c>
      <c r="B834" s="739" t="s">
        <v>786</v>
      </c>
      <c r="C834" s="733">
        <v>1</v>
      </c>
      <c r="D834" s="730" t="s">
        <v>10</v>
      </c>
      <c r="E834" s="726"/>
      <c r="F834" s="569">
        <f t="shared" si="48"/>
        <v>0</v>
      </c>
    </row>
    <row r="835" spans="1:6" s="559" customFormat="1">
      <c r="A835" s="736">
        <f t="shared" si="51"/>
        <v>4.5999999999999996</v>
      </c>
      <c r="B835" s="729" t="s">
        <v>872</v>
      </c>
      <c r="C835" s="733">
        <v>2</v>
      </c>
      <c r="D835" s="730" t="s">
        <v>10</v>
      </c>
      <c r="E835" s="726"/>
      <c r="F835" s="569">
        <f t="shared" si="48"/>
        <v>0</v>
      </c>
    </row>
    <row r="836" spans="1:6" s="559" customFormat="1">
      <c r="A836" s="736">
        <f t="shared" si="51"/>
        <v>4.7</v>
      </c>
      <c r="B836" s="545" t="s">
        <v>877</v>
      </c>
      <c r="C836" s="741">
        <v>1</v>
      </c>
      <c r="D836" s="730" t="s">
        <v>10</v>
      </c>
      <c r="E836" s="726"/>
      <c r="F836" s="569">
        <f t="shared" si="48"/>
        <v>0</v>
      </c>
    </row>
    <row r="837" spans="1:6" s="559" customFormat="1">
      <c r="A837" s="736">
        <f t="shared" si="51"/>
        <v>4.8</v>
      </c>
      <c r="B837" s="729" t="s">
        <v>878</v>
      </c>
      <c r="C837" s="733">
        <v>1</v>
      </c>
      <c r="D837" s="730" t="s">
        <v>10</v>
      </c>
      <c r="E837" s="726"/>
      <c r="F837" s="569">
        <f t="shared" si="48"/>
        <v>0</v>
      </c>
    </row>
    <row r="838" spans="1:6" s="559" customFormat="1">
      <c r="A838" s="976">
        <f t="shared" si="51"/>
        <v>4.9000000000000004</v>
      </c>
      <c r="B838" s="977" t="s">
        <v>879</v>
      </c>
      <c r="C838" s="978">
        <v>1</v>
      </c>
      <c r="D838" s="979" t="s">
        <v>10</v>
      </c>
      <c r="E838" s="980"/>
      <c r="F838" s="981">
        <f t="shared" si="48"/>
        <v>0</v>
      </c>
    </row>
    <row r="839" spans="1:6" s="559" customFormat="1">
      <c r="A839" s="729">
        <v>4.0999999999999996</v>
      </c>
      <c r="B839" s="739" t="s">
        <v>880</v>
      </c>
      <c r="C839" s="740">
        <v>300</v>
      </c>
      <c r="D839" s="640" t="s">
        <v>15</v>
      </c>
      <c r="E839" s="726"/>
      <c r="F839" s="569">
        <f t="shared" si="48"/>
        <v>0</v>
      </c>
    </row>
    <row r="840" spans="1:6" s="559" customFormat="1">
      <c r="A840" s="729">
        <f>A839+0.01</f>
        <v>4.1100000000000003</v>
      </c>
      <c r="B840" s="739" t="s">
        <v>873</v>
      </c>
      <c r="C840" s="740">
        <v>300</v>
      </c>
      <c r="D840" s="640" t="s">
        <v>15</v>
      </c>
      <c r="E840" s="726"/>
      <c r="F840" s="569">
        <f t="shared" si="48"/>
        <v>0</v>
      </c>
    </row>
    <row r="841" spans="1:6" s="559" customFormat="1">
      <c r="A841" s="729">
        <f>A840+0.01</f>
        <v>4.12</v>
      </c>
      <c r="B841" s="732" t="s">
        <v>865</v>
      </c>
      <c r="C841" s="733">
        <v>1</v>
      </c>
      <c r="D841" s="730" t="s">
        <v>10</v>
      </c>
      <c r="E841" s="726"/>
      <c r="F841" s="569">
        <f t="shared" si="48"/>
        <v>0</v>
      </c>
    </row>
    <row r="842" spans="1:6" s="559" customFormat="1">
      <c r="A842" s="742"/>
      <c r="B842" s="743"/>
      <c r="C842" s="744"/>
      <c r="D842" s="745"/>
      <c r="E842" s="746"/>
      <c r="F842" s="569"/>
    </row>
    <row r="843" spans="1:6" s="559" customFormat="1">
      <c r="A843" s="737">
        <f>A829+1</f>
        <v>5</v>
      </c>
      <c r="B843" s="738" t="s">
        <v>883</v>
      </c>
      <c r="C843" s="744"/>
      <c r="D843" s="745"/>
      <c r="E843" s="746"/>
      <c r="F843" s="569"/>
    </row>
    <row r="844" spans="1:6" s="559" customFormat="1">
      <c r="A844" s="728">
        <f t="shared" ref="A844:A849" si="52">A843+0.1</f>
        <v>5.0999999999999996</v>
      </c>
      <c r="B844" s="729" t="s">
        <v>881</v>
      </c>
      <c r="C844" s="724">
        <v>20</v>
      </c>
      <c r="D844" s="730" t="s">
        <v>10</v>
      </c>
      <c r="E844" s="731"/>
      <c r="F844" s="569">
        <f t="shared" ref="F844:F849" si="53">C844*E844</f>
        <v>0</v>
      </c>
    </row>
    <row r="845" spans="1:6" s="559" customFormat="1">
      <c r="A845" s="728">
        <f t="shared" si="52"/>
        <v>5.2</v>
      </c>
      <c r="B845" s="732" t="s">
        <v>861</v>
      </c>
      <c r="C845" s="733">
        <v>10</v>
      </c>
      <c r="D845" s="730" t="s">
        <v>10</v>
      </c>
      <c r="E845" s="726"/>
      <c r="F845" s="569">
        <f t="shared" si="53"/>
        <v>0</v>
      </c>
    </row>
    <row r="846" spans="1:6" s="559" customFormat="1">
      <c r="A846" s="728">
        <f t="shared" si="52"/>
        <v>5.3</v>
      </c>
      <c r="B846" s="729" t="s">
        <v>882</v>
      </c>
      <c r="C846" s="733">
        <v>950</v>
      </c>
      <c r="D846" s="730" t="s">
        <v>15</v>
      </c>
      <c r="E846" s="726"/>
      <c r="F846" s="569">
        <f t="shared" si="53"/>
        <v>0</v>
      </c>
    </row>
    <row r="847" spans="1:6" s="559" customFormat="1">
      <c r="A847" s="728">
        <f t="shared" si="52"/>
        <v>5.4</v>
      </c>
      <c r="B847" s="729" t="s">
        <v>864</v>
      </c>
      <c r="C847" s="733">
        <v>90</v>
      </c>
      <c r="D847" s="730" t="s">
        <v>10</v>
      </c>
      <c r="E847" s="726"/>
      <c r="F847" s="569">
        <f t="shared" si="53"/>
        <v>0</v>
      </c>
    </row>
    <row r="848" spans="1:6" s="559" customFormat="1">
      <c r="A848" s="728">
        <f t="shared" si="52"/>
        <v>5.5</v>
      </c>
      <c r="B848" s="732" t="s">
        <v>414</v>
      </c>
      <c r="C848" s="733">
        <v>10</v>
      </c>
      <c r="D848" s="730" t="s">
        <v>10</v>
      </c>
      <c r="E848" s="726"/>
      <c r="F848" s="569">
        <f t="shared" si="53"/>
        <v>0</v>
      </c>
    </row>
    <row r="849" spans="1:6" s="559" customFormat="1">
      <c r="A849" s="728">
        <f t="shared" si="52"/>
        <v>5.6</v>
      </c>
      <c r="B849" s="732" t="s">
        <v>865</v>
      </c>
      <c r="C849" s="733">
        <v>1</v>
      </c>
      <c r="D849" s="730" t="s">
        <v>10</v>
      </c>
      <c r="E849" s="726"/>
      <c r="F849" s="569">
        <f t="shared" si="53"/>
        <v>0</v>
      </c>
    </row>
    <row r="850" spans="1:6" s="559" customFormat="1">
      <c r="A850" s="728"/>
      <c r="B850" s="732"/>
      <c r="C850" s="733"/>
      <c r="D850" s="730"/>
      <c r="E850" s="726"/>
      <c r="F850" s="569"/>
    </row>
    <row r="851" spans="1:6" s="570" customFormat="1">
      <c r="A851" s="900"/>
      <c r="B851" s="901" t="s">
        <v>884</v>
      </c>
      <c r="C851" s="902"/>
      <c r="D851" s="903"/>
      <c r="E851" s="904"/>
      <c r="F851" s="909">
        <f>SUM(F805:F850)</f>
        <v>0</v>
      </c>
    </row>
    <row r="852" spans="1:6" s="559" customFormat="1">
      <c r="A852" s="612"/>
      <c r="B852" s="527"/>
      <c r="C852" s="613"/>
      <c r="D852" s="614"/>
      <c r="E852" s="615"/>
      <c r="F852" s="616"/>
    </row>
    <row r="853" spans="1:6" s="570" customFormat="1">
      <c r="A853" s="514"/>
      <c r="B853" s="515" t="s">
        <v>885</v>
      </c>
      <c r="C853" s="516"/>
      <c r="D853" s="517"/>
      <c r="E853" s="518"/>
      <c r="F853" s="808">
        <f>F163+F243+F318+F358+F501+F571+F663+F731+F800+F851</f>
        <v>0</v>
      </c>
    </row>
    <row r="854" spans="1:6" s="570" customFormat="1">
      <c r="A854" s="520"/>
      <c r="B854" s="505"/>
      <c r="C854" s="521"/>
      <c r="D854" s="522"/>
      <c r="E854" s="523"/>
      <c r="F854" s="503"/>
    </row>
    <row r="855" spans="1:6" s="570" customFormat="1">
      <c r="A855" s="530" t="s">
        <v>71</v>
      </c>
      <c r="B855" s="524" t="s">
        <v>157</v>
      </c>
      <c r="C855" s="747"/>
      <c r="D855" s="509"/>
      <c r="E855" s="748"/>
      <c r="F855" s="503"/>
    </row>
    <row r="856" spans="1:6" s="570" customFormat="1" ht="15.75" customHeight="1">
      <c r="A856" s="749">
        <v>1</v>
      </c>
      <c r="B856" s="507" t="s">
        <v>886</v>
      </c>
      <c r="C856" s="747">
        <v>4</v>
      </c>
      <c r="D856" s="522" t="s">
        <v>10</v>
      </c>
      <c r="E856" s="748"/>
      <c r="F856" s="503"/>
    </row>
    <row r="857" spans="1:6" s="570" customFormat="1" ht="25.5">
      <c r="A857" s="750">
        <v>2</v>
      </c>
      <c r="B857" s="505" t="s">
        <v>887</v>
      </c>
      <c r="C857" s="501">
        <v>1</v>
      </c>
      <c r="D857" s="500" t="s">
        <v>135</v>
      </c>
      <c r="E857" s="506"/>
      <c r="F857" s="503"/>
    </row>
    <row r="858" spans="1:6" s="570" customFormat="1">
      <c r="A858" s="750">
        <v>3</v>
      </c>
      <c r="B858" s="505" t="s">
        <v>503</v>
      </c>
      <c r="C858" s="501"/>
      <c r="D858" s="500" t="s">
        <v>888</v>
      </c>
      <c r="E858" s="506"/>
      <c r="F858" s="503"/>
    </row>
    <row r="859" spans="1:6" s="570" customFormat="1">
      <c r="A859" s="514"/>
      <c r="B859" s="515" t="s">
        <v>889</v>
      </c>
      <c r="C859" s="516"/>
      <c r="D859" s="517"/>
      <c r="E859" s="518"/>
      <c r="F859" s="808">
        <f>SUM(F855:F858)</f>
        <v>0</v>
      </c>
    </row>
    <row r="860" spans="1:6" s="570" customFormat="1">
      <c r="A860" s="750"/>
      <c r="B860" s="505"/>
      <c r="C860" s="501"/>
      <c r="D860" s="500"/>
      <c r="E860" s="506"/>
      <c r="F860" s="503"/>
    </row>
    <row r="861" spans="1:6" s="570" customFormat="1">
      <c r="A861" s="751"/>
      <c r="B861" s="752" t="s">
        <v>227</v>
      </c>
      <c r="C861" s="753"/>
      <c r="D861" s="754"/>
      <c r="E861" s="755"/>
      <c r="F861" s="756">
        <f>F859+F853+F60+F43+F97</f>
        <v>0</v>
      </c>
    </row>
    <row r="862" spans="1:6" s="570" customFormat="1">
      <c r="A862" s="757"/>
      <c r="B862" s="758" t="s">
        <v>227</v>
      </c>
      <c r="C862" s="759"/>
      <c r="D862" s="760"/>
      <c r="E862" s="761"/>
      <c r="F862" s="762">
        <f>F861</f>
        <v>0</v>
      </c>
    </row>
    <row r="863" spans="1:6" s="570" customFormat="1">
      <c r="A863" s="504"/>
      <c r="B863" s="510"/>
      <c r="C863" s="503"/>
      <c r="D863" s="500"/>
      <c r="E863" s="506"/>
      <c r="F863" s="501"/>
    </row>
    <row r="864" spans="1:6" s="570" customFormat="1">
      <c r="A864" s="763"/>
      <c r="B864" s="764" t="s">
        <v>890</v>
      </c>
      <c r="C864" s="765"/>
      <c r="D864" s="766"/>
      <c r="E864" s="767"/>
      <c r="F864" s="768"/>
    </row>
    <row r="865" spans="1:6" s="570" customFormat="1">
      <c r="A865" s="763"/>
      <c r="B865" s="769" t="s">
        <v>332</v>
      </c>
      <c r="C865" s="770">
        <v>0.03</v>
      </c>
      <c r="D865" s="505"/>
      <c r="E865" s="771"/>
      <c r="F865" s="503">
        <f t="shared" ref="F865:F873" si="54">ROUND(C865*$F$861,2)</f>
        <v>0</v>
      </c>
    </row>
    <row r="866" spans="1:6" s="570" customFormat="1">
      <c r="A866" s="763"/>
      <c r="B866" s="769" t="s">
        <v>331</v>
      </c>
      <c r="C866" s="770">
        <v>0.1</v>
      </c>
      <c r="D866" s="772"/>
      <c r="E866" s="771"/>
      <c r="F866" s="503">
        <f t="shared" si="54"/>
        <v>0</v>
      </c>
    </row>
    <row r="867" spans="1:6" s="570" customFormat="1">
      <c r="A867" s="763"/>
      <c r="B867" s="769" t="s">
        <v>335</v>
      </c>
      <c r="C867" s="770">
        <v>0.04</v>
      </c>
      <c r="D867" s="772"/>
      <c r="E867" s="771"/>
      <c r="F867" s="503">
        <f t="shared" si="54"/>
        <v>0</v>
      </c>
    </row>
    <row r="868" spans="1:6" s="570" customFormat="1">
      <c r="A868" s="763"/>
      <c r="B868" s="769" t="s">
        <v>336</v>
      </c>
      <c r="C868" s="770">
        <v>0.05</v>
      </c>
      <c r="D868" s="772"/>
      <c r="E868" s="771"/>
      <c r="F868" s="503">
        <f t="shared" si="54"/>
        <v>0</v>
      </c>
    </row>
    <row r="869" spans="1:6" s="570" customFormat="1">
      <c r="A869" s="763"/>
      <c r="B869" s="769" t="s">
        <v>337</v>
      </c>
      <c r="C869" s="770">
        <v>0.03</v>
      </c>
      <c r="D869" s="772"/>
      <c r="E869" s="771"/>
      <c r="F869" s="503">
        <f t="shared" si="54"/>
        <v>0</v>
      </c>
    </row>
    <row r="870" spans="1:6" s="570" customFormat="1">
      <c r="A870" s="763"/>
      <c r="B870" s="769" t="s">
        <v>333</v>
      </c>
      <c r="C870" s="770">
        <v>0.01</v>
      </c>
      <c r="D870" s="772"/>
      <c r="E870" s="771"/>
      <c r="F870" s="503">
        <f t="shared" si="54"/>
        <v>0</v>
      </c>
    </row>
    <row r="871" spans="1:6" s="570" customFormat="1" ht="25.5">
      <c r="A871" s="763"/>
      <c r="B871" s="769" t="s">
        <v>891</v>
      </c>
      <c r="C871" s="773">
        <v>0.1</v>
      </c>
      <c r="D871" s="499"/>
      <c r="E871" s="748"/>
      <c r="F871" s="503">
        <f t="shared" si="54"/>
        <v>0</v>
      </c>
    </row>
    <row r="872" spans="1:6" s="570" customFormat="1">
      <c r="A872" s="763"/>
      <c r="B872" s="769" t="s">
        <v>892</v>
      </c>
      <c r="C872" s="770">
        <v>1.4999999999999999E-2</v>
      </c>
      <c r="D872" s="772"/>
      <c r="E872" s="771"/>
      <c r="F872" s="503">
        <f t="shared" si="54"/>
        <v>0</v>
      </c>
    </row>
    <row r="873" spans="1:6" s="570" customFormat="1">
      <c r="A873" s="763"/>
      <c r="B873" s="769" t="s">
        <v>893</v>
      </c>
      <c r="C873" s="773">
        <v>1E-3</v>
      </c>
      <c r="D873" s="774"/>
      <c r="E873" s="775"/>
      <c r="F873" s="503">
        <f t="shared" si="54"/>
        <v>0</v>
      </c>
    </row>
    <row r="874" spans="1:6" s="570" customFormat="1">
      <c r="A874" s="763"/>
      <c r="B874" s="769" t="s">
        <v>894</v>
      </c>
      <c r="C874" s="776">
        <v>0.18</v>
      </c>
      <c r="D874" s="777"/>
      <c r="E874" s="767"/>
      <c r="F874" s="503">
        <f>ROUND(C874*$F$866,2)</f>
        <v>0</v>
      </c>
    </row>
    <row r="875" spans="1:6" s="570" customFormat="1">
      <c r="A875" s="504"/>
      <c r="B875" s="536" t="s">
        <v>895</v>
      </c>
      <c r="C875" s="778">
        <v>0.1</v>
      </c>
      <c r="D875" s="779"/>
      <c r="E875" s="780"/>
      <c r="F875" s="503">
        <f>ROUND(C875*$F$861,2)</f>
        <v>0</v>
      </c>
    </row>
    <row r="876" spans="1:6" s="570" customFormat="1">
      <c r="A876" s="763"/>
      <c r="B876" s="769" t="s">
        <v>334</v>
      </c>
      <c r="C876" s="770">
        <v>0.1</v>
      </c>
      <c r="D876" s="777"/>
      <c r="E876" s="775"/>
      <c r="F876" s="503">
        <f>ROUND(C876*$F$861,2)</f>
        <v>0</v>
      </c>
    </row>
    <row r="877" spans="1:6" s="570" customFormat="1">
      <c r="A877" s="763"/>
      <c r="B877" s="536" t="s">
        <v>896</v>
      </c>
      <c r="C877" s="781">
        <v>1</v>
      </c>
      <c r="D877" s="522" t="s">
        <v>500</v>
      </c>
      <c r="E877" s="767"/>
      <c r="F877" s="503">
        <f>C877*E877</f>
        <v>0</v>
      </c>
    </row>
    <row r="878" spans="1:6" s="570" customFormat="1">
      <c r="A878" s="763"/>
      <c r="B878" s="536" t="s">
        <v>897</v>
      </c>
      <c r="C878" s="781">
        <v>1</v>
      </c>
      <c r="D878" s="522" t="s">
        <v>500</v>
      </c>
      <c r="E878" s="767"/>
      <c r="F878" s="503">
        <f>C878*E878</f>
        <v>0</v>
      </c>
    </row>
    <row r="879" spans="1:6" s="570" customFormat="1">
      <c r="A879" s="763"/>
      <c r="B879" s="536" t="s">
        <v>898</v>
      </c>
      <c r="C879" s="781">
        <v>1</v>
      </c>
      <c r="D879" s="522" t="s">
        <v>500</v>
      </c>
      <c r="E879" s="991"/>
      <c r="F879" s="503">
        <f>C879*E874</f>
        <v>0</v>
      </c>
    </row>
    <row r="880" spans="1:6" s="570" customFormat="1">
      <c r="A880" s="504"/>
      <c r="B880" s="782" t="s">
        <v>899</v>
      </c>
      <c r="C880" s="783"/>
      <c r="D880" s="500"/>
      <c r="E880" s="501"/>
      <c r="F880" s="784">
        <f>SUM(F865:F879)</f>
        <v>0</v>
      </c>
    </row>
    <row r="881" spans="1:6" s="570" customFormat="1">
      <c r="A881" s="763"/>
      <c r="B881" s="785"/>
      <c r="C881" s="786"/>
      <c r="D881" s="766"/>
      <c r="E881" s="768"/>
      <c r="F881" s="768"/>
    </row>
    <row r="882" spans="1:6" s="570" customFormat="1">
      <c r="A882" s="787" t="s">
        <v>900</v>
      </c>
      <c r="B882" s="788" t="s">
        <v>901</v>
      </c>
      <c r="C882" s="789"/>
      <c r="D882" s="790"/>
      <c r="E882" s="791"/>
      <c r="F882" s="792">
        <f>F880+F862</f>
        <v>0</v>
      </c>
    </row>
    <row r="883" spans="1:6" s="570" customFormat="1">
      <c r="A883" s="763"/>
      <c r="B883" s="793"/>
      <c r="C883" s="794"/>
      <c r="D883" s="766"/>
      <c r="E883" s="795"/>
      <c r="F883" s="768"/>
    </row>
    <row r="884" spans="1:6" s="570" customFormat="1">
      <c r="A884" s="796" t="s">
        <v>900</v>
      </c>
      <c r="B884" s="797" t="s">
        <v>902</v>
      </c>
      <c r="C884" s="798"/>
      <c r="D884" s="799"/>
      <c r="E884" s="800"/>
      <c r="F884" s="801">
        <f>SUM(F882:F883)</f>
        <v>0</v>
      </c>
    </row>
  </sheetData>
  <sheetProtection algorithmName="SHA-512" hashValue="2KHJuzg10jMlUorJBEnPi6mYmXyWItH90IvzEBn4dzQ3xKklKlt06qeAumLptHj7vzDSPaZZfJPp6u3FMzDkbg==" saltValue="lkqo+xR99WmMrUl3/iSwvA==" spinCount="100000" sheet="1" objects="1" scenarios="1"/>
  <mergeCells count="6">
    <mergeCell ref="A8:F8"/>
    <mergeCell ref="A1:F1"/>
    <mergeCell ref="A2:F2"/>
    <mergeCell ref="A3:F3"/>
    <mergeCell ref="A4:F4"/>
    <mergeCell ref="A6:F6"/>
  </mergeCells>
  <printOptions horizontalCentered="1"/>
  <pageMargins left="0.19685039370078741" right="0.19685039370078741" top="0.19685039370078741" bottom="0.19685039370078741" header="0.19685039370078741" footer="0.19685039370078741"/>
  <pageSetup scale="85" orientation="portrait" r:id="rId1"/>
  <headerFooter>
    <oddFooter>&amp;C Construción Sistema de Saneamiento Arroyo Gurabo y su Entorno. Const. Vías y Paisajismo&amp;R&amp;P/&amp;N</oddFooter>
  </headerFooter>
  <rowBreaks count="16" manualBreakCount="16">
    <brk id="60" max="5" man="1"/>
    <brk id="111" max="5" man="1"/>
    <brk id="163" max="5" man="1"/>
    <brk id="222" max="5" man="1"/>
    <brk id="263" max="5" man="1"/>
    <brk id="318" max="5" man="1"/>
    <brk id="346" max="5" man="1"/>
    <brk id="390" max="5" man="1"/>
    <brk id="449" max="5" man="1"/>
    <brk id="508" max="5" man="1"/>
    <brk id="569" max="5" man="1"/>
    <brk id="629" max="5" man="1"/>
    <brk id="663" max="5" man="1"/>
    <brk id="720" max="5" man="1"/>
    <brk id="779" max="5" man="1"/>
    <brk id="838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I79"/>
  <sheetViews>
    <sheetView showGridLines="0" view="pageBreakPreview" topLeftCell="C29" zoomScale="145" zoomScaleNormal="100" zoomScaleSheetLayoutView="145" workbookViewId="0">
      <selection activeCell="I65" sqref="I65"/>
    </sheetView>
  </sheetViews>
  <sheetFormatPr baseColWidth="10" defaultRowHeight="12.75"/>
  <cols>
    <col min="1" max="1" width="3.7109375" customWidth="1"/>
    <col min="2" max="2" width="9" bestFit="1" customWidth="1"/>
    <col min="3" max="3" width="40.28515625" bestFit="1" customWidth="1"/>
    <col min="4" max="4" width="9.140625" style="445" bestFit="1" customWidth="1"/>
    <col min="5" max="5" width="13.7109375" style="445" bestFit="1" customWidth="1"/>
    <col min="6" max="6" width="20.42578125" bestFit="1" customWidth="1"/>
  </cols>
  <sheetData>
    <row r="4" spans="2:9" ht="15.75">
      <c r="B4" s="1000" t="s">
        <v>291</v>
      </c>
      <c r="C4" s="1000"/>
      <c r="D4" s="1000"/>
      <c r="E4" s="1000"/>
      <c r="F4" s="1000"/>
    </row>
    <row r="6" spans="2:9" s="444" customFormat="1" ht="15.75">
      <c r="B6" s="448" t="s">
        <v>7</v>
      </c>
      <c r="C6" s="448" t="s">
        <v>290</v>
      </c>
      <c r="D6" s="448" t="s">
        <v>289</v>
      </c>
      <c r="E6" s="448" t="s">
        <v>293</v>
      </c>
      <c r="F6" s="448" t="s">
        <v>294</v>
      </c>
    </row>
    <row r="7" spans="2:9">
      <c r="B7" s="449">
        <v>1</v>
      </c>
      <c r="C7" s="449" t="s">
        <v>14</v>
      </c>
      <c r="D7" s="485" t="s">
        <v>15</v>
      </c>
      <c r="E7" s="486" t="s">
        <v>295</v>
      </c>
      <c r="F7" s="486" t="s">
        <v>292</v>
      </c>
      <c r="G7" s="341"/>
      <c r="H7" s="447"/>
      <c r="I7" s="447"/>
    </row>
    <row r="8" spans="2:9">
      <c r="B8" s="451"/>
      <c r="C8" s="451"/>
      <c r="D8" s="452"/>
      <c r="E8" s="452"/>
      <c r="F8" s="451"/>
    </row>
    <row r="9" spans="2:9">
      <c r="B9" s="449">
        <v>2</v>
      </c>
      <c r="C9" s="449" t="s">
        <v>16</v>
      </c>
      <c r="D9" s="485"/>
      <c r="E9" s="485"/>
      <c r="F9" s="450"/>
    </row>
    <row r="10" spans="2:9">
      <c r="B10" s="451">
        <v>2.1</v>
      </c>
      <c r="C10" s="451" t="s">
        <v>17</v>
      </c>
      <c r="D10" s="452" t="s">
        <v>15</v>
      </c>
      <c r="E10" s="487" t="s">
        <v>295</v>
      </c>
      <c r="F10" s="451"/>
    </row>
    <row r="11" spans="2:9">
      <c r="B11" s="451">
        <v>2.2000000000000002</v>
      </c>
      <c r="C11" s="451" t="s">
        <v>19</v>
      </c>
      <c r="D11" s="452" t="s">
        <v>20</v>
      </c>
      <c r="E11" s="487" t="s">
        <v>295</v>
      </c>
      <c r="F11" s="451"/>
    </row>
    <row r="12" spans="2:9">
      <c r="B12" s="451">
        <v>2.2999999999999998</v>
      </c>
      <c r="C12" s="453" t="s">
        <v>21</v>
      </c>
      <c r="D12" s="452" t="s">
        <v>22</v>
      </c>
      <c r="E12" s="487" t="s">
        <v>295</v>
      </c>
      <c r="F12" s="451"/>
    </row>
    <row r="13" spans="2:9">
      <c r="B13" s="449">
        <v>3</v>
      </c>
      <c r="C13" s="449" t="s">
        <v>23</v>
      </c>
      <c r="D13" s="486"/>
      <c r="E13" s="486"/>
      <c r="F13" s="449"/>
    </row>
    <row r="14" spans="2:9" ht="25.5">
      <c r="B14" s="454">
        <v>3.1</v>
      </c>
      <c r="C14" s="455" t="s">
        <v>24</v>
      </c>
      <c r="D14" s="452" t="s">
        <v>22</v>
      </c>
      <c r="E14" s="487" t="s">
        <v>295</v>
      </c>
      <c r="F14" s="451"/>
    </row>
    <row r="15" spans="2:9">
      <c r="B15" s="456">
        <v>3.2</v>
      </c>
      <c r="C15" s="457" t="s">
        <v>25</v>
      </c>
      <c r="D15" s="452" t="s">
        <v>20</v>
      </c>
      <c r="E15" s="487" t="s">
        <v>295</v>
      </c>
      <c r="F15" s="451"/>
    </row>
    <row r="16" spans="2:9">
      <c r="B16" s="458">
        <v>3.3</v>
      </c>
      <c r="C16" s="459" t="s">
        <v>26</v>
      </c>
      <c r="D16" s="452" t="s">
        <v>22</v>
      </c>
      <c r="E16" s="487" t="s">
        <v>295</v>
      </c>
      <c r="F16" s="451"/>
    </row>
    <row r="17" spans="2:6">
      <c r="B17" s="454">
        <v>3.4</v>
      </c>
      <c r="C17" s="455" t="s">
        <v>27</v>
      </c>
      <c r="D17" s="452" t="s">
        <v>22</v>
      </c>
      <c r="E17" s="452"/>
      <c r="F17" s="451"/>
    </row>
    <row r="18" spans="2:6" ht="38.25">
      <c r="B18" s="454">
        <v>3.5</v>
      </c>
      <c r="C18" s="460" t="s">
        <v>28</v>
      </c>
      <c r="D18" s="452" t="s">
        <v>22</v>
      </c>
      <c r="E18" s="452"/>
      <c r="F18" s="451"/>
    </row>
    <row r="19" spans="2:6">
      <c r="B19" s="454">
        <v>3.6</v>
      </c>
      <c r="C19" s="459" t="s">
        <v>29</v>
      </c>
      <c r="D19" s="452" t="s">
        <v>22</v>
      </c>
      <c r="E19" s="452"/>
      <c r="F19" s="451"/>
    </row>
    <row r="20" spans="2:6">
      <c r="B20" s="454"/>
      <c r="C20" s="459"/>
      <c r="D20" s="452"/>
      <c r="E20" s="452"/>
      <c r="F20" s="451"/>
    </row>
    <row r="21" spans="2:6">
      <c r="B21" s="461">
        <v>4</v>
      </c>
      <c r="C21" s="462" t="s">
        <v>30</v>
      </c>
      <c r="D21" s="485"/>
      <c r="E21" s="485"/>
      <c r="F21" s="450"/>
    </row>
    <row r="22" spans="2:6" ht="25.5">
      <c r="B22" s="463">
        <v>4.0999999999999996</v>
      </c>
      <c r="C22" s="464" t="s">
        <v>258</v>
      </c>
      <c r="D22" s="452" t="s">
        <v>15</v>
      </c>
      <c r="E22" s="452"/>
      <c r="F22" s="451"/>
    </row>
    <row r="23" spans="2:6" ht="25.5">
      <c r="B23" s="463">
        <v>4.2</v>
      </c>
      <c r="C23" s="464" t="s">
        <v>32</v>
      </c>
      <c r="D23" s="452" t="s">
        <v>15</v>
      </c>
      <c r="E23" s="452"/>
      <c r="F23" s="451"/>
    </row>
    <row r="24" spans="2:6">
      <c r="B24" s="465"/>
      <c r="C24" s="466"/>
      <c r="D24" s="452"/>
      <c r="E24" s="452"/>
      <c r="F24" s="451"/>
    </row>
    <row r="25" spans="2:6">
      <c r="B25" s="467">
        <v>5</v>
      </c>
      <c r="C25" s="468" t="s">
        <v>33</v>
      </c>
      <c r="D25" s="485"/>
      <c r="E25" s="485"/>
      <c r="F25" s="450"/>
    </row>
    <row r="26" spans="2:6" ht="25.5">
      <c r="B26" s="463">
        <v>5.0999999999999996</v>
      </c>
      <c r="C26" s="464" t="s">
        <v>34</v>
      </c>
      <c r="D26" s="452" t="s">
        <v>15</v>
      </c>
      <c r="E26" s="452"/>
      <c r="F26" s="451"/>
    </row>
    <row r="27" spans="2:6" ht="25.5">
      <c r="B27" s="463">
        <v>5.2</v>
      </c>
      <c r="C27" s="464" t="s">
        <v>35</v>
      </c>
      <c r="D27" s="452" t="s">
        <v>15</v>
      </c>
      <c r="E27" s="452"/>
      <c r="F27" s="451"/>
    </row>
    <row r="28" spans="2:6">
      <c r="B28" s="465"/>
      <c r="C28" s="469"/>
      <c r="D28" s="452"/>
      <c r="E28" s="452"/>
      <c r="F28" s="451"/>
    </row>
    <row r="29" spans="2:6">
      <c r="B29" s="467">
        <v>6</v>
      </c>
      <c r="C29" s="468" t="s">
        <v>271</v>
      </c>
      <c r="D29" s="485"/>
      <c r="E29" s="485"/>
      <c r="F29" s="450"/>
    </row>
    <row r="30" spans="2:6" ht="25.5">
      <c r="B30" s="463">
        <v>6.1</v>
      </c>
      <c r="C30" s="464" t="s">
        <v>34</v>
      </c>
      <c r="D30" s="452" t="s">
        <v>15</v>
      </c>
      <c r="E30" s="452"/>
      <c r="F30" s="451"/>
    </row>
    <row r="31" spans="2:6" ht="25.5">
      <c r="B31" s="463">
        <v>6.2</v>
      </c>
      <c r="C31" s="464" t="s">
        <v>35</v>
      </c>
      <c r="D31" s="452" t="s">
        <v>15</v>
      </c>
      <c r="E31" s="452"/>
      <c r="F31" s="451"/>
    </row>
    <row r="32" spans="2:6">
      <c r="B32" s="465"/>
      <c r="C32" s="469"/>
      <c r="D32" s="452"/>
      <c r="E32" s="452"/>
      <c r="F32" s="451"/>
    </row>
    <row r="33" spans="2:8">
      <c r="B33" s="467">
        <v>7</v>
      </c>
      <c r="C33" s="468" t="s">
        <v>272</v>
      </c>
      <c r="D33" s="485"/>
      <c r="E33" s="485"/>
      <c r="F33" s="450"/>
    </row>
    <row r="34" spans="2:8">
      <c r="B34" s="470">
        <v>7.1</v>
      </c>
      <c r="C34" s="471" t="s">
        <v>275</v>
      </c>
      <c r="D34" s="452" t="s">
        <v>38</v>
      </c>
      <c r="E34" s="487" t="s">
        <v>295</v>
      </c>
      <c r="F34" s="451"/>
    </row>
    <row r="35" spans="2:8">
      <c r="B35" s="470">
        <v>7.2</v>
      </c>
      <c r="C35" s="471" t="s">
        <v>276</v>
      </c>
      <c r="D35" s="452" t="s">
        <v>38</v>
      </c>
      <c r="E35" s="487" t="s">
        <v>295</v>
      </c>
      <c r="F35" s="451"/>
    </row>
    <row r="36" spans="2:8">
      <c r="B36" s="470">
        <v>7.3</v>
      </c>
      <c r="C36" s="471" t="s">
        <v>277</v>
      </c>
      <c r="D36" s="452" t="s">
        <v>38</v>
      </c>
      <c r="E36" s="487" t="s">
        <v>295</v>
      </c>
      <c r="F36" s="451"/>
    </row>
    <row r="37" spans="2:8">
      <c r="B37" s="465"/>
      <c r="C37" s="469"/>
      <c r="D37" s="452"/>
      <c r="E37" s="452"/>
      <c r="F37" s="451"/>
    </row>
    <row r="38" spans="2:8">
      <c r="B38" s="467">
        <v>6</v>
      </c>
      <c r="C38" s="468" t="s">
        <v>259</v>
      </c>
      <c r="D38" s="485"/>
      <c r="E38" s="485"/>
      <c r="F38" s="450"/>
    </row>
    <row r="39" spans="2:8" ht="25.5">
      <c r="B39" s="465">
        <v>6.1</v>
      </c>
      <c r="C39" s="472" t="s">
        <v>260</v>
      </c>
      <c r="D39" s="452" t="s">
        <v>38</v>
      </c>
      <c r="E39" s="488" t="s">
        <v>295</v>
      </c>
      <c r="F39" s="451"/>
    </row>
    <row r="40" spans="2:8" ht="25.5">
      <c r="B40" s="465">
        <v>6.2</v>
      </c>
      <c r="C40" s="473" t="s">
        <v>278</v>
      </c>
      <c r="D40" s="452" t="s">
        <v>38</v>
      </c>
      <c r="E40" s="488" t="s">
        <v>295</v>
      </c>
      <c r="F40" s="451"/>
    </row>
    <row r="41" spans="2:8" ht="25.5">
      <c r="B41" s="465">
        <v>6.2</v>
      </c>
      <c r="C41" s="473" t="s">
        <v>279</v>
      </c>
      <c r="D41" s="452" t="s">
        <v>38</v>
      </c>
      <c r="E41" s="488" t="s">
        <v>295</v>
      </c>
      <c r="F41" s="451"/>
    </row>
    <row r="42" spans="2:8" ht="25.5">
      <c r="B42" s="465">
        <v>6.2</v>
      </c>
      <c r="C42" s="473" t="s">
        <v>280</v>
      </c>
      <c r="D42" s="452" t="s">
        <v>38</v>
      </c>
      <c r="E42" s="488" t="s">
        <v>295</v>
      </c>
      <c r="F42" s="451"/>
    </row>
    <row r="43" spans="2:8" ht="25.5">
      <c r="B43" s="465">
        <v>6.2</v>
      </c>
      <c r="C43" s="473" t="s">
        <v>281</v>
      </c>
      <c r="D43" s="452" t="s">
        <v>38</v>
      </c>
      <c r="E43" s="488" t="s">
        <v>295</v>
      </c>
      <c r="F43" s="451"/>
    </row>
    <row r="44" spans="2:8" ht="25.5">
      <c r="B44" s="465">
        <v>6.2</v>
      </c>
      <c r="C44" s="473" t="s">
        <v>282</v>
      </c>
      <c r="D44" s="452" t="s">
        <v>38</v>
      </c>
      <c r="E44" s="488" t="s">
        <v>295</v>
      </c>
      <c r="F44" s="451"/>
    </row>
    <row r="45" spans="2:8" ht="25.5">
      <c r="B45" s="465">
        <v>6.2</v>
      </c>
      <c r="C45" s="473" t="s">
        <v>283</v>
      </c>
      <c r="D45" s="452" t="s">
        <v>38</v>
      </c>
      <c r="E45" s="488" t="s">
        <v>295</v>
      </c>
      <c r="F45" s="451"/>
    </row>
    <row r="46" spans="2:8" ht="25.5">
      <c r="B46" s="465">
        <v>6.2</v>
      </c>
      <c r="C46" s="473" t="s">
        <v>284</v>
      </c>
      <c r="D46" s="452" t="s">
        <v>38</v>
      </c>
      <c r="E46" s="488" t="s">
        <v>295</v>
      </c>
      <c r="F46" s="451"/>
    </row>
    <row r="47" spans="2:8" ht="25.5">
      <c r="B47" s="465">
        <v>6.2</v>
      </c>
      <c r="C47" s="473" t="s">
        <v>285</v>
      </c>
      <c r="D47" s="452" t="s">
        <v>38</v>
      </c>
      <c r="E47" s="488" t="s">
        <v>295</v>
      </c>
      <c r="F47" s="451"/>
    </row>
    <row r="48" spans="2:8">
      <c r="B48" s="467">
        <v>7</v>
      </c>
      <c r="C48" s="468" t="s">
        <v>286</v>
      </c>
      <c r="D48" s="485"/>
      <c r="E48" s="485"/>
      <c r="F48" s="467"/>
      <c r="G48" s="446"/>
      <c r="H48" s="446"/>
    </row>
    <row r="49" spans="2:6" ht="25.5">
      <c r="B49" s="465">
        <v>7.1</v>
      </c>
      <c r="C49" s="474" t="s">
        <v>261</v>
      </c>
      <c r="D49" s="452" t="s">
        <v>38</v>
      </c>
      <c r="E49" s="488" t="s">
        <v>295</v>
      </c>
      <c r="F49" s="451"/>
    </row>
    <row r="50" spans="2:6">
      <c r="B50" s="465">
        <v>7.2</v>
      </c>
      <c r="C50" s="474" t="s">
        <v>287</v>
      </c>
      <c r="D50" s="452" t="s">
        <v>20</v>
      </c>
      <c r="E50" s="488" t="s">
        <v>295</v>
      </c>
      <c r="F50" s="451"/>
    </row>
    <row r="51" spans="2:6" ht="42">
      <c r="B51" s="465">
        <v>7.3</v>
      </c>
      <c r="C51" s="455" t="s">
        <v>288</v>
      </c>
      <c r="D51" s="452" t="s">
        <v>38</v>
      </c>
      <c r="E51" s="488" t="s">
        <v>295</v>
      </c>
      <c r="F51" s="451"/>
    </row>
    <row r="52" spans="2:6" ht="25.5">
      <c r="B52" s="467">
        <v>7</v>
      </c>
      <c r="C52" s="468" t="s">
        <v>273</v>
      </c>
      <c r="D52" s="485"/>
      <c r="E52" s="485"/>
      <c r="F52" s="450"/>
    </row>
    <row r="53" spans="2:6">
      <c r="B53" s="475">
        <f>+B52+0.01</f>
        <v>7.01</v>
      </c>
      <c r="C53" s="476" t="s">
        <v>14</v>
      </c>
      <c r="D53" s="452" t="s">
        <v>15</v>
      </c>
      <c r="E53" s="452"/>
      <c r="F53" s="451"/>
    </row>
    <row r="54" spans="2:6">
      <c r="B54" s="475">
        <f t="shared" ref="B54:B64" si="0">+B53+0.01</f>
        <v>7.02</v>
      </c>
      <c r="C54" s="477" t="s">
        <v>262</v>
      </c>
      <c r="D54" s="452" t="s">
        <v>18</v>
      </c>
      <c r="E54" s="452"/>
      <c r="F54" s="451"/>
    </row>
    <row r="55" spans="2:6">
      <c r="B55" s="475">
        <f t="shared" si="0"/>
        <v>7.03</v>
      </c>
      <c r="C55" s="477" t="s">
        <v>263</v>
      </c>
      <c r="D55" s="452" t="s">
        <v>18</v>
      </c>
      <c r="E55" s="452"/>
      <c r="F55" s="451"/>
    </row>
    <row r="56" spans="2:6">
      <c r="B56" s="475">
        <f t="shared" si="0"/>
        <v>7.04</v>
      </c>
      <c r="C56" s="477" t="s">
        <v>264</v>
      </c>
      <c r="D56" s="452" t="s">
        <v>43</v>
      </c>
      <c r="E56" s="452"/>
      <c r="F56" s="451"/>
    </row>
    <row r="57" spans="2:6">
      <c r="B57" s="475">
        <f t="shared" si="0"/>
        <v>7.05</v>
      </c>
      <c r="C57" s="477" t="s">
        <v>265</v>
      </c>
      <c r="D57" s="452" t="s">
        <v>43</v>
      </c>
      <c r="E57" s="452"/>
      <c r="F57" s="451"/>
    </row>
    <row r="58" spans="2:6">
      <c r="B58" s="475">
        <f t="shared" si="0"/>
        <v>7.06</v>
      </c>
      <c r="C58" s="477" t="s">
        <v>266</v>
      </c>
      <c r="D58" s="452" t="s">
        <v>43</v>
      </c>
      <c r="E58" s="452"/>
      <c r="F58" s="451"/>
    </row>
    <row r="59" spans="2:6">
      <c r="B59" s="475">
        <f t="shared" si="0"/>
        <v>7.07</v>
      </c>
      <c r="C59" s="477" t="s">
        <v>134</v>
      </c>
      <c r="D59" s="452" t="s">
        <v>43</v>
      </c>
      <c r="E59" s="452"/>
      <c r="F59" s="451"/>
    </row>
    <row r="60" spans="2:6" ht="25.5">
      <c r="B60" s="475">
        <f t="shared" si="0"/>
        <v>7.08</v>
      </c>
      <c r="C60" s="478" t="s">
        <v>267</v>
      </c>
      <c r="D60" s="452" t="s">
        <v>22</v>
      </c>
      <c r="E60" s="452"/>
      <c r="F60" s="451"/>
    </row>
    <row r="61" spans="2:6">
      <c r="B61" s="475">
        <f t="shared" si="0"/>
        <v>7.09</v>
      </c>
      <c r="C61" s="477" t="s">
        <v>26</v>
      </c>
      <c r="D61" s="452" t="s">
        <v>22</v>
      </c>
      <c r="E61" s="452"/>
      <c r="F61" s="451"/>
    </row>
    <row r="62" spans="2:6">
      <c r="B62" s="475">
        <f t="shared" si="0"/>
        <v>7.1</v>
      </c>
      <c r="C62" s="477" t="s">
        <v>268</v>
      </c>
      <c r="D62" s="452" t="s">
        <v>22</v>
      </c>
      <c r="E62" s="452"/>
      <c r="F62" s="451"/>
    </row>
    <row r="63" spans="2:6">
      <c r="B63" s="475">
        <f t="shared" si="0"/>
        <v>7.11</v>
      </c>
      <c r="C63" s="477" t="s">
        <v>269</v>
      </c>
      <c r="D63" s="452" t="s">
        <v>22</v>
      </c>
      <c r="E63" s="452"/>
      <c r="F63" s="451"/>
    </row>
    <row r="64" spans="2:6">
      <c r="B64" s="475">
        <f t="shared" si="0"/>
        <v>7.12</v>
      </c>
      <c r="C64" s="477" t="s">
        <v>270</v>
      </c>
      <c r="D64" s="452" t="s">
        <v>43</v>
      </c>
      <c r="E64" s="452"/>
      <c r="F64" s="451"/>
    </row>
    <row r="65" spans="2:6">
      <c r="B65" s="479">
        <v>7</v>
      </c>
      <c r="C65" s="480" t="s">
        <v>274</v>
      </c>
      <c r="D65" s="485"/>
      <c r="E65" s="485"/>
      <c r="F65" s="450"/>
    </row>
    <row r="66" spans="2:6">
      <c r="B66" s="475">
        <f>+B65+0.01</f>
        <v>7.01</v>
      </c>
      <c r="C66" s="476" t="s">
        <v>14</v>
      </c>
      <c r="D66" s="452" t="s">
        <v>15</v>
      </c>
      <c r="E66" s="452"/>
      <c r="F66" s="451"/>
    </row>
    <row r="67" spans="2:6">
      <c r="B67" s="475">
        <f t="shared" ref="B67:B76" si="1">+B66+0.01</f>
        <v>7.02</v>
      </c>
      <c r="C67" s="477" t="s">
        <v>262</v>
      </c>
      <c r="D67" s="452" t="s">
        <v>18</v>
      </c>
      <c r="E67" s="452"/>
      <c r="F67" s="451"/>
    </row>
    <row r="68" spans="2:6">
      <c r="B68" s="475">
        <f t="shared" si="1"/>
        <v>7.03</v>
      </c>
      <c r="C68" s="477" t="s">
        <v>263</v>
      </c>
      <c r="D68" s="452" t="s">
        <v>18</v>
      </c>
      <c r="E68" s="452"/>
      <c r="F68" s="451"/>
    </row>
    <row r="69" spans="2:6">
      <c r="B69" s="475">
        <f t="shared" si="1"/>
        <v>7.04</v>
      </c>
      <c r="C69" s="477" t="s">
        <v>265</v>
      </c>
      <c r="D69" s="452" t="s">
        <v>43</v>
      </c>
      <c r="E69" s="452"/>
      <c r="F69" s="451"/>
    </row>
    <row r="70" spans="2:6">
      <c r="B70" s="475">
        <f t="shared" si="1"/>
        <v>7.05</v>
      </c>
      <c r="C70" s="477" t="s">
        <v>266</v>
      </c>
      <c r="D70" s="452" t="s">
        <v>43</v>
      </c>
      <c r="E70" s="452"/>
      <c r="F70" s="451"/>
    </row>
    <row r="71" spans="2:6">
      <c r="B71" s="475">
        <f t="shared" si="1"/>
        <v>7.06</v>
      </c>
      <c r="C71" s="477" t="s">
        <v>134</v>
      </c>
      <c r="D71" s="452" t="s">
        <v>43</v>
      </c>
      <c r="E71" s="452"/>
      <c r="F71" s="451"/>
    </row>
    <row r="72" spans="2:6" ht="25.5">
      <c r="B72" s="475">
        <f t="shared" si="1"/>
        <v>7.07</v>
      </c>
      <c r="C72" s="478" t="s">
        <v>267</v>
      </c>
      <c r="D72" s="452" t="s">
        <v>22</v>
      </c>
      <c r="E72" s="452"/>
      <c r="F72" s="451"/>
    </row>
    <row r="73" spans="2:6">
      <c r="B73" s="475">
        <f t="shared" si="1"/>
        <v>7.08</v>
      </c>
      <c r="C73" s="477" t="s">
        <v>26</v>
      </c>
      <c r="D73" s="452" t="s">
        <v>22</v>
      </c>
      <c r="E73" s="452"/>
      <c r="F73" s="451"/>
    </row>
    <row r="74" spans="2:6">
      <c r="B74" s="475">
        <f t="shared" si="1"/>
        <v>7.09</v>
      </c>
      <c r="C74" s="477" t="s">
        <v>268</v>
      </c>
      <c r="D74" s="452" t="s">
        <v>22</v>
      </c>
      <c r="E74" s="452"/>
      <c r="F74" s="451"/>
    </row>
    <row r="75" spans="2:6">
      <c r="B75" s="475">
        <f t="shared" si="1"/>
        <v>7.1</v>
      </c>
      <c r="C75" s="477" t="s">
        <v>269</v>
      </c>
      <c r="D75" s="452" t="s">
        <v>22</v>
      </c>
      <c r="E75" s="452"/>
      <c r="F75" s="451"/>
    </row>
    <row r="76" spans="2:6">
      <c r="B76" s="475">
        <f t="shared" si="1"/>
        <v>7.11</v>
      </c>
      <c r="C76" s="477" t="s">
        <v>270</v>
      </c>
      <c r="D76" s="452" t="s">
        <v>43</v>
      </c>
      <c r="E76" s="452"/>
      <c r="F76" s="451"/>
    </row>
    <row r="77" spans="2:6" ht="25.5">
      <c r="B77" s="481">
        <v>8</v>
      </c>
      <c r="C77" s="482" t="s">
        <v>41</v>
      </c>
      <c r="D77" s="485" t="s">
        <v>15</v>
      </c>
      <c r="E77" s="485"/>
      <c r="F77" s="450"/>
    </row>
    <row r="78" spans="2:6">
      <c r="B78" s="483"/>
      <c r="C78" s="484"/>
      <c r="D78" s="452"/>
      <c r="E78" s="452"/>
      <c r="F78" s="451"/>
    </row>
    <row r="79" spans="2:6">
      <c r="B79" s="481">
        <v>9</v>
      </c>
      <c r="C79" s="482" t="s">
        <v>42</v>
      </c>
      <c r="D79" s="485" t="s">
        <v>43</v>
      </c>
      <c r="E79" s="485"/>
      <c r="F79" s="450"/>
    </row>
  </sheetData>
  <mergeCells count="1">
    <mergeCell ref="B4:F4"/>
  </mergeCells>
  <pageMargins left="0.7" right="0.7" top="0.75" bottom="0.75" header="0.3" footer="0.3"/>
  <pageSetup scale="95" orientation="portrait" r:id="rId1"/>
  <colBreaks count="1" manualBreakCount="1">
    <brk id="6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ALCANT. OPCION 1</vt:lpstr>
      <vt:lpstr>Estimado</vt:lpstr>
      <vt:lpstr>Análisis Por Hacer organizados</vt:lpstr>
      <vt:lpstr>'ALCANT. OPCION 1'!Área_de_impresión</vt:lpstr>
      <vt:lpstr>'Análisis Por Hacer organizados'!Área_de_impresión</vt:lpstr>
      <vt:lpstr>Estimado!Área_de_impresión</vt:lpstr>
      <vt:lpstr>'ALCANT. OPCION 1'!Títulos_a_imprimir</vt:lpstr>
      <vt:lpstr>Estimado!Títulos_a_imprimir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Sasha María Aquino</cp:lastModifiedBy>
  <cp:lastPrinted>2021-11-30T20:34:47Z</cp:lastPrinted>
  <dcterms:created xsi:type="dcterms:W3CDTF">2019-06-04T13:03:28Z</dcterms:created>
  <dcterms:modified xsi:type="dcterms:W3CDTF">2021-11-30T21:17:55Z</dcterms:modified>
</cp:coreProperties>
</file>